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28800" windowHeight="11835" activeTab="1"/>
  </bookViews>
  <sheets>
    <sheet name="Cd_Calculations" sheetId="1" r:id="rId1"/>
    <sheet name="PPB_Cd_Aliquot_Sent" sheetId="2" r:id="rId2"/>
    <sheet name="Cd_Mine" sheetId="5" r:id="rId3"/>
    <sheet name="PPB_Cd_to_Sto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5" l="1"/>
  <c r="N29" i="5"/>
  <c r="L29" i="5"/>
  <c r="U29" i="5" s="1"/>
  <c r="K29" i="5"/>
  <c r="I29" i="5"/>
  <c r="T29" i="5" s="1"/>
  <c r="H29" i="5"/>
  <c r="F29" i="5"/>
  <c r="S29" i="5" s="1"/>
  <c r="E29" i="5"/>
  <c r="C29" i="5"/>
  <c r="R29" i="5" s="1"/>
  <c r="B29" i="5"/>
  <c r="X29" i="5" s="1"/>
  <c r="A29" i="5"/>
  <c r="O28" i="5"/>
  <c r="V28" i="5" s="1"/>
  <c r="N28" i="5"/>
  <c r="P28" i="5" s="1"/>
  <c r="L28" i="5"/>
  <c r="U28" i="5" s="1"/>
  <c r="K28" i="5"/>
  <c r="I28" i="5"/>
  <c r="T28" i="5" s="1"/>
  <c r="H28" i="5"/>
  <c r="F28" i="5"/>
  <c r="S28" i="5" s="1"/>
  <c r="E28" i="5"/>
  <c r="C28" i="5"/>
  <c r="R28" i="5" s="1"/>
  <c r="B28" i="5"/>
  <c r="X28" i="5" s="1"/>
  <c r="A28" i="5"/>
  <c r="O27" i="5"/>
  <c r="P27" i="5" s="1"/>
  <c r="N27" i="5"/>
  <c r="L27" i="5"/>
  <c r="U27" i="5" s="1"/>
  <c r="K27" i="5"/>
  <c r="I27" i="5"/>
  <c r="T27" i="5" s="1"/>
  <c r="H27" i="5"/>
  <c r="J27" i="5" s="1"/>
  <c r="F27" i="5"/>
  <c r="S27" i="5" s="1"/>
  <c r="E27" i="5"/>
  <c r="C27" i="5"/>
  <c r="R27" i="5" s="1"/>
  <c r="B27" i="5"/>
  <c r="X27" i="5" s="1"/>
  <c r="A27" i="5"/>
  <c r="O26" i="5"/>
  <c r="N26" i="5"/>
  <c r="L26" i="5"/>
  <c r="U26" i="5" s="1"/>
  <c r="K26" i="5"/>
  <c r="I26" i="5"/>
  <c r="T26" i="5" s="1"/>
  <c r="H26" i="5"/>
  <c r="F26" i="5"/>
  <c r="S26" i="5" s="1"/>
  <c r="E26" i="5"/>
  <c r="C26" i="5"/>
  <c r="R26" i="5" s="1"/>
  <c r="B26" i="5"/>
  <c r="X26" i="5" s="1"/>
  <c r="A26" i="5"/>
  <c r="O25" i="5"/>
  <c r="V25" i="5" s="1"/>
  <c r="N25" i="5"/>
  <c r="P25" i="5" s="1"/>
  <c r="L25" i="5"/>
  <c r="U25" i="5" s="1"/>
  <c r="K25" i="5"/>
  <c r="M25" i="5" s="1"/>
  <c r="I25" i="5"/>
  <c r="T25" i="5" s="1"/>
  <c r="H25" i="5"/>
  <c r="F25" i="5"/>
  <c r="S25" i="5" s="1"/>
  <c r="E25" i="5"/>
  <c r="C25" i="5"/>
  <c r="R25" i="5" s="1"/>
  <c r="B25" i="5"/>
  <c r="X25" i="5" s="1"/>
  <c r="A25" i="5"/>
  <c r="O24" i="5"/>
  <c r="V24" i="5" s="1"/>
  <c r="N24" i="5"/>
  <c r="P24" i="5" s="1"/>
  <c r="L24" i="5"/>
  <c r="U24" i="5" s="1"/>
  <c r="K24" i="5"/>
  <c r="I24" i="5"/>
  <c r="T24" i="5" s="1"/>
  <c r="H24" i="5"/>
  <c r="F24" i="5"/>
  <c r="S24" i="5" s="1"/>
  <c r="E24" i="5"/>
  <c r="C24" i="5"/>
  <c r="R24" i="5" s="1"/>
  <c r="B24" i="5"/>
  <c r="X24" i="5" s="1"/>
  <c r="A24" i="5"/>
  <c r="O23" i="5"/>
  <c r="P23" i="5" s="1"/>
  <c r="N23" i="5"/>
  <c r="L23" i="5"/>
  <c r="U23" i="5" s="1"/>
  <c r="K23" i="5"/>
  <c r="I23" i="5"/>
  <c r="H23" i="5"/>
  <c r="F23" i="5"/>
  <c r="S23" i="5" s="1"/>
  <c r="E23" i="5"/>
  <c r="C23" i="5"/>
  <c r="D23" i="5" s="1"/>
  <c r="B23" i="5"/>
  <c r="X23" i="5" s="1"/>
  <c r="A23" i="5"/>
  <c r="O22" i="5"/>
  <c r="N22" i="5"/>
  <c r="L22" i="5"/>
  <c r="U22" i="5" s="1"/>
  <c r="K22" i="5"/>
  <c r="I22" i="5"/>
  <c r="J22" i="5" s="1"/>
  <c r="H22" i="5"/>
  <c r="F22" i="5"/>
  <c r="S22" i="5" s="1"/>
  <c r="E22" i="5"/>
  <c r="C22" i="5"/>
  <c r="B22" i="5"/>
  <c r="X22" i="5" s="1"/>
  <c r="A22" i="5"/>
  <c r="O21" i="5"/>
  <c r="P21" i="5" s="1"/>
  <c r="N21" i="5"/>
  <c r="L21" i="5"/>
  <c r="U21" i="5" s="1"/>
  <c r="K21" i="5"/>
  <c r="I21" i="5"/>
  <c r="H21" i="5"/>
  <c r="F21" i="5"/>
  <c r="S21" i="5" s="1"/>
  <c r="E21" i="5"/>
  <c r="C21" i="5"/>
  <c r="D21" i="5" s="1"/>
  <c r="B21" i="5"/>
  <c r="X21" i="5" s="1"/>
  <c r="A21" i="5"/>
  <c r="O20" i="5"/>
  <c r="N20" i="5"/>
  <c r="L20" i="5"/>
  <c r="U20" i="5" s="1"/>
  <c r="K20" i="5"/>
  <c r="I20" i="5"/>
  <c r="J20" i="5" s="1"/>
  <c r="H20" i="5"/>
  <c r="F20" i="5"/>
  <c r="S20" i="5" s="1"/>
  <c r="E20" i="5"/>
  <c r="C20" i="5"/>
  <c r="B20" i="5"/>
  <c r="X20" i="5" s="1"/>
  <c r="A20" i="5"/>
  <c r="O19" i="5"/>
  <c r="V19" i="5" s="1"/>
  <c r="N19" i="5"/>
  <c r="P19" i="5" s="1"/>
  <c r="L19" i="5"/>
  <c r="U19" i="5" s="1"/>
  <c r="K19" i="5"/>
  <c r="I19" i="5"/>
  <c r="J19" i="5" s="1"/>
  <c r="H19" i="5"/>
  <c r="F19" i="5"/>
  <c r="S19" i="5" s="1"/>
  <c r="E19" i="5"/>
  <c r="C19" i="5"/>
  <c r="D19" i="5" s="1"/>
  <c r="B19" i="5"/>
  <c r="X19" i="5" s="1"/>
  <c r="A19" i="5"/>
  <c r="O18" i="5"/>
  <c r="V18" i="5" s="1"/>
  <c r="N18" i="5"/>
  <c r="P18" i="5" s="1"/>
  <c r="L18" i="5"/>
  <c r="U18" i="5" s="1"/>
  <c r="K18" i="5"/>
  <c r="M18" i="5" s="1"/>
  <c r="I18" i="5"/>
  <c r="T18" i="5" s="1"/>
  <c r="H18" i="5"/>
  <c r="F18" i="5"/>
  <c r="S18" i="5" s="1"/>
  <c r="E18" i="5"/>
  <c r="C18" i="5"/>
  <c r="R18" i="5" s="1"/>
  <c r="B18" i="5"/>
  <c r="X18" i="5" s="1"/>
  <c r="A18" i="5"/>
  <c r="P17" i="5"/>
  <c r="O17" i="5"/>
  <c r="V17" i="5" s="1"/>
  <c r="N17" i="5"/>
  <c r="M17" i="5"/>
  <c r="L17" i="5"/>
  <c r="U17" i="5" s="1"/>
  <c r="K17" i="5"/>
  <c r="J17" i="5"/>
  <c r="I17" i="5"/>
  <c r="T17" i="5" s="1"/>
  <c r="H17" i="5"/>
  <c r="G17" i="5"/>
  <c r="F17" i="5"/>
  <c r="S17" i="5" s="1"/>
  <c r="E17" i="5"/>
  <c r="D17" i="5"/>
  <c r="C17" i="5"/>
  <c r="R17" i="5" s="1"/>
  <c r="B17" i="5"/>
  <c r="X17" i="5" s="1"/>
  <c r="A17" i="5"/>
  <c r="O16" i="5"/>
  <c r="V16" i="5" s="1"/>
  <c r="N16" i="5"/>
  <c r="P16" i="5" s="1"/>
  <c r="L16" i="5"/>
  <c r="U16" i="5" s="1"/>
  <c r="K16" i="5"/>
  <c r="I16" i="5"/>
  <c r="H16" i="5"/>
  <c r="F16" i="5"/>
  <c r="S16" i="5" s="1"/>
  <c r="E16" i="5"/>
  <c r="C16" i="5"/>
  <c r="R16" i="5" s="1"/>
  <c r="B16" i="5"/>
  <c r="X16" i="5" s="1"/>
  <c r="A16" i="5"/>
  <c r="O15" i="5"/>
  <c r="V15" i="5" s="1"/>
  <c r="N15" i="5"/>
  <c r="P15" i="5" s="1"/>
  <c r="L15" i="5"/>
  <c r="U15" i="5" s="1"/>
  <c r="K15" i="5"/>
  <c r="I15" i="5"/>
  <c r="H15" i="5"/>
  <c r="F15" i="5"/>
  <c r="S15" i="5" s="1"/>
  <c r="E15" i="5"/>
  <c r="C15" i="5"/>
  <c r="D15" i="5" s="1"/>
  <c r="B15" i="5"/>
  <c r="X15" i="5" s="1"/>
  <c r="A15" i="5"/>
  <c r="P14" i="5"/>
  <c r="O14" i="5"/>
  <c r="V14" i="5" s="1"/>
  <c r="N14" i="5"/>
  <c r="M14" i="5"/>
  <c r="L14" i="5"/>
  <c r="U14" i="5" s="1"/>
  <c r="K14" i="5"/>
  <c r="J14" i="5"/>
  <c r="I14" i="5"/>
  <c r="T14" i="5" s="1"/>
  <c r="H14" i="5"/>
  <c r="G14" i="5"/>
  <c r="F14" i="5"/>
  <c r="S14" i="5" s="1"/>
  <c r="E14" i="5"/>
  <c r="D14" i="5"/>
  <c r="C14" i="5"/>
  <c r="R14" i="5" s="1"/>
  <c r="B14" i="5"/>
  <c r="X14" i="5" s="1"/>
  <c r="A14" i="5"/>
  <c r="O13" i="5"/>
  <c r="V13" i="5" s="1"/>
  <c r="N13" i="5"/>
  <c r="P13" i="5" s="1"/>
  <c r="L13" i="5"/>
  <c r="U13" i="5" s="1"/>
  <c r="K13" i="5"/>
  <c r="M13" i="5" s="1"/>
  <c r="I13" i="5"/>
  <c r="T13" i="5" s="1"/>
  <c r="H13" i="5"/>
  <c r="F13" i="5"/>
  <c r="S13" i="5" s="1"/>
  <c r="E13" i="5"/>
  <c r="C13" i="5"/>
  <c r="R13" i="5" s="1"/>
  <c r="B13" i="5"/>
  <c r="X13" i="5" s="1"/>
  <c r="A13" i="5"/>
  <c r="O12" i="5"/>
  <c r="V12" i="5" s="1"/>
  <c r="N12" i="5"/>
  <c r="P12" i="5" s="1"/>
  <c r="L12" i="5"/>
  <c r="U12" i="5" s="1"/>
  <c r="K12" i="5"/>
  <c r="I12" i="5"/>
  <c r="T12" i="5" s="1"/>
  <c r="H12" i="5"/>
  <c r="F12" i="5"/>
  <c r="S12" i="5" s="1"/>
  <c r="E12" i="5"/>
  <c r="C12" i="5"/>
  <c r="R12" i="5" s="1"/>
  <c r="B12" i="5"/>
  <c r="X12" i="5" s="1"/>
  <c r="A12" i="5"/>
  <c r="O11" i="5"/>
  <c r="V11" i="5" s="1"/>
  <c r="N11" i="5"/>
  <c r="P11" i="5" s="1"/>
  <c r="L11" i="5"/>
  <c r="U11" i="5" s="1"/>
  <c r="K11" i="5"/>
  <c r="M11" i="5" s="1"/>
  <c r="I11" i="5"/>
  <c r="T11" i="5" s="1"/>
  <c r="H11" i="5"/>
  <c r="F11" i="5"/>
  <c r="S11" i="5" s="1"/>
  <c r="E11" i="5"/>
  <c r="C11" i="5"/>
  <c r="R11" i="5" s="1"/>
  <c r="B11" i="5"/>
  <c r="X11" i="5" s="1"/>
  <c r="A11" i="5"/>
  <c r="O10" i="5"/>
  <c r="V10" i="5" s="1"/>
  <c r="N10" i="5"/>
  <c r="L10" i="5"/>
  <c r="U10" i="5" s="1"/>
  <c r="K10" i="5"/>
  <c r="I10" i="5"/>
  <c r="T10" i="5" s="1"/>
  <c r="H10" i="5"/>
  <c r="F10" i="5"/>
  <c r="S10" i="5" s="1"/>
  <c r="E10" i="5"/>
  <c r="C10" i="5"/>
  <c r="R10" i="5" s="1"/>
  <c r="B10" i="5"/>
  <c r="X10" i="5" s="1"/>
  <c r="A10" i="5"/>
  <c r="O9" i="5"/>
  <c r="V9" i="5" s="1"/>
  <c r="N9" i="5"/>
  <c r="L9" i="5"/>
  <c r="U9" i="5" s="1"/>
  <c r="K9" i="5"/>
  <c r="I9" i="5"/>
  <c r="T9" i="5" s="1"/>
  <c r="H9" i="5"/>
  <c r="F9" i="5"/>
  <c r="S9" i="5" s="1"/>
  <c r="E9" i="5"/>
  <c r="C9" i="5"/>
  <c r="R9" i="5" s="1"/>
  <c r="B9" i="5"/>
  <c r="X9" i="5" s="1"/>
  <c r="A9" i="5"/>
  <c r="O8" i="5"/>
  <c r="V8" i="5" s="1"/>
  <c r="N8" i="5"/>
  <c r="L8" i="5"/>
  <c r="K8" i="5"/>
  <c r="I8" i="5"/>
  <c r="T8" i="5" s="1"/>
  <c r="H8" i="5"/>
  <c r="F8" i="5"/>
  <c r="E8" i="5"/>
  <c r="C8" i="5"/>
  <c r="R8" i="5" s="1"/>
  <c r="B8" i="5"/>
  <c r="X8" i="5" s="1"/>
  <c r="A8" i="5"/>
  <c r="O7" i="5"/>
  <c r="V7" i="5" s="1"/>
  <c r="N7" i="5"/>
  <c r="L7" i="5"/>
  <c r="M7" i="5" s="1"/>
  <c r="K7" i="5"/>
  <c r="I7" i="5"/>
  <c r="T7" i="5" s="1"/>
  <c r="H7" i="5"/>
  <c r="F7" i="5"/>
  <c r="E7" i="5"/>
  <c r="C7" i="5"/>
  <c r="R7" i="5" s="1"/>
  <c r="B7" i="5"/>
  <c r="X7" i="5" s="1"/>
  <c r="A7" i="5"/>
  <c r="O6" i="5"/>
  <c r="V6" i="5" s="1"/>
  <c r="N6" i="5"/>
  <c r="L6" i="5"/>
  <c r="K6" i="5"/>
  <c r="I6" i="5"/>
  <c r="T6" i="5" s="1"/>
  <c r="H6" i="5"/>
  <c r="F6" i="5"/>
  <c r="E6" i="5"/>
  <c r="C6" i="5"/>
  <c r="R6" i="5" s="1"/>
  <c r="B6" i="5"/>
  <c r="X6" i="5" s="1"/>
  <c r="A6" i="5"/>
  <c r="O5" i="5"/>
  <c r="V5" i="5" s="1"/>
  <c r="N5" i="5"/>
  <c r="P5" i="5" s="1"/>
  <c r="L5" i="5"/>
  <c r="U5" i="5" s="1"/>
  <c r="K5" i="5"/>
  <c r="I5" i="5"/>
  <c r="T5" i="5" s="1"/>
  <c r="H5" i="5"/>
  <c r="F5" i="5"/>
  <c r="S5" i="5" s="1"/>
  <c r="E5" i="5"/>
  <c r="C5" i="5"/>
  <c r="R5" i="5" s="1"/>
  <c r="B5" i="5"/>
  <c r="X5" i="5" s="1"/>
  <c r="A5" i="5"/>
  <c r="O4" i="5"/>
  <c r="V4" i="5" s="1"/>
  <c r="N4" i="5"/>
  <c r="P4" i="5" s="1"/>
  <c r="L4" i="5"/>
  <c r="U4" i="5" s="1"/>
  <c r="K4" i="5"/>
  <c r="M4" i="5" s="1"/>
  <c r="I4" i="5"/>
  <c r="T4" i="5" s="1"/>
  <c r="H4" i="5"/>
  <c r="F4" i="5"/>
  <c r="S4" i="5" s="1"/>
  <c r="E4" i="5"/>
  <c r="C4" i="5"/>
  <c r="R4" i="5" s="1"/>
  <c r="B4" i="5"/>
  <c r="X4" i="5" s="1"/>
  <c r="A4" i="5"/>
  <c r="O3" i="5"/>
  <c r="V3" i="5" s="1"/>
  <c r="N3" i="5"/>
  <c r="P3" i="5" s="1"/>
  <c r="L3" i="5"/>
  <c r="U3" i="5" s="1"/>
  <c r="K3" i="5"/>
  <c r="I3" i="5"/>
  <c r="T3" i="5" s="1"/>
  <c r="H3" i="5"/>
  <c r="F3" i="5"/>
  <c r="S3" i="5" s="1"/>
  <c r="E3" i="5"/>
  <c r="C3" i="5"/>
  <c r="R3" i="5" s="1"/>
  <c r="B3" i="5"/>
  <c r="X3" i="5" s="1"/>
  <c r="A3" i="5"/>
  <c r="O2" i="5"/>
  <c r="V2" i="5" s="1"/>
  <c r="N2" i="5"/>
  <c r="L2" i="5"/>
  <c r="K2" i="5"/>
  <c r="I2" i="5"/>
  <c r="T2" i="5" s="1"/>
  <c r="H2" i="5"/>
  <c r="F2" i="5"/>
  <c r="E2" i="5"/>
  <c r="C2" i="5"/>
  <c r="R2" i="5" s="1"/>
  <c r="B2" i="5"/>
  <c r="X2" i="5" s="1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9" i="5" l="1"/>
  <c r="P20" i="5"/>
  <c r="P22" i="5"/>
  <c r="P26" i="5"/>
  <c r="P29" i="5"/>
  <c r="M28" i="5"/>
  <c r="M10" i="5"/>
  <c r="M2" i="5"/>
  <c r="M3" i="5"/>
  <c r="M5" i="5"/>
  <c r="M6" i="5"/>
  <c r="M8" i="5"/>
  <c r="M9" i="5"/>
  <c r="M12" i="5"/>
  <c r="M16" i="5"/>
  <c r="M20" i="5"/>
  <c r="M24" i="5"/>
  <c r="M26" i="5"/>
  <c r="M27" i="5"/>
  <c r="J15" i="5"/>
  <c r="J16" i="5"/>
  <c r="J18" i="5"/>
  <c r="J21" i="5"/>
  <c r="J23" i="5"/>
  <c r="J24" i="5"/>
  <c r="J25" i="5"/>
  <c r="J26" i="5"/>
  <c r="J28" i="5"/>
  <c r="J29" i="5"/>
  <c r="G10" i="5"/>
  <c r="G18" i="5"/>
  <c r="G26" i="5"/>
  <c r="G28" i="5"/>
  <c r="G6" i="5"/>
  <c r="G8" i="5"/>
  <c r="G9" i="5"/>
  <c r="G16" i="5"/>
  <c r="G24" i="5"/>
  <c r="G25" i="5"/>
  <c r="G27" i="5"/>
  <c r="G2" i="5"/>
  <c r="G3" i="5"/>
  <c r="G4" i="5"/>
  <c r="G5" i="5"/>
  <c r="G7" i="5"/>
  <c r="G11" i="5"/>
  <c r="G12" i="5"/>
  <c r="G13" i="5"/>
  <c r="G15" i="5"/>
  <c r="G19" i="5"/>
  <c r="D4" i="5"/>
  <c r="D13" i="5"/>
  <c r="D16" i="5"/>
  <c r="D24" i="5"/>
  <c r="D25" i="5"/>
  <c r="D26" i="5"/>
  <c r="D28" i="5"/>
  <c r="D29" i="5"/>
  <c r="D3" i="5"/>
  <c r="D5" i="5"/>
  <c r="D10" i="5"/>
  <c r="D12" i="5"/>
  <c r="D18" i="5"/>
  <c r="D20" i="5"/>
  <c r="D22" i="5"/>
  <c r="D27" i="5"/>
  <c r="Y3" i="5"/>
  <c r="Z3" i="5" s="1"/>
  <c r="Y4" i="5"/>
  <c r="Z4" i="5" s="1"/>
  <c r="Y13" i="5"/>
  <c r="Z13" i="5" s="1"/>
  <c r="Y5" i="5"/>
  <c r="Z5" i="5" s="1"/>
  <c r="Y9" i="5"/>
  <c r="Z9" i="5" s="1"/>
  <c r="Y10" i="5"/>
  <c r="Z10" i="5" s="1"/>
  <c r="Y11" i="5"/>
  <c r="Z11" i="5" s="1"/>
  <c r="Y12" i="5"/>
  <c r="Z12" i="5" s="1"/>
  <c r="D2" i="5"/>
  <c r="J2" i="5"/>
  <c r="P2" i="5"/>
  <c r="S2" i="5"/>
  <c r="U2" i="5"/>
  <c r="J3" i="5"/>
  <c r="J4" i="5"/>
  <c r="J5" i="5"/>
  <c r="D6" i="5"/>
  <c r="J6" i="5"/>
  <c r="P6" i="5"/>
  <c r="S6" i="5"/>
  <c r="U6" i="5"/>
  <c r="D7" i="5"/>
  <c r="J7" i="5"/>
  <c r="P7" i="5"/>
  <c r="S7" i="5"/>
  <c r="U7" i="5"/>
  <c r="D8" i="5"/>
  <c r="J8" i="5"/>
  <c r="P8" i="5"/>
  <c r="S8" i="5"/>
  <c r="U8" i="5"/>
  <c r="D9" i="5"/>
  <c r="J9" i="5"/>
  <c r="J10" i="5"/>
  <c r="P10" i="5"/>
  <c r="D11" i="5"/>
  <c r="J11" i="5"/>
  <c r="J12" i="5"/>
  <c r="J13" i="5"/>
  <c r="Y24" i="5"/>
  <c r="Z24" i="5" s="1"/>
  <c r="Y25" i="5"/>
  <c r="Z25" i="5" s="1"/>
  <c r="Y28" i="5"/>
  <c r="Z28" i="5" s="1"/>
  <c r="Z14" i="5"/>
  <c r="Y14" i="5"/>
  <c r="Z17" i="5"/>
  <c r="Y17" i="5"/>
  <c r="Y18" i="5"/>
  <c r="Z18" i="5" s="1"/>
  <c r="M15" i="5"/>
  <c r="R15" i="5"/>
  <c r="T15" i="5"/>
  <c r="T16" i="5"/>
  <c r="Y16" i="5" s="1"/>
  <c r="Z16" i="5" s="1"/>
  <c r="M19" i="5"/>
  <c r="R19" i="5"/>
  <c r="T19" i="5"/>
  <c r="G20" i="5"/>
  <c r="R20" i="5"/>
  <c r="T20" i="5"/>
  <c r="V20" i="5"/>
  <c r="G21" i="5"/>
  <c r="M21" i="5"/>
  <c r="R21" i="5"/>
  <c r="T21" i="5"/>
  <c r="V21" i="5"/>
  <c r="G22" i="5"/>
  <c r="M22" i="5"/>
  <c r="R22" i="5"/>
  <c r="T22" i="5"/>
  <c r="V22" i="5"/>
  <c r="G23" i="5"/>
  <c r="M23" i="5"/>
  <c r="R23" i="5"/>
  <c r="T23" i="5"/>
  <c r="V23" i="5"/>
  <c r="V26" i="5"/>
  <c r="Y26" i="5" s="1"/>
  <c r="Z26" i="5" s="1"/>
  <c r="V27" i="5"/>
  <c r="Y27" i="5" s="1"/>
  <c r="Z27" i="5" s="1"/>
  <c r="G29" i="5"/>
  <c r="M29" i="5"/>
  <c r="V29" i="5"/>
  <c r="Y29" i="5" s="1"/>
  <c r="Z29" i="5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8" i="2"/>
  <c r="C7" i="2"/>
  <c r="D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Y7" i="5" l="1"/>
  <c r="Z7" i="5" s="1"/>
  <c r="Y8" i="5"/>
  <c r="Z8" i="5" s="1"/>
  <c r="Y6" i="5"/>
  <c r="Z6" i="5" s="1"/>
  <c r="Y2" i="5"/>
  <c r="Z2" i="5" s="1"/>
  <c r="Y22" i="5"/>
  <c r="Z22" i="5" s="1"/>
  <c r="Y20" i="5"/>
  <c r="Z20" i="5" s="1"/>
  <c r="Y23" i="5"/>
  <c r="Z23" i="5" s="1"/>
  <c r="Y21" i="5"/>
  <c r="Z21" i="5" s="1"/>
  <c r="Y19" i="5"/>
  <c r="Z19" i="5" s="1"/>
  <c r="Y15" i="5"/>
  <c r="Z15" i="5" s="1"/>
  <c r="K2" i="2"/>
  <c r="P5" i="1"/>
  <c r="L5" i="1"/>
  <c r="L4" i="1"/>
  <c r="P4" i="1"/>
  <c r="R3" i="1"/>
  <c r="R5" i="1"/>
  <c r="R4" i="1"/>
  <c r="L3" i="1"/>
  <c r="N3" i="1"/>
  <c r="P3" i="1"/>
  <c r="J3" i="1"/>
  <c r="L2" i="1"/>
  <c r="N2" i="1"/>
  <c r="P2" i="1"/>
  <c r="R2" i="1"/>
  <c r="J2" i="1"/>
  <c r="B37" i="1" l="1"/>
  <c r="AG34" i="1" l="1"/>
  <c r="AD34" i="1"/>
  <c r="AA34" i="1"/>
  <c r="X34" i="1"/>
  <c r="U34" i="1"/>
  <c r="A22" i="2"/>
  <c r="A23" i="2"/>
  <c r="A24" i="2"/>
  <c r="A25" i="2"/>
  <c r="A26" i="2"/>
  <c r="A27" i="2"/>
  <c r="A28" i="2"/>
  <c r="A29" i="2"/>
  <c r="AA8" i="1"/>
  <c r="AA7" i="1"/>
  <c r="N29" i="2" l="1"/>
  <c r="H3" i="2"/>
  <c r="H3" i="4" s="1"/>
  <c r="H2" i="2"/>
  <c r="H2" i="4" s="1"/>
  <c r="H29" i="2"/>
  <c r="E29" i="2"/>
  <c r="B29" i="2"/>
  <c r="S7" i="1"/>
  <c r="X29" i="2" l="1"/>
  <c r="U7" i="1"/>
  <c r="U14" i="1"/>
  <c r="U16" i="1"/>
  <c r="U18" i="1"/>
  <c r="U20" i="1"/>
  <c r="U22" i="1"/>
  <c r="U24" i="1"/>
  <c r="U26" i="1"/>
  <c r="U28" i="1"/>
  <c r="U30" i="1"/>
  <c r="U32" i="1"/>
  <c r="U8" i="1"/>
  <c r="U10" i="1"/>
  <c r="U12" i="1"/>
  <c r="U11" i="1"/>
  <c r="U33" i="1"/>
  <c r="U29" i="1"/>
  <c r="U25" i="1"/>
  <c r="U21" i="1"/>
  <c r="U17" i="1"/>
  <c r="U13" i="1"/>
  <c r="U9" i="1"/>
  <c r="U31" i="1"/>
  <c r="U27" i="1"/>
  <c r="U23" i="1"/>
  <c r="U19" i="1"/>
  <c r="U15" i="1"/>
  <c r="B10" i="2" l="1"/>
  <c r="R18" i="2"/>
  <c r="B18" i="2"/>
  <c r="R26" i="2"/>
  <c r="B26" i="2"/>
  <c r="B8" i="2"/>
  <c r="R16" i="2"/>
  <c r="B16" i="2"/>
  <c r="B24" i="2"/>
  <c r="B6" i="2"/>
  <c r="B5" i="2"/>
  <c r="R27" i="2"/>
  <c r="B27" i="2"/>
  <c r="B23" i="2"/>
  <c r="B19" i="2"/>
  <c r="R15" i="2"/>
  <c r="B15" i="2"/>
  <c r="B11" i="2"/>
  <c r="B2" i="2"/>
  <c r="D14" i="2"/>
  <c r="R14" i="2"/>
  <c r="B14" i="2"/>
  <c r="X14" i="2" s="1"/>
  <c r="B22" i="2"/>
  <c r="B4" i="2"/>
  <c r="B12" i="2"/>
  <c r="B20" i="2"/>
  <c r="R28" i="2"/>
  <c r="B28" i="2"/>
  <c r="B7" i="2"/>
  <c r="B3" i="2"/>
  <c r="R25" i="2"/>
  <c r="B25" i="2"/>
  <c r="B21" i="2"/>
  <c r="R17" i="2"/>
  <c r="B17" i="2"/>
  <c r="X17" i="2" s="1"/>
  <c r="D17" i="2"/>
  <c r="B13" i="2"/>
  <c r="B9" i="2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9" i="1"/>
  <c r="AG13" i="1"/>
  <c r="AG17" i="1"/>
  <c r="AG21" i="1"/>
  <c r="AG25" i="1"/>
  <c r="AG29" i="1"/>
  <c r="AG33" i="1"/>
  <c r="AG11" i="1"/>
  <c r="AG15" i="1"/>
  <c r="AG19" i="1"/>
  <c r="AG27" i="1"/>
  <c r="AG23" i="1"/>
  <c r="AG31" i="1"/>
  <c r="AA9" i="1"/>
  <c r="AA11" i="1"/>
  <c r="AA13" i="1"/>
  <c r="AA15" i="1"/>
  <c r="AA17" i="1"/>
  <c r="AA19" i="1"/>
  <c r="AA21" i="1"/>
  <c r="AA23" i="1"/>
  <c r="AA25" i="1"/>
  <c r="AA27" i="1"/>
  <c r="AA29" i="1"/>
  <c r="AA31" i="1"/>
  <c r="AA33" i="1"/>
  <c r="AA12" i="1"/>
  <c r="AA16" i="1"/>
  <c r="AA20" i="1"/>
  <c r="AA24" i="1"/>
  <c r="AA28" i="1"/>
  <c r="AA32" i="1"/>
  <c r="AA10" i="1"/>
  <c r="AA14" i="1"/>
  <c r="AA18" i="1"/>
  <c r="AA22" i="1"/>
  <c r="AA26" i="1"/>
  <c r="AA30" i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11" i="1"/>
  <c r="AD15" i="1"/>
  <c r="AD19" i="1"/>
  <c r="AD23" i="1"/>
  <c r="AD27" i="1"/>
  <c r="AD31" i="1"/>
  <c r="AD13" i="1"/>
  <c r="AD21" i="1"/>
  <c r="AD29" i="1"/>
  <c r="AD9" i="1"/>
  <c r="AD17" i="1"/>
  <c r="AD25" i="1"/>
  <c r="AD33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7" i="1"/>
  <c r="X9" i="1"/>
  <c r="X13" i="1"/>
  <c r="X17" i="1"/>
  <c r="X21" i="1"/>
  <c r="X25" i="1"/>
  <c r="X29" i="1"/>
  <c r="X33" i="1"/>
  <c r="X11" i="1"/>
  <c r="X15" i="1"/>
  <c r="X19" i="1"/>
  <c r="X23" i="1"/>
  <c r="X27" i="1"/>
  <c r="X31" i="1"/>
  <c r="S14" i="1"/>
  <c r="S15" i="1"/>
  <c r="S16" i="1"/>
  <c r="S17" i="1"/>
  <c r="S18" i="1"/>
  <c r="S19" i="1"/>
  <c r="AH19" i="1" s="1"/>
  <c r="S20" i="1"/>
  <c r="S21" i="1"/>
  <c r="S22" i="1"/>
  <c r="AH22" i="1" s="1"/>
  <c r="S23" i="1"/>
  <c r="S24" i="1"/>
  <c r="S25" i="1"/>
  <c r="S26" i="1"/>
  <c r="S27" i="1"/>
  <c r="S28" i="1"/>
  <c r="S29" i="1"/>
  <c r="S30" i="1"/>
  <c r="S31" i="1"/>
  <c r="S32" i="1"/>
  <c r="S33" i="1"/>
  <c r="S34" i="1"/>
  <c r="S13" i="1"/>
  <c r="S8" i="1"/>
  <c r="S9" i="1"/>
  <c r="S10" i="1"/>
  <c r="S11" i="1"/>
  <c r="S12" i="1"/>
  <c r="Q16" i="1"/>
  <c r="Q19" i="1"/>
  <c r="AE19" i="1" s="1"/>
  <c r="AF19" i="1" s="1"/>
  <c r="Q14" i="1"/>
  <c r="Q15" i="1"/>
  <c r="Q17" i="1"/>
  <c r="Q18" i="1"/>
  <c r="Q20" i="1"/>
  <c r="Q21" i="1"/>
  <c r="Q22" i="1"/>
  <c r="AE22" i="1" s="1"/>
  <c r="Q23" i="1"/>
  <c r="Q24" i="1"/>
  <c r="Q25" i="1"/>
  <c r="Q26" i="1"/>
  <c r="Q27" i="1"/>
  <c r="Q28" i="1"/>
  <c r="Q29" i="1"/>
  <c r="Q30" i="1"/>
  <c r="Q31" i="1"/>
  <c r="Q32" i="1"/>
  <c r="Q33" i="1"/>
  <c r="Q34" i="1"/>
  <c r="Q13" i="1"/>
  <c r="Q7" i="1"/>
  <c r="Q8" i="1"/>
  <c r="Q9" i="1"/>
  <c r="Q10" i="1"/>
  <c r="Q11" i="1"/>
  <c r="Q12" i="1"/>
  <c r="O14" i="1"/>
  <c r="O15" i="1"/>
  <c r="O16" i="1"/>
  <c r="O17" i="1"/>
  <c r="O18" i="1"/>
  <c r="O19" i="1"/>
  <c r="AB19" i="1" s="1"/>
  <c r="O20" i="1"/>
  <c r="O21" i="1"/>
  <c r="O22" i="1"/>
  <c r="AB22" i="1" s="1"/>
  <c r="O23" i="1"/>
  <c r="O24" i="1"/>
  <c r="O25" i="1"/>
  <c r="O26" i="1"/>
  <c r="O27" i="1"/>
  <c r="O28" i="1"/>
  <c r="O29" i="1"/>
  <c r="O30" i="1"/>
  <c r="O31" i="1"/>
  <c r="O32" i="1"/>
  <c r="O33" i="1"/>
  <c r="O34" i="1"/>
  <c r="O13" i="1"/>
  <c r="O8" i="1"/>
  <c r="O9" i="1"/>
  <c r="O10" i="1"/>
  <c r="O11" i="1"/>
  <c r="O12" i="1"/>
  <c r="O7" i="1"/>
  <c r="M14" i="1"/>
  <c r="M15" i="1"/>
  <c r="M16" i="1"/>
  <c r="M17" i="1"/>
  <c r="M18" i="1"/>
  <c r="M19" i="1"/>
  <c r="Y19" i="1" s="1"/>
  <c r="Z19" i="1" s="1"/>
  <c r="M20" i="1"/>
  <c r="M21" i="1"/>
  <c r="M22" i="1"/>
  <c r="Y22" i="1" s="1"/>
  <c r="M23" i="1"/>
  <c r="M24" i="1"/>
  <c r="M25" i="1"/>
  <c r="M26" i="1"/>
  <c r="M27" i="1"/>
  <c r="M28" i="1"/>
  <c r="M29" i="1"/>
  <c r="M30" i="1"/>
  <c r="M31" i="1"/>
  <c r="M32" i="1"/>
  <c r="M33" i="1"/>
  <c r="M34" i="1"/>
  <c r="M13" i="1"/>
  <c r="M8" i="1"/>
  <c r="M9" i="1"/>
  <c r="M10" i="1"/>
  <c r="M11" i="1"/>
  <c r="M12" i="1"/>
  <c r="M7" i="1"/>
  <c r="K14" i="1"/>
  <c r="K15" i="1"/>
  <c r="K16" i="1"/>
  <c r="K17" i="1"/>
  <c r="K18" i="1"/>
  <c r="K19" i="1"/>
  <c r="V19" i="1" s="1"/>
  <c r="W19" i="1" s="1"/>
  <c r="K20" i="1"/>
  <c r="K21" i="1"/>
  <c r="K22" i="1"/>
  <c r="V22" i="1" s="1"/>
  <c r="W22" i="1" s="1"/>
  <c r="K23" i="1"/>
  <c r="K24" i="1"/>
  <c r="K25" i="1"/>
  <c r="K26" i="1"/>
  <c r="K27" i="1"/>
  <c r="K28" i="1"/>
  <c r="K29" i="1"/>
  <c r="K30" i="1"/>
  <c r="K31" i="1"/>
  <c r="K32" i="1"/>
  <c r="K33" i="1"/>
  <c r="K34" i="1"/>
  <c r="K13" i="1"/>
  <c r="K8" i="1"/>
  <c r="K9" i="1"/>
  <c r="K10" i="1"/>
  <c r="K11" i="1"/>
  <c r="K12" i="1"/>
  <c r="K7" i="1"/>
  <c r="Z22" i="1" l="1"/>
  <c r="AF22" i="1"/>
  <c r="AI22" i="1"/>
  <c r="O18" i="2"/>
  <c r="N18" i="2"/>
  <c r="O14" i="2"/>
  <c r="V14" i="2" s="1"/>
  <c r="N14" i="2"/>
  <c r="P14" i="2"/>
  <c r="N6" i="2"/>
  <c r="N6" i="4" s="1"/>
  <c r="N24" i="2"/>
  <c r="O16" i="2"/>
  <c r="N16" i="2"/>
  <c r="N8" i="2"/>
  <c r="N27" i="2"/>
  <c r="N23" i="2"/>
  <c r="N19" i="2"/>
  <c r="O15" i="2"/>
  <c r="V15" i="2" s="1"/>
  <c r="N15" i="2"/>
  <c r="P15" i="2"/>
  <c r="N11" i="2"/>
  <c r="N7" i="2"/>
  <c r="N7" i="4" s="1"/>
  <c r="N3" i="2"/>
  <c r="N3" i="4" s="1"/>
  <c r="AI19" i="1"/>
  <c r="N26" i="2"/>
  <c r="N22" i="2"/>
  <c r="N10" i="2"/>
  <c r="O28" i="2"/>
  <c r="V28" i="2" s="1"/>
  <c r="N28" i="2"/>
  <c r="P28" i="2"/>
  <c r="N20" i="2"/>
  <c r="O12" i="2"/>
  <c r="N12" i="2"/>
  <c r="P12" i="2"/>
  <c r="O4" i="2"/>
  <c r="N4" i="2"/>
  <c r="N4" i="4" s="1"/>
  <c r="P4" i="2"/>
  <c r="P4" i="4" s="1"/>
  <c r="O25" i="2"/>
  <c r="N25" i="2"/>
  <c r="N21" i="2"/>
  <c r="O17" i="2"/>
  <c r="V17" i="2" s="1"/>
  <c r="N17" i="2"/>
  <c r="P17" i="2"/>
  <c r="O13" i="2"/>
  <c r="N13" i="2"/>
  <c r="P13" i="2"/>
  <c r="N9" i="2"/>
  <c r="O5" i="2"/>
  <c r="N5" i="2"/>
  <c r="N5" i="4" s="1"/>
  <c r="M4" i="2"/>
  <c r="M4" i="4" s="1"/>
  <c r="K4" i="4"/>
  <c r="L4" i="2"/>
  <c r="L16" i="2"/>
  <c r="U16" i="2" s="1"/>
  <c r="M16" i="2"/>
  <c r="L26" i="2"/>
  <c r="U26" i="2" s="1"/>
  <c r="M26" i="2"/>
  <c r="L18" i="2"/>
  <c r="U18" i="2" s="1"/>
  <c r="M18" i="2"/>
  <c r="K3" i="4"/>
  <c r="L14" i="2"/>
  <c r="U14" i="2" s="1"/>
  <c r="M14" i="2"/>
  <c r="M17" i="2"/>
  <c r="L17" i="2"/>
  <c r="U17" i="2" s="1"/>
  <c r="L5" i="2"/>
  <c r="M5" i="2"/>
  <c r="M5" i="4" s="1"/>
  <c r="K5" i="4"/>
  <c r="AC19" i="1"/>
  <c r="H25" i="2"/>
  <c r="H17" i="2"/>
  <c r="I17" i="2"/>
  <c r="T17" i="2" s="1"/>
  <c r="J17" i="2"/>
  <c r="H9" i="2"/>
  <c r="H27" i="2"/>
  <c r="H19" i="2"/>
  <c r="H11" i="2"/>
  <c r="H28" i="2"/>
  <c r="H24" i="2"/>
  <c r="H20" i="2"/>
  <c r="H16" i="2"/>
  <c r="H12" i="2"/>
  <c r="H8" i="2"/>
  <c r="H4" i="2"/>
  <c r="H4" i="4" s="1"/>
  <c r="H21" i="2"/>
  <c r="H13" i="2"/>
  <c r="H5" i="2"/>
  <c r="H23" i="2"/>
  <c r="H15" i="2"/>
  <c r="H7" i="2"/>
  <c r="H26" i="2"/>
  <c r="H22" i="2"/>
  <c r="H18" i="2"/>
  <c r="I14" i="2"/>
  <c r="T14" i="2" s="1"/>
  <c r="J14" i="2"/>
  <c r="H14" i="2"/>
  <c r="H10" i="2"/>
  <c r="H6" i="2"/>
  <c r="H6" i="4" s="1"/>
  <c r="E26" i="2"/>
  <c r="E18" i="2"/>
  <c r="E10" i="2"/>
  <c r="E28" i="2"/>
  <c r="E20" i="2"/>
  <c r="E12" i="2"/>
  <c r="E4" i="2"/>
  <c r="E4" i="4" s="1"/>
  <c r="E27" i="2"/>
  <c r="E23" i="2"/>
  <c r="E19" i="2"/>
  <c r="E15" i="2"/>
  <c r="E11" i="2"/>
  <c r="E7" i="2"/>
  <c r="E7" i="4" s="1"/>
  <c r="E3" i="2"/>
  <c r="E3" i="4" s="1"/>
  <c r="E22" i="2"/>
  <c r="G14" i="2"/>
  <c r="F14" i="2"/>
  <c r="S14" i="2" s="1"/>
  <c r="E14" i="2"/>
  <c r="E6" i="2"/>
  <c r="E6" i="4" s="1"/>
  <c r="E24" i="2"/>
  <c r="E16" i="2"/>
  <c r="E8" i="2"/>
  <c r="E2" i="2"/>
  <c r="E2" i="4" s="1"/>
  <c r="E25" i="2"/>
  <c r="E21" i="2"/>
  <c r="G17" i="2"/>
  <c r="F17" i="2"/>
  <c r="S17" i="2" s="1"/>
  <c r="E17" i="2"/>
  <c r="E13" i="2"/>
  <c r="E9" i="2"/>
  <c r="E5" i="2"/>
  <c r="E5" i="4" s="1"/>
  <c r="F5" i="2"/>
  <c r="B2" i="4"/>
  <c r="D15" i="2"/>
  <c r="D27" i="2"/>
  <c r="B5" i="4"/>
  <c r="B6" i="4"/>
  <c r="D16" i="2"/>
  <c r="D26" i="2"/>
  <c r="D18" i="2"/>
  <c r="Z17" i="2"/>
  <c r="Y17" i="2"/>
  <c r="D25" i="2"/>
  <c r="B3" i="4"/>
  <c r="B7" i="4"/>
  <c r="D28" i="2"/>
  <c r="B4" i="4"/>
  <c r="Z14" i="2"/>
  <c r="Y14" i="2"/>
  <c r="AC22" i="1"/>
  <c r="X12" i="2" l="1"/>
  <c r="X5" i="2"/>
  <c r="X18" i="2"/>
  <c r="X16" i="2"/>
  <c r="P5" i="2"/>
  <c r="P5" i="4" s="1"/>
  <c r="V5" i="2"/>
  <c r="O5" i="4"/>
  <c r="P25" i="2"/>
  <c r="V25" i="2"/>
  <c r="P16" i="2"/>
  <c r="V16" i="2"/>
  <c r="V4" i="2"/>
  <c r="O4" i="4"/>
  <c r="P18" i="2"/>
  <c r="V18" i="2"/>
  <c r="X3" i="2"/>
  <c r="X26" i="2"/>
  <c r="L4" i="4"/>
  <c r="U4" i="2"/>
  <c r="X21" i="2"/>
  <c r="X28" i="2"/>
  <c r="X11" i="2"/>
  <c r="X19" i="2"/>
  <c r="X27" i="2"/>
  <c r="X9" i="2"/>
  <c r="L5" i="4"/>
  <c r="U5" i="2"/>
  <c r="X25" i="2"/>
  <c r="X15" i="2"/>
  <c r="X4" i="2"/>
  <c r="X8" i="2"/>
  <c r="X23" i="2"/>
  <c r="K7" i="4"/>
  <c r="X22" i="2"/>
  <c r="X20" i="2"/>
  <c r="X7" i="2"/>
  <c r="X10" i="2"/>
  <c r="X24" i="2"/>
  <c r="X6" i="2"/>
  <c r="X13" i="2"/>
  <c r="K6" i="4"/>
  <c r="H7" i="4"/>
  <c r="H9" i="4" s="1"/>
  <c r="H5" i="4"/>
  <c r="G5" i="2"/>
  <c r="G5" i="4" s="1"/>
  <c r="S5" i="2"/>
  <c r="F5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K1" i="2"/>
  <c r="K1" i="4" s="1"/>
  <c r="L1" i="2"/>
  <c r="L1" i="4" s="1"/>
  <c r="M1" i="2"/>
  <c r="M1" i="4" s="1"/>
  <c r="N1" i="2"/>
  <c r="N1" i="4" s="1"/>
  <c r="O1" i="2"/>
  <c r="O1" i="4" s="1"/>
  <c r="P1" i="2"/>
  <c r="P1" i="4" s="1"/>
  <c r="B1" i="2"/>
  <c r="B1" i="4" s="1"/>
  <c r="A7" i="4" l="1"/>
  <c r="A5" i="4"/>
  <c r="A3" i="4"/>
  <c r="A1" i="4"/>
  <c r="A6" i="4"/>
  <c r="A4" i="4"/>
  <c r="A2" i="4"/>
  <c r="AD7" i="1"/>
  <c r="AG7" i="1"/>
  <c r="N2" i="2" l="1"/>
  <c r="N2" i="4" s="1"/>
  <c r="F27" i="1"/>
  <c r="F28" i="1"/>
  <c r="F29" i="1"/>
  <c r="F30" i="1"/>
  <c r="F31" i="1"/>
  <c r="F32" i="1"/>
  <c r="F33" i="1"/>
  <c r="F34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3" i="1"/>
  <c r="F24" i="1"/>
  <c r="F25" i="1"/>
  <c r="F26" i="1"/>
  <c r="F7" i="1"/>
  <c r="AH34" i="1" l="1"/>
  <c r="Y34" i="1"/>
  <c r="AE34" i="1"/>
  <c r="V34" i="1"/>
  <c r="AB34" i="1"/>
  <c r="K2" i="4"/>
  <c r="X2" i="2"/>
  <c r="AH26" i="1"/>
  <c r="O21" i="2" s="1"/>
  <c r="P21" i="2" s="1"/>
  <c r="AE26" i="1"/>
  <c r="L21" i="2" s="1"/>
  <c r="M21" i="2" s="1"/>
  <c r="V26" i="1"/>
  <c r="D21" i="2" s="1"/>
  <c r="Y26" i="1"/>
  <c r="F21" i="2" s="1"/>
  <c r="G21" i="2" s="1"/>
  <c r="AB26" i="1"/>
  <c r="I21" i="2" s="1"/>
  <c r="J21" i="2" s="1"/>
  <c r="AH24" i="1"/>
  <c r="O19" i="2" s="1"/>
  <c r="P19" i="2" s="1"/>
  <c r="V24" i="1"/>
  <c r="D19" i="2" s="1"/>
  <c r="Y24" i="1"/>
  <c r="F19" i="2" s="1"/>
  <c r="G19" i="2" s="1"/>
  <c r="AB24" i="1"/>
  <c r="I19" i="2" s="1"/>
  <c r="J19" i="2" s="1"/>
  <c r="AE24" i="1"/>
  <c r="L19" i="2" s="1"/>
  <c r="M19" i="2" s="1"/>
  <c r="Y21" i="1"/>
  <c r="AE21" i="1"/>
  <c r="AF21" i="1" s="1"/>
  <c r="V21" i="1"/>
  <c r="W21" i="1" s="1"/>
  <c r="AB21" i="1"/>
  <c r="AH21" i="1"/>
  <c r="AI21" i="1" s="1"/>
  <c r="AH18" i="1"/>
  <c r="AE18" i="1"/>
  <c r="L13" i="2" s="1"/>
  <c r="M13" i="2" s="1"/>
  <c r="V18" i="1"/>
  <c r="D13" i="2" s="1"/>
  <c r="Y18" i="1"/>
  <c r="F13" i="2" s="1"/>
  <c r="G13" i="2" s="1"/>
  <c r="AB18" i="1"/>
  <c r="I13" i="2" s="1"/>
  <c r="J13" i="2" s="1"/>
  <c r="AH16" i="1"/>
  <c r="O11" i="2" s="1"/>
  <c r="P11" i="2" s="1"/>
  <c r="V16" i="1"/>
  <c r="D11" i="2" s="1"/>
  <c r="Y16" i="1"/>
  <c r="F11" i="2" s="1"/>
  <c r="G11" i="2" s="1"/>
  <c r="AB16" i="1"/>
  <c r="I11" i="2" s="1"/>
  <c r="J11" i="2" s="1"/>
  <c r="AE16" i="1"/>
  <c r="L11" i="2" s="1"/>
  <c r="M11" i="2" s="1"/>
  <c r="AH14" i="1"/>
  <c r="O9" i="2" s="1"/>
  <c r="P9" i="2" s="1"/>
  <c r="V14" i="1"/>
  <c r="D9" i="2" s="1"/>
  <c r="Y14" i="1"/>
  <c r="F9" i="2" s="1"/>
  <c r="G9" i="2" s="1"/>
  <c r="AB14" i="1"/>
  <c r="I9" i="2" s="1"/>
  <c r="J9" i="2" s="1"/>
  <c r="AE14" i="1"/>
  <c r="L9" i="2" s="1"/>
  <c r="M9" i="2" s="1"/>
  <c r="AH12" i="1"/>
  <c r="O7" i="2" s="1"/>
  <c r="P7" i="2" s="1"/>
  <c r="AE12" i="1"/>
  <c r="L7" i="2" s="1"/>
  <c r="M7" i="2" s="1"/>
  <c r="V12" i="1"/>
  <c r="D7" i="2" s="1"/>
  <c r="Y12" i="1"/>
  <c r="F7" i="2" s="1"/>
  <c r="G7" i="2" s="1"/>
  <c r="AB12" i="1"/>
  <c r="I7" i="2" s="1"/>
  <c r="J7" i="2" s="1"/>
  <c r="AH10" i="1"/>
  <c r="AI10" i="1" s="1"/>
  <c r="AE10" i="1"/>
  <c r="AF10" i="1" s="1"/>
  <c r="V10" i="1"/>
  <c r="Y10" i="1"/>
  <c r="Z10" i="1" s="1"/>
  <c r="AB10" i="1"/>
  <c r="AE8" i="1"/>
  <c r="L3" i="2" s="1"/>
  <c r="M3" i="2" s="1"/>
  <c r="AH8" i="1"/>
  <c r="O3" i="2" s="1"/>
  <c r="P3" i="2" s="1"/>
  <c r="V8" i="1"/>
  <c r="C3" i="2" s="1"/>
  <c r="D3" i="2" s="1"/>
  <c r="Y8" i="1"/>
  <c r="F3" i="2" s="1"/>
  <c r="G3" i="2" s="1"/>
  <c r="AB8" i="1"/>
  <c r="I3" i="2" s="1"/>
  <c r="J3" i="2" s="1"/>
  <c r="V33" i="1"/>
  <c r="W33" i="1" s="1"/>
  <c r="AE33" i="1"/>
  <c r="AB33" i="1"/>
  <c r="Y33" i="1"/>
  <c r="AH33" i="1"/>
  <c r="AI33" i="1" s="1"/>
  <c r="AB31" i="1"/>
  <c r="V31" i="1"/>
  <c r="W31" i="1" s="1"/>
  <c r="Y31" i="1"/>
  <c r="AE31" i="1"/>
  <c r="AF31" i="1" s="1"/>
  <c r="AH31" i="1"/>
  <c r="Y29" i="1"/>
  <c r="F24" i="2" s="1"/>
  <c r="G24" i="2" s="1"/>
  <c r="V29" i="1"/>
  <c r="D24" i="2" s="1"/>
  <c r="AB29" i="1"/>
  <c r="I24" i="2" s="1"/>
  <c r="J24" i="2" s="1"/>
  <c r="AE29" i="1"/>
  <c r="L24" i="2" s="1"/>
  <c r="M24" i="2" s="1"/>
  <c r="AH29" i="1"/>
  <c r="O24" i="2" s="1"/>
  <c r="P24" i="2" s="1"/>
  <c r="AB27" i="1"/>
  <c r="I22" i="2" s="1"/>
  <c r="J22" i="2" s="1"/>
  <c r="AE27" i="1"/>
  <c r="L22" i="2" s="1"/>
  <c r="M22" i="2" s="1"/>
  <c r="Y27" i="1"/>
  <c r="F22" i="2" s="1"/>
  <c r="G22" i="2" s="1"/>
  <c r="V27" i="1"/>
  <c r="D22" i="2" s="1"/>
  <c r="AH27" i="1"/>
  <c r="O22" i="2" s="1"/>
  <c r="P22" i="2" s="1"/>
  <c r="V7" i="1"/>
  <c r="C2" i="2" s="1"/>
  <c r="D2" i="2" s="1"/>
  <c r="AB7" i="1"/>
  <c r="Y7" i="1"/>
  <c r="F2" i="2" s="1"/>
  <c r="G2" i="2" s="1"/>
  <c r="V25" i="1"/>
  <c r="D20" i="2" s="1"/>
  <c r="AE25" i="1"/>
  <c r="L20" i="2" s="1"/>
  <c r="M20" i="2" s="1"/>
  <c r="AB25" i="1"/>
  <c r="I20" i="2" s="1"/>
  <c r="J20" i="2" s="1"/>
  <c r="Y25" i="1"/>
  <c r="F20" i="2" s="1"/>
  <c r="G20" i="2" s="1"/>
  <c r="AH25" i="1"/>
  <c r="O20" i="2" s="1"/>
  <c r="P20" i="2" s="1"/>
  <c r="AB23" i="1"/>
  <c r="V23" i="1"/>
  <c r="W23" i="1" s="1"/>
  <c r="AE23" i="1"/>
  <c r="AF23" i="1" s="1"/>
  <c r="Y23" i="1"/>
  <c r="AH23" i="1"/>
  <c r="AI23" i="1" s="1"/>
  <c r="AE20" i="1"/>
  <c r="L15" i="2" s="1"/>
  <c r="AH20" i="1"/>
  <c r="V20" i="1"/>
  <c r="W20" i="1" s="1"/>
  <c r="Y20" i="1"/>
  <c r="AB20" i="1"/>
  <c r="I15" i="2" s="1"/>
  <c r="V17" i="1"/>
  <c r="D12" i="2" s="1"/>
  <c r="AB17" i="1"/>
  <c r="I12" i="2" s="1"/>
  <c r="J12" i="2" s="1"/>
  <c r="AH17" i="1"/>
  <c r="Y17" i="1"/>
  <c r="F12" i="2" s="1"/>
  <c r="G12" i="2" s="1"/>
  <c r="AE17" i="1"/>
  <c r="L12" i="2" s="1"/>
  <c r="M12" i="2" s="1"/>
  <c r="AB15" i="1"/>
  <c r="I10" i="2" s="1"/>
  <c r="J10" i="2" s="1"/>
  <c r="V15" i="1"/>
  <c r="D10" i="2" s="1"/>
  <c r="Y15" i="1"/>
  <c r="F10" i="2" s="1"/>
  <c r="G10" i="2" s="1"/>
  <c r="AE15" i="1"/>
  <c r="L10" i="2" s="1"/>
  <c r="M10" i="2" s="1"/>
  <c r="AH15" i="1"/>
  <c r="O10" i="2" s="1"/>
  <c r="P10" i="2" s="1"/>
  <c r="V13" i="1"/>
  <c r="Y13" i="1"/>
  <c r="F8" i="2" s="1"/>
  <c r="G8" i="2" s="1"/>
  <c r="AH13" i="1"/>
  <c r="O8" i="2" s="1"/>
  <c r="P8" i="2" s="1"/>
  <c r="AB13" i="1"/>
  <c r="I8" i="2" s="1"/>
  <c r="J8" i="2" s="1"/>
  <c r="AE13" i="1"/>
  <c r="L8" i="2" s="1"/>
  <c r="M8" i="2" s="1"/>
  <c r="AB11" i="1"/>
  <c r="I6" i="2" s="1"/>
  <c r="J6" i="2" s="1"/>
  <c r="Y11" i="1"/>
  <c r="F6" i="2" s="1"/>
  <c r="G6" i="2" s="1"/>
  <c r="V11" i="1"/>
  <c r="C6" i="2" s="1"/>
  <c r="D6" i="2" s="1"/>
  <c r="AH11" i="1"/>
  <c r="O6" i="2" s="1"/>
  <c r="P6" i="2" s="1"/>
  <c r="AE11" i="1"/>
  <c r="L6" i="2" s="1"/>
  <c r="M6" i="2" s="1"/>
  <c r="AB9" i="1"/>
  <c r="AE9" i="1"/>
  <c r="AF9" i="1" s="1"/>
  <c r="V9" i="1"/>
  <c r="Y9" i="1"/>
  <c r="AH9" i="1"/>
  <c r="AI9" i="1" s="1"/>
  <c r="AH32" i="1"/>
  <c r="V32" i="1"/>
  <c r="W32" i="1" s="1"/>
  <c r="Y32" i="1"/>
  <c r="AB32" i="1"/>
  <c r="AE32" i="1"/>
  <c r="AH30" i="1"/>
  <c r="AI30" i="1" s="1"/>
  <c r="AE30" i="1"/>
  <c r="V30" i="1"/>
  <c r="W30" i="1" s="1"/>
  <c r="Y30" i="1"/>
  <c r="AB30" i="1"/>
  <c r="V28" i="1"/>
  <c r="D23" i="2" s="1"/>
  <c r="Y28" i="1"/>
  <c r="F23" i="2" s="1"/>
  <c r="G23" i="2" s="1"/>
  <c r="AB28" i="1"/>
  <c r="I23" i="2" s="1"/>
  <c r="J23" i="2" s="1"/>
  <c r="AH28" i="1"/>
  <c r="O23" i="2" s="1"/>
  <c r="P23" i="2" s="1"/>
  <c r="AE28" i="1"/>
  <c r="L23" i="2" s="1"/>
  <c r="M23" i="2" s="1"/>
  <c r="G26" i="1"/>
  <c r="G7" i="1"/>
  <c r="AE7" i="1"/>
  <c r="AH7" i="1"/>
  <c r="G25" i="1"/>
  <c r="G23" i="1"/>
  <c r="G20" i="1"/>
  <c r="G17" i="1"/>
  <c r="G15" i="1"/>
  <c r="G13" i="1"/>
  <c r="G11" i="1"/>
  <c r="G9" i="1"/>
  <c r="G34" i="1"/>
  <c r="G32" i="1"/>
  <c r="G30" i="1"/>
  <c r="G28" i="1"/>
  <c r="G24" i="1"/>
  <c r="G21" i="1"/>
  <c r="G18" i="1"/>
  <c r="G16" i="1"/>
  <c r="G14" i="1"/>
  <c r="G12" i="1"/>
  <c r="G10" i="1"/>
  <c r="G8" i="1"/>
  <c r="G33" i="1"/>
  <c r="G31" i="1"/>
  <c r="G29" i="1"/>
  <c r="G27" i="1"/>
  <c r="AI31" i="1" l="1"/>
  <c r="O26" i="2"/>
  <c r="AI32" i="1"/>
  <c r="O27" i="2"/>
  <c r="W34" i="1"/>
  <c r="F29" i="2"/>
  <c r="Z34" i="1"/>
  <c r="I29" i="2"/>
  <c r="AC34" i="1"/>
  <c r="L29" i="2"/>
  <c r="AF34" i="1"/>
  <c r="AI34" i="1"/>
  <c r="O29" i="2"/>
  <c r="O2" i="2"/>
  <c r="P2" i="2" s="1"/>
  <c r="P2" i="4" s="1"/>
  <c r="L2" i="2"/>
  <c r="M2" i="2" s="1"/>
  <c r="M2" i="4" s="1"/>
  <c r="AF30" i="1"/>
  <c r="L25" i="2"/>
  <c r="AF32" i="1"/>
  <c r="L27" i="2"/>
  <c r="U15" i="2"/>
  <c r="M15" i="2"/>
  <c r="AF33" i="1"/>
  <c r="L28" i="2"/>
  <c r="T15" i="2"/>
  <c r="J15" i="2"/>
  <c r="I2" i="2"/>
  <c r="J2" i="2" s="1"/>
  <c r="J2" i="4" s="1"/>
  <c r="AC31" i="1"/>
  <c r="I26" i="2"/>
  <c r="AC30" i="1"/>
  <c r="I25" i="2"/>
  <c r="AC32" i="1"/>
  <c r="I27" i="2"/>
  <c r="AC9" i="1"/>
  <c r="I4" i="2"/>
  <c r="AC23" i="1"/>
  <c r="I18" i="2"/>
  <c r="AC33" i="1"/>
  <c r="I28" i="2"/>
  <c r="AC10" i="1"/>
  <c r="I5" i="2"/>
  <c r="AC21" i="1"/>
  <c r="I16" i="2"/>
  <c r="Z20" i="1"/>
  <c r="F15" i="2"/>
  <c r="Z30" i="1"/>
  <c r="F25" i="2"/>
  <c r="Z32" i="1"/>
  <c r="F27" i="2"/>
  <c r="Z9" i="1"/>
  <c r="F4" i="2"/>
  <c r="Z23" i="1"/>
  <c r="F18" i="2"/>
  <c r="Z31" i="1"/>
  <c r="F26" i="2"/>
  <c r="Z33" i="1"/>
  <c r="F28" i="2"/>
  <c r="Z21" i="1"/>
  <c r="F16" i="2"/>
  <c r="W9" i="1"/>
  <c r="C4" i="2"/>
  <c r="W10" i="1"/>
  <c r="C5" i="2"/>
  <c r="T12" i="2"/>
  <c r="U12" i="2"/>
  <c r="V12" i="2"/>
  <c r="AI28" i="1"/>
  <c r="AI11" i="1"/>
  <c r="V6" i="2"/>
  <c r="AI13" i="1"/>
  <c r="AI29" i="1"/>
  <c r="AI8" i="1"/>
  <c r="V3" i="2"/>
  <c r="AI14" i="1"/>
  <c r="AI18" i="1"/>
  <c r="AI24" i="1"/>
  <c r="O2" i="4"/>
  <c r="AI15" i="1"/>
  <c r="AI25" i="1"/>
  <c r="AI27" i="1"/>
  <c r="AI12" i="1"/>
  <c r="V7" i="2"/>
  <c r="AI16" i="1"/>
  <c r="AI26" i="1"/>
  <c r="AF28" i="1"/>
  <c r="AF11" i="1"/>
  <c r="U6" i="2"/>
  <c r="AF29" i="1"/>
  <c r="AF8" i="1"/>
  <c r="U3" i="2"/>
  <c r="AF16" i="1"/>
  <c r="AF18" i="1"/>
  <c r="AF13" i="1"/>
  <c r="AF15" i="1"/>
  <c r="AF25" i="1"/>
  <c r="AF27" i="1"/>
  <c r="AF12" i="1"/>
  <c r="U7" i="2"/>
  <c r="AF14" i="1"/>
  <c r="AF24" i="1"/>
  <c r="AF26" i="1"/>
  <c r="AC28" i="1"/>
  <c r="AC11" i="1"/>
  <c r="T6" i="2"/>
  <c r="AC13" i="1"/>
  <c r="AC15" i="1"/>
  <c r="AC25" i="1"/>
  <c r="AC27" i="1"/>
  <c r="AC8" i="1"/>
  <c r="T3" i="2"/>
  <c r="AC12" i="1"/>
  <c r="T7" i="2"/>
  <c r="AC14" i="1"/>
  <c r="AC24" i="1"/>
  <c r="AC26" i="1"/>
  <c r="AC29" i="1"/>
  <c r="AC16" i="1"/>
  <c r="AC18" i="1"/>
  <c r="Z13" i="1"/>
  <c r="Z15" i="1"/>
  <c r="Z17" i="1"/>
  <c r="Z27" i="1"/>
  <c r="Z16" i="1"/>
  <c r="Z18" i="1"/>
  <c r="Z28" i="1"/>
  <c r="Z11" i="1"/>
  <c r="S6" i="2"/>
  <c r="Z25" i="1"/>
  <c r="Z7" i="1"/>
  <c r="S2" i="2"/>
  <c r="Z29" i="1"/>
  <c r="Z8" i="1"/>
  <c r="S3" i="2"/>
  <c r="Z12" i="1"/>
  <c r="S7" i="2"/>
  <c r="Z14" i="1"/>
  <c r="Z24" i="1"/>
  <c r="Z26" i="1"/>
  <c r="W28" i="1"/>
  <c r="R23" i="2"/>
  <c r="W11" i="1"/>
  <c r="R6" i="2"/>
  <c r="W25" i="1"/>
  <c r="R20" i="2"/>
  <c r="W29" i="1"/>
  <c r="R24" i="2"/>
  <c r="W8" i="1"/>
  <c r="R3" i="2"/>
  <c r="W12" i="1"/>
  <c r="R7" i="2"/>
  <c r="W14" i="1"/>
  <c r="R9" i="2"/>
  <c r="W24" i="1"/>
  <c r="R19" i="2"/>
  <c r="W26" i="1"/>
  <c r="R21" i="2"/>
  <c r="W13" i="1"/>
  <c r="R8" i="2"/>
  <c r="W15" i="1"/>
  <c r="R10" i="2"/>
  <c r="W17" i="1"/>
  <c r="R12" i="2"/>
  <c r="W7" i="1"/>
  <c r="R2" i="2"/>
  <c r="W27" i="1"/>
  <c r="R22" i="2"/>
  <c r="W16" i="1"/>
  <c r="R11" i="2"/>
  <c r="W18" i="1"/>
  <c r="R13" i="2"/>
  <c r="AF17" i="1"/>
  <c r="AI17" i="1"/>
  <c r="AI20" i="1"/>
  <c r="AC17" i="1"/>
  <c r="AC20" i="1"/>
  <c r="AF20" i="1"/>
  <c r="AI7" i="1"/>
  <c r="AC7" i="1"/>
  <c r="AF7" i="1"/>
  <c r="V26" i="2" l="1"/>
  <c r="P26" i="2"/>
  <c r="P27" i="2"/>
  <c r="V27" i="2"/>
  <c r="L2" i="4"/>
  <c r="I2" i="4"/>
  <c r="Y7" i="2"/>
  <c r="Z7" i="2" s="1"/>
  <c r="Y3" i="2"/>
  <c r="Z3" i="2" s="1"/>
  <c r="V29" i="2"/>
  <c r="P29" i="2"/>
  <c r="U29" i="2"/>
  <c r="M29" i="2"/>
  <c r="J29" i="2"/>
  <c r="T29" i="2"/>
  <c r="S29" i="2"/>
  <c r="G29" i="2"/>
  <c r="R29" i="2"/>
  <c r="D29" i="2"/>
  <c r="V2" i="2"/>
  <c r="U28" i="2"/>
  <c r="M28" i="2"/>
  <c r="U27" i="2"/>
  <c r="M27" i="2"/>
  <c r="U25" i="2"/>
  <c r="M25" i="2"/>
  <c r="U2" i="2"/>
  <c r="T2" i="2"/>
  <c r="T16" i="2"/>
  <c r="J16" i="2"/>
  <c r="T5" i="2"/>
  <c r="I5" i="4"/>
  <c r="J5" i="2"/>
  <c r="J5" i="4" s="1"/>
  <c r="T28" i="2"/>
  <c r="J28" i="2"/>
  <c r="T18" i="2"/>
  <c r="J18" i="2"/>
  <c r="T4" i="2"/>
  <c r="I4" i="4"/>
  <c r="J4" i="2"/>
  <c r="J4" i="4" s="1"/>
  <c r="T27" i="2"/>
  <c r="J27" i="2"/>
  <c r="T25" i="2"/>
  <c r="J25" i="2"/>
  <c r="T26" i="2"/>
  <c r="J26" i="2"/>
  <c r="S16" i="2"/>
  <c r="Y16" i="2" s="1"/>
  <c r="Z16" i="2" s="1"/>
  <c r="G16" i="2"/>
  <c r="S28" i="2"/>
  <c r="G28" i="2"/>
  <c r="S26" i="2"/>
  <c r="G26" i="2"/>
  <c r="S18" i="2"/>
  <c r="G18" i="2"/>
  <c r="S4" i="2"/>
  <c r="F4" i="4"/>
  <c r="G4" i="2"/>
  <c r="G4" i="4" s="1"/>
  <c r="S27" i="2"/>
  <c r="G27" i="2"/>
  <c r="S25" i="2"/>
  <c r="G25" i="2"/>
  <c r="S15" i="2"/>
  <c r="Y15" i="2" s="1"/>
  <c r="Z15" i="2" s="1"/>
  <c r="G15" i="2"/>
  <c r="D5" i="2"/>
  <c r="D5" i="4" s="1"/>
  <c r="R5" i="2"/>
  <c r="Y5" i="2" s="1"/>
  <c r="Z5" i="2" s="1"/>
  <c r="C5" i="4"/>
  <c r="D4" i="2"/>
  <c r="D4" i="4" s="1"/>
  <c r="C4" i="4"/>
  <c r="R4" i="2"/>
  <c r="Y6" i="2"/>
  <c r="Z6" i="2" s="1"/>
  <c r="S21" i="2"/>
  <c r="S19" i="2"/>
  <c r="S9" i="2"/>
  <c r="S24" i="2"/>
  <c r="S20" i="2"/>
  <c r="S23" i="2"/>
  <c r="S13" i="2"/>
  <c r="S11" i="2"/>
  <c r="S22" i="2"/>
  <c r="S12" i="2"/>
  <c r="Y12" i="2" s="1"/>
  <c r="Z12" i="2" s="1"/>
  <c r="S10" i="2"/>
  <c r="S8" i="2"/>
  <c r="T13" i="2"/>
  <c r="T11" i="2"/>
  <c r="T24" i="2"/>
  <c r="T21" i="2"/>
  <c r="T19" i="2"/>
  <c r="T9" i="2"/>
  <c r="T22" i="2"/>
  <c r="T20" i="2"/>
  <c r="T10" i="2"/>
  <c r="T8" i="2"/>
  <c r="T23" i="2"/>
  <c r="U21" i="2"/>
  <c r="U19" i="2"/>
  <c r="U9" i="2"/>
  <c r="U22" i="2"/>
  <c r="U20" i="2"/>
  <c r="U10" i="2"/>
  <c r="U8" i="2"/>
  <c r="U13" i="2"/>
  <c r="U11" i="2"/>
  <c r="U24" i="2"/>
  <c r="U23" i="2"/>
  <c r="V21" i="2"/>
  <c r="V11" i="2"/>
  <c r="V22" i="2"/>
  <c r="V20" i="2"/>
  <c r="V10" i="2"/>
  <c r="V19" i="2"/>
  <c r="V13" i="2"/>
  <c r="V9" i="2"/>
  <c r="V24" i="2"/>
  <c r="V8" i="2"/>
  <c r="V23" i="2"/>
  <c r="O7" i="4"/>
  <c r="P7" i="4"/>
  <c r="O3" i="4"/>
  <c r="P3" i="4"/>
  <c r="O6" i="4"/>
  <c r="P6" i="4"/>
  <c r="L7" i="4"/>
  <c r="M7" i="4"/>
  <c r="L3" i="4"/>
  <c r="M3" i="4"/>
  <c r="L6" i="4"/>
  <c r="M6" i="4"/>
  <c r="I7" i="4"/>
  <c r="J7" i="4"/>
  <c r="I3" i="4"/>
  <c r="J3" i="4"/>
  <c r="I6" i="4"/>
  <c r="J6" i="4"/>
  <c r="F7" i="4"/>
  <c r="G7" i="4"/>
  <c r="F3" i="4"/>
  <c r="G3" i="4"/>
  <c r="F2" i="4"/>
  <c r="G2" i="4"/>
  <c r="F6" i="4"/>
  <c r="G6" i="4"/>
  <c r="C2" i="4"/>
  <c r="D2" i="4"/>
  <c r="C7" i="4"/>
  <c r="D7" i="4"/>
  <c r="C3" i="4"/>
  <c r="D3" i="4"/>
  <c r="C6" i="4"/>
  <c r="D6" i="4"/>
  <c r="Y26" i="2" l="1"/>
  <c r="Z26" i="2" s="1"/>
  <c r="Y25" i="2"/>
  <c r="Z25" i="2" s="1"/>
  <c r="Y27" i="2"/>
  <c r="Z27" i="2" s="1"/>
  <c r="Y2" i="2"/>
  <c r="Z2" i="2" s="1"/>
  <c r="Y29" i="2"/>
  <c r="Z29" i="2" s="1"/>
  <c r="Y4" i="2"/>
  <c r="Z4" i="2" s="1"/>
  <c r="Y18" i="2"/>
  <c r="Z18" i="2" s="1"/>
  <c r="Y28" i="2"/>
  <c r="Z28" i="2" s="1"/>
  <c r="Y10" i="2"/>
  <c r="Z10" i="2" s="1"/>
  <c r="Y22" i="2"/>
  <c r="Z22" i="2" s="1"/>
  <c r="Y13" i="2"/>
  <c r="Z13" i="2" s="1"/>
  <c r="Y20" i="2"/>
  <c r="Z20" i="2" s="1"/>
  <c r="Y9" i="2"/>
  <c r="Z9" i="2" s="1"/>
  <c r="Y21" i="2"/>
  <c r="Z21" i="2" s="1"/>
  <c r="Y8" i="2"/>
  <c r="Z8" i="2" s="1"/>
  <c r="Y11" i="2"/>
  <c r="Z11" i="2" s="1"/>
  <c r="Y23" i="2"/>
  <c r="Z23" i="2" s="1"/>
  <c r="Y24" i="2"/>
  <c r="Z24" i="2" s="1"/>
  <c r="Y19" i="2"/>
  <c r="Z19" i="2" s="1"/>
</calcChain>
</file>

<file path=xl/sharedStrings.xml><?xml version="1.0" encoding="utf-8"?>
<sst xmlns="http://schemas.openxmlformats.org/spreadsheetml/2006/main" count="162" uniqueCount="72">
  <si>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</si>
  <si>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</si>
  <si>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</si>
  <si>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</si>
  <si>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</si>
  <si>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</si>
  <si>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</si>
  <si>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</si>
  <si>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</si>
  <si>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</si>
  <si>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</si>
  <si>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</si>
  <si>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</si>
  <si>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</si>
  <si>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</si>
  <si>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</si>
  <si>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</si>
  <si>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</si>
  <si>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</si>
  <si>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</si>
  <si>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</si>
  <si>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</si>
  <si>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</si>
  <si>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</si>
  <si>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</si>
  <si>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</si>
  <si>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</si>
  <si>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</si>
  <si>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</si>
  <si>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</si>
  <si>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</si>
  <si>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</si>
  <si>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</si>
  <si>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</si>
  <si>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</si>
  <si>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</si>
  <si>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</si>
  <si>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</si>
  <si>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</si>
  <si>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</si>
  <si>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</si>
  <si>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</si>
  <si>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</si>
  <si>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</si>
  <si>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</si>
  <si>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</si>
  <si>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</si>
  <si>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Vial 87G basically vial 30G after 4 TBP contacts…as you can see we gain Nd in all cases</t>
  </si>
  <si>
    <t xml:space="preserve">I have created something from nothing…go me. Why am I getting so much more Nd in my waste stream after first contacts? </t>
  </si>
  <si>
    <t>% of STD</t>
  </si>
  <si>
    <t>% of Prop</t>
  </si>
  <si>
    <t>CPS</t>
  </si>
  <si>
    <t>±^2</t>
  </si>
  <si>
    <t>± (ppb)</t>
  </si>
  <si>
    <t>Sum Cd</t>
  </si>
  <si>
    <t>Background subtracted Cd values reported above. Isotopes 112,114,116 had Sn subtracted out as well</t>
  </si>
  <si>
    <t>Lower limits of detection were determined based on the background Cd levels within each sample (see Mass_Contamination.xlsx File)</t>
  </si>
  <si>
    <t>Background (Cd/Sn/In) (ppb)</t>
  </si>
  <si>
    <t>Cd111</t>
  </si>
  <si>
    <t>Cd112</t>
  </si>
  <si>
    <t>Cd113</t>
  </si>
  <si>
    <t>Cd114</t>
  </si>
  <si>
    <t>Cd116</t>
  </si>
  <si>
    <t>Sn Background on masses 112 114 116 (Cd Background as well)</t>
  </si>
  <si>
    <t>Assumed response with no Sn (Sn subtracted (Cd as well) in PPB_Cd_Aliquot_Sent)</t>
  </si>
  <si>
    <t>MSCS-M (ppb/cps)</t>
  </si>
  <si>
    <t>Cd Response</t>
  </si>
  <si>
    <t>Sn Response</t>
  </si>
  <si>
    <t>MS-C (ppb/cps)</t>
  </si>
  <si>
    <t>Nd DF from book</t>
  </si>
  <si>
    <t>Based on dry run and blanks sent I would estimate the concentration in TBP to be about….</t>
  </si>
  <si>
    <t>Based on dry run and blanks sent I would estimate the concentration in the vials themselves to be….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</si>
</sst>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4" fillId="0" borderId="2" applyNumberFormat="0" applyFont="0" applyFill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3" borderId="0" xfId="0" applyFill="1"/>
    <xf numFmtId="0" fontId="3" fillId="3" borderId="0" xfId="0" applyFont="1" applyFill="1" applyAlignment="1">
      <alignment wrapText="1"/>
    </xf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3" borderId="4" xfId="0" applyFill="1" applyBorder="1"/>
    <xf numFmtId="0" fontId="0" fillId="0" borderId="7" xfId="0" applyBorder="1"/>
    <xf numFmtId="0" fontId="0" fillId="3" borderId="7" xfId="0" applyFill="1" applyBorder="1"/>
    <xf numFmtId="11" fontId="0" fillId="0" borderId="7" xfId="0" applyNumberFormat="1" applyBorder="1"/>
    <xf numFmtId="0" fontId="0" fillId="4" borderId="7" xfId="0" applyFill="1" applyBorder="1"/>
    <xf numFmtId="0" fontId="0" fillId="3" borderId="6" xfId="0" applyFill="1" applyBorder="1"/>
    <xf numFmtId="0" fontId="0" fillId="0" borderId="0" xfId="0" applyAlignment="1">
      <alignment wrapText="1"/>
    </xf>
    <xf numFmtId="11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6" xfId="0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3" xfId="0" applyFont="1" applyBorder="1"/>
    <xf numFmtId="0" fontId="0" fillId="0" borderId="8" xfId="0" applyBorder="1"/>
    <xf numFmtId="10" fontId="0" fillId="0" borderId="8" xfId="0" applyNumberFormat="1" applyBorder="1"/>
    <xf numFmtId="0" fontId="0" fillId="0" borderId="9" xfId="0" applyBorder="1"/>
    <xf numFmtId="0" fontId="0" fillId="0" borderId="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0" xfId="0" applyNumberFormat="1" applyBorder="1"/>
    <xf numFmtId="0" fontId="0" fillId="0" borderId="0" xfId="0" applyNumberFormat="1"/>
    <xf numFmtId="0" fontId="0" fillId="0" borderId="8" xfId="0" applyNumberFormat="1" applyBorder="1"/>
    <xf numFmtId="11" fontId="0" fillId="0" borderId="0" xfId="0" applyNumberFormat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11" fontId="0" fillId="3" borderId="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0" fontId="0" fillId="5" borderId="0" xfId="0" applyFill="1"/>
    <xf numFmtId="10" fontId="0" fillId="5" borderId="0" xfId="0" applyNumberFormat="1" applyFill="1"/>
    <xf numFmtId="0" fontId="0" fillId="5" borderId="2" xfId="0" applyFill="1" applyBorder="1"/>
    <xf numFmtId="10" fontId="0" fillId="5" borderId="11" xfId="0" applyNumberFormat="1" applyFill="1" applyBorder="1"/>
    <xf numFmtId="10" fontId="0" fillId="3" borderId="0" xfId="0" applyNumberFormat="1" applyFill="1"/>
    <xf numFmtId="0" fontId="0" fillId="3" borderId="2" xfId="0" applyFill="1" applyBorder="1"/>
    <xf numFmtId="10" fontId="0" fillId="3" borderId="11" xfId="0" applyNumberFormat="1" applyFill="1" applyBorder="1"/>
    <xf numFmtId="0" fontId="0" fillId="6" borderId="0" xfId="0" applyFill="1"/>
    <xf numFmtId="10" fontId="0" fillId="6" borderId="0" xfId="0" applyNumberFormat="1" applyFill="1"/>
    <xf numFmtId="0" fontId="0" fillId="6" borderId="2" xfId="0" applyFill="1" applyBorder="1"/>
    <xf numFmtId="10" fontId="0" fillId="6" borderId="11" xfId="0" applyNumberFormat="1" applyFill="1" applyBorder="1"/>
    <xf numFmtId="0" fontId="0" fillId="7" borderId="0" xfId="0" applyFill="1"/>
    <xf numFmtId="10" fontId="0" fillId="7" borderId="0" xfId="0" applyNumberFormat="1" applyFill="1"/>
    <xf numFmtId="0" fontId="0" fillId="7" borderId="2" xfId="0" applyFill="1" applyBorder="1"/>
    <xf numFmtId="10" fontId="0" fillId="7" borderId="11" xfId="0" applyNumberFormat="1" applyFill="1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workbookViewId="0">
      <pane ySplit="1" topLeftCell="A2" activePane="bottomLeft" state="frozen"/>
      <selection activeCell="G1" sqref="G1"/>
      <selection pane="bottomLeft" activeCell="AD7" sqref="AD7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2:38" x14ac:dyDescent="0.25">
      <c r="H1" s="36"/>
      <c r="J1" s="5">
        <v>111</v>
      </c>
      <c r="K1" s="5"/>
      <c r="L1" s="5">
        <v>112</v>
      </c>
      <c r="M1" s="5"/>
      <c r="N1" s="5">
        <v>113</v>
      </c>
      <c r="O1" s="5"/>
      <c r="P1" s="5">
        <v>114</v>
      </c>
      <c r="Q1" s="5"/>
      <c r="R1" s="5">
        <v>116</v>
      </c>
      <c r="S1" s="5"/>
      <c r="T1" s="30"/>
      <c r="U1" s="5" t="s">
        <v>40</v>
      </c>
      <c r="V1" s="5"/>
      <c r="W1" s="5"/>
      <c r="X1" s="5" t="s">
        <v>40</v>
      </c>
      <c r="Y1" s="5"/>
      <c r="Z1" s="5"/>
      <c r="AA1" s="5" t="s">
        <v>40</v>
      </c>
      <c r="AB1" s="5"/>
      <c r="AD1" s="5" t="s">
        <v>40</v>
      </c>
      <c r="AG1" s="5" t="s">
        <v>40</v>
      </c>
    </row>
    <row r="2" spans="2:38" x14ac:dyDescent="0.25">
      <c r="C2" t="s">
        <v>38</v>
      </c>
      <c r="E2">
        <v>40</v>
      </c>
      <c r="F2" t="s">
        <v>39</v>
      </c>
      <c r="H2" s="36" t="s">
        <v>66</v>
      </c>
      <c r="I2" s="5" t="s">
        <v>34</v>
      </c>
      <c r="J2" s="17">
        <f>AVERAGE(J6,J36)</f>
        <v>1.9129706723313198E-5</v>
      </c>
      <c r="K2" s="5" t="s">
        <v>34</v>
      </c>
      <c r="L2" s="17">
        <f>AVERAGE(L6,L36)</f>
        <v>1.849533372136745E-5</v>
      </c>
      <c r="M2" s="5" t="s">
        <v>34</v>
      </c>
      <c r="N2" s="17">
        <f t="shared" ref="N2:R2" si="0">AVERAGE(N6,N36)</f>
        <v>1.7750026588488699E-5</v>
      </c>
      <c r="O2" s="5" t="s">
        <v>34</v>
      </c>
      <c r="P2" s="17">
        <f t="shared" si="0"/>
        <v>1.6546369999999999E-5</v>
      </c>
      <c r="Q2" s="5" t="s">
        <v>34</v>
      </c>
      <c r="R2" s="17">
        <f t="shared" si="0"/>
        <v>1.53062418614633E-5</v>
      </c>
      <c r="S2" s="5"/>
      <c r="T2" s="30"/>
    </row>
    <row r="3" spans="2:38" x14ac:dyDescent="0.25">
      <c r="C3" t="s">
        <v>37</v>
      </c>
      <c r="E3">
        <v>2.0000000000000001E-4</v>
      </c>
      <c r="F3" t="s">
        <v>35</v>
      </c>
      <c r="H3" s="36"/>
      <c r="I3" s="8" t="s">
        <v>33</v>
      </c>
      <c r="J3" s="17">
        <f>$B$38*((K6^2+K36^2)^0.5)+$B$37*_xlfn.STDEV.S(J36,J6)</f>
        <v>3.3302181855826383E-7</v>
      </c>
      <c r="K3" s="8" t="s">
        <v>33</v>
      </c>
      <c r="L3" s="17">
        <f t="shared" ref="L3:R3" si="1">$B$38*((M6^2+M36^2)^0.5)+$B$37*_xlfn.STDEV.S(L36,L6)</f>
        <v>3.1736379740622375E-7</v>
      </c>
      <c r="M3" s="8" t="s">
        <v>33</v>
      </c>
      <c r="N3" s="17">
        <f t="shared" si="1"/>
        <v>3.4724060525941485E-7</v>
      </c>
      <c r="O3" s="8" t="s">
        <v>33</v>
      </c>
      <c r="P3" s="17">
        <f t="shared" si="1"/>
        <v>2.885140427222483E-7</v>
      </c>
      <c r="Q3" s="8" t="s">
        <v>33</v>
      </c>
      <c r="R3" s="17">
        <f t="shared" si="1"/>
        <v>2.5875903993482334E-7</v>
      </c>
      <c r="S3" s="8"/>
      <c r="T3" s="30"/>
      <c r="U3" s="5"/>
      <c r="V3" s="5"/>
      <c r="W3" s="5"/>
      <c r="X3" s="5"/>
      <c r="Y3" s="5"/>
      <c r="Z3" s="5"/>
      <c r="AA3" s="5"/>
      <c r="AB3" s="5"/>
    </row>
    <row r="4" spans="2:38" x14ac:dyDescent="0.25">
      <c r="H4" s="36" t="s">
        <v>67</v>
      </c>
      <c r="I4" s="5" t="s">
        <v>34</v>
      </c>
      <c r="J4" s="17"/>
      <c r="K4" s="5" t="s">
        <v>34</v>
      </c>
      <c r="L4" s="17">
        <f>L35</f>
        <v>1.16227311091E-5</v>
      </c>
      <c r="M4" s="5" t="s">
        <v>34</v>
      </c>
      <c r="N4" s="17"/>
      <c r="O4" s="5" t="s">
        <v>34</v>
      </c>
      <c r="P4" s="17">
        <f>P35</f>
        <v>1.1310738257430999E-5</v>
      </c>
      <c r="Q4" s="5" t="s">
        <v>34</v>
      </c>
      <c r="R4" s="17">
        <f>R35</f>
        <v>1.1368258695551201E-5</v>
      </c>
      <c r="S4" s="8"/>
      <c r="T4" s="30"/>
      <c r="U4" s="5"/>
      <c r="V4" s="5"/>
      <c r="W4" s="25" t="s">
        <v>43</v>
      </c>
      <c r="X4" s="5"/>
      <c r="Y4" s="5"/>
      <c r="Z4" s="5"/>
      <c r="AA4" s="5"/>
      <c r="AB4" s="5"/>
      <c r="AD4" s="5"/>
      <c r="AG4" s="5"/>
    </row>
    <row r="5" spans="2:38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5"/>
      <c r="I5" s="43" t="s">
        <v>33</v>
      </c>
      <c r="J5" s="42" t="s">
        <v>51</v>
      </c>
      <c r="K5" s="43" t="s">
        <v>33</v>
      </c>
      <c r="L5" s="42">
        <f>M35</f>
        <v>1.5467786885695401E-7</v>
      </c>
      <c r="M5" s="43" t="s">
        <v>33</v>
      </c>
      <c r="N5" s="42" t="s">
        <v>51</v>
      </c>
      <c r="O5" s="43" t="s">
        <v>33</v>
      </c>
      <c r="P5" s="42">
        <f>Q35</f>
        <v>1.7101588933781E-7</v>
      </c>
      <c r="Q5" s="43" t="s">
        <v>33</v>
      </c>
      <c r="R5" s="42">
        <f>S35</f>
        <v>8.6584093794567299E-8</v>
      </c>
      <c r="S5" s="46"/>
      <c r="T5" s="47"/>
      <c r="U5" s="44" t="s">
        <v>58</v>
      </c>
      <c r="V5" s="48" t="s">
        <v>33</v>
      </c>
      <c r="W5" s="48" t="s">
        <v>36</v>
      </c>
      <c r="X5" s="44" t="s">
        <v>59</v>
      </c>
      <c r="Y5" s="48" t="s">
        <v>33</v>
      </c>
      <c r="Z5" s="48" t="s">
        <v>36</v>
      </c>
      <c r="AA5" s="48" t="s">
        <v>60</v>
      </c>
      <c r="AB5" s="48" t="s">
        <v>33</v>
      </c>
      <c r="AC5" s="48" t="s">
        <v>36</v>
      </c>
      <c r="AD5" s="48" t="s">
        <v>61</v>
      </c>
      <c r="AE5" s="48" t="s">
        <v>33</v>
      </c>
      <c r="AF5" s="48" t="s">
        <v>36</v>
      </c>
      <c r="AG5" s="48" t="s">
        <v>62</v>
      </c>
      <c r="AH5" s="48" t="s">
        <v>33</v>
      </c>
      <c r="AI5" s="48" t="s">
        <v>36</v>
      </c>
      <c r="AJ5" s="7"/>
      <c r="AK5" s="7"/>
      <c r="AL5" s="7"/>
    </row>
    <row r="6" spans="2:38" s="14" customFormat="1" ht="30.75" thickTop="1" x14ac:dyDescent="0.25">
      <c r="B6" s="59"/>
      <c r="C6" s="60"/>
      <c r="D6" s="60"/>
      <c r="E6" s="60"/>
      <c r="F6" s="61"/>
      <c r="G6" s="61"/>
      <c r="H6" s="37" t="s">
        <v>66</v>
      </c>
      <c r="I6" s="62" t="s">
        <v>65</v>
      </c>
      <c r="J6" s="63">
        <v>2.0433064089770799E-5</v>
      </c>
      <c r="K6" s="64">
        <v>1.55699214403065E-7</v>
      </c>
      <c r="L6" s="63">
        <v>1.9762399219418501E-5</v>
      </c>
      <c r="M6" s="64">
        <v>1.4131991115144101E-7</v>
      </c>
      <c r="N6" s="63">
        <v>1.9000061558614002E-5</v>
      </c>
      <c r="O6" s="64">
        <v>1.9073311768848499E-7</v>
      </c>
      <c r="P6" s="63">
        <v>1.7672200000000003E-5</v>
      </c>
      <c r="Q6" s="64">
        <v>1.34654790009284E-7</v>
      </c>
      <c r="R6" s="63">
        <v>1.6289362274659201E-5</v>
      </c>
      <c r="S6" s="65">
        <v>1.2861680447469399E-7</v>
      </c>
      <c r="T6" s="33"/>
      <c r="U6" s="65"/>
      <c r="V6" s="66"/>
      <c r="W6" s="66"/>
      <c r="X6" s="65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7"/>
      <c r="AK6" s="67"/>
      <c r="AL6" s="67"/>
    </row>
    <row r="7" spans="2:38" x14ac:dyDescent="0.25">
      <c r="B7" s="6" t="s">
        <v>4</v>
      </c>
      <c r="C7" s="3">
        <v>1.34E-2</v>
      </c>
      <c r="D7" s="3">
        <v>5.0464000000000002</v>
      </c>
      <c r="E7" s="3">
        <v>376.597014925373</v>
      </c>
      <c r="F7" s="10">
        <f>(((1/C7)^2)*($E$3^2)+((D7/(C7^2))^2)*($E$3^2))^0.5</f>
        <v>5.6208707851070203</v>
      </c>
      <c r="G7" s="11">
        <f>F7/E7</f>
        <v>1.4925425753098069E-2</v>
      </c>
      <c r="H7" s="36"/>
      <c r="I7" t="s">
        <v>4</v>
      </c>
      <c r="J7">
        <v>243.2</v>
      </c>
      <c r="K7">
        <f>(J7/$E$2)^0.5</f>
        <v>2.4657656011875906</v>
      </c>
      <c r="L7">
        <v>292</v>
      </c>
      <c r="M7">
        <f>(L7/$E$2)^0.5</f>
        <v>2.7018512172212592</v>
      </c>
      <c r="N7">
        <v>51.2</v>
      </c>
      <c r="O7" s="9">
        <f>(N7/$E$2)^0.5</f>
        <v>1.131370849898476</v>
      </c>
      <c r="P7" s="9">
        <v>245.6</v>
      </c>
      <c r="Q7" s="9">
        <f>(P7/$E$2)^0.5</f>
        <v>2.4779023386727732</v>
      </c>
      <c r="R7" s="9">
        <v>865.6</v>
      </c>
      <c r="S7" s="9">
        <f>(R7/$E$2)^0.5</f>
        <v>4.651881339845203</v>
      </c>
      <c r="T7" s="31"/>
      <c r="U7">
        <f t="shared" ref="U7:U12" si="2">$J$2*J7*E7</f>
        <v>1.7520591170502935</v>
      </c>
      <c r="V7">
        <f t="shared" ref="V7:V12" si="3">((J7*E7*$J$3)^2+($J$2*E7*K7)^2+($J$2*J7*F7)^2)^0.5</f>
        <v>4.3928300377150363E-2</v>
      </c>
      <c r="W7" s="12">
        <f>V7/U7</f>
        <v>2.5072384801208387E-2</v>
      </c>
      <c r="X7">
        <f t="shared" ref="X7:X12" si="4">$L$2*L7*E7</f>
        <v>2.0338639410985473</v>
      </c>
      <c r="Y7">
        <f t="shared" ref="Y7:Y12" si="5">((L7*E7*$L$3)^2+($L$2*E7*M7)^2+($L$2*L7*F7)^2)^0.5</f>
        <v>4.9936245077190432E-2</v>
      </c>
      <c r="Z7" s="12">
        <f>Y7/X7</f>
        <v>2.4552401991166851E-2</v>
      </c>
      <c r="AA7">
        <f t="shared" ref="AA7:AA12" si="6">$N$2*N7*E7</f>
        <v>0.34225187983722732</v>
      </c>
      <c r="AB7">
        <f t="shared" ref="AB7:AB12" si="7">((N7*E7*$N$3)^2+($N$2*E7*O7)^2+($N$2*N7*F7)^2)^0.5</f>
        <v>1.1318935504245221E-2</v>
      </c>
      <c r="AC7" s="12">
        <f>AB7/AA7</f>
        <v>3.3071945462004267E-2</v>
      </c>
      <c r="AD7">
        <f t="shared" ref="AD7:AD12" si="8">$P$2*E7*P7</f>
        <v>1.5304106078433426</v>
      </c>
      <c r="AE7">
        <f t="shared" ref="AE7:AE12" si="9">((P7*E7*$P$3)^2+($P$2*E7*Q7)^2+($P$2*P7*F7)^2)^0.5</f>
        <v>3.8370243820205104E-2</v>
      </c>
      <c r="AF7" s="12">
        <f>AE7/AD7</f>
        <v>2.5071862167942317E-2</v>
      </c>
      <c r="AG7">
        <f t="shared" ref="AG7:AG12" si="10">$R$2*R7*E7</f>
        <v>4.9895650914580791</v>
      </c>
      <c r="AH7">
        <f t="shared" ref="AH7:AH12" si="11">((R7*E7*$R$3)^2+($R$2*E7*S7)^2+($R$2*R7*F7)^2)^0.5</f>
        <v>0.11567234283075926</v>
      </c>
      <c r="AI7" s="12">
        <f>AH7/AG7</f>
        <v>2.3182850751618682E-2</v>
      </c>
      <c r="AL7" s="12"/>
    </row>
    <row r="8" spans="2:38" x14ac:dyDescent="0.25">
      <c r="B8" s="6" t="s">
        <v>5</v>
      </c>
      <c r="C8" s="3">
        <v>3.9E-2</v>
      </c>
      <c r="D8" s="3">
        <v>4.9492000000000003</v>
      </c>
      <c r="E8" s="3">
        <v>126.90256410256411</v>
      </c>
      <c r="F8" s="10">
        <f t="shared" ref="F8:F12" si="12">(((1/C8)^2)*($E$3^2)+((D8/(C8^2))^2)*($E$3^2))^0.5</f>
        <v>0.65080258498519816</v>
      </c>
      <c r="G8" s="11">
        <f t="shared" ref="G8:G12" si="13">F8/E8</f>
        <v>5.1283643446259448E-3</v>
      </c>
      <c r="H8" s="36"/>
      <c r="I8" t="s">
        <v>5</v>
      </c>
      <c r="J8">
        <v>7.1999999999999993</v>
      </c>
      <c r="K8">
        <f t="shared" ref="K8:K12" si="14">(J8/$E$2)^0.5</f>
        <v>0.42426406871192851</v>
      </c>
      <c r="L8">
        <v>16</v>
      </c>
      <c r="M8">
        <f t="shared" ref="M8:M12" si="15">(L8/$E$2)^0.5</f>
        <v>0.63245553203367588</v>
      </c>
      <c r="N8">
        <v>15.999999999999998</v>
      </c>
      <c r="O8" s="9">
        <f t="shared" ref="O8:O12" si="16">(N8/$E$2)^0.5</f>
        <v>0.63245553203367588</v>
      </c>
      <c r="P8" s="9">
        <v>12</v>
      </c>
      <c r="Q8" s="9">
        <f t="shared" ref="Q8:Q12" si="17">(P8/$E$2)^0.5</f>
        <v>0.54772255750516607</v>
      </c>
      <c r="R8" s="9">
        <v>62.400000000000006</v>
      </c>
      <c r="S8" s="9">
        <f t="shared" ref="S8:S12" si="18">(R8/$E$2)^0.5</f>
        <v>1.2489995996796797</v>
      </c>
      <c r="T8" s="32"/>
      <c r="U8">
        <f t="shared" si="2"/>
        <v>1.7478783602773232E-2</v>
      </c>
      <c r="V8">
        <f t="shared" si="3"/>
        <v>1.0776889052001022E-3</v>
      </c>
      <c r="W8" s="12">
        <f t="shared" ref="W8:W34" si="19">V8/U8</f>
        <v>6.1656973945779223E-2</v>
      </c>
      <c r="X8">
        <f t="shared" si="4"/>
        <v>3.7553684370786378E-2</v>
      </c>
      <c r="Y8">
        <f t="shared" si="5"/>
        <v>1.6296896283699222E-3</v>
      </c>
      <c r="Z8" s="12">
        <f t="shared" ref="Z8:Z12" si="20">Y8/X8</f>
        <v>4.3396264725430893E-2</v>
      </c>
      <c r="AA8">
        <f t="shared" si="6"/>
        <v>3.6040382191486468E-2</v>
      </c>
      <c r="AB8">
        <f t="shared" si="7"/>
        <v>1.6002514581944108E-3</v>
      </c>
      <c r="AC8" s="12">
        <f t="shared" ref="AC8:AC34" si="21">AB8/AA8</f>
        <v>4.4401622871036737E-2</v>
      </c>
      <c r="AD8">
        <f t="shared" si="8"/>
        <v>2.5197321355076924E-2</v>
      </c>
      <c r="AE8">
        <f t="shared" si="9"/>
        <v>1.2379225912211161E-3</v>
      </c>
      <c r="AF8" s="12">
        <f t="shared" ref="AF8:AF34" si="22">AE8/AD8</f>
        <v>4.9129134552696858E-2</v>
      </c>
      <c r="AG8">
        <f t="shared" si="10"/>
        <v>0.12120584355320668</v>
      </c>
      <c r="AH8">
        <f t="shared" si="11"/>
        <v>3.2358457349096251E-3</v>
      </c>
      <c r="AI8" s="12">
        <f t="shared" ref="AI8:AI34" si="23">AH8/AG8</f>
        <v>2.669710997464541E-2</v>
      </c>
      <c r="AL8" s="12"/>
    </row>
    <row r="9" spans="2:38" x14ac:dyDescent="0.25">
      <c r="B9" s="6" t="s">
        <v>6</v>
      </c>
      <c r="C9" s="3">
        <v>5.0299999999999997E-2</v>
      </c>
      <c r="D9" s="3">
        <v>4.9884000000000004</v>
      </c>
      <c r="E9" s="3">
        <v>99.172962226640166</v>
      </c>
      <c r="F9" s="10">
        <f t="shared" si="12"/>
        <v>0.39434593954365693</v>
      </c>
      <c r="G9" s="11">
        <f t="shared" si="13"/>
        <v>3.9763452728421821E-3</v>
      </c>
      <c r="H9" s="36"/>
      <c r="I9" t="s">
        <v>6</v>
      </c>
      <c r="J9">
        <v>1.6</v>
      </c>
      <c r="K9">
        <f t="shared" si="14"/>
        <v>0.2</v>
      </c>
      <c r="L9">
        <v>16</v>
      </c>
      <c r="M9">
        <f t="shared" si="15"/>
        <v>0.63245553203367588</v>
      </c>
      <c r="N9">
        <v>13.6</v>
      </c>
      <c r="O9" s="9">
        <f t="shared" si="16"/>
        <v>0.58309518948452999</v>
      </c>
      <c r="P9" s="9">
        <v>15.200000000000001</v>
      </c>
      <c r="Q9" s="9">
        <f t="shared" si="17"/>
        <v>0.61644140029689765</v>
      </c>
      <c r="R9" s="9">
        <v>34.400000000000006</v>
      </c>
      <c r="S9" s="9">
        <f t="shared" si="18"/>
        <v>0.92736184954957046</v>
      </c>
      <c r="T9" s="32"/>
      <c r="U9">
        <f t="shared" si="2"/>
        <v>3.035439491644551E-3</v>
      </c>
      <c r="V9">
        <f t="shared" si="3"/>
        <v>3.8328204203424521E-4</v>
      </c>
      <c r="W9" s="12">
        <f t="shared" si="19"/>
        <v>0.12626904377085418</v>
      </c>
      <c r="X9">
        <f t="shared" si="4"/>
        <v>2.9347792520292453E-2</v>
      </c>
      <c r="Y9">
        <f t="shared" si="5"/>
        <v>1.2700329668588397E-3</v>
      </c>
      <c r="Z9" s="12">
        <f t="shared" si="20"/>
        <v>4.327524688545753E-2</v>
      </c>
      <c r="AA9">
        <f t="shared" si="6"/>
        <v>2.3940388942795859E-2</v>
      </c>
      <c r="AB9">
        <f t="shared" si="7"/>
        <v>1.1322438851668688E-3</v>
      </c>
      <c r="AC9" s="12">
        <f t="shared" si="21"/>
        <v>4.7294297844212081E-2</v>
      </c>
      <c r="AD9">
        <f t="shared" si="8"/>
        <v>2.4942478410369784E-2</v>
      </c>
      <c r="AE9">
        <f t="shared" si="9"/>
        <v>1.1055418582674619E-3</v>
      </c>
      <c r="AF9" s="12">
        <f t="shared" si="22"/>
        <v>4.4323657019096997E-2</v>
      </c>
      <c r="AG9">
        <f t="shared" si="10"/>
        <v>5.2218007900979926E-2</v>
      </c>
      <c r="AH9">
        <f t="shared" si="11"/>
        <v>1.6745217186811057E-3</v>
      </c>
      <c r="AI9" s="12">
        <f t="shared" si="23"/>
        <v>3.2067897378553221E-2</v>
      </c>
      <c r="AL9" s="12"/>
    </row>
    <row r="10" spans="2:38" x14ac:dyDescent="0.25">
      <c r="B10" s="6" t="s">
        <v>7</v>
      </c>
      <c r="C10" s="3">
        <v>3.6399999999999995E-2</v>
      </c>
      <c r="D10" s="3">
        <v>4.9635000000000007</v>
      </c>
      <c r="E10" s="3">
        <v>136.35989010989016</v>
      </c>
      <c r="F10" s="10">
        <f t="shared" si="12"/>
        <v>0.74925031224172078</v>
      </c>
      <c r="G10" s="11">
        <f t="shared" si="13"/>
        <v>5.4946532417847541E-3</v>
      </c>
      <c r="H10" s="36"/>
      <c r="I10" t="s">
        <v>7</v>
      </c>
      <c r="J10">
        <v>2.4</v>
      </c>
      <c r="K10">
        <f t="shared" si="14"/>
        <v>0.2449489742783178</v>
      </c>
      <c r="L10">
        <v>5.6</v>
      </c>
      <c r="M10">
        <f t="shared" si="15"/>
        <v>0.37416573867739411</v>
      </c>
      <c r="N10">
        <v>11.2</v>
      </c>
      <c r="O10" s="9">
        <f t="shared" si="16"/>
        <v>0.52915026221291805</v>
      </c>
      <c r="P10" s="9">
        <v>13.6</v>
      </c>
      <c r="Q10" s="9">
        <f t="shared" si="17"/>
        <v>0.58309518948452999</v>
      </c>
      <c r="R10" s="9">
        <v>44.8</v>
      </c>
      <c r="S10" s="9">
        <f t="shared" si="18"/>
        <v>1.0583005244258361</v>
      </c>
      <c r="T10" s="32"/>
      <c r="U10">
        <f t="shared" si="2"/>
        <v>6.260459295900995E-3</v>
      </c>
      <c r="V10">
        <f t="shared" si="3"/>
        <v>6.4909575875130661E-4</v>
      </c>
      <c r="W10" s="12">
        <f t="shared" si="19"/>
        <v>0.10368181120134411</v>
      </c>
      <c r="X10">
        <f t="shared" si="4"/>
        <v>1.4123321373231901E-2</v>
      </c>
      <c r="Y10">
        <f t="shared" si="5"/>
        <v>9.7736165665636334E-4</v>
      </c>
      <c r="Z10" s="12">
        <f t="shared" si="20"/>
        <v>6.9201969623715318E-2</v>
      </c>
      <c r="AA10">
        <f t="shared" si="6"/>
        <v>2.710838676060421E-2</v>
      </c>
      <c r="AB10">
        <f t="shared" si="7"/>
        <v>1.3941825295251014E-3</v>
      </c>
      <c r="AC10" s="12">
        <f t="shared" si="21"/>
        <v>5.1429933541866986E-2</v>
      </c>
      <c r="AD10">
        <f t="shared" si="8"/>
        <v>3.068515225087913E-2</v>
      </c>
      <c r="AE10">
        <f t="shared" si="9"/>
        <v>1.4302259982756399E-3</v>
      </c>
      <c r="AF10" s="12">
        <f t="shared" si="22"/>
        <v>4.6609708388677264E-2</v>
      </c>
      <c r="AG10">
        <f t="shared" si="10"/>
        <v>9.3504654128459222E-2</v>
      </c>
      <c r="AH10">
        <f t="shared" si="11"/>
        <v>2.7643579425091895E-3</v>
      </c>
      <c r="AI10" s="12">
        <f t="shared" si="23"/>
        <v>2.956385399502617E-2</v>
      </c>
      <c r="AL10" s="12"/>
    </row>
    <row r="11" spans="2:38" x14ac:dyDescent="0.25">
      <c r="B11" s="6" t="s">
        <v>8</v>
      </c>
      <c r="C11" s="3">
        <v>2.8899999999999999E-2</v>
      </c>
      <c r="D11" s="3">
        <v>4.9984000000000002</v>
      </c>
      <c r="E11" s="3">
        <v>172.95501730103808</v>
      </c>
      <c r="F11" s="10">
        <f t="shared" si="12"/>
        <v>1.1969405411901297</v>
      </c>
      <c r="G11" s="11">
        <f t="shared" si="13"/>
        <v>6.9205308979662979E-3</v>
      </c>
      <c r="H11" s="36"/>
      <c r="I11" t="s">
        <v>8</v>
      </c>
      <c r="J11">
        <v>528</v>
      </c>
      <c r="K11">
        <f t="shared" si="14"/>
        <v>3.6331804249169899</v>
      </c>
      <c r="L11">
        <v>430.4</v>
      </c>
      <c r="M11">
        <f t="shared" si="15"/>
        <v>3.2802438933713449</v>
      </c>
      <c r="N11">
        <v>47.2</v>
      </c>
      <c r="O11" s="9">
        <f t="shared" si="16"/>
        <v>1.0862780491200217</v>
      </c>
      <c r="P11" s="9">
        <v>316</v>
      </c>
      <c r="Q11" s="9">
        <f t="shared" si="17"/>
        <v>2.8106938645110393</v>
      </c>
      <c r="R11" s="9">
        <v>483.20000000000005</v>
      </c>
      <c r="S11" s="9">
        <f t="shared" si="18"/>
        <v>3.4756294393965534</v>
      </c>
      <c r="T11" s="32"/>
      <c r="U11">
        <f t="shared" si="2"/>
        <v>1.7469295838514531</v>
      </c>
      <c r="V11">
        <f t="shared" si="3"/>
        <v>3.4864369910001511E-2</v>
      </c>
      <c r="W11" s="12">
        <f t="shared" si="19"/>
        <v>1.9957513017288358E-2</v>
      </c>
      <c r="X11">
        <f t="shared" si="4"/>
        <v>1.3767896727255664</v>
      </c>
      <c r="Y11">
        <f t="shared" si="5"/>
        <v>2.7550071227842816E-2</v>
      </c>
      <c r="Z11" s="12">
        <f t="shared" si="20"/>
        <v>2.0010370337324817E-2</v>
      </c>
      <c r="AA11">
        <f t="shared" si="6"/>
        <v>0.1449019305493208</v>
      </c>
      <c r="AB11">
        <f t="shared" si="7"/>
        <v>4.4902271345163497E-3</v>
      </c>
      <c r="AC11" s="12">
        <f t="shared" si="21"/>
        <v>3.098804217096331E-2</v>
      </c>
      <c r="AD11">
        <f t="shared" si="8"/>
        <v>0.90432175623972322</v>
      </c>
      <c r="AE11">
        <f t="shared" si="9"/>
        <v>1.8775211114212934E-2</v>
      </c>
      <c r="AF11" s="12">
        <f t="shared" si="22"/>
        <v>2.0761649252233498E-2</v>
      </c>
      <c r="AG11">
        <f t="shared" si="10"/>
        <v>1.2791711687054466</v>
      </c>
      <c r="AH11">
        <f t="shared" si="11"/>
        <v>2.5113055511409493E-2</v>
      </c>
      <c r="AI11" s="12">
        <f t="shared" si="23"/>
        <v>1.963228700411106E-2</v>
      </c>
      <c r="AL11" s="12"/>
    </row>
    <row r="12" spans="2:38" x14ac:dyDescent="0.25">
      <c r="B12" s="6" t="s">
        <v>9</v>
      </c>
      <c r="C12" s="3">
        <v>4.4299999999999999E-2</v>
      </c>
      <c r="D12" s="3">
        <v>4.9031000000000002</v>
      </c>
      <c r="E12" s="3">
        <v>110.67945823927766</v>
      </c>
      <c r="F12" s="10">
        <f t="shared" si="12"/>
        <v>0.499701921883555</v>
      </c>
      <c r="G12" s="11">
        <f t="shared" si="13"/>
        <v>4.5148569556895607E-3</v>
      </c>
      <c r="H12" s="36"/>
      <c r="I12" t="s">
        <v>9</v>
      </c>
      <c r="J12">
        <v>621.6</v>
      </c>
      <c r="K12">
        <f t="shared" si="14"/>
        <v>3.9420806688854046</v>
      </c>
      <c r="L12">
        <v>744.8</v>
      </c>
      <c r="M12">
        <f t="shared" si="15"/>
        <v>4.3150898020782833</v>
      </c>
      <c r="N12">
        <v>130.4</v>
      </c>
      <c r="O12" s="9">
        <f t="shared" si="16"/>
        <v>1.8055470085267789</v>
      </c>
      <c r="P12" s="9">
        <v>551.20000000000005</v>
      </c>
      <c r="Q12" s="9">
        <f t="shared" si="17"/>
        <v>3.7121422386541174</v>
      </c>
      <c r="R12" s="9">
        <v>3000.4</v>
      </c>
      <c r="S12" s="9">
        <f t="shared" si="18"/>
        <v>8.6608313688698502</v>
      </c>
      <c r="T12" s="32"/>
      <c r="U12">
        <f t="shared" si="2"/>
        <v>1.316092282298055</v>
      </c>
      <c r="V12">
        <f t="shared" si="3"/>
        <v>2.5097807932596868E-2</v>
      </c>
      <c r="W12" s="12">
        <f t="shared" si="19"/>
        <v>1.9069945375542425E-2</v>
      </c>
      <c r="X12">
        <f t="shared" si="4"/>
        <v>1.5246454588922693</v>
      </c>
      <c r="Y12">
        <f t="shared" si="5"/>
        <v>2.8457647889627454E-2</v>
      </c>
      <c r="Z12" s="12">
        <f t="shared" si="20"/>
        <v>1.8665092086591298E-2</v>
      </c>
      <c r="AA12">
        <f t="shared" si="6"/>
        <v>0.25617905778169009</v>
      </c>
      <c r="AB12">
        <f t="shared" si="7"/>
        <v>6.2478585869061758E-3</v>
      </c>
      <c r="AC12" s="12">
        <f t="shared" si="21"/>
        <v>2.4388639106598858E-2</v>
      </c>
      <c r="AD12">
        <f t="shared" si="8"/>
        <v>1.0094364090055623</v>
      </c>
      <c r="AE12">
        <f t="shared" si="9"/>
        <v>1.941106920249212E-2</v>
      </c>
      <c r="AF12" s="12">
        <f t="shared" si="22"/>
        <v>1.9229610730620239E-2</v>
      </c>
      <c r="AG12">
        <f t="shared" si="10"/>
        <v>5.0829373053410949</v>
      </c>
      <c r="AH12">
        <f t="shared" si="11"/>
        <v>9.0143093683351605E-2</v>
      </c>
      <c r="AI12" s="12">
        <f t="shared" si="23"/>
        <v>1.7734449250166873E-2</v>
      </c>
      <c r="AL12" s="12"/>
    </row>
    <row r="13" spans="2:38" x14ac:dyDescent="0.25">
      <c r="B13" s="6" t="s">
        <v>19</v>
      </c>
      <c r="C13" s="3">
        <v>9.3700000000000006E-2</v>
      </c>
      <c r="D13" s="3">
        <v>5.0049000000000001</v>
      </c>
      <c r="E13" s="3">
        <v>53.414087513340448</v>
      </c>
      <c r="F13" s="10">
        <f t="shared" ref="F13:F18" si="24">(((1/C13)^2)*($E$3^2)+((D13/(C13^2))^2)*($E$3^2))^0.5</f>
        <v>0.11403083782205169</v>
      </c>
      <c r="G13" s="11">
        <f t="shared" ref="G13:G18" si="25">F13/E13</f>
        <v>2.1348457519483393E-3</v>
      </c>
      <c r="H13" s="38"/>
      <c r="I13" t="s">
        <v>19</v>
      </c>
      <c r="J13">
        <v>34.400000000000006</v>
      </c>
      <c r="K13">
        <f>(J13/$E$2)^0.5</f>
        <v>0.92736184954957046</v>
      </c>
      <c r="L13">
        <v>510.4</v>
      </c>
      <c r="M13">
        <f>(L13/$E$2)^0.5</f>
        <v>3.5721142198983502</v>
      </c>
      <c r="N13">
        <v>48</v>
      </c>
      <c r="O13">
        <f>(N13/$E$2)^0.5</f>
        <v>1.0954451150103321</v>
      </c>
      <c r="P13" s="9">
        <v>400</v>
      </c>
      <c r="Q13">
        <f>(P13/$E$2)^0.5</f>
        <v>3.1622776601683795</v>
      </c>
      <c r="R13" s="9">
        <v>6701.8399999999992</v>
      </c>
      <c r="S13">
        <f>(R13/$E$2)^0.5</f>
        <v>12.943956118590638</v>
      </c>
      <c r="T13" s="32"/>
      <c r="U13">
        <f t="shared" ref="U13:U34" si="26">$J$2*J13*E13</f>
        <v>3.5149776518411439E-2</v>
      </c>
      <c r="V13">
        <f t="shared" ref="V13:V34" si="27">((J13*E13*$J$3)^2+($J$2*E13*K13)^2+($J$2*J13*F13)^2)^0.5</f>
        <v>1.1304694081275659E-3</v>
      </c>
      <c r="W13" s="12">
        <f t="shared" si="19"/>
        <v>3.216149631948375E-2</v>
      </c>
      <c r="X13">
        <f t="shared" ref="X13:X34" si="28">$L$2*L13*E13</f>
        <v>0.50422996528018704</v>
      </c>
      <c r="Y13">
        <f t="shared" ref="Y13:Y34" si="29">((L13*E13*$L$3)^2+($L$2*E13*M13)^2+($L$2*L13*F13)^2)^0.5</f>
        <v>9.4059424376769646E-3</v>
      </c>
      <c r="Z13" s="12">
        <f t="shared" ref="Z13:Z34" si="30">Y13/X13</f>
        <v>1.8654072715512525E-2</v>
      </c>
      <c r="AA13">
        <f t="shared" ref="AA13:AA34" si="31">$N$2*N13*E13</f>
        <v>4.5508870730959446E-2</v>
      </c>
      <c r="AB13">
        <f t="shared" ref="AB13:AB34" si="32">((N13*E13*$N$3)^2+($N$2*E13*O13)^2+($N$2*N13*F13)^2)^0.5</f>
        <v>1.3713922013442084E-3</v>
      </c>
      <c r="AC13" s="12">
        <f t="shared" si="21"/>
        <v>3.0134612863756637E-2</v>
      </c>
      <c r="AD13">
        <f t="shared" ref="AD13:AD34" si="33">$P$2*E13*P13</f>
        <v>0.35352370208324441</v>
      </c>
      <c r="AE13">
        <f t="shared" ref="AE13:AE34" si="34">((P13*E13*$P$3)^2+($P$2*E13*Q13)^2+($P$2*P13*F13)^2)^0.5</f>
        <v>6.8102280939178481E-3</v>
      </c>
      <c r="AF13" s="12">
        <f t="shared" si="22"/>
        <v>1.9263851486580778E-2</v>
      </c>
      <c r="AG13">
        <f t="shared" ref="AG13:AG34" si="35">$R$2*R13*E13</f>
        <v>5.4792162401871334</v>
      </c>
      <c r="AH13">
        <f t="shared" ref="AH13:AH34" si="36">((R13*E13*$R$3)^2+($R$2*E13*S13)^2+($R$2*R13*F13)^2)^0.5</f>
        <v>9.3962155721638241E-2</v>
      </c>
      <c r="AI13" s="12">
        <f t="shared" si="23"/>
        <v>1.7148831439152898E-2</v>
      </c>
      <c r="AL13" s="12"/>
    </row>
    <row r="14" spans="2:38" x14ac:dyDescent="0.25">
      <c r="B14" s="6" t="s">
        <v>20</v>
      </c>
      <c r="C14" s="3">
        <v>2.87E-2</v>
      </c>
      <c r="D14" s="3">
        <v>4.9332000000000003</v>
      </c>
      <c r="E14" s="3">
        <v>171.88850174216029</v>
      </c>
      <c r="F14" s="10">
        <f t="shared" si="24"/>
        <v>1.1978495510797849</v>
      </c>
      <c r="G14" s="11">
        <f t="shared" si="25"/>
        <v>6.968759044026154E-3</v>
      </c>
      <c r="H14" s="38"/>
      <c r="I14" t="s">
        <v>20</v>
      </c>
      <c r="J14">
        <v>8.7999999999999989</v>
      </c>
      <c r="K14">
        <f t="shared" ref="K14:K34" si="37">(J14/$E$2)^0.5</f>
        <v>0.46904157598234292</v>
      </c>
      <c r="L14">
        <v>8.8000000000000007</v>
      </c>
      <c r="M14">
        <f t="shared" ref="M14:M34" si="38">(L14/$E$2)^0.5</f>
        <v>0.46904157598234297</v>
      </c>
      <c r="N14">
        <v>7.2</v>
      </c>
      <c r="O14">
        <f t="shared" ref="O14:O34" si="39">(N14/$E$2)^0.5</f>
        <v>0.42426406871192851</v>
      </c>
      <c r="P14" s="9">
        <v>8</v>
      </c>
      <c r="Q14">
        <f t="shared" ref="Q14:Q34" si="40">(P14/$E$2)^0.5</f>
        <v>0.44721359549995793</v>
      </c>
      <c r="R14" s="9">
        <v>37.599999999999994</v>
      </c>
      <c r="S14">
        <f t="shared" ref="S14:S34" si="41">(R14/$E$2)^0.5</f>
        <v>0.96953597148326576</v>
      </c>
      <c r="T14" s="32"/>
      <c r="U14">
        <f t="shared" si="26"/>
        <v>2.893595432144767E-2</v>
      </c>
      <c r="V14">
        <f t="shared" si="27"/>
        <v>1.6349538308337102E-3</v>
      </c>
      <c r="W14" s="12">
        <f t="shared" si="19"/>
        <v>5.6502502480862124E-2</v>
      </c>
      <c r="X14">
        <f t="shared" si="28"/>
        <v>2.7976389782766523E-2</v>
      </c>
      <c r="Y14">
        <f t="shared" si="29"/>
        <v>1.5785994608594157E-3</v>
      </c>
      <c r="Z14" s="12">
        <f t="shared" si="30"/>
        <v>5.6426131931856131E-2</v>
      </c>
      <c r="AA14">
        <f t="shared" si="31"/>
        <v>2.1967383428487586E-2</v>
      </c>
      <c r="AB14">
        <f t="shared" si="32"/>
        <v>1.3724763066746235E-3</v>
      </c>
      <c r="AC14" s="12">
        <f t="shared" si="21"/>
        <v>6.2477914638426099E-2</v>
      </c>
      <c r="AD14">
        <f t="shared" si="33"/>
        <v>2.2753045988571429E-2</v>
      </c>
      <c r="AE14">
        <f t="shared" si="34"/>
        <v>1.3417743447472201E-3</v>
      </c>
      <c r="AF14" s="12">
        <f t="shared" si="22"/>
        <v>5.8971196446452781E-2</v>
      </c>
      <c r="AG14">
        <f t="shared" si="35"/>
        <v>9.8924358480714278E-2</v>
      </c>
      <c r="AH14">
        <f t="shared" si="36"/>
        <v>3.1270923148141471E-3</v>
      </c>
      <c r="AI14" s="12">
        <f t="shared" si="23"/>
        <v>3.1610943581946875E-2</v>
      </c>
      <c r="AL14" s="12"/>
    </row>
    <row r="15" spans="2:38" x14ac:dyDescent="0.25">
      <c r="B15" s="6" t="s">
        <v>21</v>
      </c>
      <c r="C15" s="3">
        <v>4.0600000000000004E-2</v>
      </c>
      <c r="D15" s="3">
        <v>5.0502000000000002</v>
      </c>
      <c r="E15" s="3">
        <v>124.38916256157634</v>
      </c>
      <c r="F15" s="10">
        <f t="shared" si="24"/>
        <v>0.61277429625328761</v>
      </c>
      <c r="G15" s="11">
        <f t="shared" si="25"/>
        <v>4.9262675592815098E-3</v>
      </c>
      <c r="H15" s="36"/>
      <c r="I15" t="s">
        <v>21</v>
      </c>
      <c r="J15">
        <v>4</v>
      </c>
      <c r="K15">
        <f t="shared" si="37"/>
        <v>0.31622776601683794</v>
      </c>
      <c r="L15">
        <v>16.799999999999997</v>
      </c>
      <c r="M15">
        <f t="shared" si="38"/>
        <v>0.64807406984078597</v>
      </c>
      <c r="N15">
        <v>13.6</v>
      </c>
      <c r="O15">
        <f t="shared" si="39"/>
        <v>0.58309518948452999</v>
      </c>
      <c r="P15" s="9">
        <v>21.599999999999998</v>
      </c>
      <c r="Q15">
        <f t="shared" si="40"/>
        <v>0.73484692283495334</v>
      </c>
      <c r="R15" s="9">
        <v>159.19999999999999</v>
      </c>
      <c r="S15">
        <f t="shared" si="41"/>
        <v>1.9949937343260002</v>
      </c>
      <c r="T15" s="32"/>
      <c r="U15">
        <f t="shared" si="26"/>
        <v>9.5181127974459413E-3</v>
      </c>
      <c r="V15">
        <f t="shared" si="27"/>
        <v>7.7192588427746659E-4</v>
      </c>
      <c r="W15" s="12">
        <f t="shared" si="19"/>
        <v>8.1100728758394483E-2</v>
      </c>
      <c r="X15">
        <f t="shared" si="28"/>
        <v>3.86504004246827E-2</v>
      </c>
      <c r="Y15">
        <f t="shared" si="29"/>
        <v>1.6428916449413473E-3</v>
      </c>
      <c r="Z15" s="12">
        <f t="shared" si="30"/>
        <v>4.2506458584894068E-2</v>
      </c>
      <c r="AA15">
        <f t="shared" si="31"/>
        <v>3.0027588821914395E-2</v>
      </c>
      <c r="AB15">
        <f t="shared" si="32"/>
        <v>1.4228158438715512E-3</v>
      </c>
      <c r="AC15" s="12">
        <f t="shared" si="21"/>
        <v>4.7383619521030866E-2</v>
      </c>
      <c r="AD15">
        <f t="shared" si="33"/>
        <v>4.4456884727054176E-2</v>
      </c>
      <c r="AE15">
        <f t="shared" si="34"/>
        <v>1.71358883533063E-3</v>
      </c>
      <c r="AF15" s="12">
        <f t="shared" si="22"/>
        <v>3.8544959815590224E-2</v>
      </c>
      <c r="AG15">
        <f t="shared" si="35"/>
        <v>0.30310575265228823</v>
      </c>
      <c r="AH15">
        <f t="shared" si="36"/>
        <v>6.5508567139283764E-3</v>
      </c>
      <c r="AI15" s="12">
        <f t="shared" si="23"/>
        <v>2.1612446008054748E-2</v>
      </c>
      <c r="AL15" s="12"/>
    </row>
    <row r="16" spans="2:38" x14ac:dyDescent="0.25">
      <c r="B16" s="6" t="s">
        <v>22</v>
      </c>
      <c r="C16" s="3">
        <v>3.2599999999999997E-2</v>
      </c>
      <c r="D16" s="3">
        <v>4.9707999999999997</v>
      </c>
      <c r="E16" s="3">
        <v>152.47852760736197</v>
      </c>
      <c r="F16" s="10">
        <f t="shared" si="24"/>
        <v>0.93547120688552143</v>
      </c>
      <c r="G16" s="11">
        <f t="shared" si="25"/>
        <v>6.1351012602534798E-3</v>
      </c>
      <c r="H16" s="36"/>
      <c r="I16" t="s">
        <v>22</v>
      </c>
      <c r="J16">
        <v>6.4</v>
      </c>
      <c r="K16">
        <f t="shared" si="37"/>
        <v>0.4</v>
      </c>
      <c r="L16">
        <v>8.8000000000000007</v>
      </c>
      <c r="M16">
        <f t="shared" si="38"/>
        <v>0.46904157598234297</v>
      </c>
      <c r="N16">
        <v>11.2</v>
      </c>
      <c r="O16">
        <f t="shared" si="39"/>
        <v>0.52915026221291805</v>
      </c>
      <c r="P16" s="9">
        <v>9.6</v>
      </c>
      <c r="Q16">
        <f>(P16/$E$2)^0.5</f>
        <v>0.4898979485566356</v>
      </c>
      <c r="R16" s="9">
        <v>32</v>
      </c>
      <c r="S16">
        <f t="shared" si="41"/>
        <v>0.89442719099991586</v>
      </c>
      <c r="T16" s="32"/>
      <c r="U16">
        <f t="shared" si="26"/>
        <v>1.8667964894281276E-2</v>
      </c>
      <c r="V16">
        <f t="shared" si="27"/>
        <v>1.2165655859712027E-3</v>
      </c>
      <c r="W16" s="12">
        <f t="shared" si="19"/>
        <v>6.5168624049849383E-2</v>
      </c>
      <c r="X16">
        <f t="shared" si="28"/>
        <v>2.4817243030279917E-2</v>
      </c>
      <c r="Y16">
        <f t="shared" si="29"/>
        <v>1.3979366482123378E-3</v>
      </c>
      <c r="Z16" s="12">
        <f t="shared" si="30"/>
        <v>5.6329248438543027E-2</v>
      </c>
      <c r="AA16">
        <f t="shared" si="31"/>
        <v>3.0312776695087966E-2</v>
      </c>
      <c r="AB16">
        <f t="shared" si="32"/>
        <v>1.5611775461602145E-3</v>
      </c>
      <c r="AC16" s="12">
        <f t="shared" si="21"/>
        <v>5.1502294292069768E-2</v>
      </c>
      <c r="AD16">
        <f t="shared" si="33"/>
        <v>2.4220474894527607E-2</v>
      </c>
      <c r="AE16">
        <f t="shared" si="34"/>
        <v>1.3145816520459209E-3</v>
      </c>
      <c r="AF16" s="12">
        <f t="shared" si="22"/>
        <v>5.4275634882078164E-2</v>
      </c>
      <c r="AG16">
        <f t="shared" si="35"/>
        <v>7.4683943111618925E-2</v>
      </c>
      <c r="AH16">
        <f t="shared" si="36"/>
        <v>2.4822543004163248E-3</v>
      </c>
      <c r="AI16" s="12">
        <f t="shared" si="23"/>
        <v>3.3236786878090653E-2</v>
      </c>
      <c r="AL16" s="12"/>
    </row>
    <row r="17" spans="2:38" x14ac:dyDescent="0.25">
      <c r="B17" s="6" t="s">
        <v>23</v>
      </c>
      <c r="C17" s="3">
        <v>3.2399999999999998E-2</v>
      </c>
      <c r="D17" s="3">
        <v>5.0772000000000004</v>
      </c>
      <c r="E17" s="3">
        <v>156.70370370370372</v>
      </c>
      <c r="F17" s="10">
        <f t="shared" si="24"/>
        <v>0.96732650868068526</v>
      </c>
      <c r="G17" s="11">
        <f t="shared" si="25"/>
        <v>6.1729651936607184E-3</v>
      </c>
      <c r="H17" s="36"/>
      <c r="I17" t="s">
        <v>23</v>
      </c>
      <c r="J17">
        <v>2.4000000000000004</v>
      </c>
      <c r="K17">
        <f t="shared" si="37"/>
        <v>0.24494897427831783</v>
      </c>
      <c r="L17">
        <v>14.4</v>
      </c>
      <c r="M17">
        <f t="shared" si="38"/>
        <v>0.6</v>
      </c>
      <c r="N17">
        <v>9.6</v>
      </c>
      <c r="O17">
        <f t="shared" si="39"/>
        <v>0.4898979485566356</v>
      </c>
      <c r="P17" s="9">
        <v>15.200000000000001</v>
      </c>
      <c r="Q17">
        <f t="shared" si="40"/>
        <v>0.61644140029689765</v>
      </c>
      <c r="R17" s="9">
        <v>15.200000000000003</v>
      </c>
      <c r="S17">
        <f t="shared" si="41"/>
        <v>0.61644140029689765</v>
      </c>
      <c r="T17" s="32"/>
      <c r="U17">
        <f t="shared" si="26"/>
        <v>7.1944701463411698E-3</v>
      </c>
      <c r="V17">
        <f t="shared" si="27"/>
        <v>7.4621023059614285E-4</v>
      </c>
      <c r="W17" s="12">
        <f t="shared" si="19"/>
        <v>0.10371997039637959</v>
      </c>
      <c r="X17">
        <f t="shared" si="28"/>
        <v>4.17353370533897E-2</v>
      </c>
      <c r="Y17">
        <f t="shared" si="29"/>
        <v>1.8982249328118553E-3</v>
      </c>
      <c r="Z17" s="12">
        <f t="shared" si="30"/>
        <v>4.5482439266839071E-2</v>
      </c>
      <c r="AA17">
        <f t="shared" si="31"/>
        <v>2.6702351109651804E-2</v>
      </c>
      <c r="AB17">
        <f t="shared" si="32"/>
        <v>1.4686235235711294E-3</v>
      </c>
      <c r="AC17" s="12">
        <f t="shared" si="21"/>
        <v>5.4999783260294345E-2</v>
      </c>
      <c r="AD17">
        <f t="shared" si="33"/>
        <v>3.9411737420148155E-2</v>
      </c>
      <c r="AE17">
        <f t="shared" si="34"/>
        <v>1.756756146055918E-3</v>
      </c>
      <c r="AF17" s="12">
        <f t="shared" si="22"/>
        <v>4.4574440536027354E-2</v>
      </c>
      <c r="AG17">
        <f t="shared" si="35"/>
        <v>3.6457880800034773E-2</v>
      </c>
      <c r="AH17">
        <f t="shared" si="36"/>
        <v>1.6176115106467681E-3</v>
      </c>
      <c r="AI17" s="12">
        <f t="shared" si="23"/>
        <v>4.4369323590668641E-2</v>
      </c>
      <c r="AL17" s="12"/>
    </row>
    <row r="18" spans="2:38" x14ac:dyDescent="0.25">
      <c r="B18" s="6" t="s">
        <v>24</v>
      </c>
      <c r="C18" s="3">
        <v>6.7900000000000002E-2</v>
      </c>
      <c r="D18" s="3">
        <v>4.9969000000000001</v>
      </c>
      <c r="E18" s="3">
        <v>73.592047128129607</v>
      </c>
      <c r="F18" s="10">
        <f t="shared" si="24"/>
        <v>0.21678598240630462</v>
      </c>
      <c r="G18" s="11">
        <f t="shared" si="25"/>
        <v>2.9457800246929259E-3</v>
      </c>
      <c r="H18" s="36"/>
      <c r="I18" t="s">
        <v>24</v>
      </c>
      <c r="J18">
        <v>8</v>
      </c>
      <c r="K18">
        <f t="shared" si="37"/>
        <v>0.44721359549995793</v>
      </c>
      <c r="L18">
        <v>22.4</v>
      </c>
      <c r="M18">
        <f t="shared" si="38"/>
        <v>0.74833147735478822</v>
      </c>
      <c r="N18">
        <v>20</v>
      </c>
      <c r="O18">
        <f t="shared" si="39"/>
        <v>0.70710678118654757</v>
      </c>
      <c r="P18" s="9">
        <v>28</v>
      </c>
      <c r="Q18">
        <f t="shared" si="40"/>
        <v>0.83666002653407556</v>
      </c>
      <c r="R18" s="9">
        <v>111.19999999999999</v>
      </c>
      <c r="S18">
        <f t="shared" si="41"/>
        <v>1.6673332000533065</v>
      </c>
      <c r="T18" s="32"/>
      <c r="U18">
        <f t="shared" si="26"/>
        <v>1.1262354229834902E-2</v>
      </c>
      <c r="V18">
        <f t="shared" si="27"/>
        <v>6.6024082872477607E-4</v>
      </c>
      <c r="W18" s="12">
        <f t="shared" si="19"/>
        <v>5.8623695832239399E-2</v>
      </c>
      <c r="X18">
        <f t="shared" si="28"/>
        <v>3.0488852147563219E-2</v>
      </c>
      <c r="Y18">
        <f t="shared" si="29"/>
        <v>1.1485781163615863E-3</v>
      </c>
      <c r="Z18" s="12">
        <f t="shared" si="30"/>
        <v>3.76720681645401E-2</v>
      </c>
      <c r="AA18">
        <f t="shared" si="31"/>
        <v>2.6125215864512281E-2</v>
      </c>
      <c r="AB18">
        <f t="shared" si="32"/>
        <v>1.0584361626165546E-3</v>
      </c>
      <c r="AC18" s="12">
        <f t="shared" si="21"/>
        <v>4.0513968118223394E-2</v>
      </c>
      <c r="AD18">
        <f t="shared" si="33"/>
        <v>3.4095074743505156E-2</v>
      </c>
      <c r="AE18">
        <f t="shared" si="34"/>
        <v>1.1838275265544135E-3</v>
      </c>
      <c r="AF18" s="12">
        <f t="shared" si="22"/>
        <v>3.4721364756061232E-2</v>
      </c>
      <c r="AG18">
        <f t="shared" si="35"/>
        <v>0.12525764517347734</v>
      </c>
      <c r="AH18">
        <f t="shared" si="36"/>
        <v>2.8543694437426102E-3</v>
      </c>
      <c r="AI18" s="12">
        <f t="shared" si="23"/>
        <v>2.2787985833434846E-2</v>
      </c>
      <c r="AL18" s="12"/>
    </row>
    <row r="19" spans="2:38" s="22" customFormat="1" x14ac:dyDescent="0.25">
      <c r="B19" s="18" t="s">
        <v>25</v>
      </c>
      <c r="C19" s="19" t="s">
        <v>26</v>
      </c>
      <c r="D19" s="18">
        <v>5.5175000000000001</v>
      </c>
      <c r="E19" s="19" t="s">
        <v>26</v>
      </c>
      <c r="F19" s="20"/>
      <c r="G19" s="21"/>
      <c r="H19" s="39"/>
      <c r="I19" s="22" t="s">
        <v>25</v>
      </c>
      <c r="J19" s="22">
        <v>7.2</v>
      </c>
      <c r="K19" s="22">
        <f t="shared" si="37"/>
        <v>0.42426406871192851</v>
      </c>
      <c r="L19" s="22">
        <v>29.599999999999998</v>
      </c>
      <c r="M19" s="22">
        <f t="shared" si="38"/>
        <v>0.86023252670426265</v>
      </c>
      <c r="N19" s="22">
        <v>16.8</v>
      </c>
      <c r="O19" s="22">
        <f t="shared" si="39"/>
        <v>0.64807406984078608</v>
      </c>
      <c r="P19" s="22">
        <v>28.799999999999997</v>
      </c>
      <c r="Q19" s="22">
        <f>(P19/$E$2)^0.5</f>
        <v>0.84852813742385702</v>
      </c>
      <c r="R19" s="22">
        <v>57.599999999999994</v>
      </c>
      <c r="S19" s="22">
        <f t="shared" si="41"/>
        <v>1.2</v>
      </c>
      <c r="T19" s="34"/>
      <c r="U19" s="22" t="e">
        <f t="shared" si="26"/>
        <v>#VALUE!</v>
      </c>
      <c r="V19" s="22" t="e">
        <f t="shared" si="27"/>
        <v>#VALUE!</v>
      </c>
      <c r="W19" s="23" t="e">
        <f t="shared" si="19"/>
        <v>#VALUE!</v>
      </c>
      <c r="X19" s="22" t="e">
        <f t="shared" si="28"/>
        <v>#VALUE!</v>
      </c>
      <c r="Y19" s="22" t="e">
        <f t="shared" si="29"/>
        <v>#VALUE!</v>
      </c>
      <c r="Z19" s="23" t="e">
        <f t="shared" si="30"/>
        <v>#VALUE!</v>
      </c>
      <c r="AA19" s="22" t="e">
        <f t="shared" si="31"/>
        <v>#VALUE!</v>
      </c>
      <c r="AB19" s="22" t="e">
        <f t="shared" si="32"/>
        <v>#VALUE!</v>
      </c>
      <c r="AC19" s="23" t="e">
        <f t="shared" si="21"/>
        <v>#VALUE!</v>
      </c>
      <c r="AD19" s="22" t="e">
        <f t="shared" si="33"/>
        <v>#VALUE!</v>
      </c>
      <c r="AE19" s="22" t="e">
        <f t="shared" si="34"/>
        <v>#VALUE!</v>
      </c>
      <c r="AF19" s="23" t="e">
        <f t="shared" si="22"/>
        <v>#VALUE!</v>
      </c>
      <c r="AG19" s="22" t="e">
        <f t="shared" si="35"/>
        <v>#VALUE!</v>
      </c>
      <c r="AH19" s="22" t="e">
        <f t="shared" si="36"/>
        <v>#VALUE!</v>
      </c>
      <c r="AI19" s="23" t="e">
        <f t="shared" si="23"/>
        <v>#VALUE!</v>
      </c>
      <c r="AL19" s="23"/>
    </row>
    <row r="20" spans="2:38" x14ac:dyDescent="0.25">
      <c r="B20" s="6" t="s">
        <v>27</v>
      </c>
      <c r="C20" s="3">
        <v>1.6500000000000001E-2</v>
      </c>
      <c r="D20" s="3">
        <v>4.8581000000000003</v>
      </c>
      <c r="E20" s="3">
        <v>294.43030303030304</v>
      </c>
      <c r="F20" s="10">
        <f>(((1/C20)^2)*($E$3^2)+((D20/(C20^2))^2)*($E$3^2))^0.5</f>
        <v>3.5688727420627053</v>
      </c>
      <c r="G20" s="11">
        <f>F20/E20</f>
        <v>1.2121282032900648E-2</v>
      </c>
      <c r="H20" s="36"/>
      <c r="I20" t="s">
        <v>27</v>
      </c>
      <c r="J20">
        <v>5.6000000000000005</v>
      </c>
      <c r="K20">
        <f t="shared" si="37"/>
        <v>0.37416573867739417</v>
      </c>
      <c r="L20">
        <v>5.6</v>
      </c>
      <c r="M20">
        <f t="shared" si="38"/>
        <v>0.37416573867739411</v>
      </c>
      <c r="N20">
        <v>8</v>
      </c>
      <c r="O20">
        <f t="shared" si="39"/>
        <v>0.44721359549995793</v>
      </c>
      <c r="P20" s="9">
        <v>13.6</v>
      </c>
      <c r="Q20">
        <f t="shared" si="40"/>
        <v>0.58309518948452999</v>
      </c>
      <c r="R20" s="9">
        <v>21.6</v>
      </c>
      <c r="S20">
        <f t="shared" si="41"/>
        <v>0.73484692283495345</v>
      </c>
      <c r="T20" s="32"/>
      <c r="U20">
        <f t="shared" si="26"/>
        <v>3.1541245945585217E-2</v>
      </c>
      <c r="V20">
        <f t="shared" si="27"/>
        <v>2.2111001222417407E-3</v>
      </c>
      <c r="W20" s="12">
        <f t="shared" si="19"/>
        <v>7.010186363773703E-2</v>
      </c>
      <c r="X20">
        <f t="shared" si="28"/>
        <v>3.0495285588481282E-2</v>
      </c>
      <c r="Y20">
        <f t="shared" si="29"/>
        <v>2.1358996564544677E-3</v>
      </c>
      <c r="Z20" s="12">
        <f t="shared" si="30"/>
        <v>7.0040323126576737E-2</v>
      </c>
      <c r="AA20">
        <f t="shared" si="31"/>
        <v>4.1809165657957309E-2</v>
      </c>
      <c r="AB20">
        <f t="shared" si="32"/>
        <v>2.5275117131024726E-3</v>
      </c>
      <c r="AC20" s="12">
        <f t="shared" si="21"/>
        <v>6.045353150024952E-2</v>
      </c>
      <c r="AD20">
        <f t="shared" si="33"/>
        <v>6.6255837170860601E-2</v>
      </c>
      <c r="AE20">
        <f t="shared" si="34"/>
        <v>3.1700487185447874E-3</v>
      </c>
      <c r="AF20" s="12">
        <f t="shared" si="22"/>
        <v>4.78455763885356E-2</v>
      </c>
      <c r="AG20">
        <f t="shared" si="35"/>
        <v>9.7343022877756188E-2</v>
      </c>
      <c r="AH20">
        <f t="shared" si="36"/>
        <v>3.8816894921135671E-3</v>
      </c>
      <c r="AI20" s="12">
        <f t="shared" si="23"/>
        <v>3.9876401793975627E-2</v>
      </c>
      <c r="AL20" s="12"/>
    </row>
    <row r="21" spans="2:38" x14ac:dyDescent="0.25">
      <c r="B21" s="6" t="s">
        <v>28</v>
      </c>
      <c r="C21" s="3">
        <v>4.0399999999999998E-2</v>
      </c>
      <c r="D21" s="3">
        <v>4.9471999999999996</v>
      </c>
      <c r="E21" s="3">
        <v>122.45544554455445</v>
      </c>
      <c r="F21" s="10">
        <f>(((1/C21)^2)*($E$3^2)+((D21/(C21^2))^2)*($E$3^2))^0.5</f>
        <v>0.6062352900703305</v>
      </c>
      <c r="G21" s="11">
        <f>F21/E21</f>
        <v>4.9506601145782167E-3</v>
      </c>
      <c r="H21" s="36"/>
      <c r="I21" t="s">
        <v>28</v>
      </c>
      <c r="J21">
        <v>3.2</v>
      </c>
      <c r="K21">
        <f t="shared" si="37"/>
        <v>0.28284271247461901</v>
      </c>
      <c r="L21">
        <v>12.799999999999999</v>
      </c>
      <c r="M21">
        <f t="shared" si="38"/>
        <v>0.56568542494923801</v>
      </c>
      <c r="N21">
        <v>9.6</v>
      </c>
      <c r="O21">
        <f t="shared" si="39"/>
        <v>0.4898979485566356</v>
      </c>
      <c r="P21" s="9">
        <v>11.2</v>
      </c>
      <c r="Q21">
        <f t="shared" si="40"/>
        <v>0.52915026221291805</v>
      </c>
      <c r="R21" s="9">
        <v>18.399999999999999</v>
      </c>
      <c r="S21">
        <f t="shared" si="41"/>
        <v>0.67823299831252681</v>
      </c>
      <c r="T21" s="32"/>
      <c r="U21">
        <f t="shared" si="26"/>
        <v>7.4961176318079255E-3</v>
      </c>
      <c r="V21">
        <f t="shared" si="27"/>
        <v>6.7631721107620714E-4</v>
      </c>
      <c r="W21" s="12">
        <f t="shared" si="19"/>
        <v>9.0222331651576809E-2</v>
      </c>
      <c r="X21">
        <f t="shared" si="28"/>
        <v>2.8990135441219495E-2</v>
      </c>
      <c r="Y21">
        <f t="shared" si="29"/>
        <v>1.3818505319190539E-3</v>
      </c>
      <c r="Z21" s="12">
        <f t="shared" si="30"/>
        <v>4.7666232354136431E-2</v>
      </c>
      <c r="AA21">
        <f t="shared" si="31"/>
        <v>2.0866439177482286E-2</v>
      </c>
      <c r="AB21">
        <f t="shared" si="32"/>
        <v>1.145067537440589E-3</v>
      </c>
      <c r="AC21" s="12">
        <f t="shared" si="21"/>
        <v>5.4876039352045845E-2</v>
      </c>
      <c r="AD21">
        <f t="shared" si="33"/>
        <v>2.2693362837544549E-2</v>
      </c>
      <c r="AE21">
        <f t="shared" si="34"/>
        <v>1.1483582246555398E-3</v>
      </c>
      <c r="AF21" s="12">
        <f t="shared" si="22"/>
        <v>5.0603263732938823E-2</v>
      </c>
      <c r="AG21">
        <f t="shared" si="35"/>
        <v>3.4487721068350859E-2</v>
      </c>
      <c r="AH21">
        <f t="shared" si="36"/>
        <v>1.4089402125473725E-3</v>
      </c>
      <c r="AI21" s="12">
        <f t="shared" si="23"/>
        <v>4.0853386912838005E-2</v>
      </c>
      <c r="AL21" s="12"/>
    </row>
    <row r="22" spans="2:38" s="22" customFormat="1" x14ac:dyDescent="0.25">
      <c r="B22" s="18" t="s">
        <v>29</v>
      </c>
      <c r="C22" s="19" t="s">
        <v>26</v>
      </c>
      <c r="D22" s="18">
        <v>4.9318</v>
      </c>
      <c r="E22" s="19" t="s">
        <v>26</v>
      </c>
      <c r="F22" s="20"/>
      <c r="G22" s="24"/>
      <c r="H22" s="39"/>
      <c r="I22" s="22" t="s">
        <v>29</v>
      </c>
      <c r="J22" s="22">
        <v>28</v>
      </c>
      <c r="K22" s="22">
        <f t="shared" si="37"/>
        <v>0.83666002653407556</v>
      </c>
      <c r="L22" s="22">
        <v>68.8</v>
      </c>
      <c r="M22" s="22">
        <f t="shared" si="38"/>
        <v>1.3114877048604001</v>
      </c>
      <c r="N22" s="22">
        <v>35.200000000000003</v>
      </c>
      <c r="O22" s="22">
        <f t="shared" si="39"/>
        <v>0.93808315196468595</v>
      </c>
      <c r="P22" s="22">
        <v>84</v>
      </c>
      <c r="Q22" s="22">
        <f t="shared" si="40"/>
        <v>1.4491376746189439</v>
      </c>
      <c r="R22" s="22">
        <v>48.8</v>
      </c>
      <c r="S22" s="22">
        <f t="shared" si="41"/>
        <v>1.1045361017187261</v>
      </c>
      <c r="T22" s="34"/>
      <c r="U22" s="22" t="e">
        <f t="shared" si="26"/>
        <v>#VALUE!</v>
      </c>
      <c r="V22" s="22" t="e">
        <f t="shared" si="27"/>
        <v>#VALUE!</v>
      </c>
      <c r="W22" s="23" t="e">
        <f t="shared" si="19"/>
        <v>#VALUE!</v>
      </c>
      <c r="X22" s="22" t="e">
        <f t="shared" si="28"/>
        <v>#VALUE!</v>
      </c>
      <c r="Y22" s="22" t="e">
        <f t="shared" si="29"/>
        <v>#VALUE!</v>
      </c>
      <c r="Z22" s="23" t="e">
        <f t="shared" si="30"/>
        <v>#VALUE!</v>
      </c>
      <c r="AA22" s="22" t="e">
        <f t="shared" si="31"/>
        <v>#VALUE!</v>
      </c>
      <c r="AB22" s="22" t="e">
        <f t="shared" si="32"/>
        <v>#VALUE!</v>
      </c>
      <c r="AC22" s="23" t="e">
        <f t="shared" si="21"/>
        <v>#VALUE!</v>
      </c>
      <c r="AD22" s="22" t="e">
        <f t="shared" si="33"/>
        <v>#VALUE!</v>
      </c>
      <c r="AE22" s="22" t="e">
        <f t="shared" si="34"/>
        <v>#VALUE!</v>
      </c>
      <c r="AF22" s="23" t="e">
        <f t="shared" si="22"/>
        <v>#VALUE!</v>
      </c>
      <c r="AG22" s="22" t="e">
        <f t="shared" si="35"/>
        <v>#VALUE!</v>
      </c>
      <c r="AH22" s="22" t="e">
        <f t="shared" si="36"/>
        <v>#VALUE!</v>
      </c>
      <c r="AI22" s="23" t="e">
        <f t="shared" si="23"/>
        <v>#VALUE!</v>
      </c>
      <c r="AL22" s="23"/>
    </row>
    <row r="23" spans="2:38" x14ac:dyDescent="0.25">
      <c r="B23" s="6" t="s">
        <v>30</v>
      </c>
      <c r="C23" s="3">
        <v>3.6400000000000002E-2</v>
      </c>
      <c r="D23" s="3">
        <v>4.9192</v>
      </c>
      <c r="E23" s="3">
        <v>135.14285714285714</v>
      </c>
      <c r="F23" s="10">
        <f t="shared" ref="F23:F34" si="42">(((1/C23)^2)*($E$3^2)+((D23/(C23^2))^2)*($E$3^2))^0.5</f>
        <v>0.7425634993450424</v>
      </c>
      <c r="G23" s="11">
        <f t="shared" ref="G23:G34" si="43">F23/E23</f>
        <v>5.4946559148153244E-3</v>
      </c>
      <c r="H23" s="36"/>
      <c r="I23" t="s">
        <v>30</v>
      </c>
      <c r="J23">
        <v>6.4</v>
      </c>
      <c r="K23">
        <f t="shared" si="37"/>
        <v>0.4</v>
      </c>
      <c r="L23">
        <v>1.6</v>
      </c>
      <c r="M23">
        <f t="shared" si="38"/>
        <v>0.2</v>
      </c>
      <c r="N23">
        <v>6.4</v>
      </c>
      <c r="O23">
        <f t="shared" si="39"/>
        <v>0.4</v>
      </c>
      <c r="P23" s="9">
        <v>17.600000000000001</v>
      </c>
      <c r="Q23">
        <f t="shared" si="40"/>
        <v>0.66332495807108005</v>
      </c>
      <c r="R23" s="9">
        <v>20</v>
      </c>
      <c r="S23">
        <f t="shared" si="41"/>
        <v>0.70710678118654757</v>
      </c>
      <c r="T23" s="32"/>
      <c r="U23">
        <f t="shared" si="26"/>
        <v>1.6545556626518205E-2</v>
      </c>
      <c r="V23">
        <f t="shared" si="27"/>
        <v>1.0773052358136281E-3</v>
      </c>
      <c r="W23" s="12">
        <f t="shared" si="19"/>
        <v>6.5111453191425986E-2</v>
      </c>
      <c r="X23">
        <f t="shared" si="28"/>
        <v>3.9992195886659676E-3</v>
      </c>
      <c r="Y23">
        <f t="shared" si="29"/>
        <v>5.0506876976833274E-4</v>
      </c>
      <c r="Z23" s="12">
        <f t="shared" si="30"/>
        <v>0.12629183233642094</v>
      </c>
      <c r="AA23">
        <f t="shared" si="31"/>
        <v>1.5352251568192284E-2</v>
      </c>
      <c r="AB23">
        <f t="shared" si="32"/>
        <v>1.008953107554892E-3</v>
      </c>
      <c r="AC23" s="12">
        <f t="shared" si="21"/>
        <v>6.5720204171569305E-2</v>
      </c>
      <c r="AD23">
        <f t="shared" si="33"/>
        <v>3.9355777421714283E-2</v>
      </c>
      <c r="AE23">
        <f t="shared" si="34"/>
        <v>1.6485722230167466E-3</v>
      </c>
      <c r="AF23" s="12">
        <f t="shared" si="22"/>
        <v>4.1888950772121153E-2</v>
      </c>
      <c r="AG23">
        <f t="shared" si="35"/>
        <v>4.137058514555509E-2</v>
      </c>
      <c r="AH23">
        <f t="shared" si="36"/>
        <v>1.6371390602645183E-3</v>
      </c>
      <c r="AI23" s="12">
        <f t="shared" si="23"/>
        <v>3.9572538181525209E-2</v>
      </c>
      <c r="AL23" s="12"/>
    </row>
    <row r="24" spans="2:38" x14ac:dyDescent="0.25">
      <c r="B24" s="3" t="s">
        <v>10</v>
      </c>
      <c r="C24" s="3">
        <v>1.21E-2</v>
      </c>
      <c r="D24" s="3">
        <v>4.9885000000000002</v>
      </c>
      <c r="E24" s="3">
        <v>412.27272727272731</v>
      </c>
      <c r="F24" s="10">
        <f t="shared" si="42"/>
        <v>6.8144452902538699</v>
      </c>
      <c r="G24" s="11">
        <f t="shared" si="43"/>
        <v>1.6528974243173664E-2</v>
      </c>
      <c r="H24" s="36"/>
      <c r="I24" t="s">
        <v>10</v>
      </c>
      <c r="J24">
        <v>4.8</v>
      </c>
      <c r="K24">
        <f t="shared" si="37"/>
        <v>0.34641016151377546</v>
      </c>
      <c r="L24">
        <v>5.6</v>
      </c>
      <c r="M24">
        <f t="shared" si="38"/>
        <v>0.37416573867739411</v>
      </c>
      <c r="N24">
        <v>13.600000000000001</v>
      </c>
      <c r="O24">
        <f t="shared" si="39"/>
        <v>0.5830951894845301</v>
      </c>
      <c r="P24" s="9">
        <v>10.4</v>
      </c>
      <c r="Q24">
        <f t="shared" si="40"/>
        <v>0.50990195135927852</v>
      </c>
      <c r="R24" s="9">
        <v>5.6000000000000014</v>
      </c>
      <c r="S24">
        <f t="shared" si="41"/>
        <v>0.37416573867739417</v>
      </c>
      <c r="T24" s="32"/>
      <c r="U24">
        <f t="shared" si="26"/>
        <v>3.7855950541189246E-2</v>
      </c>
      <c r="V24">
        <f t="shared" si="27"/>
        <v>2.8791933978102729E-3</v>
      </c>
      <c r="W24" s="12">
        <f t="shared" si="19"/>
        <v>7.6056560637080314E-2</v>
      </c>
      <c r="X24">
        <f t="shared" si="28"/>
        <v>4.270068138071343E-2</v>
      </c>
      <c r="Y24">
        <f t="shared" si="29"/>
        <v>3.0290192301832873E-3</v>
      </c>
      <c r="Z24" s="12">
        <f t="shared" si="30"/>
        <v>7.0936086550398722E-2</v>
      </c>
      <c r="AA24">
        <f t="shared" si="31"/>
        <v>9.9522785442875392E-2</v>
      </c>
      <c r="AB24">
        <f t="shared" si="32"/>
        <v>4.9703100690905652E-3</v>
      </c>
      <c r="AC24" s="12">
        <f t="shared" si="21"/>
        <v>4.9941428457541008E-2</v>
      </c>
      <c r="AD24">
        <f t="shared" si="33"/>
        <v>7.0944817698181825E-2</v>
      </c>
      <c r="AE24">
        <f t="shared" si="34"/>
        <v>3.8735425763270397E-3</v>
      </c>
      <c r="AF24" s="12">
        <f t="shared" si="22"/>
        <v>5.4599373174882525E-2</v>
      </c>
      <c r="AG24">
        <f t="shared" si="35"/>
        <v>3.5337938028520192E-2</v>
      </c>
      <c r="AH24">
        <f t="shared" si="36"/>
        <v>2.504581745915683E-3</v>
      </c>
      <c r="AI24" s="12">
        <f t="shared" si="23"/>
        <v>7.0875152474779657E-2</v>
      </c>
      <c r="AL24" s="12"/>
    </row>
    <row r="25" spans="2:38" x14ac:dyDescent="0.25">
      <c r="B25" s="3" t="s">
        <v>11</v>
      </c>
      <c r="C25" s="3">
        <v>4.9700000000000001E-2</v>
      </c>
      <c r="D25" s="3">
        <v>4.8765000000000001</v>
      </c>
      <c r="E25" s="3">
        <v>98.118712273641847</v>
      </c>
      <c r="F25" s="10">
        <f t="shared" si="42"/>
        <v>0.39486441854832172</v>
      </c>
      <c r="G25" s="11">
        <f t="shared" si="43"/>
        <v>4.0243538607303581E-3</v>
      </c>
      <c r="H25" s="36"/>
      <c r="I25" t="s">
        <v>11</v>
      </c>
      <c r="J25">
        <v>1102.44</v>
      </c>
      <c r="K25">
        <f t="shared" si="37"/>
        <v>5.2498571409134556</v>
      </c>
      <c r="L25">
        <v>1470.5</v>
      </c>
      <c r="M25">
        <f t="shared" si="38"/>
        <v>6.0632087214609394</v>
      </c>
      <c r="N25">
        <v>255.2</v>
      </c>
      <c r="O25">
        <f t="shared" si="39"/>
        <v>2.5258661880630178</v>
      </c>
      <c r="P25" s="9">
        <v>1154.48</v>
      </c>
      <c r="Q25">
        <f t="shared" si="40"/>
        <v>5.3723365493982227</v>
      </c>
      <c r="R25" s="9">
        <v>5855.78</v>
      </c>
      <c r="S25">
        <f t="shared" si="41"/>
        <v>12.099359487179475</v>
      </c>
      <c r="T25" s="31"/>
      <c r="U25">
        <f t="shared" si="26"/>
        <v>2.0692602453935796</v>
      </c>
      <c r="V25">
        <f t="shared" si="27"/>
        <v>3.8263553267112817E-2</v>
      </c>
      <c r="W25" s="12">
        <f t="shared" si="19"/>
        <v>1.849141660759784E-2</v>
      </c>
      <c r="X25">
        <f t="shared" si="28"/>
        <v>2.6685727110473083</v>
      </c>
      <c r="Y25">
        <f t="shared" si="29"/>
        <v>4.8302796328508382E-2</v>
      </c>
      <c r="Z25" s="12">
        <f t="shared" si="30"/>
        <v>1.8100610910298735E-2</v>
      </c>
      <c r="AA25">
        <f t="shared" si="31"/>
        <v>0.44445880863011794</v>
      </c>
      <c r="AB25">
        <f t="shared" si="32"/>
        <v>9.9071633020340159E-3</v>
      </c>
      <c r="AC25" s="12">
        <f t="shared" si="21"/>
        <v>2.2290397016923189E-2</v>
      </c>
      <c r="AD25">
        <f t="shared" si="33"/>
        <v>1.8743081129407724</v>
      </c>
      <c r="AE25">
        <f t="shared" si="34"/>
        <v>3.4656387959002659E-2</v>
      </c>
      <c r="AF25" s="12">
        <f t="shared" si="22"/>
        <v>1.8490229925232037E-2</v>
      </c>
      <c r="AG25">
        <f t="shared" si="35"/>
        <v>8.7943787061188949</v>
      </c>
      <c r="AH25">
        <f t="shared" si="36"/>
        <v>0.15390395020516506</v>
      </c>
      <c r="AI25" s="12">
        <f t="shared" si="23"/>
        <v>1.7500264128730639E-2</v>
      </c>
      <c r="AL25" s="12"/>
    </row>
    <row r="26" spans="2:38" x14ac:dyDescent="0.25">
      <c r="B26" s="3" t="s">
        <v>12</v>
      </c>
      <c r="C26" s="3">
        <v>2.7699999999999999E-2</v>
      </c>
      <c r="D26" s="3">
        <v>4.9138999999999999</v>
      </c>
      <c r="E26" s="3">
        <v>177.39711191335741</v>
      </c>
      <c r="F26" s="10">
        <f t="shared" si="42"/>
        <v>1.2808659236544595</v>
      </c>
      <c r="G26" s="11">
        <f t="shared" si="43"/>
        <v>7.2203313224177392E-3</v>
      </c>
      <c r="H26" s="36"/>
      <c r="I26" t="s">
        <v>12</v>
      </c>
      <c r="J26">
        <v>511.2</v>
      </c>
      <c r="K26">
        <f t="shared" si="37"/>
        <v>3.5749125863438955</v>
      </c>
      <c r="L26">
        <v>566.4</v>
      </c>
      <c r="M26">
        <f t="shared" si="38"/>
        <v>3.7629775444453557</v>
      </c>
      <c r="N26">
        <v>108.8</v>
      </c>
      <c r="O26">
        <f t="shared" si="39"/>
        <v>1.6492422502470641</v>
      </c>
      <c r="P26" s="9">
        <v>470.4</v>
      </c>
      <c r="Q26">
        <f t="shared" si="40"/>
        <v>3.4292856398964493</v>
      </c>
      <c r="R26" s="9">
        <v>1349.7</v>
      </c>
      <c r="S26">
        <f t="shared" si="41"/>
        <v>5.8088294862218151</v>
      </c>
      <c r="T26" s="32"/>
      <c r="U26">
        <f t="shared" si="26"/>
        <v>1.7347851751466599</v>
      </c>
      <c r="V26">
        <f t="shared" si="27"/>
        <v>3.4872971406311425E-2</v>
      </c>
      <c r="W26" s="12">
        <f t="shared" si="19"/>
        <v>2.0102184354534411E-2</v>
      </c>
      <c r="X26">
        <f t="shared" si="28"/>
        <v>1.8583690404154998</v>
      </c>
      <c r="Y26">
        <f t="shared" si="29"/>
        <v>3.6733110898121313E-2</v>
      </c>
      <c r="Z26" s="12">
        <f t="shared" si="30"/>
        <v>1.9766316646078225E-2</v>
      </c>
      <c r="AA26">
        <f t="shared" si="31"/>
        <v>0.34258981570633207</v>
      </c>
      <c r="AB26">
        <f t="shared" si="32"/>
        <v>8.8320198597965898E-3</v>
      </c>
      <c r="AC26" s="12">
        <f t="shared" si="21"/>
        <v>2.5780158822255813E-2</v>
      </c>
      <c r="AD26">
        <f t="shared" si="33"/>
        <v>1.3807548891056749</v>
      </c>
      <c r="AE26">
        <f t="shared" si="34"/>
        <v>2.7934887850750337E-2</v>
      </c>
      <c r="AF26" s="12">
        <f t="shared" si="22"/>
        <v>2.0231605240843269E-2</v>
      </c>
      <c r="AG26">
        <f t="shared" si="35"/>
        <v>3.6648176007056019</v>
      </c>
      <c r="AH26">
        <f t="shared" si="36"/>
        <v>6.9191363571820888E-2</v>
      </c>
      <c r="AI26" s="12">
        <f t="shared" si="23"/>
        <v>1.887989283791346E-2</v>
      </c>
      <c r="AL26" s="12"/>
    </row>
    <row r="27" spans="2:38" x14ac:dyDescent="0.25">
      <c r="B27" s="3" t="s">
        <v>31</v>
      </c>
      <c r="C27" s="3">
        <v>1.01E-2</v>
      </c>
      <c r="D27" s="3">
        <v>5.0003000000000002</v>
      </c>
      <c r="E27" s="3">
        <v>495.0792079207921</v>
      </c>
      <c r="F27" s="10">
        <f t="shared" si="42"/>
        <v>9.8035686704785281</v>
      </c>
      <c r="G27" s="11">
        <f t="shared" si="43"/>
        <v>1.9802020593131037E-2</v>
      </c>
      <c r="H27" s="36"/>
      <c r="I27" t="s">
        <v>31</v>
      </c>
      <c r="J27">
        <v>16</v>
      </c>
      <c r="K27">
        <f t="shared" si="37"/>
        <v>0.63245553203367588</v>
      </c>
      <c r="L27">
        <v>66.400000000000006</v>
      </c>
      <c r="M27">
        <f t="shared" si="38"/>
        <v>1.2884098726725126</v>
      </c>
      <c r="N27">
        <v>9.6</v>
      </c>
      <c r="O27">
        <f t="shared" si="39"/>
        <v>0.4898979485566356</v>
      </c>
      <c r="P27" s="9">
        <v>54.400000000000006</v>
      </c>
      <c r="Q27">
        <f t="shared" si="40"/>
        <v>1.1661903789690602</v>
      </c>
      <c r="R27" s="9">
        <v>350.4</v>
      </c>
      <c r="S27">
        <f t="shared" si="41"/>
        <v>2.9597297173897483</v>
      </c>
      <c r="T27" s="32"/>
      <c r="U27">
        <f t="shared" si="26"/>
        <v>0.15153152083735918</v>
      </c>
      <c r="V27">
        <f t="shared" si="27"/>
        <v>7.2000280062555211E-3</v>
      </c>
      <c r="W27" s="12">
        <f t="shared" si="19"/>
        <v>4.7515051432654783E-2</v>
      </c>
      <c r="X27">
        <f t="shared" si="28"/>
        <v>0.60800190322195291</v>
      </c>
      <c r="Y27">
        <f t="shared" si="29"/>
        <v>1.9823675392231403E-2</v>
      </c>
      <c r="Z27" s="12">
        <f t="shared" si="30"/>
        <v>3.2604627201297941E-2</v>
      </c>
      <c r="AA27">
        <f t="shared" si="31"/>
        <v>8.4361623398419058E-2</v>
      </c>
      <c r="AB27">
        <f t="shared" si="32"/>
        <v>4.9038640904869148E-3</v>
      </c>
      <c r="AC27" s="12">
        <f t="shared" si="21"/>
        <v>5.8129086342105805E-2</v>
      </c>
      <c r="AD27">
        <f t="shared" si="33"/>
        <v>0.44563194819390101</v>
      </c>
      <c r="AE27">
        <f t="shared" si="34"/>
        <v>1.514963315363735E-2</v>
      </c>
      <c r="AF27" s="12">
        <f t="shared" si="22"/>
        <v>3.3995841669425195E-2</v>
      </c>
      <c r="AG27">
        <f t="shared" si="35"/>
        <v>2.655261854794869</v>
      </c>
      <c r="AH27">
        <f t="shared" si="36"/>
        <v>7.2681534882711216E-2</v>
      </c>
      <c r="AI27" s="12">
        <f t="shared" si="23"/>
        <v>2.7372643022556504E-2</v>
      </c>
      <c r="AL27" s="12"/>
    </row>
    <row r="28" spans="2:38" x14ac:dyDescent="0.25">
      <c r="B28" s="3" t="s">
        <v>32</v>
      </c>
      <c r="C28" s="3">
        <v>5.7000000000000002E-3</v>
      </c>
      <c r="D28" s="3">
        <v>4.8712999999999997</v>
      </c>
      <c r="E28" s="3">
        <v>854.61403508771923</v>
      </c>
      <c r="F28" s="10">
        <f t="shared" si="42"/>
        <v>29.986477899892936</v>
      </c>
      <c r="G28" s="11">
        <f t="shared" si="43"/>
        <v>3.5087743318906607E-2</v>
      </c>
      <c r="H28" s="36"/>
      <c r="I28" t="s">
        <v>32</v>
      </c>
      <c r="J28">
        <v>10.399999999999999</v>
      </c>
      <c r="K28">
        <f t="shared" si="37"/>
        <v>0.5099019513592784</v>
      </c>
      <c r="L28">
        <v>28.8</v>
      </c>
      <c r="M28">
        <f t="shared" si="38"/>
        <v>0.84852813742385702</v>
      </c>
      <c r="N28">
        <v>12.799999999999999</v>
      </c>
      <c r="O28">
        <f t="shared" si="39"/>
        <v>0.56568542494923801</v>
      </c>
      <c r="P28" s="9">
        <v>31.999999999999996</v>
      </c>
      <c r="Q28">
        <f t="shared" si="40"/>
        <v>0.89442719099991586</v>
      </c>
      <c r="R28" s="9">
        <v>94.4</v>
      </c>
      <c r="S28">
        <f t="shared" si="41"/>
        <v>1.5362291495737217</v>
      </c>
      <c r="T28" s="32"/>
      <c r="U28">
        <f t="shared" si="26"/>
        <v>0.17002456486969578</v>
      </c>
      <c r="V28">
        <f t="shared" si="27"/>
        <v>1.0669709977659543E-2</v>
      </c>
      <c r="W28" s="12">
        <f t="shared" si="19"/>
        <v>6.2753931973515975E-2</v>
      </c>
      <c r="X28">
        <f t="shared" si="28"/>
        <v>0.45522350731905975</v>
      </c>
      <c r="Y28">
        <f t="shared" si="29"/>
        <v>2.2271741860977447E-2</v>
      </c>
      <c r="Z28" s="12">
        <f t="shared" si="30"/>
        <v>4.8924850107460505E-2</v>
      </c>
      <c r="AA28">
        <f t="shared" si="31"/>
        <v>0.19416859962499367</v>
      </c>
      <c r="AB28">
        <f t="shared" si="32"/>
        <v>1.1596562096737326E-2</v>
      </c>
      <c r="AC28" s="12">
        <f t="shared" si="21"/>
        <v>5.9724188767567334E-2</v>
      </c>
      <c r="AD28">
        <f t="shared" si="33"/>
        <v>0.45250432101614024</v>
      </c>
      <c r="AE28">
        <f t="shared" si="34"/>
        <v>2.1778756741454693E-2</v>
      </c>
      <c r="AF28" s="12">
        <f t="shared" si="22"/>
        <v>4.812938955488532E-2</v>
      </c>
      <c r="AG28">
        <f t="shared" si="35"/>
        <v>1.2348397088575507</v>
      </c>
      <c r="AH28">
        <f t="shared" si="36"/>
        <v>5.2123910415910461E-2</v>
      </c>
      <c r="AI28" s="12">
        <f t="shared" si="23"/>
        <v>4.2211074070605065E-2</v>
      </c>
      <c r="AL28" s="12"/>
    </row>
    <row r="29" spans="2:38" x14ac:dyDescent="0.25">
      <c r="B29" s="3" t="s">
        <v>13</v>
      </c>
      <c r="C29" s="4">
        <v>2.5381</v>
      </c>
      <c r="D29" s="3">
        <v>5.0625</v>
      </c>
      <c r="E29" s="3">
        <v>1.9946022615342185</v>
      </c>
      <c r="F29" s="10">
        <f t="shared" si="42"/>
        <v>1.7581981791480486E-4</v>
      </c>
      <c r="G29" s="11">
        <f t="shared" si="43"/>
        <v>8.8147808365346417E-5</v>
      </c>
      <c r="H29" s="36"/>
      <c r="I29" t="s">
        <v>13</v>
      </c>
      <c r="J29">
        <v>110.4</v>
      </c>
      <c r="K29">
        <f t="shared" si="37"/>
        <v>1.6613247725836151</v>
      </c>
      <c r="L29">
        <v>495.2</v>
      </c>
      <c r="M29">
        <f t="shared" si="38"/>
        <v>3.5185224171518361</v>
      </c>
      <c r="N29">
        <v>139.19999999999999</v>
      </c>
      <c r="O29">
        <f t="shared" si="39"/>
        <v>1.8654758106177629</v>
      </c>
      <c r="P29" s="9">
        <v>442.4</v>
      </c>
      <c r="Q29">
        <f t="shared" si="40"/>
        <v>3.3256578296631778</v>
      </c>
      <c r="R29" s="9">
        <v>3734.9600000000005</v>
      </c>
      <c r="S29">
        <f t="shared" si="41"/>
        <v>9.6630223015369268</v>
      </c>
      <c r="T29" s="32"/>
      <c r="U29">
        <f t="shared" si="26"/>
        <v>4.2124396547258761E-3</v>
      </c>
      <c r="V29">
        <f t="shared" si="27"/>
        <v>9.6933457330193303E-5</v>
      </c>
      <c r="W29" s="12">
        <f t="shared" si="19"/>
        <v>2.3011239394597625E-2</v>
      </c>
      <c r="X29">
        <f t="shared" si="28"/>
        <v>1.826834122878615E-2</v>
      </c>
      <c r="Y29">
        <f t="shared" si="29"/>
        <v>3.392840154172124E-4</v>
      </c>
      <c r="Z29" s="12">
        <f t="shared" si="30"/>
        <v>1.857223987488197E-2</v>
      </c>
      <c r="AA29">
        <f t="shared" si="31"/>
        <v>4.9282706500563354E-3</v>
      </c>
      <c r="AB29">
        <f t="shared" si="32"/>
        <v>1.1686440353240885E-4</v>
      </c>
      <c r="AC29" s="12">
        <f t="shared" si="21"/>
        <v>2.3713065257703118E-2</v>
      </c>
      <c r="AD29">
        <f t="shared" si="33"/>
        <v>1.4600716114613293E-2</v>
      </c>
      <c r="AE29">
        <f t="shared" si="34"/>
        <v>2.772430033303071E-4</v>
      </c>
      <c r="AF29" s="12">
        <f t="shared" si="22"/>
        <v>1.8988315446584522E-2</v>
      </c>
      <c r="AG29">
        <f t="shared" si="35"/>
        <v>0.11402782320766934</v>
      </c>
      <c r="AH29">
        <f t="shared" si="36"/>
        <v>1.9501618811926485E-3</v>
      </c>
      <c r="AI29" s="12">
        <f t="shared" si="23"/>
        <v>1.710250907483327E-2</v>
      </c>
      <c r="AL29" s="12"/>
    </row>
    <row r="30" spans="2:38" x14ac:dyDescent="0.25">
      <c r="B30" s="3" t="s">
        <v>14</v>
      </c>
      <c r="C30" s="4">
        <v>2.7002000000000002</v>
      </c>
      <c r="D30" s="3">
        <v>5.3585000000000003</v>
      </c>
      <c r="E30" s="3">
        <v>1.9844826309162285</v>
      </c>
      <c r="F30" s="10">
        <f t="shared" si="42"/>
        <v>1.6459518971101252E-4</v>
      </c>
      <c r="G30" s="11">
        <f t="shared" si="43"/>
        <v>8.2941108753881867E-5</v>
      </c>
      <c r="H30" s="36"/>
      <c r="I30" t="s">
        <v>14</v>
      </c>
      <c r="J30">
        <v>30.4</v>
      </c>
      <c r="K30">
        <f t="shared" si="37"/>
        <v>0.87177978870813466</v>
      </c>
      <c r="L30">
        <v>175.2</v>
      </c>
      <c r="M30">
        <f t="shared" si="38"/>
        <v>2.0928449536456348</v>
      </c>
      <c r="N30">
        <v>42.4</v>
      </c>
      <c r="O30">
        <f t="shared" si="39"/>
        <v>1.0295630140987</v>
      </c>
      <c r="P30" s="9">
        <v>153.6</v>
      </c>
      <c r="Q30">
        <f t="shared" si="40"/>
        <v>1.9595917942265424</v>
      </c>
      <c r="R30" s="9">
        <v>1332.9</v>
      </c>
      <c r="S30">
        <f t="shared" si="41"/>
        <v>5.7725644214681573</v>
      </c>
      <c r="T30" s="32"/>
      <c r="U30">
        <f t="shared" si="26"/>
        <v>1.1540621500988678E-3</v>
      </c>
      <c r="V30">
        <f t="shared" si="27"/>
        <v>3.8715910938951296E-5</v>
      </c>
      <c r="W30" s="12">
        <f t="shared" si="19"/>
        <v>3.3547509495597379E-2</v>
      </c>
      <c r="X30">
        <f t="shared" si="28"/>
        <v>6.4304827252388711E-3</v>
      </c>
      <c r="Y30">
        <f t="shared" si="29"/>
        <v>1.3444732570248532E-4</v>
      </c>
      <c r="Z30" s="12">
        <f t="shared" si="30"/>
        <v>2.09078122820851E-2</v>
      </c>
      <c r="AA30">
        <f t="shared" si="31"/>
        <v>1.4935238652378593E-3</v>
      </c>
      <c r="AB30">
        <f t="shared" si="32"/>
        <v>4.6571453667253109E-5</v>
      </c>
      <c r="AC30" s="12">
        <f t="shared" si="21"/>
        <v>3.1182262802232571E-2</v>
      </c>
      <c r="AD30">
        <f t="shared" si="33"/>
        <v>5.0436071223879707E-3</v>
      </c>
      <c r="AE30">
        <f t="shared" si="34"/>
        <v>1.0897059600445089E-4</v>
      </c>
      <c r="AF30" s="12">
        <f t="shared" si="22"/>
        <v>2.1605686834873281E-2</v>
      </c>
      <c r="AG30">
        <f t="shared" si="35"/>
        <v>4.0486799004084306E-2</v>
      </c>
      <c r="AH30">
        <f t="shared" si="36"/>
        <v>7.065584551302483E-4</v>
      </c>
      <c r="AI30" s="12">
        <f t="shared" si="23"/>
        <v>1.7451576131246403E-2</v>
      </c>
      <c r="AL30" s="12"/>
    </row>
    <row r="31" spans="2:38" x14ac:dyDescent="0.25">
      <c r="B31" s="3" t="s">
        <v>15</v>
      </c>
      <c r="C31" s="4">
        <v>2.6623999999999999</v>
      </c>
      <c r="D31" s="3">
        <v>5.5254000000000003</v>
      </c>
      <c r="E31" s="3">
        <v>2.0753455528846154</v>
      </c>
      <c r="F31" s="10">
        <f t="shared" si="42"/>
        <v>1.7305480235115642E-4</v>
      </c>
      <c r="G31" s="11">
        <f t="shared" si="43"/>
        <v>8.3386018347942026E-5</v>
      </c>
      <c r="H31" s="36"/>
      <c r="I31" t="s">
        <v>15</v>
      </c>
      <c r="J31">
        <v>71.2</v>
      </c>
      <c r="K31">
        <f t="shared" si="37"/>
        <v>1.3341664064126333</v>
      </c>
      <c r="L31">
        <v>580</v>
      </c>
      <c r="M31">
        <f t="shared" si="38"/>
        <v>3.8078865529319543</v>
      </c>
      <c r="N31">
        <v>54.4</v>
      </c>
      <c r="O31">
        <f t="shared" si="39"/>
        <v>1.16619037896906</v>
      </c>
      <c r="P31" s="9">
        <v>484.8</v>
      </c>
      <c r="Q31">
        <f t="shared" si="40"/>
        <v>3.4813790371058424</v>
      </c>
      <c r="R31" s="9">
        <v>8538.9600000000009</v>
      </c>
      <c r="S31">
        <f t="shared" si="41"/>
        <v>14.610749467429795</v>
      </c>
      <c r="T31" s="32"/>
      <c r="U31">
        <f t="shared" si="26"/>
        <v>2.8266935264665062E-3</v>
      </c>
      <c r="V31">
        <f t="shared" si="27"/>
        <v>7.2298766523561412E-5</v>
      </c>
      <c r="W31" s="12">
        <f t="shared" si="19"/>
        <v>2.5577150775852986E-2</v>
      </c>
      <c r="X31">
        <f t="shared" si="28"/>
        <v>2.2262840980898944E-2</v>
      </c>
      <c r="Y31">
        <f t="shared" si="29"/>
        <v>4.0902242006894348E-4</v>
      </c>
      <c r="Z31" s="12">
        <f t="shared" si="30"/>
        <v>1.8372426970119232E-2</v>
      </c>
      <c r="AA31">
        <f t="shared" si="31"/>
        <v>2.0039566676738015E-3</v>
      </c>
      <c r="AB31">
        <f t="shared" si="32"/>
        <v>5.8158598591678748E-5</v>
      </c>
      <c r="AC31" s="12">
        <f t="shared" si="21"/>
        <v>2.9021884320078344E-2</v>
      </c>
      <c r="AD31">
        <f t="shared" si="33"/>
        <v>1.664775827992428E-2</v>
      </c>
      <c r="AE31">
        <f t="shared" si="34"/>
        <v>3.1393850565501985E-4</v>
      </c>
      <c r="AF31" s="12">
        <f t="shared" si="22"/>
        <v>1.8857704465447569E-2</v>
      </c>
      <c r="AG31">
        <f t="shared" si="35"/>
        <v>0.27124639158632058</v>
      </c>
      <c r="AH31">
        <f t="shared" si="36"/>
        <v>4.6090281100435674E-3</v>
      </c>
      <c r="AI31" s="12">
        <f t="shared" si="23"/>
        <v>1.6992034744089141E-2</v>
      </c>
      <c r="AL31" s="12"/>
    </row>
    <row r="32" spans="2:38" x14ac:dyDescent="0.25">
      <c r="B32" s="3" t="s">
        <v>16</v>
      </c>
      <c r="C32" s="4">
        <v>2.5741999999999998</v>
      </c>
      <c r="D32" s="3">
        <v>5.1252000000000004</v>
      </c>
      <c r="E32" s="3">
        <v>1.9909874912594208</v>
      </c>
      <c r="F32" s="10">
        <f t="shared" si="42"/>
        <v>1.7310314585262601E-4</v>
      </c>
      <c r="G32" s="11">
        <f t="shared" si="43"/>
        <v>8.6943361830529498E-5</v>
      </c>
      <c r="H32" s="36"/>
      <c r="I32" t="s">
        <v>16</v>
      </c>
      <c r="J32">
        <v>26.4</v>
      </c>
      <c r="K32">
        <f t="shared" si="37"/>
        <v>0.81240384046359604</v>
      </c>
      <c r="L32">
        <v>905.6</v>
      </c>
      <c r="M32">
        <f t="shared" si="38"/>
        <v>4.7581509013481273</v>
      </c>
      <c r="N32">
        <v>32.800000000000004</v>
      </c>
      <c r="O32">
        <f t="shared" si="39"/>
        <v>0.90553851381374173</v>
      </c>
      <c r="P32" s="9">
        <v>624.80000000000007</v>
      </c>
      <c r="Q32">
        <f t="shared" si="40"/>
        <v>3.952214569073901</v>
      </c>
      <c r="R32" s="9">
        <v>12467.039999999999</v>
      </c>
      <c r="S32">
        <f t="shared" si="41"/>
        <v>17.654347906394051</v>
      </c>
      <c r="T32" s="32"/>
      <c r="U32">
        <f t="shared" si="26"/>
        <v>1.0054969794560543E-3</v>
      </c>
      <c r="V32">
        <f t="shared" si="27"/>
        <v>3.5550217728701107E-5</v>
      </c>
      <c r="W32" s="12">
        <f t="shared" si="19"/>
        <v>3.5355867252761693E-2</v>
      </c>
      <c r="X32">
        <f t="shared" si="28"/>
        <v>3.3347794554601136E-2</v>
      </c>
      <c r="Y32">
        <f t="shared" si="29"/>
        <v>5.984505285549621E-4</v>
      </c>
      <c r="Z32" s="12">
        <f t="shared" si="30"/>
        <v>1.7945730341330512E-2</v>
      </c>
      <c r="AA32">
        <f t="shared" si="31"/>
        <v>1.1591546537562628E-3</v>
      </c>
      <c r="AB32">
        <f t="shared" si="32"/>
        <v>3.9221701183622154E-5</v>
      </c>
      <c r="AC32" s="12">
        <f t="shared" si="21"/>
        <v>3.3836469582832179E-2</v>
      </c>
      <c r="AD32">
        <f t="shared" si="33"/>
        <v>2.0583171086704689E-2</v>
      </c>
      <c r="AE32">
        <f t="shared" si="34"/>
        <v>3.8179356190762721E-4</v>
      </c>
      <c r="AF32" s="12">
        <f t="shared" si="22"/>
        <v>1.8548821282170634E-2</v>
      </c>
      <c r="AG32">
        <f t="shared" si="35"/>
        <v>0.37992726034521862</v>
      </c>
      <c r="AH32">
        <f t="shared" si="36"/>
        <v>6.4454229310657368E-3</v>
      </c>
      <c r="AI32" s="12">
        <f t="shared" si="23"/>
        <v>1.6964886713338605E-2</v>
      </c>
      <c r="AL32" s="12"/>
    </row>
    <row r="33" spans="1:38" x14ac:dyDescent="0.25">
      <c r="B33" s="3" t="s">
        <v>17</v>
      </c>
      <c r="C33" s="4">
        <v>2.5093000000000001</v>
      </c>
      <c r="D33" s="3">
        <v>5.0574000000000003</v>
      </c>
      <c r="E33" s="3">
        <v>2.0154624795759775</v>
      </c>
      <c r="F33" s="10">
        <f t="shared" si="42"/>
        <v>1.7932560206231394E-4</v>
      </c>
      <c r="G33" s="11">
        <f t="shared" si="43"/>
        <v>8.8974914631028662E-5</v>
      </c>
      <c r="H33" s="36"/>
      <c r="I33" t="s">
        <v>17</v>
      </c>
      <c r="J33">
        <v>60.800000000000004</v>
      </c>
      <c r="K33">
        <f t="shared" si="37"/>
        <v>1.2328828005937953</v>
      </c>
      <c r="L33">
        <v>164</v>
      </c>
      <c r="M33">
        <f t="shared" si="38"/>
        <v>2.0248456731316584</v>
      </c>
      <c r="N33">
        <v>75.199999999999989</v>
      </c>
      <c r="O33">
        <f t="shared" si="39"/>
        <v>1.3711309200802086</v>
      </c>
      <c r="P33" s="9">
        <v>163.19999999999999</v>
      </c>
      <c r="Q33">
        <f t="shared" si="40"/>
        <v>2.0199009876724157</v>
      </c>
      <c r="R33" s="9">
        <v>494.4</v>
      </c>
      <c r="S33">
        <f t="shared" si="41"/>
        <v>3.5156791662493889</v>
      </c>
      <c r="T33" s="32"/>
      <c r="U33">
        <f t="shared" si="26"/>
        <v>2.3441565336847084E-3</v>
      </c>
      <c r="V33">
        <f t="shared" si="27"/>
        <v>6.2648749734810219E-5</v>
      </c>
      <c r="W33" s="12">
        <f t="shared" si="19"/>
        <v>2.6725497565785232E-2</v>
      </c>
      <c r="X33">
        <f t="shared" si="28"/>
        <v>6.1133707906749985E-3</v>
      </c>
      <c r="Y33">
        <f t="shared" si="29"/>
        <v>1.2923420218224915E-4</v>
      </c>
      <c r="Z33" s="12">
        <f t="shared" si="30"/>
        <v>2.1139598203232812E-2</v>
      </c>
      <c r="AA33">
        <f t="shared" si="31"/>
        <v>2.690243347563237E-3</v>
      </c>
      <c r="AB33">
        <f t="shared" si="32"/>
        <v>7.1943702524404697E-5</v>
      </c>
      <c r="AC33" s="12">
        <f t="shared" si="21"/>
        <v>2.6742451603707047E-2</v>
      </c>
      <c r="AD33">
        <f t="shared" si="33"/>
        <v>5.4424895466152305E-3</v>
      </c>
      <c r="AE33">
        <f t="shared" si="34"/>
        <v>1.1637674249084702E-4</v>
      </c>
      <c r="AF33" s="12">
        <f t="shared" si="22"/>
        <v>2.1382997889857876E-2</v>
      </c>
      <c r="AG33">
        <f t="shared" si="35"/>
        <v>1.5251822812966694E-2</v>
      </c>
      <c r="AH33">
        <f t="shared" si="36"/>
        <v>2.7972391653624447E-4</v>
      </c>
      <c r="AI33" s="12">
        <f t="shared" si="23"/>
        <v>1.8340359704312238E-2</v>
      </c>
      <c r="AL33" s="12"/>
    </row>
    <row r="34" spans="1:38" x14ac:dyDescent="0.25">
      <c r="B34" s="3" t="s">
        <v>18</v>
      </c>
      <c r="C34" s="4">
        <v>2.4788999999999999</v>
      </c>
      <c r="D34" s="3">
        <v>5.0540000000000003</v>
      </c>
      <c r="E34" s="3">
        <v>2.0388075356004682</v>
      </c>
      <c r="F34" s="10">
        <f t="shared" si="42"/>
        <v>1.8321391048842223E-4</v>
      </c>
      <c r="G34" s="11">
        <f t="shared" si="43"/>
        <v>8.9863269234220384E-5</v>
      </c>
      <c r="H34" s="36"/>
      <c r="I34" t="s">
        <v>18</v>
      </c>
      <c r="J34">
        <v>176</v>
      </c>
      <c r="K34">
        <f t="shared" si="37"/>
        <v>2.0976176963403033</v>
      </c>
      <c r="L34">
        <v>1906.5399999999997</v>
      </c>
      <c r="M34">
        <f t="shared" si="38"/>
        <v>6.9038757230993077</v>
      </c>
      <c r="N34">
        <v>196</v>
      </c>
      <c r="O34">
        <f t="shared" si="39"/>
        <v>2.2135943621178655</v>
      </c>
      <c r="P34" s="9">
        <v>1572.9</v>
      </c>
      <c r="Q34">
        <f t="shared" si="40"/>
        <v>6.2707655035091214</v>
      </c>
      <c r="R34" s="9">
        <v>24080.059999999998</v>
      </c>
      <c r="S34">
        <f t="shared" si="41"/>
        <v>24.535718860469526</v>
      </c>
      <c r="T34" s="31"/>
      <c r="U34">
        <f t="shared" si="26"/>
        <v>6.8643150789519485E-3</v>
      </c>
      <c r="V34">
        <f t="shared" si="27"/>
        <v>1.4482137049532615E-4</v>
      </c>
      <c r="W34" s="12">
        <f t="shared" si="19"/>
        <v>2.1097716061926116E-2</v>
      </c>
      <c r="X34">
        <f t="shared" si="28"/>
        <v>7.1892622057182151E-2</v>
      </c>
      <c r="Y34">
        <f t="shared" si="29"/>
        <v>1.2608016908973805E-3</v>
      </c>
      <c r="Z34" s="12">
        <f t="shared" si="30"/>
        <v>1.7537289012696751E-2</v>
      </c>
      <c r="AA34">
        <f t="shared" si="31"/>
        <v>7.0930220412810082E-3</v>
      </c>
      <c r="AB34">
        <f t="shared" si="32"/>
        <v>1.6022430119547697E-4</v>
      </c>
      <c r="AC34" s="12">
        <f t="shared" si="21"/>
        <v>2.2589003708571625E-2</v>
      </c>
      <c r="AD34">
        <f t="shared" si="33"/>
        <v>5.3061567338392845E-2</v>
      </c>
      <c r="AE34">
        <f t="shared" si="34"/>
        <v>9.4910620669460795E-4</v>
      </c>
      <c r="AF34" s="12">
        <f t="shared" si="22"/>
        <v>1.7886886013784964E-2</v>
      </c>
      <c r="AG34">
        <f t="shared" si="35"/>
        <v>0.75145394086177797</v>
      </c>
      <c r="AH34">
        <f t="shared" si="36"/>
        <v>1.2726906074109638E-2</v>
      </c>
      <c r="AI34" s="12">
        <f t="shared" si="23"/>
        <v>1.6936375447727699E-2</v>
      </c>
    </row>
    <row r="35" spans="1:38" s="14" customFormat="1" ht="30" x14ac:dyDescent="0.25">
      <c r="H35" s="37" t="s">
        <v>67</v>
      </c>
      <c r="I35" s="15" t="s">
        <v>68</v>
      </c>
      <c r="J35" s="16"/>
      <c r="K35" s="16"/>
      <c r="L35" s="16">
        <v>1.16227311091E-5</v>
      </c>
      <c r="M35" s="16">
        <v>1.5467786885695401E-7</v>
      </c>
      <c r="N35" s="16"/>
      <c r="O35" s="16"/>
      <c r="P35" s="14">
        <v>1.1310738257430999E-5</v>
      </c>
      <c r="Q35" s="16">
        <v>1.7101588933781E-7</v>
      </c>
      <c r="R35" s="14">
        <v>1.1368258695551201E-5</v>
      </c>
      <c r="S35" s="14">
        <v>8.6584093794567299E-8</v>
      </c>
      <c r="T35" s="33"/>
    </row>
    <row r="36" spans="1:38" s="14" customFormat="1" ht="30.75" thickBot="1" x14ac:dyDescent="0.3">
      <c r="A36" s="28"/>
      <c r="B36" s="28"/>
      <c r="C36" s="28"/>
      <c r="D36" s="28"/>
      <c r="E36" s="28"/>
      <c r="F36" s="28"/>
      <c r="G36" s="28"/>
      <c r="H36" s="40" t="s">
        <v>66</v>
      </c>
      <c r="I36" s="29" t="s">
        <v>65</v>
      </c>
      <c r="J36" s="28">
        <v>1.78263493568556E-5</v>
      </c>
      <c r="K36" s="28">
        <v>1.3371638470618301E-7</v>
      </c>
      <c r="L36" s="28">
        <v>1.7228268223316399E-5</v>
      </c>
      <c r="M36" s="28">
        <v>1.22086449829091E-7</v>
      </c>
      <c r="N36" s="28">
        <v>1.6499991618363399E-5</v>
      </c>
      <c r="O36" s="28">
        <v>1.6550171699860999E-7</v>
      </c>
      <c r="P36" s="28">
        <v>1.5420539999999995E-5</v>
      </c>
      <c r="Q36" s="28">
        <v>1.17917171641384E-7</v>
      </c>
      <c r="R36" s="28">
        <v>1.4323121448267401E-5</v>
      </c>
      <c r="S36" s="28">
        <v>1.11062056812467E-7</v>
      </c>
      <c r="T36" s="35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8" ht="30.75" thickTop="1" x14ac:dyDescent="0.25">
      <c r="A37" s="41" t="s">
        <v>49</v>
      </c>
      <c r="B37">
        <f>1/8</f>
        <v>0.125</v>
      </c>
      <c r="I37" t="s">
        <v>63</v>
      </c>
    </row>
    <row r="38" spans="1:38" ht="30" x14ac:dyDescent="0.25">
      <c r="A38" s="41" t="s">
        <v>50</v>
      </c>
      <c r="B38">
        <v>0.5</v>
      </c>
      <c r="I38" t="s">
        <v>64</v>
      </c>
    </row>
    <row r="40" spans="1:38" x14ac:dyDescent="0.25">
      <c r="I40" s="5"/>
      <c r="J40" s="5"/>
      <c r="K40" s="5"/>
      <c r="L40" s="5"/>
      <c r="M40" s="5"/>
    </row>
    <row r="41" spans="1:38" x14ac:dyDescent="0.25">
      <c r="K41" s="5"/>
      <c r="L41" s="5"/>
      <c r="M41" s="5"/>
      <c r="N41" s="5"/>
      <c r="O41" s="5"/>
    </row>
    <row r="42" spans="1:38" x14ac:dyDescent="0.25">
      <c r="E42" s="58"/>
    </row>
    <row r="43" spans="1:38" x14ac:dyDescent="0.25">
      <c r="E43" s="58"/>
    </row>
    <row r="44" spans="1:38" x14ac:dyDescent="0.25">
      <c r="E44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RowHeight="15" x14ac:dyDescent="0.25"/>
  <cols>
    <col min="1" max="1" width="17" bestFit="1" customWidth="1"/>
    <col min="4" max="4" width="10.140625" bestFit="1" customWidth="1"/>
    <col min="13" max="13" width="9.85546875" bestFit="1" customWidth="1"/>
  </cols>
  <sheetData>
    <row r="1" spans="1:26" x14ac:dyDescent="0.25">
      <c r="A1" t="str">
        <f>Cd_Calculations!B5</f>
        <v>Sample ID</v>
      </c>
      <c r="B1" t="str">
        <f>Cd_Calculations!U5</f>
        <v>Cd111</v>
      </c>
      <c r="C1" t="str">
        <f>Cd_Calculations!V5</f>
        <v>±</v>
      </c>
      <c r="D1" t="str">
        <f>Cd_Calculations!W5</f>
        <v>%</v>
      </c>
      <c r="E1" s="13" t="str">
        <f>Cd_Calculations!X5</f>
        <v>Cd112</v>
      </c>
      <c r="F1" t="str">
        <f>Cd_Calculations!Y5</f>
        <v>±</v>
      </c>
      <c r="G1" s="12" t="str">
        <f>Cd_Calculations!Z5</f>
        <v>%</v>
      </c>
      <c r="H1" s="13" t="str">
        <f>Cd_Calculations!AA5</f>
        <v>Cd113</v>
      </c>
      <c r="I1" t="str">
        <f>Cd_Calculations!AB5</f>
        <v>±</v>
      </c>
      <c r="J1" t="str">
        <f>Cd_Calculations!AC5</f>
        <v>%</v>
      </c>
      <c r="K1" s="13" t="str">
        <f>Cd_Calculations!AD5</f>
        <v>Cd114</v>
      </c>
      <c r="L1" t="str">
        <f>Cd_Calculations!AE5</f>
        <v>±</v>
      </c>
      <c r="M1" t="str">
        <f>Cd_Calculations!AF5</f>
        <v>%</v>
      </c>
      <c r="N1" s="13" t="str">
        <f>Cd_Calculations!AG5</f>
        <v>Cd116</v>
      </c>
      <c r="O1" t="str">
        <f>Cd_Calculations!AH5</f>
        <v>±</v>
      </c>
      <c r="P1" s="53" t="str">
        <f>Cd_Calculations!AI5</f>
        <v>%</v>
      </c>
      <c r="R1" t="s">
        <v>52</v>
      </c>
      <c r="S1" t="s">
        <v>52</v>
      </c>
      <c r="T1" t="s">
        <v>52</v>
      </c>
      <c r="U1" t="s">
        <v>52</v>
      </c>
      <c r="V1" t="s">
        <v>52</v>
      </c>
      <c r="X1" t="s">
        <v>54</v>
      </c>
      <c r="Y1" t="s">
        <v>33</v>
      </c>
      <c r="Z1" t="s">
        <v>36</v>
      </c>
    </row>
    <row r="2" spans="1:26" s="75" customFormat="1" x14ac:dyDescent="0.25">
      <c r="A2" s="75" t="str">
        <f>Cd_Calculations!B7</f>
        <v>87G Trace</v>
      </c>
      <c r="B2" s="75">
        <f>IF(Cd_Calculations!U7&gt;SUM($B$30:$D$30),Cd_Calculations!U7-SUM($B$30:$D$30),"LLD")</f>
        <v>1.7340591170502935</v>
      </c>
      <c r="C2" s="75">
        <f>IF(Cd_Calculations!U7&gt;SUM($B$30:$D$30),(Cd_Calculations!V7^2+$B$31^2+$C$31^2+$D$31^2)^0.5,"LLD")</f>
        <v>8.6056351154491492E-2</v>
      </c>
      <c r="D2" s="76">
        <f>IF(Cd_Calculations!U7&gt;SUM($B$30:$D$30),C2/B2,"LLD")</f>
        <v>4.9627114962999021E-2</v>
      </c>
      <c r="E2" s="77">
        <f>IF(Cd_Calculations!X7&gt;SUM($E$30:$G$30),Cd_Calculations!X7-SUM($E$30:$G$30),"LLD")</f>
        <v>1.9856639410985473</v>
      </c>
      <c r="F2" s="75">
        <f>IF(Cd_Calculations!X7&gt;SUM($E$30:$G$30),(Cd_Calculations!Y7^2+$E$31^2+$F$31^2+$G$31^2)^0.5,"LLD")</f>
        <v>0.1498520222499824</v>
      </c>
      <c r="G2" s="76">
        <f>IF(Cd_Calculations!X7&gt;SUM($E$30:$G$30),F2/E2,"LLD")</f>
        <v>7.5466960520559373E-2</v>
      </c>
      <c r="H2" s="77">
        <f>IF(Cd_Calculations!AA7&gt;SUM($H$30:$J$30),Cd_Calculations!AA7-SUM($H$30:$J$30),"LLD")</f>
        <v>0.32475187983722731</v>
      </c>
      <c r="I2" s="75">
        <f>IF(Cd_Calculations!AA7&gt;SUM($H$30:$J$30),(Cd_Calculations!AB7^2+$H$31^2+$I$31^2+$J$31^2)^0.5,"LLD")</f>
        <v>7.288428020464538E-2</v>
      </c>
      <c r="J2" s="76">
        <f>IF(Cd_Calculations!AA7&gt;SUM($H$30:$J$30),I2/H2,"LLD")</f>
        <v>0.22443066454665808</v>
      </c>
      <c r="K2" s="77">
        <f>IF(Cd_Calculations!AD7&gt;SUM($K$30:$M$30),Cd_Calculations!AD7-SUM($K$30:$M$30),"LLD")</f>
        <v>1.4799106078433426</v>
      </c>
      <c r="L2" s="75">
        <f>IF(Cd_Calculations!AD7&gt;SUM($K$30:$M$30),(Cd_Calculations!AE7^2+$K$31^2+$L$31^2+$M$31^2)^0.5,"LLD")</f>
        <v>0.18556474775889409</v>
      </c>
      <c r="M2" s="76">
        <f>IF(Cd_Calculations!AD7&gt;SUM($K$30:$M$30),L2/K2,"LLD")</f>
        <v>0.12538915984210394</v>
      </c>
      <c r="N2" s="77">
        <f>IF(Cd_Calculations!AG7&gt;SUM($N$30:$P$30),Cd_Calculations!AG7-SUM($N$30:$P$30),"LLD")</f>
        <v>4.7675650914580787</v>
      </c>
      <c r="O2" s="75">
        <f>IF(Cd_Calculations!AG7&gt;SUM($N$30:$P$30),(Cd_Calculations!AH7^2+$N$31^2+$O$31^2+$P$31^2)^0.5,"LLD")</f>
        <v>1.3845743356338642</v>
      </c>
      <c r="P2" s="78">
        <f>IF(Cd_Calculations!AG7&gt;SUM($N$30:$P$30),O2/N2,"LLD")</f>
        <v>0.29041540263699173</v>
      </c>
      <c r="R2" s="75">
        <f>IF(C2="LLD","LLD",C2^2)</f>
        <v>7.4056955740251489E-3</v>
      </c>
      <c r="S2" s="75">
        <f>IF(F2="LLD","LLD",F2^2)</f>
        <v>2.2455628572409219E-2</v>
      </c>
      <c r="T2" s="75">
        <f>IF(I2="LLD","LLD",I2^2)</f>
        <v>5.3121183009492623E-3</v>
      </c>
      <c r="U2" s="75">
        <f>IF(L2="LLD","LLD",L2^2)</f>
        <v>3.4434275610821991E-2</v>
      </c>
      <c r="V2" s="75">
        <f>IF(O2="LLD","LLD",O2^2)</f>
        <v>1.9170460908959566</v>
      </c>
      <c r="X2" s="75">
        <f>IF(SUM(B2,E2,H2,K2,N2)=0,"LLD",SUM(B2,E2,H2,K2,N2))</f>
        <v>10.291950637287488</v>
      </c>
      <c r="Y2" s="75">
        <f>IF(X2="LLD","LLD",SUM(R2:V2)^0.5)</f>
        <v>1.4094870730000195</v>
      </c>
      <c r="Z2" s="76">
        <f>IF(X2="LLD","LLD",Y2/X2)</f>
        <v>0.13695043074667324</v>
      </c>
    </row>
    <row r="3" spans="1:26" s="75" customFormat="1" x14ac:dyDescent="0.25">
      <c r="A3" s="75" t="str">
        <f>Cd_Calculations!B8</f>
        <v>90G Trace</v>
      </c>
      <c r="B3" s="75" t="str">
        <f>IF(Cd_Calculations!U8&gt;SUM($B$30:$D$30),Cd_Calculations!U8-SUM($B$30:$D$30),"LLD")</f>
        <v>LLD</v>
      </c>
      <c r="C3" s="75" t="str">
        <f>IF(Cd_Calculations!U8&gt;SUM($B$30:$D$30),(Cd_Calculations!V8^2+$B$31^2+$C$31^2+$D$31^2)^0.5,"LLD")</f>
        <v>LLD</v>
      </c>
      <c r="D3" s="76" t="str">
        <f>IF(Cd_Calculations!U8&gt;SUM($B$30:$D$30),C3/B3,"LLD")</f>
        <v>LLD</v>
      </c>
      <c r="E3" s="77" t="str">
        <f>IF(Cd_Calculations!X8&gt;SUM($E$30:$G$30),Cd_Calculations!X8-SUM($E$30:$G$30),"LLD")</f>
        <v>LLD</v>
      </c>
      <c r="F3" s="75" t="str">
        <f>IF(Cd_Calculations!X8&gt;SUM($E$30:$G$30),(Cd_Calculations!Y8^2+$E$31^2+$F$31^2+$G$31^2)^0.5,"LLD")</f>
        <v>LLD</v>
      </c>
      <c r="G3" s="76" t="str">
        <f>IF(Cd_Calculations!X8&gt;SUM($E$30:$G$30),F3/E3,"LLD")</f>
        <v>LLD</v>
      </c>
      <c r="H3" s="77">
        <f>IF(Cd_Calculations!AA8&gt;SUM($H$30:$J$30),Cd_Calculations!AA8-SUM($H$30:$J$30),"LLD")</f>
        <v>1.8540382191486467E-2</v>
      </c>
      <c r="I3" s="75">
        <f>IF(Cd_Calculations!AA8&gt;SUM($H$30:$J$30),(Cd_Calculations!AB8^2+$H$31^2+$I$31^2+$J$31^2)^0.5,"LLD")</f>
        <v>7.2017781170551576E-2</v>
      </c>
      <c r="J3" s="76">
        <f>IF(Cd_Calculations!AA8&gt;SUM($H$30:$J$30),I3/H3,"LLD")</f>
        <v>3.8843741421695892</v>
      </c>
      <c r="K3" s="77" t="str">
        <f>IF(Cd_Calculations!AD8&gt;SUM($K$30:$M$30),Cd_Calculations!AD8-SUM($K$30:$M$30),"LLD")</f>
        <v>LLD</v>
      </c>
      <c r="L3" s="75" t="str">
        <f>IF(Cd_Calculations!AD8&gt;SUM($K$30:$M$30),(Cd_Calculations!AE8^2+$K$31^2+$L$31^2+$M$31^2)^0.5,"LLD")</f>
        <v>LLD</v>
      </c>
      <c r="M3" s="76" t="str">
        <f>IF(Cd_Calculations!AD8&gt;SUM($K$30:$M$30),L3/K3,"LLD")</f>
        <v>LLD</v>
      </c>
      <c r="N3" s="77" t="str">
        <f>IF(Cd_Calculations!AG8&gt;SUM($N$30:$P$30),Cd_Calculations!AG8-SUM($N$30:$P$30),"LLD")</f>
        <v>LLD</v>
      </c>
      <c r="O3" s="75" t="str">
        <f>IF(Cd_Calculations!AG8&gt;SUM($N$30:$P$30),(Cd_Calculations!AH8^2+$N$31^2+$O$31^2+$P$31^2)^0.5,"LLD")</f>
        <v>LLD</v>
      </c>
      <c r="P3" s="78" t="str">
        <f>IF(Cd_Calculations!AG8&gt;SUM($N$30:$P$30),O3/N3,"LLD")</f>
        <v>LLD</v>
      </c>
      <c r="R3" s="75" t="str">
        <f t="shared" ref="R3:R29" si="0">IF(C3="LLD","LLD",C3^2)</f>
        <v>LLD</v>
      </c>
      <c r="S3" s="75" t="str">
        <f t="shared" ref="S3:S29" si="1">IF(F3="LLD","LLD",F3^2)</f>
        <v>LLD</v>
      </c>
      <c r="T3" s="75">
        <f t="shared" ref="T3:T29" si="2">IF(I3="LLD","LLD",I3^2)</f>
        <v>5.186560804729453E-3</v>
      </c>
      <c r="U3" s="75" t="str">
        <f t="shared" ref="U3:U29" si="3">IF(L3="LLD","LLD",L3^2)</f>
        <v>LLD</v>
      </c>
      <c r="V3" s="75" t="str">
        <f t="shared" ref="V3:V29" si="4">IF(O3="LLD","LLD",O3^2)</f>
        <v>LLD</v>
      </c>
      <c r="X3" s="75">
        <f t="shared" ref="X3:X29" si="5">IF(SUM(B3,E3,H3,K3,N3)=0,"LLD",SUM(B3,E3,H3,K3,N3))</f>
        <v>1.8540382191486467E-2</v>
      </c>
      <c r="Y3" s="75">
        <f t="shared" ref="Y3:Y29" si="6">IF(X3="LLD","LLD",SUM(R3:V3)^0.5)</f>
        <v>7.2017781170551576E-2</v>
      </c>
      <c r="Z3" s="76">
        <f t="shared" ref="Z3:Z29" si="7">IF(X3="LLD","LLD",Y3/X3)</f>
        <v>3.8843741421695892</v>
      </c>
    </row>
    <row r="4" spans="1:26" x14ac:dyDescent="0.25">
      <c r="A4" t="str">
        <f>Cd_Calculations!B9</f>
        <v>93G Trace</v>
      </c>
      <c r="B4" t="str">
        <f>IF(Cd_Calculations!U9&gt;SUM($B$30:$D$30),Cd_Calculations!U9-SUM($B$30:$D$30),"LLD")</f>
        <v>LLD</v>
      </c>
      <c r="C4" t="str">
        <f>IF(Cd_Calculations!U9&gt;SUM($B$30:$D$30),(Cd_Calculations!V9^2+$B$31^2+$C$31^2+$D$31^2)^0.5,"LLD")</f>
        <v>LLD</v>
      </c>
      <c r="D4" s="12" t="str">
        <f>IF(Cd_Calculations!U9&gt;SUM($B$30:$D$30),C4/B4,"LLD")</f>
        <v>LLD</v>
      </c>
      <c r="E4" s="13" t="str">
        <f>IF(Cd_Calculations!X9&gt;SUM($E$30:$G$30),Cd_Calculations!X9-SUM($E$30:$G$30),"LLD")</f>
        <v>LLD</v>
      </c>
      <c r="F4" t="str">
        <f>IF(Cd_Calculations!X9&gt;SUM($E$30:$G$30),(Cd_Calculations!Y9^2+$E$31^2+$F$31^2+$G$31^2)^0.5,"LLD")</f>
        <v>LLD</v>
      </c>
      <c r="G4" s="12" t="str">
        <f>IF(Cd_Calculations!X9&gt;SUM($E$30:$G$30),F4/E4,"LLD")</f>
        <v>LLD</v>
      </c>
      <c r="H4" s="13">
        <f>IF(Cd_Calculations!AA9&gt;SUM($H$30:$J$30),Cd_Calculations!AA9-SUM($H$30:$J$30),"LLD")</f>
        <v>6.440388942795857E-3</v>
      </c>
      <c r="I4">
        <f>IF(Cd_Calculations!AA9&gt;SUM($H$30:$J$30),(Cd_Calculations!AB9^2+$H$31^2+$I$31^2+$J$31^2)^0.5,"LLD")</f>
        <v>7.200890206228322E-2</v>
      </c>
      <c r="J4" s="12">
        <f>IF(Cd_Calculations!AA9&gt;SUM($H$30:$J$30),I4/H4,"LLD")</f>
        <v>11.180831266849424</v>
      </c>
      <c r="K4" s="13" t="str">
        <f>IF(Cd_Calculations!AD9&gt;SUM($K$30:$M$30),Cd_Calculations!AD9-SUM($K$30:$M$30),"LLD")</f>
        <v>LLD</v>
      </c>
      <c r="L4" t="str">
        <f>IF(Cd_Calculations!AD9&gt;SUM($K$30:$M$30),(Cd_Calculations!AE9^2+$K$31^2+$L$31^2+$M$31^2)^0.5,"LLD")</f>
        <v>LLD</v>
      </c>
      <c r="M4" s="12" t="str">
        <f>IF(Cd_Calculations!AD9&gt;SUM($K$30:$M$30),L4/K4,"LLD")</f>
        <v>LLD</v>
      </c>
      <c r="N4" s="13" t="str">
        <f>IF(Cd_Calculations!AG9&gt;SUM($N$30:$P$30),Cd_Calculations!AG9-SUM($N$30:$P$30),"LLD")</f>
        <v>LLD</v>
      </c>
      <c r="O4" t="str">
        <f>IF(Cd_Calculations!AG9&gt;SUM($N$30:$P$30),(Cd_Calculations!AH9^2+$N$31^2+$O$31^2+$P$31^2)^0.5,"LLD")</f>
        <v>LLD</v>
      </c>
      <c r="P4" s="54" t="str">
        <f>IF(Cd_Calculations!AG9&gt;SUM($N$30:$P$30),O4/N4,"LLD")</f>
        <v>LLD</v>
      </c>
      <c r="R4" t="str">
        <f t="shared" si="0"/>
        <v>LLD</v>
      </c>
      <c r="S4" t="str">
        <f t="shared" si="1"/>
        <v>LLD</v>
      </c>
      <c r="T4">
        <f t="shared" si="2"/>
        <v>5.1852819762154964E-3</v>
      </c>
      <c r="U4" t="str">
        <f t="shared" si="3"/>
        <v>LLD</v>
      </c>
      <c r="V4" t="str">
        <f t="shared" si="4"/>
        <v>LLD</v>
      </c>
      <c r="X4">
        <f t="shared" si="5"/>
        <v>6.440388942795857E-3</v>
      </c>
      <c r="Y4">
        <f t="shared" si="6"/>
        <v>7.200890206228322E-2</v>
      </c>
      <c r="Z4" s="12">
        <f t="shared" si="7"/>
        <v>11.180831266849424</v>
      </c>
    </row>
    <row r="5" spans="1:26" x14ac:dyDescent="0.25">
      <c r="A5" t="str">
        <f>Cd_Calculations!B10</f>
        <v>96G Trace</v>
      </c>
      <c r="B5" t="str">
        <f>IF(Cd_Calculations!U10&gt;SUM($B$30:$D$30),Cd_Calculations!U10-SUM($B$30:$D$30),"LLD")</f>
        <v>LLD</v>
      </c>
      <c r="C5" t="str">
        <f>IF(Cd_Calculations!U10&gt;SUM($B$30:$D$30),(Cd_Calculations!V10^2+$B$31^2+$C$31^2+$D$31^2)^0.5,"LLD")</f>
        <v>LLD</v>
      </c>
      <c r="D5" s="12" t="str">
        <f>IF(Cd_Calculations!U10&gt;SUM($B$30:$D$30),C5/B5,"LLD")</f>
        <v>LLD</v>
      </c>
      <c r="E5" s="13" t="str">
        <f>IF(Cd_Calculations!X10&gt;SUM($E$30:$G$30),Cd_Calculations!X10-SUM($E$30:$G$30),"LLD")</f>
        <v>LLD</v>
      </c>
      <c r="F5" t="str">
        <f>IF(Cd_Calculations!X10&gt;SUM($E$30:$G$30),(Cd_Calculations!Y10^2+$E$31^2+$F$31^2+$G$31^2)^0.5,"LLD")</f>
        <v>LLD</v>
      </c>
      <c r="G5" s="12" t="str">
        <f>IF(Cd_Calculations!X10&gt;SUM($E$30:$G$30),F5/E5,"LLD")</f>
        <v>LLD</v>
      </c>
      <c r="H5" s="13">
        <f>IF(Cd_Calculations!AA10&gt;SUM($H$30:$J$30),Cd_Calculations!AA10-SUM($H$30:$J$30),"LLD")</f>
        <v>9.6083867606042081E-3</v>
      </c>
      <c r="I5">
        <f>IF(Cd_Calculations!AA10&gt;SUM($H$30:$J$30),(Cd_Calculations!AB10^2+$H$31^2+$I$31^2+$J$31^2)^0.5,"LLD")</f>
        <v>7.2013496963594492E-2</v>
      </c>
      <c r="J5" s="12">
        <f>IF(Cd_Calculations!AA10&gt;SUM($H$30:$J$30),I5/H5,"LLD")</f>
        <v>7.4948582689094456</v>
      </c>
      <c r="K5" s="13" t="str">
        <f>IF(Cd_Calculations!AD10&gt;SUM($K$30:$M$30),Cd_Calculations!AD10-SUM($K$30:$M$30),"LLD")</f>
        <v>LLD</v>
      </c>
      <c r="L5" t="str">
        <f>IF(Cd_Calculations!AD10&gt;SUM($K$30:$M$30),(Cd_Calculations!AE10^2+$K$31^2+$L$31^2+$M$31^2)^0.5,"LLD")</f>
        <v>LLD</v>
      </c>
      <c r="M5" s="12" t="str">
        <f>IF(Cd_Calculations!AD10&gt;SUM($K$30:$M$30),L5/K5,"LLD")</f>
        <v>LLD</v>
      </c>
      <c r="N5" s="13" t="str">
        <f>IF(Cd_Calculations!AG10&gt;SUM($N$30:$P$30),Cd_Calculations!AG10-SUM($N$30:$P$30),"LLD")</f>
        <v>LLD</v>
      </c>
      <c r="O5" t="str">
        <f>IF(Cd_Calculations!AG10&gt;SUM($N$30:$P$30),(Cd_Calculations!AH10^2+$N$31^2+$O$31^2+$P$31^2)^0.5,"LLD")</f>
        <v>LLD</v>
      </c>
      <c r="P5" s="54" t="str">
        <f>IF(Cd_Calculations!AG10&gt;SUM($N$30:$P$30),O5/N5,"LLD")</f>
        <v>LLD</v>
      </c>
      <c r="R5" t="str">
        <f t="shared" si="0"/>
        <v>LLD</v>
      </c>
      <c r="S5" t="str">
        <f t="shared" si="1"/>
        <v>LLD</v>
      </c>
      <c r="T5">
        <f t="shared" si="2"/>
        <v>5.1859437449256335E-3</v>
      </c>
      <c r="U5" t="str">
        <f t="shared" si="3"/>
        <v>LLD</v>
      </c>
      <c r="V5" t="str">
        <f t="shared" si="4"/>
        <v>LLD</v>
      </c>
      <c r="X5">
        <f t="shared" si="5"/>
        <v>9.6083867606042081E-3</v>
      </c>
      <c r="Y5">
        <f t="shared" si="6"/>
        <v>7.2013496963594492E-2</v>
      </c>
      <c r="Z5" s="12">
        <f t="shared" si="7"/>
        <v>7.4948582689094456</v>
      </c>
    </row>
    <row r="6" spans="1:26" s="14" customFormat="1" x14ac:dyDescent="0.25">
      <c r="A6" s="14" t="str">
        <f>Cd_Calculations!B11</f>
        <v>30G Trace Waste</v>
      </c>
      <c r="B6" s="14">
        <f>IF(Cd_Calculations!U11&gt;SUM($B$30:$D$30),Cd_Calculations!U11-SUM($B$30:$D$30),"LLD")</f>
        <v>1.7289295838514531</v>
      </c>
      <c r="C6" s="14">
        <f>IF(Cd_Calculations!U11&gt;SUM($B$30:$D$30),(Cd_Calculations!V11^2+$B$31^2+$C$31^2+$D$31^2)^0.5,"LLD")</f>
        <v>8.1801737690720341E-2</v>
      </c>
      <c r="D6" s="72">
        <f>IF(Cd_Calculations!U11&gt;SUM($B$30:$D$30),C6/B6,"LLD")</f>
        <v>4.7313516093868066E-2</v>
      </c>
      <c r="E6" s="73">
        <f>IF(Cd_Calculations!X11&gt;SUM($E$30:$G$30),Cd_Calculations!X11-SUM($E$30:$G$30),"LLD")</f>
        <v>1.3285896727255664</v>
      </c>
      <c r="F6" s="14">
        <f>IF(Cd_Calculations!X11&gt;SUM($E$30:$G$30),(Cd_Calculations!Y11^2+$E$31^2+$F$31^2+$G$31^2)^0.5,"LLD")</f>
        <v>0.14394792956016841</v>
      </c>
      <c r="G6" s="72">
        <f>IF(Cd_Calculations!X11&gt;SUM($E$30:$G$30),F6/E6,"LLD")</f>
        <v>0.10834641613980264</v>
      </c>
      <c r="H6" s="73">
        <f>IF(Cd_Calculations!AA11&gt;SUM($H$30:$J$30),Cd_Calculations!AA11-SUM($H$30:$J$30),"LLD")</f>
        <v>0.12740193054932081</v>
      </c>
      <c r="I6" s="14">
        <f>IF(Cd_Calculations!AA11&gt;SUM($H$30:$J$30),(Cd_Calculations!AB11^2+$H$31^2+$I$31^2+$J$31^2)^0.5,"LLD")</f>
        <v>7.2139878983261033E-2</v>
      </c>
      <c r="J6" s="72">
        <f>IF(Cd_Calculations!AA11&gt;SUM($H$30:$J$30),I6/H6,"LLD")</f>
        <v>0.56623850731471992</v>
      </c>
      <c r="K6" s="73">
        <f>IF(Cd_Calculations!AD11&gt;SUM($K$30:$M$30),Cd_Calculations!AD11-SUM($K$30:$M$30),"LLD")</f>
        <v>0.85382175623972323</v>
      </c>
      <c r="L6" s="14">
        <f>IF(Cd_Calculations!AD11&gt;SUM($K$30:$M$30),(Cd_Calculations!AE11^2+$K$31^2+$L$31^2+$M$31^2)^0.5,"LLD")</f>
        <v>0.1825226247685017</v>
      </c>
      <c r="M6" s="72">
        <f>IF(Cd_Calculations!AD11&gt;SUM($K$30:$M$30),L6/K6,"LLD")</f>
        <v>0.21377134446929663</v>
      </c>
      <c r="N6" s="73">
        <f>IF(Cd_Calculations!AG11&gt;SUM($N$30:$P$30),Cd_Calculations!AG11-SUM($N$30:$P$30),"LLD")</f>
        <v>1.0571711687054466</v>
      </c>
      <c r="O6" s="14">
        <f>IF(Cd_Calculations!AG11&gt;SUM($N$30:$P$30),(Cd_Calculations!AH11^2+$N$31^2+$O$31^2+$P$31^2)^0.5,"LLD")</f>
        <v>1.3799625594765674</v>
      </c>
      <c r="P6" s="74">
        <f>IF(Cd_Calculations!AG11&gt;SUM($N$30:$P$30),O6/N6,"LLD")</f>
        <v>1.3053350302452851</v>
      </c>
      <c r="R6" s="14">
        <f t="shared" si="0"/>
        <v>6.6915242892214167E-3</v>
      </c>
      <c r="S6" s="14">
        <f t="shared" si="1"/>
        <v>2.0721006424659207E-2</v>
      </c>
      <c r="T6" s="14">
        <f t="shared" si="2"/>
        <v>5.2041621397195467E-3</v>
      </c>
      <c r="U6" s="14">
        <f t="shared" si="3"/>
        <v>3.3314508552383271E-2</v>
      </c>
      <c r="V6" s="14">
        <f t="shared" si="4"/>
        <v>1.904296665557119</v>
      </c>
      <c r="X6" s="14">
        <f t="shared" si="5"/>
        <v>5.0959141120715099</v>
      </c>
      <c r="Y6" s="14">
        <f t="shared" si="6"/>
        <v>1.4036480566591836</v>
      </c>
      <c r="Z6" s="72">
        <f t="shared" si="7"/>
        <v>0.27544578377687667</v>
      </c>
    </row>
    <row r="7" spans="1:26" s="68" customFormat="1" x14ac:dyDescent="0.25">
      <c r="A7" s="68" t="str">
        <f>Cd_Calculations!B12</f>
        <v>30G Trace Original</v>
      </c>
      <c r="B7" s="68">
        <f>IF(Cd_Calculations!U12&gt;SUM($B$30:$D$30),Cd_Calculations!U12-SUM($B$30:$D$30),"LLD")</f>
        <v>1.298092282298055</v>
      </c>
      <c r="C7" s="68">
        <f>IF(Cd_Calculations!U12&gt;SUM($B$30:$D$30),(Cd_Calculations!V12^2+$B$31^2+$C$31^2+$D$31^2)^0.5,"LLD")</f>
        <v>7.8140258273322341E-2</v>
      </c>
      <c r="D7" s="69">
        <f>IF(Cd_Calculations!U12&gt;SUM($B$30:$D$30),C7/B7,"LLD")</f>
        <v>6.0196227447703567E-2</v>
      </c>
      <c r="E7" s="70">
        <f>IF(Cd_Calculations!X12&gt;SUM($E$30:$G$30),Cd_Calculations!X12-SUM($E$30:$G$30),"LLD")</f>
        <v>1.4764454588922693</v>
      </c>
      <c r="F7" s="68">
        <f>IF(Cd_Calculations!X12&gt;SUM($E$30:$G$30),(Cd_Calculations!Y12^2+$E$31^2+$F$31^2+$G$31^2)^0.5,"LLD")</f>
        <v>0.1441243828205693</v>
      </c>
      <c r="G7" s="69">
        <f>IF(Cd_Calculations!X12&gt;SUM($E$30:$G$30),F7/E7,"LLD")</f>
        <v>9.761578523103813E-2</v>
      </c>
      <c r="H7" s="70">
        <f>IF(Cd_Calculations!AA12&gt;SUM($H$30:$J$30),Cd_Calculations!AA12-SUM($H$30:$J$30),"LLD")</f>
        <v>0.23867905778169007</v>
      </c>
      <c r="I7" s="68">
        <f>IF(Cd_Calculations!AA12&gt;SUM($H$30:$J$30),(Cd_Calculations!AB12^2+$H$31^2+$I$31^2+$J$31^2)^0.5,"LLD")</f>
        <v>7.2270573104978045E-2</v>
      </c>
      <c r="J7" s="69">
        <f>IF(Cd_Calculations!AA12&gt;SUM($H$30:$J$30),I7/H7,"LLD")</f>
        <v>0.3027939433675868</v>
      </c>
      <c r="K7" s="70">
        <f>IF(Cd_Calculations!AD12&gt;SUM($K$30:$M$30),Cd_Calculations!AD12-SUM($K$30:$M$30),"LLD")</f>
        <v>0.95893640900556232</v>
      </c>
      <c r="L7" s="68">
        <f>IF(Cd_Calculations!AD12&gt;SUM($K$30:$M$30),(Cd_Calculations!AE12^2+$K$31^2+$L$31^2+$M$31^2)^0.5,"LLD")</f>
        <v>0.18258912784605752</v>
      </c>
      <c r="M7" s="69">
        <f>IF(Cd_Calculations!AD12&gt;SUM($K$30:$M$30),L7/K7,"LLD")</f>
        <v>0.19040796254196499</v>
      </c>
      <c r="N7" s="70">
        <f>IF(Cd_Calculations!AG12&gt;SUM($N$30:$P$30),Cd_Calculations!AG12-SUM($N$30:$P$30),"LLD")</f>
        <v>4.8609373053410945</v>
      </c>
      <c r="O7" s="68">
        <f>IF(Cd_Calculations!AG12&gt;SUM($N$30:$P$30),(Cd_Calculations!AH12^2+$N$31^2+$O$31^2+$P$31^2)^0.5,"LLD")</f>
        <v>1.3826755864405813</v>
      </c>
      <c r="P7" s="71">
        <f>IF(Cd_Calculations!AG12&gt;SUM($N$30:$P$30),O7/N7,"LLD")</f>
        <v>0.28444629082570699</v>
      </c>
      <c r="R7" s="68">
        <f t="shared" si="0"/>
        <v>6.1058999630215207E-3</v>
      </c>
      <c r="S7" s="68">
        <f t="shared" si="1"/>
        <v>2.077183772341001E-2</v>
      </c>
      <c r="T7" s="68">
        <f t="shared" si="2"/>
        <v>5.2230357369219757E-3</v>
      </c>
      <c r="U7" s="68">
        <f t="shared" si="3"/>
        <v>3.3338789607583935E-2</v>
      </c>
      <c r="V7" s="68">
        <f t="shared" si="4"/>
        <v>1.9117917773388053</v>
      </c>
      <c r="X7" s="68">
        <f t="shared" si="5"/>
        <v>8.8330905133186715</v>
      </c>
      <c r="Y7" s="68">
        <f t="shared" si="6"/>
        <v>1.4061405834303136</v>
      </c>
      <c r="Z7" s="69">
        <f t="shared" si="7"/>
        <v>0.15919010241207343</v>
      </c>
    </row>
    <row r="8" spans="1:26" x14ac:dyDescent="0.25">
      <c r="A8" t="str">
        <f>Cd_Calculations!B13</f>
        <v>42G taper</v>
      </c>
      <c r="B8">
        <f>IF(Cd_Calculations!U13&gt;SUM($B$30:$D$30),Cd_Calculations!U13-SUM($B$30:$D$30),"LLD")</f>
        <v>1.7149776518411441E-2</v>
      </c>
      <c r="C8">
        <f>IF(Cd_Calculations!U13&gt;SUM($B$30:$D$30),(Cd_Calculations!V13^2+$B$31^2+$C$31^2+$D$31)^0.5,"LLD")</f>
        <v>7.4008634368448609E-2</v>
      </c>
      <c r="D8" s="12">
        <f>IF(Cd_Calculations!U13&gt;SUM($B$30:$D$30),C8/B8,"LLD")</f>
        <v>4.3154285007151758</v>
      </c>
      <c r="E8" s="13">
        <f>IF(Cd_Calculations!X13&gt;SUM($E$30:$G$30),Cd_Calculations!X13-SUM($E$30:$G$30),"LLD")</f>
        <v>0.45602996528018702</v>
      </c>
      <c r="F8">
        <f>IF(Cd_Calculations!X13&gt;SUM($E$30:$G$30),(Cd_Calculations!Y13^2+$E$31^2+$F$31^2+$G$31^2)^0.5,"LLD")</f>
        <v>0.14159968839351622</v>
      </c>
      <c r="G8" s="12">
        <f>IF(Cd_Calculations!X13&gt;SUM($E$30:$G$30),F8/E8,"LLD")</f>
        <v>0.31050522810823777</v>
      </c>
      <c r="H8" s="13">
        <f>IF(Cd_Calculations!AA13&gt;SUM($H$30:$J$30),Cd_Calculations!AA13-SUM($H$30:$J$30),"LLD")</f>
        <v>2.8008870730959444E-2</v>
      </c>
      <c r="I8">
        <f>IF(Cd_Calculations!AA13&gt;SUM($H$30:$J$30),(Cd_Calculations!AB13^2+$H$31^2+$I$31^2+$J$31^2)^0.5,"LLD")</f>
        <v>7.2013059347384389E-2</v>
      </c>
      <c r="J8" s="12">
        <f>IF(Cd_Calculations!AA13&gt;SUM($H$30:$J$30),I8/H8,"LLD")</f>
        <v>2.5710804280225825</v>
      </c>
      <c r="K8" s="13">
        <f>IF(Cd_Calculations!AD13&gt;SUM($K$30:$M$30),Cd_Calculations!AD13-SUM($K$30:$M$30),"LLD")</f>
        <v>0.30302370208324442</v>
      </c>
      <c r="L8">
        <f>IF(Cd_Calculations!AD13&gt;SUM($K$30:$M$30),(Cd_Calculations!AE13^2+$K$31^2+$L$31^2+$M$31^2)^0.5,"LLD")</f>
        <v>0.18168208278939119</v>
      </c>
      <c r="M8" s="12">
        <f>IF(Cd_Calculations!AD13&gt;SUM($K$30:$M$30),L8/K8,"LLD")</f>
        <v>0.59956393358127757</v>
      </c>
      <c r="N8" s="13">
        <f>IF(Cd_Calculations!AG13&gt;SUM($N$30:$P$30),Cd_Calculations!AG13-SUM($N$30:$P$30),"LLD")</f>
        <v>5.257216240187133</v>
      </c>
      <c r="O8">
        <f>IF(Cd_Calculations!AG13&gt;SUM($N$30:$P$30),(Cd_Calculations!AH13^2+$N$31^2+$O$31^2+$P$31^2)^0.5,"LLD")</f>
        <v>1.3829298198780215</v>
      </c>
      <c r="P8" s="54">
        <f>IF(Cd_Calculations!AG13&gt;SUM($N$30:$P$30),O8/N8,"LLD")</f>
        <v>0.2630536307992527</v>
      </c>
      <c r="R8">
        <f t="shared" si="0"/>
        <v>5.4772779610827126E-3</v>
      </c>
      <c r="S8">
        <f t="shared" si="1"/>
        <v>2.0050471753140894E-2</v>
      </c>
      <c r="T8">
        <f t="shared" si="2"/>
        <v>5.1858807165699062E-3</v>
      </c>
      <c r="U8">
        <f t="shared" si="3"/>
        <v>3.3008379206691196E-2</v>
      </c>
      <c r="V8">
        <f t="shared" si="4"/>
        <v>1.9124948867078571</v>
      </c>
      <c r="X8">
        <f t="shared" si="5"/>
        <v>6.0614285547999351</v>
      </c>
      <c r="Y8">
        <f t="shared" si="6"/>
        <v>1.4057798178752396</v>
      </c>
      <c r="Z8" s="12">
        <f t="shared" si="7"/>
        <v>0.2319221954306511</v>
      </c>
    </row>
    <row r="9" spans="1:26" x14ac:dyDescent="0.25">
      <c r="A9" t="str">
        <f>Cd_Calculations!B14</f>
        <v>70G</v>
      </c>
      <c r="B9">
        <f>IF(Cd_Calculations!U14&gt;SUM($B$30:$D$30),Cd_Calculations!U14-SUM($B$30:$D$30),"LLD")</f>
        <v>1.0935954321447672E-2</v>
      </c>
      <c r="C9">
        <f>IF(Cd_Calculations!U14&gt;SUM($B$30:$D$30),(Cd_Calculations!V14^2+$B$31^2+$C$31^2+$D$31)^0.5,"LLD")</f>
        <v>7.4018059107416198E-2</v>
      </c>
      <c r="D9" s="12">
        <f>IF(Cd_Calculations!U14&gt;SUM($B$30:$D$30),C9/B9,"LLD")</f>
        <v>6.7683218978202433</v>
      </c>
      <c r="E9" s="13" t="str">
        <f>IF(Cd_Calculations!X14&gt;SUM($E$30:$G$30),Cd_Calculations!X14-SUM($E$30:$G$30),"LLD")</f>
        <v>LLD</v>
      </c>
      <c r="F9" t="str">
        <f>IF(Cd_Calculations!X14&gt;SUM($E$30:$G$30),(Cd_Calculations!Y14^2+$E$31^2+$F$31^2+$G$31^2)^0.5,"LLD")</f>
        <v>LLD</v>
      </c>
      <c r="G9" s="12" t="str">
        <f>IF(Cd_Calculations!X14&gt;SUM($E$30:$G$30),F9/E9,"LLD")</f>
        <v>LLD</v>
      </c>
      <c r="H9" s="13">
        <f>IF(Cd_Calculations!AA14&gt;SUM($H$30:$J$30),Cd_Calculations!AA14-SUM($H$30:$J$30),"LLD")</f>
        <v>4.4673834284875841E-3</v>
      </c>
      <c r="I9">
        <f>IF(Cd_Calculations!AA14&gt;SUM($H$30:$J$30),(Cd_Calculations!AB14^2+$H$31^2+$I$31^2+$J$31^2)^0.5,"LLD")</f>
        <v>7.2013080000874724E-2</v>
      </c>
      <c r="J9" s="12">
        <f>IF(Cd_Calculations!AA14&gt;SUM($H$30:$J$30),I9/H9,"LLD")</f>
        <v>16.119744623141624</v>
      </c>
      <c r="K9" s="13" t="str">
        <f>IF(Cd_Calculations!AD14&gt;SUM($K$30:$M$30),Cd_Calculations!AD14-SUM($K$30:$M$30),"LLD")</f>
        <v>LLD</v>
      </c>
      <c r="L9" t="str">
        <f>IF(Cd_Calculations!AD14&gt;SUM($K$30:$M$30),(Cd_Calculations!AE14^2+$K$31^2+$L$31^2+$M$31^2)^0.5,"LLD")</f>
        <v>LLD</v>
      </c>
      <c r="M9" s="12" t="str">
        <f>IF(Cd_Calculations!AD14&gt;SUM($K$30:$M$30),L9/K9,"LLD")</f>
        <v>LLD</v>
      </c>
      <c r="N9" s="13" t="str">
        <f>IF(Cd_Calculations!AG14&gt;SUM($N$30:$P$30),Cd_Calculations!AG14-SUM($N$30:$P$30),"LLD")</f>
        <v>LLD</v>
      </c>
      <c r="O9" t="str">
        <f>IF(Cd_Calculations!AG14&gt;SUM($N$30:$P$30),(Cd_Calculations!AH14^2+$N$31^2+$O$31^2+$P$31^2)^0.5,"LLD")</f>
        <v>LLD</v>
      </c>
      <c r="P9" s="54" t="str">
        <f>IF(Cd_Calculations!AG14&gt;SUM($N$30:$P$30),O9/N9,"LLD")</f>
        <v>LLD</v>
      </c>
      <c r="R9">
        <f t="shared" si="0"/>
        <v>5.4786730740289582E-3</v>
      </c>
      <c r="S9" t="str">
        <f t="shared" si="1"/>
        <v>LLD</v>
      </c>
      <c r="T9">
        <f t="shared" si="2"/>
        <v>5.185883691212383E-3</v>
      </c>
      <c r="U9" t="str">
        <f t="shared" si="3"/>
        <v>LLD</v>
      </c>
      <c r="V9" t="str">
        <f t="shared" si="4"/>
        <v>LLD</v>
      </c>
      <c r="X9">
        <f t="shared" si="5"/>
        <v>1.5403337749935256E-2</v>
      </c>
      <c r="Y9">
        <f t="shared" si="6"/>
        <v>0.10326934087734529</v>
      </c>
      <c r="Z9" s="12">
        <f t="shared" si="7"/>
        <v>6.7043482752807497</v>
      </c>
    </row>
    <row r="10" spans="1:26" x14ac:dyDescent="0.25">
      <c r="A10" t="str">
        <f>Cd_Calculations!B15</f>
        <v>71G</v>
      </c>
      <c r="B10" t="str">
        <f>IF(Cd_Calculations!U15&gt;SUM($B$30:$D$30),Cd_Calculations!U15-SUM($B$30:$D$30),"LLD")</f>
        <v>LLD</v>
      </c>
      <c r="C10" t="str">
        <f>IF(Cd_Calculations!U15&gt;SUM($B$30:$D$30),(Cd_Calculations!V15^2+$B$31^2+$C$31^2+$D$31)^0.5,"LLD")</f>
        <v>LLD</v>
      </c>
      <c r="D10" s="12" t="str">
        <f>IF(Cd_Calculations!U15&gt;SUM($B$30:$D$30),C10/B10,"LLD")</f>
        <v>LLD</v>
      </c>
      <c r="E10" s="13" t="str">
        <f>IF(Cd_Calculations!X15&gt;SUM($E$30:$G$30),Cd_Calculations!X15-SUM($E$30:$G$30),"LLD")</f>
        <v>LLD</v>
      </c>
      <c r="F10" t="str">
        <f>IF(Cd_Calculations!X15&gt;SUM($E$30:$G$30),(Cd_Calculations!Y15^2+$E$31^2+$F$31^2+$G$31^2)^0.5,"LLD")</f>
        <v>LLD</v>
      </c>
      <c r="G10" s="12" t="str">
        <f>IF(Cd_Calculations!X15&gt;SUM($E$30:$G$30),F10/E10,"LLD")</f>
        <v>LLD</v>
      </c>
      <c r="H10" s="13">
        <f>IF(Cd_Calculations!AA15&gt;SUM($H$30:$J$30),Cd_Calculations!AA15-SUM($H$30:$J$30),"LLD")</f>
        <v>1.2527588821914393E-2</v>
      </c>
      <c r="I10">
        <f>IF(Cd_Calculations!AA15&gt;SUM($H$30:$J$30),(Cd_Calculations!AB15^2+$H$31^2+$I$31^2+$J$31^2)^0.5,"LLD")</f>
        <v>7.2014056995322595E-2</v>
      </c>
      <c r="J10" s="12">
        <f>IF(Cd_Calculations!AA15&gt;SUM($H$30:$J$30),I10/H10,"LLD")</f>
        <v>5.7484371509183863</v>
      </c>
      <c r="K10" s="13" t="str">
        <f>IF(Cd_Calculations!AD15&gt;SUM($K$30:$M$30),Cd_Calculations!AD15-SUM($K$30:$M$30),"LLD")</f>
        <v>LLD</v>
      </c>
      <c r="L10" t="str">
        <f>IF(Cd_Calculations!AD15&gt;SUM($K$30:$M$30),(Cd_Calculations!AE15^2+$K$31^2+$L$31^2+$M$31^2)^0.5,"LLD")</f>
        <v>LLD</v>
      </c>
      <c r="M10" s="12" t="str">
        <f>IF(Cd_Calculations!AD15&gt;SUM($K$30:$M$30),L10/K10,"LLD")</f>
        <v>LLD</v>
      </c>
      <c r="N10" s="13">
        <f>IF(Cd_Calculations!AG15&gt;SUM($N$30:$P$30),Cd_Calculations!AG15-SUM($N$30:$P$30),"LLD")</f>
        <v>8.1105752652288227E-2</v>
      </c>
      <c r="O10">
        <f>IF(Cd_Calculations!AG15&gt;SUM($N$30:$P$30),(Cd_Calculations!AH15^2+$N$31^2+$O$31^2+$P$31^2)^0.5,"LLD")</f>
        <v>1.3797495837012186</v>
      </c>
      <c r="P10" s="54">
        <f>IF(Cd_Calculations!AG15&gt;SUM($N$30:$P$30),O10/N10,"LLD")</f>
        <v>17.011735155413689</v>
      </c>
      <c r="R10" t="str">
        <f t="shared" si="0"/>
        <v>LLD</v>
      </c>
      <c r="S10" t="str">
        <f t="shared" si="1"/>
        <v>LLD</v>
      </c>
      <c r="T10">
        <f t="shared" si="2"/>
        <v>5.1860244049255714E-3</v>
      </c>
      <c r="U10" t="str">
        <f t="shared" si="3"/>
        <v>LLD</v>
      </c>
      <c r="V10">
        <f t="shared" si="4"/>
        <v>1.903708913723686</v>
      </c>
      <c r="X10">
        <f t="shared" si="5"/>
        <v>9.3633341474202617E-2</v>
      </c>
      <c r="Y10">
        <f t="shared" si="6"/>
        <v>1.3816276409107526</v>
      </c>
      <c r="Z10" s="12">
        <f t="shared" si="7"/>
        <v>14.755722899106528</v>
      </c>
    </row>
    <row r="11" spans="1:26" x14ac:dyDescent="0.25">
      <c r="A11" t="str">
        <f>Cd_Calculations!B16</f>
        <v>72G</v>
      </c>
      <c r="B11">
        <f>IF(Cd_Calculations!U16&gt;SUM($B$30:$D$30),Cd_Calculations!U16-SUM($B$30:$D$30),"LLD")</f>
        <v>6.6796489428127756E-4</v>
      </c>
      <c r="C11">
        <f>IF(Cd_Calculations!U16&gt;SUM($B$30:$D$30),(Cd_Calculations!V16^2+$B$31^2+$C$31^2+$D$31)^0.5,"LLD")</f>
        <v>7.400999953942014E-2</v>
      </c>
      <c r="D11" s="12">
        <f>IF(Cd_Calculations!U16&gt;SUM($B$30:$D$30),C11/B11,"LLD")</f>
        <v>110.79923536858031</v>
      </c>
      <c r="E11" s="13" t="str">
        <f>IF(Cd_Calculations!X16&gt;SUM($E$30:$G$30),Cd_Calculations!X16-SUM($E$30:$G$30),"LLD")</f>
        <v>LLD</v>
      </c>
      <c r="F11" t="str">
        <f>IF(Cd_Calculations!X16&gt;SUM($E$30:$G$30),(Cd_Calculations!Y16^2+$E$31^2+$F$31^2+$G$31^2)^0.5,"LLD")</f>
        <v>LLD</v>
      </c>
      <c r="G11" s="12" t="str">
        <f>IF(Cd_Calculations!X16&gt;SUM($E$30:$G$30),F11/E11,"LLD")</f>
        <v>LLD</v>
      </c>
      <c r="H11" s="13">
        <f>IF(Cd_Calculations!AA16&gt;SUM($H$30:$J$30),Cd_Calculations!AA16-SUM($H$30:$J$30),"LLD")</f>
        <v>1.2812776695087964E-2</v>
      </c>
      <c r="I11">
        <f>IF(Cd_Calculations!AA16&gt;SUM($H$30:$J$30),(Cd_Calculations!AB16^2+$H$31^2+$I$31^2+$J$31^2)^0.5,"LLD")</f>
        <v>7.2016923534198779E-2</v>
      </c>
      <c r="J11" s="12">
        <f>IF(Cd_Calculations!AA16&gt;SUM($H$30:$J$30),I11/H11,"LLD")</f>
        <v>5.6207116730449158</v>
      </c>
      <c r="K11" s="13" t="str">
        <f>IF(Cd_Calculations!AD16&gt;SUM($K$30:$M$30),Cd_Calculations!AD16-SUM($K$30:$M$30),"LLD")</f>
        <v>LLD</v>
      </c>
      <c r="L11" t="str">
        <f>IF(Cd_Calculations!AD16&gt;SUM($K$30:$M$30),(Cd_Calculations!AE16^2+$K$31^2+$L$31^2+$M$31^2)^0.5,"LLD")</f>
        <v>LLD</v>
      </c>
      <c r="M11" s="12" t="str">
        <f>IF(Cd_Calculations!AD16&gt;SUM($K$30:$M$30),L11/K11,"LLD")</f>
        <v>LLD</v>
      </c>
      <c r="N11" s="13" t="str">
        <f>IF(Cd_Calculations!AG16&gt;SUM($N$30:$P$30),Cd_Calculations!AG16-SUM($N$30:$P$30),"LLD")</f>
        <v>LLD</v>
      </c>
      <c r="O11" t="str">
        <f>IF(Cd_Calculations!AG16&gt;SUM($N$30:$P$30),(Cd_Calculations!AH16^2+$N$31^2+$O$31^2+$P$31^2)^0.5,"LLD")</f>
        <v>LLD</v>
      </c>
      <c r="P11" s="54" t="str">
        <f>IF(Cd_Calculations!AG16&gt;SUM($N$30:$P$30),O11/N11,"LLD")</f>
        <v>LLD</v>
      </c>
      <c r="R11">
        <f t="shared" si="0"/>
        <v>5.4774800318249696E-3</v>
      </c>
      <c r="S11" t="str">
        <f t="shared" si="1"/>
        <v>LLD</v>
      </c>
      <c r="T11">
        <f t="shared" si="2"/>
        <v>5.1864372753306336E-3</v>
      </c>
      <c r="U11" t="str">
        <f t="shared" si="3"/>
        <v>LLD</v>
      </c>
      <c r="V11" t="str">
        <f t="shared" si="4"/>
        <v>LLD</v>
      </c>
      <c r="X11">
        <f t="shared" si="5"/>
        <v>1.3480741589369242E-2</v>
      </c>
      <c r="Y11">
        <f t="shared" si="6"/>
        <v>0.10326624476156573</v>
      </c>
      <c r="Z11" s="12">
        <f t="shared" si="7"/>
        <v>7.6602792269974458</v>
      </c>
    </row>
    <row r="12" spans="1:26" x14ac:dyDescent="0.25">
      <c r="A12" t="str">
        <f>Cd_Calculations!B17</f>
        <v>73G</v>
      </c>
      <c r="B12" t="str">
        <f>IF(Cd_Calculations!U17&gt;SUM($B$30:$D$30),Cd_Calculations!U17-SUM($B$30:$D$30),"LLD")</f>
        <v>LLD</v>
      </c>
      <c r="C12" t="str">
        <f>IF(Cd_Calculations!U17&gt;SUM($B$30:$D$30),(Cd_Calculations!V17^2+$B$31^2+$C$31^2+$D$31)^0.5,"LLD")</f>
        <v>LLD</v>
      </c>
      <c r="D12" s="12" t="str">
        <f>IF(Cd_Calculations!U17&gt;SUM($B$30:$D$30),C12/B12,"LLD")</f>
        <v>LLD</v>
      </c>
      <c r="E12" s="13" t="str">
        <f>IF(Cd_Calculations!X17&gt;SUM($E$30:$G$30),Cd_Calculations!X17-SUM($E$30:$G$30),"LLD")</f>
        <v>LLD</v>
      </c>
      <c r="F12" t="str">
        <f>IF(Cd_Calculations!X17&gt;SUM($E$30:$G$30),(Cd_Calculations!Y17^2+$E$31^2+$F$31^2+$G$31^2)^0.5,"LLD")</f>
        <v>LLD</v>
      </c>
      <c r="G12" s="12" t="str">
        <f>IF(Cd_Calculations!X17&gt;SUM($E$30:$G$30),F12/E12,"LLD")</f>
        <v>LLD</v>
      </c>
      <c r="H12" s="13">
        <f>IF(Cd_Calculations!AA17&gt;SUM($H$30:$J$30),Cd_Calculations!AA17-SUM($H$30:$J$30),"LLD")</f>
        <v>9.2023511096518025E-3</v>
      </c>
      <c r="I12">
        <f>IF(Cd_Calculations!AA17&gt;SUM($H$30:$J$30),(Cd_Calculations!AB17^2+$H$31^2+$I$31^2+$J$31^2)^0.5,"LLD")</f>
        <v>7.2014976602467806E-2</v>
      </c>
      <c r="J12" s="12">
        <f>IF(Cd_Calculations!AA17&gt;SUM($H$30:$J$30),I12/H12,"LLD")</f>
        <v>7.8257149444054086</v>
      </c>
      <c r="K12" s="13" t="str">
        <f>IF(Cd_Calculations!AD17&gt;SUM($K$30:$M$30),Cd_Calculations!AD17-SUM($K$30:$M$30),"LLD")</f>
        <v>LLD</v>
      </c>
      <c r="L12" t="str">
        <f>IF(Cd_Calculations!AD17&gt;SUM($K$30:$M$30),(Cd_Calculations!AE17^2+$K$31^2+$L$31^2+$M$31^2)^0.5,"LLD")</f>
        <v>LLD</v>
      </c>
      <c r="M12" s="12" t="str">
        <f>IF(Cd_Calculations!AD17&gt;SUM($K$30:$M$30),L12/K12,"LLD")</f>
        <v>LLD</v>
      </c>
      <c r="N12" s="13" t="str">
        <f>IF(Cd_Calculations!AG17&gt;SUM($N$30:$P$30),Cd_Calculations!AG17-SUM($N$30:$P$30),"LLD")</f>
        <v>LLD</v>
      </c>
      <c r="O12" t="str">
        <f>IF(Cd_Calculations!AG17&gt;SUM($N$30:$P$30),(Cd_Calculations!AH17^2+$N$31^2+$O$31^2+$P$31^2)^0.5,"LLD")</f>
        <v>LLD</v>
      </c>
      <c r="P12" s="54" t="str">
        <f>IF(Cd_Calculations!AG17&gt;SUM($N$30:$P$30),O12/N12,"LLD")</f>
        <v>LLD</v>
      </c>
      <c r="R12" t="str">
        <f t="shared" si="0"/>
        <v>LLD</v>
      </c>
      <c r="S12" t="str">
        <f t="shared" si="1"/>
        <v>LLD</v>
      </c>
      <c r="T12">
        <f t="shared" si="2"/>
        <v>5.1861568550539859E-3</v>
      </c>
      <c r="U12" t="str">
        <f t="shared" si="3"/>
        <v>LLD</v>
      </c>
      <c r="V12" t="str">
        <f t="shared" si="4"/>
        <v>LLD</v>
      </c>
      <c r="X12">
        <f t="shared" si="5"/>
        <v>9.2023511096518025E-3</v>
      </c>
      <c r="Y12">
        <f t="shared" si="6"/>
        <v>7.2014976602467806E-2</v>
      </c>
      <c r="Z12" s="12">
        <f t="shared" si="7"/>
        <v>7.8257149444054086</v>
      </c>
    </row>
    <row r="13" spans="1:26" x14ac:dyDescent="0.25">
      <c r="A13" t="str">
        <f>Cd_Calculations!B18</f>
        <v xml:space="preserve">74G </v>
      </c>
      <c r="B13" t="str">
        <f>IF(Cd_Calculations!U18&gt;SUM($B$30:$D$30),Cd_Calculations!U18-SUM($B$30:$D$30),"LLD")</f>
        <v>LLD</v>
      </c>
      <c r="C13" t="str">
        <f>IF(Cd_Calculations!U18&gt;SUM($B$30:$D$30),(Cd_Calculations!V18^2+$B$31^2+$C$31^2+$D$31)^0.5,"LLD")</f>
        <v>LLD</v>
      </c>
      <c r="D13" s="12" t="str">
        <f>IF(Cd_Calculations!U18&gt;SUM($B$30:$D$30),C13/B13,"LLD")</f>
        <v>LLD</v>
      </c>
      <c r="E13" s="13" t="str">
        <f>IF(Cd_Calculations!X18&gt;SUM($E$30:$G$30),Cd_Calculations!X18-SUM($E$30:$G$30),"LLD")</f>
        <v>LLD</v>
      </c>
      <c r="F13" t="str">
        <f>IF(Cd_Calculations!X18&gt;SUM($E$30:$G$30),(Cd_Calculations!Y18^2+$E$31^2+$F$31^2+$G$31^2)^0.5,"LLD")</f>
        <v>LLD</v>
      </c>
      <c r="G13" s="12" t="str">
        <f>IF(Cd_Calculations!X18&gt;SUM($E$30:$G$30),F13/E13,"LLD")</f>
        <v>LLD</v>
      </c>
      <c r="H13" s="13">
        <f>IF(Cd_Calculations!AA18&gt;SUM($H$30:$J$30),Cd_Calculations!AA18-SUM($H$30:$J$30),"LLD")</f>
        <v>8.6252158645122798E-3</v>
      </c>
      <c r="I13">
        <f>IF(Cd_Calculations!AA18&gt;SUM($H$30:$J$30),(Cd_Calculations!AB18^2+$H$31^2+$I$31^2+$J$31^2)^0.5,"LLD")</f>
        <v>7.2007779351333512E-2</v>
      </c>
      <c r="J13" s="12">
        <f>IF(Cd_Calculations!AA18&gt;SUM($H$30:$J$30),I13/H13,"LLD")</f>
        <v>8.3485190959223896</v>
      </c>
      <c r="K13" s="13" t="str">
        <f>IF(Cd_Calculations!AD18&gt;SUM($K$30:$M$30),Cd_Calculations!AD18-SUM($K$30:$M$30),"LLD")</f>
        <v>LLD</v>
      </c>
      <c r="L13" t="str">
        <f>IF(Cd_Calculations!AD18&gt;SUM($K$30:$M$30),(Cd_Calculations!AE18^2+$K$31^2+$L$31^2+$M$31^2)^0.5,"LLD")</f>
        <v>LLD</v>
      </c>
      <c r="M13" s="12" t="str">
        <f>IF(Cd_Calculations!AD18&gt;SUM($K$30:$M$30),L13/K13,"LLD")</f>
        <v>LLD</v>
      </c>
      <c r="N13" s="13" t="str">
        <f>IF(Cd_Calculations!AG18&gt;SUM($N$30:$P$30),Cd_Calculations!AG18-SUM($N$30:$P$30),"LLD")</f>
        <v>LLD</v>
      </c>
      <c r="O13" t="str">
        <f>IF(Cd_Calculations!AG18&gt;SUM($N$30:$P$30),(Cd_Calculations!AH18^2+$N$31^2+$O$31^2+$P$31^2)^0.5,"LLD")</f>
        <v>LLD</v>
      </c>
      <c r="P13" s="54" t="str">
        <f>IF(Cd_Calculations!AG18&gt;SUM($N$30:$P$30),O13/N13,"LLD")</f>
        <v>LLD</v>
      </c>
      <c r="R13" t="str">
        <f t="shared" si="0"/>
        <v>LLD</v>
      </c>
      <c r="S13" t="str">
        <f t="shared" si="1"/>
        <v>LLD</v>
      </c>
      <c r="T13">
        <f t="shared" si="2"/>
        <v>5.1851202871103326E-3</v>
      </c>
      <c r="U13" t="str">
        <f t="shared" si="3"/>
        <v>LLD</v>
      </c>
      <c r="V13" t="str">
        <f t="shared" si="4"/>
        <v>LLD</v>
      </c>
      <c r="X13">
        <f t="shared" si="5"/>
        <v>8.6252158645122798E-3</v>
      </c>
      <c r="Y13">
        <f t="shared" si="6"/>
        <v>7.2007779351333512E-2</v>
      </c>
      <c r="Z13" s="12">
        <f t="shared" si="7"/>
        <v>8.3485190959223896</v>
      </c>
    </row>
    <row r="14" spans="1:26" x14ac:dyDescent="0.25">
      <c r="A14" t="str">
        <f>Cd_Calculations!B19</f>
        <v xml:space="preserve">75G trace waste </v>
      </c>
      <c r="B14" t="e">
        <f>IF(Cd_Calculations!U19&gt;SUM($B$30:$D$30),Cd_Calculations!U19-SUM($B$30:$D$30),"LLD")</f>
        <v>#VALUE!</v>
      </c>
      <c r="C14" t="e">
        <f>IF(Cd_Calculations!U19&gt;SUM($B$30:$D$30),(Cd_Calculations!V19^2+$B$31^2+$C$31^2+$D$31)^0.5,"LLD")</f>
        <v>#VALUE!</v>
      </c>
      <c r="D14" s="12" t="e">
        <f>IF(Cd_Calculations!U19&gt;SUM($B$30:$D$30),C14/B14,"LLD")</f>
        <v>#VALUE!</v>
      </c>
      <c r="E14" s="13" t="e">
        <f>IF(Cd_Calculations!X19&gt;SUM($E$30:$G$30),Cd_Calculations!X19-SUM($E$30:$G$30),"LLD")</f>
        <v>#VALUE!</v>
      </c>
      <c r="F14" t="e">
        <f>IF(Cd_Calculations!X19&gt;SUM($E$30:$G$30),(Cd_Calculations!Y19^2+$E$31^2+$F$31^2+$G$31^2)^0.5,"LLD")</f>
        <v>#VALUE!</v>
      </c>
      <c r="G14" s="12" t="e">
        <f>IF(Cd_Calculations!X19&gt;SUM($E$30:$G$30),F14/E14,"LLD")</f>
        <v>#VALUE!</v>
      </c>
      <c r="H14" s="13" t="e">
        <f>IF(Cd_Calculations!AA19&gt;SUM($H$30:$J$30),Cd_Calculations!AA19-SUM($H$30:$J$30),"LLD")</f>
        <v>#VALUE!</v>
      </c>
      <c r="I14" t="e">
        <f>IF(Cd_Calculations!AA19&gt;SUM($H$30:$J$30),(Cd_Calculations!AB19^2+$H$31^2+$I$31^2+$J$31^2)^0.5,"LLD")</f>
        <v>#VALUE!</v>
      </c>
      <c r="J14" s="12" t="e">
        <f>IF(Cd_Calculations!AA19&gt;SUM($H$30:$J$30),I14/H14,"LLD")</f>
        <v>#VALUE!</v>
      </c>
      <c r="K14" s="13" t="e">
        <f>IF(Cd_Calculations!AD19&gt;SUM($K$30:$M$30),Cd_Calculations!AD19-SUM($K$30:$M$30),"LLD")</f>
        <v>#VALUE!</v>
      </c>
      <c r="L14" t="e">
        <f>IF(Cd_Calculations!AD19&gt;SUM($K$30:$M$30),(Cd_Calculations!AE19^2+$K$31^2+$L$31^2+$M$31^2)^0.5,"LLD")</f>
        <v>#VALUE!</v>
      </c>
      <c r="M14" s="12" t="e">
        <f>IF(Cd_Calculations!AD19&gt;SUM($K$30:$M$30),L14/K14,"LLD")</f>
        <v>#VALUE!</v>
      </c>
      <c r="N14" s="13" t="e">
        <f>IF(Cd_Calculations!AG19&gt;SUM($N$30:$P$30),Cd_Calculations!AG19-SUM($N$30:$P$30),"LLD")</f>
        <v>#VALUE!</v>
      </c>
      <c r="O14" t="e">
        <f>IF(Cd_Calculations!AG19&gt;SUM($N$30:$P$30),(Cd_Calculations!AH19^2+$N$31^2+$O$31^2+$P$31^2)^0.5,"LLD")</f>
        <v>#VALUE!</v>
      </c>
      <c r="P14" s="54" t="e">
        <f>IF(Cd_Calculations!AG19&gt;SUM($N$30:$P$30),O14/N14,"LLD")</f>
        <v>#VALUE!</v>
      </c>
      <c r="R14" t="e">
        <f t="shared" si="0"/>
        <v>#VALUE!</v>
      </c>
      <c r="S14" t="e">
        <f t="shared" si="1"/>
        <v>#VALUE!</v>
      </c>
      <c r="T14" t="e">
        <f t="shared" si="2"/>
        <v>#VALUE!</v>
      </c>
      <c r="U14" t="e">
        <f t="shared" si="3"/>
        <v>#VALUE!</v>
      </c>
      <c r="V14" t="e">
        <f t="shared" si="4"/>
        <v>#VALUE!</v>
      </c>
      <c r="X14" t="e">
        <f t="shared" si="5"/>
        <v>#VALUE!</v>
      </c>
      <c r="Y14" t="e">
        <f t="shared" si="6"/>
        <v>#VALUE!</v>
      </c>
      <c r="Z14" s="12" t="e">
        <f t="shared" si="7"/>
        <v>#VALUE!</v>
      </c>
    </row>
    <row r="15" spans="1:26" x14ac:dyDescent="0.25">
      <c r="A15" t="str">
        <f>Cd_Calculations!B20</f>
        <v>81G trace</v>
      </c>
      <c r="B15">
        <f>IF(Cd_Calculations!U20&gt;SUM($B$30:$D$30),Cd_Calculations!U20-SUM($B$30:$D$30),"LLD")</f>
        <v>1.3541245945585218E-2</v>
      </c>
      <c r="C15">
        <f>IF(Cd_Calculations!U20&gt;SUM($B$30:$D$30),(Cd_Calculations!V20^2+$B$31^2+$C$31^2+$D$31)^0.5,"LLD")</f>
        <v>7.4033026169072522E-2</v>
      </c>
      <c r="D15" s="12">
        <f>IF(Cd_Calculations!U20&gt;SUM($B$30:$D$30),C15/B15,"LLD")</f>
        <v>5.4672240993606005</v>
      </c>
      <c r="E15" s="13" t="str">
        <f>IF(Cd_Calculations!X20&gt;SUM($E$30:$G$30),Cd_Calculations!X20-SUM($E$30:$G$30),"LLD")</f>
        <v>LLD</v>
      </c>
      <c r="F15" t="str">
        <f>IF(Cd_Calculations!X20&gt;SUM($E$30:$G$30),(Cd_Calculations!Y20^2+$E$31^2+$F$31^2+$G$31^2)^0.5,"LLD")</f>
        <v>LLD</v>
      </c>
      <c r="G15" s="12" t="str">
        <f>IF(Cd_Calculations!X20&gt;SUM($E$30:$G$30),F15/E15,"LLD")</f>
        <v>LLD</v>
      </c>
      <c r="H15" s="13">
        <f>IF(Cd_Calculations!AA20&gt;SUM($H$30:$J$30),Cd_Calculations!AA20-SUM($H$30:$J$30),"LLD")</f>
        <v>2.4309165657957307E-2</v>
      </c>
      <c r="I15">
        <f>IF(Cd_Calculations!AA20&gt;SUM($H$30:$J$30),(Cd_Calculations!AB20^2+$H$31^2+$I$31^2+$J$31^2)^0.5,"LLD")</f>
        <v>7.2044349642840622E-2</v>
      </c>
      <c r="J15" s="12">
        <f>IF(Cd_Calculations!AA20&gt;SUM($H$30:$J$30),I15/H15,"LLD")</f>
        <v>2.9636701915870893</v>
      </c>
      <c r="K15" s="13">
        <f>IF(Cd_Calculations!AD20&gt;SUM($K$30:$M$30),Cd_Calculations!AD20-SUM($K$30:$M$30),"LLD")</f>
        <v>1.5755837170860598E-2</v>
      </c>
      <c r="L15">
        <f>IF(Cd_Calculations!AD20&gt;SUM($K$30:$M$30),(Cd_Calculations!AE20^2+$K$31^2+$L$31^2+$M$31^2)^0.5,"LLD")</f>
        <v>0.18158207292813339</v>
      </c>
      <c r="M15" s="12">
        <f>IF(Cd_Calculations!AD20&gt;SUM($K$30:$M$30),L15/K15,"LLD")</f>
        <v>11.524749269683854</v>
      </c>
      <c r="N15" s="13" t="str">
        <f>IF(Cd_Calculations!AG20&gt;SUM($N$30:$P$30),Cd_Calculations!AG20-SUM($N$30:$P$30),"LLD")</f>
        <v>LLD</v>
      </c>
      <c r="O15" t="str">
        <f>IF(Cd_Calculations!AG20&gt;SUM($N$30:$P$30),(Cd_Calculations!AH20^2+$N$31^2+$O$31^2+$P$31^2)^0.5,"LLD")</f>
        <v>LLD</v>
      </c>
      <c r="P15" s="54" t="str">
        <f>IF(Cd_Calculations!AG20&gt;SUM($N$30:$P$30),O15/N15,"LLD")</f>
        <v>LLD</v>
      </c>
      <c r="R15">
        <f t="shared" si="0"/>
        <v>5.4808889637505765E-3</v>
      </c>
      <c r="S15" t="str">
        <f t="shared" si="1"/>
        <v>LLD</v>
      </c>
      <c r="T15">
        <f t="shared" si="2"/>
        <v>5.1903883154598698E-3</v>
      </c>
      <c r="U15">
        <f t="shared" si="3"/>
        <v>3.2972049208877953E-2</v>
      </c>
      <c r="V15" t="str">
        <f t="shared" si="4"/>
        <v>LLD</v>
      </c>
      <c r="X15">
        <f t="shared" si="5"/>
        <v>5.360624877440312E-2</v>
      </c>
      <c r="Y15">
        <f t="shared" si="6"/>
        <v>0.20890985253953054</v>
      </c>
      <c r="Z15" s="12">
        <f t="shared" si="7"/>
        <v>3.8971175434921421</v>
      </c>
    </row>
    <row r="16" spans="1:26" x14ac:dyDescent="0.25">
      <c r="A16" t="str">
        <f>Cd_Calculations!B21</f>
        <v>82G trace</v>
      </c>
      <c r="B16" t="str">
        <f>IF(Cd_Calculations!U21&gt;SUM($B$30:$D$30),Cd_Calculations!U21-SUM($B$30:$D$30),"LLD")</f>
        <v>LLD</v>
      </c>
      <c r="C16" t="str">
        <f>IF(Cd_Calculations!U21&gt;SUM($B$30:$D$30),(Cd_Calculations!V21^2+$B$31^2+$C$31^2+$D$31)^0.5,"LLD")</f>
        <v>LLD</v>
      </c>
      <c r="D16" s="12" t="str">
        <f>IF(Cd_Calculations!U21&gt;SUM($B$30:$D$30),C16/B16,"LLD")</f>
        <v>LLD</v>
      </c>
      <c r="E16" s="13" t="str">
        <f>IF(Cd_Calculations!X21&gt;SUM($E$30:$G$30),Cd_Calculations!X21-SUM($E$30:$G$30),"LLD")</f>
        <v>LLD</v>
      </c>
      <c r="F16" t="str">
        <f>IF(Cd_Calculations!X21&gt;SUM($E$30:$G$30),(Cd_Calculations!Y21^2+$E$31^2+$F$31^2+$G$31^2)^0.5,"LLD")</f>
        <v>LLD</v>
      </c>
      <c r="G16" s="12" t="str">
        <f>IF(Cd_Calculations!X21&gt;SUM($E$30:$G$30),F16/E16,"LLD")</f>
        <v>LLD</v>
      </c>
      <c r="H16" s="13">
        <f>IF(Cd_Calculations!AA21&gt;SUM($H$30:$J$30),Cd_Calculations!AA21-SUM($H$30:$J$30),"LLD")</f>
        <v>3.3664391774822847E-3</v>
      </c>
      <c r="I16">
        <f>IF(Cd_Calculations!AA21&gt;SUM($H$30:$J$30),(Cd_Calculations!AB21^2+$H$31^2+$I$31^2+$J$31^2)^0.5,"LLD")</f>
        <v>7.20091048386612E-2</v>
      </c>
      <c r="J16" s="12">
        <f>IF(Cd_Calculations!AA21&gt;SUM($H$30:$J$30),I16/H16,"LLD")</f>
        <v>21.390288385520709</v>
      </c>
      <c r="K16" s="13" t="str">
        <f>IF(Cd_Calculations!AD21&gt;SUM($K$30:$M$30),Cd_Calculations!AD21-SUM($K$30:$M$30),"LLD")</f>
        <v>LLD</v>
      </c>
      <c r="L16" t="str">
        <f>IF(Cd_Calculations!AD21&gt;SUM($K$30:$M$30),(Cd_Calculations!AE21^2+$K$31^2+$L$31^2+$M$31^2)^0.5,"LLD")</f>
        <v>LLD</v>
      </c>
      <c r="M16" s="12" t="str">
        <f>IF(Cd_Calculations!AD21&gt;SUM($K$30:$M$30),L16/K16,"LLD")</f>
        <v>LLD</v>
      </c>
      <c r="N16" s="13" t="str">
        <f>IF(Cd_Calculations!AG21&gt;SUM($N$30:$P$30),Cd_Calculations!AG21-SUM($N$30:$P$30),"LLD")</f>
        <v>LLD</v>
      </c>
      <c r="O16" t="str">
        <f>IF(Cd_Calculations!AG21&gt;SUM($N$30:$P$30),(Cd_Calculations!AH21^2+$N$31^2+$O$31^2+$P$31^2)^0.5,"LLD")</f>
        <v>LLD</v>
      </c>
      <c r="P16" s="54" t="str">
        <f>IF(Cd_Calculations!AG21&gt;SUM($N$30:$P$30),O16/N16,"LLD")</f>
        <v>LLD</v>
      </c>
      <c r="R16" t="str">
        <f t="shared" si="0"/>
        <v>LLD</v>
      </c>
      <c r="S16" t="str">
        <f t="shared" si="1"/>
        <v>LLD</v>
      </c>
      <c r="T16">
        <f t="shared" si="2"/>
        <v>5.1853111796652997E-3</v>
      </c>
      <c r="U16" t="str">
        <f t="shared" si="3"/>
        <v>LLD</v>
      </c>
      <c r="V16" t="str">
        <f t="shared" si="4"/>
        <v>LLD</v>
      </c>
      <c r="X16">
        <f t="shared" si="5"/>
        <v>3.3664391774822847E-3</v>
      </c>
      <c r="Y16">
        <f t="shared" si="6"/>
        <v>7.20091048386612E-2</v>
      </c>
      <c r="Z16" s="12">
        <f t="shared" si="7"/>
        <v>21.390288385520709</v>
      </c>
    </row>
    <row r="17" spans="1:28" x14ac:dyDescent="0.25">
      <c r="A17" t="str">
        <f>Cd_Calculations!B22</f>
        <v>83G Trace</v>
      </c>
      <c r="B17" t="e">
        <f>IF(Cd_Calculations!U22&gt;SUM($B$30:$D$30),Cd_Calculations!U22-SUM($B$30:$D$30),"LLD")</f>
        <v>#VALUE!</v>
      </c>
      <c r="C17" t="e">
        <f>IF(Cd_Calculations!U22&gt;SUM($B$30:$D$30),(Cd_Calculations!V22^2+$B$31^2+$C$31^2+$D$31)^0.5,"LLD")</f>
        <v>#VALUE!</v>
      </c>
      <c r="D17" s="12" t="e">
        <f>IF(Cd_Calculations!U22&gt;SUM($B$30:$D$30),C17/B17,"LLD")</f>
        <v>#VALUE!</v>
      </c>
      <c r="E17" s="13" t="e">
        <f>IF(Cd_Calculations!X22&gt;SUM($E$30:$G$30),Cd_Calculations!X22-SUM($E$30:$G$30),"LLD")</f>
        <v>#VALUE!</v>
      </c>
      <c r="F17" t="e">
        <f>IF(Cd_Calculations!X22&gt;SUM($E$30:$G$30),(Cd_Calculations!Y22^2+$E$31^2+$F$31^2+$G$31^2)^0.5,"LLD")</f>
        <v>#VALUE!</v>
      </c>
      <c r="G17" s="12" t="e">
        <f>IF(Cd_Calculations!X22&gt;SUM($E$30:$G$30),F17/E17,"LLD")</f>
        <v>#VALUE!</v>
      </c>
      <c r="H17" s="13" t="e">
        <f>IF(Cd_Calculations!AA22&gt;SUM($H$30:$J$30),Cd_Calculations!AA22-SUM($H$30:$J$30),"LLD")</f>
        <v>#VALUE!</v>
      </c>
      <c r="I17" t="e">
        <f>IF(Cd_Calculations!AA22&gt;SUM($H$30:$J$30),(Cd_Calculations!AB22^2+$H$31^2+$I$31^2+$J$31^2)^0.5,"LLD")</f>
        <v>#VALUE!</v>
      </c>
      <c r="J17" s="12" t="e">
        <f>IF(Cd_Calculations!AA22&gt;SUM($H$30:$J$30),I17/H17,"LLD")</f>
        <v>#VALUE!</v>
      </c>
      <c r="K17" s="13" t="e">
        <f>IF(Cd_Calculations!AD22&gt;SUM($K$30:$M$30),Cd_Calculations!AD22-SUM($K$30:$M$30),"LLD")</f>
        <v>#VALUE!</v>
      </c>
      <c r="L17" t="e">
        <f>IF(Cd_Calculations!AD22&gt;SUM($K$30:$M$30),(Cd_Calculations!AE22^2+$K$31^2+$L$31^2+$M$31^2)^0.5,"LLD")</f>
        <v>#VALUE!</v>
      </c>
      <c r="M17" s="12" t="e">
        <f>IF(Cd_Calculations!AD22&gt;SUM($K$30:$M$30),L17/K17,"LLD")</f>
        <v>#VALUE!</v>
      </c>
      <c r="N17" s="13" t="e">
        <f>IF(Cd_Calculations!AG22&gt;SUM($N$30:$P$30),Cd_Calculations!AG22-SUM($N$30:$P$30),"LLD")</f>
        <v>#VALUE!</v>
      </c>
      <c r="O17" t="e">
        <f>IF(Cd_Calculations!AG22&gt;SUM($N$30:$P$30),(Cd_Calculations!AH22^2+$N$31^2+$O$31^2+$P$31^2)^0.5,"LLD")</f>
        <v>#VALUE!</v>
      </c>
      <c r="P17" s="54" t="e">
        <f>IF(Cd_Calculations!AG22&gt;SUM($N$30:$P$30),O17/N17,"LLD")</f>
        <v>#VALUE!</v>
      </c>
      <c r="R17" t="e">
        <f t="shared" si="0"/>
        <v>#VALUE!</v>
      </c>
      <c r="S17" t="e">
        <f t="shared" si="1"/>
        <v>#VALUE!</v>
      </c>
      <c r="T17" t="e">
        <f t="shared" si="2"/>
        <v>#VALUE!</v>
      </c>
      <c r="U17" t="e">
        <f t="shared" si="3"/>
        <v>#VALUE!</v>
      </c>
      <c r="V17" t="e">
        <f t="shared" si="4"/>
        <v>#VALUE!</v>
      </c>
      <c r="X17" t="e">
        <f t="shared" si="5"/>
        <v>#VALUE!</v>
      </c>
      <c r="Y17" t="e">
        <f t="shared" si="6"/>
        <v>#VALUE!</v>
      </c>
      <c r="Z17" s="12" t="e">
        <f t="shared" si="7"/>
        <v>#VALUE!</v>
      </c>
    </row>
    <row r="18" spans="1:28" x14ac:dyDescent="0.25">
      <c r="A18" t="str">
        <f>Cd_Calculations!B23</f>
        <v>84G trace</v>
      </c>
      <c r="B18" t="str">
        <f>IF(Cd_Calculations!U23&gt;SUM($B$30:$D$30),Cd_Calculations!U23-SUM($B$30:$D$30),"LLD")</f>
        <v>LLD</v>
      </c>
      <c r="C18" t="str">
        <f>IF(Cd_Calculations!U23&gt;SUM($B$30:$D$30),(Cd_Calculations!V23^2+$B$31^2+$C$31^2+$D$31)^0.5,"LLD")</f>
        <v>LLD</v>
      </c>
      <c r="D18" s="12" t="str">
        <f>IF(Cd_Calculations!U23&gt;SUM($B$30:$D$30),C18/B18,"LLD")</f>
        <v>LLD</v>
      </c>
      <c r="E18" s="13" t="str">
        <f>IF(Cd_Calculations!X23&gt;SUM($E$30:$G$30),Cd_Calculations!X23-SUM($E$30:$G$30),"LLD")</f>
        <v>LLD</v>
      </c>
      <c r="F18" t="str">
        <f>IF(Cd_Calculations!X23&gt;SUM($E$30:$G$30),(Cd_Calculations!Y23^2+$E$31^2+$F$31^2+$G$31^2)^0.5,"LLD")</f>
        <v>LLD</v>
      </c>
      <c r="G18" s="12" t="str">
        <f>IF(Cd_Calculations!X23&gt;SUM($E$30:$G$30),F18/E18,"LLD")</f>
        <v>LLD</v>
      </c>
      <c r="H18" s="13" t="str">
        <f>IF(Cd_Calculations!AA23&gt;SUM($H$30:$J$30),Cd_Calculations!AA23-SUM($H$30:$J$30),"LLD")</f>
        <v>LLD</v>
      </c>
      <c r="I18" t="str">
        <f>IF(Cd_Calculations!AA23&gt;SUM($H$30:$J$30),(Cd_Calculations!AB23^2+$H$31^2+$I$31^2+$J$31^2)^0.5,"LLD")</f>
        <v>LLD</v>
      </c>
      <c r="J18" s="12" t="str">
        <f>IF(Cd_Calculations!AA23&gt;SUM($H$30:$J$30),I18/H18,"LLD")</f>
        <v>LLD</v>
      </c>
      <c r="K18" s="13" t="str">
        <f>IF(Cd_Calculations!AD23&gt;SUM($K$30:$M$30),Cd_Calculations!AD23-SUM($K$30:$M$30),"LLD")</f>
        <v>LLD</v>
      </c>
      <c r="L18" t="str">
        <f>IF(Cd_Calculations!AD23&gt;SUM($K$30:$M$30),(Cd_Calculations!AE23^2+$K$31^2+$L$31^2+$M$31^2)^0.5,"LLD")</f>
        <v>LLD</v>
      </c>
      <c r="M18" s="12" t="str">
        <f>IF(Cd_Calculations!AD23&gt;SUM($K$30:$M$30),L18/K18,"LLD")</f>
        <v>LLD</v>
      </c>
      <c r="N18" s="13" t="str">
        <f>IF(Cd_Calculations!AG23&gt;SUM($N$30:$P$30),Cd_Calculations!AG23-SUM($N$30:$P$30),"LLD")</f>
        <v>LLD</v>
      </c>
      <c r="O18" t="str">
        <f>IF(Cd_Calculations!AG23&gt;SUM($N$30:$P$30),(Cd_Calculations!AH23^2+$N$31^2+$O$31^2+$P$31^2)^0.5,"LLD")</f>
        <v>LLD</v>
      </c>
      <c r="P18" s="54" t="str">
        <f>IF(Cd_Calculations!AG23&gt;SUM($N$30:$P$30),O18/N18,"LLD")</f>
        <v>LLD</v>
      </c>
      <c r="R18" t="str">
        <f t="shared" si="0"/>
        <v>LLD</v>
      </c>
      <c r="S18" t="str">
        <f t="shared" si="1"/>
        <v>LLD</v>
      </c>
      <c r="T18" t="str">
        <f t="shared" si="2"/>
        <v>LLD</v>
      </c>
      <c r="U18" t="str">
        <f t="shared" si="3"/>
        <v>LLD</v>
      </c>
      <c r="V18" t="str">
        <f t="shared" si="4"/>
        <v>LLD</v>
      </c>
      <c r="X18" t="str">
        <f t="shared" si="5"/>
        <v>LLD</v>
      </c>
      <c r="Y18" t="str">
        <f t="shared" si="6"/>
        <v>LLD</v>
      </c>
      <c r="Z18" s="12" t="str">
        <f t="shared" si="7"/>
        <v>LLD</v>
      </c>
    </row>
    <row r="19" spans="1:28" s="79" customFormat="1" x14ac:dyDescent="0.25">
      <c r="A19" s="79" t="str">
        <f>Cd_Calculations!B24</f>
        <v>86G Trace</v>
      </c>
      <c r="B19" s="79">
        <f>IF(Cd_Calculations!U24&gt;SUM($B$30:$D$30),Cd_Calculations!U24-SUM($B$30:$D$30),"LLD")</f>
        <v>1.9855950541189247E-2</v>
      </c>
      <c r="C19" s="79">
        <f>IF(Cd_Calculations!U24&gt;SUM($B$30:$D$30),(Cd_Calculations!V24^2+$B$31^2+$C$31^2+$D$31)^0.5,"LLD")</f>
        <v>7.4055990673422181E-2</v>
      </c>
      <c r="D19" s="80">
        <f>IF(Cd_Calculations!U24&gt;SUM($B$30:$D$30),C19/B19,"LLD")</f>
        <v>3.7296623256489383</v>
      </c>
      <c r="E19" s="81" t="str">
        <f>IF(Cd_Calculations!X24&gt;SUM($E$30:$G$30),Cd_Calculations!X24-SUM($E$30:$G$30),"LLD")</f>
        <v>LLD</v>
      </c>
      <c r="F19" s="79" t="str">
        <f>IF(Cd_Calculations!X24&gt;SUM($E$30:$G$30),(Cd_Calculations!Y24^2+$E$31^2+$F$31^2+$G$31^2)^0.5,"LLD")</f>
        <v>LLD</v>
      </c>
      <c r="G19" s="80" t="str">
        <f>IF(Cd_Calculations!X24&gt;SUM($E$30:$G$30),F19/E19,"LLD")</f>
        <v>LLD</v>
      </c>
      <c r="H19" s="81">
        <f>IF(Cd_Calculations!AA24&gt;SUM($H$30:$J$30),Cd_Calculations!AA24-SUM($H$30:$J$30),"LLD")</f>
        <v>8.202278544287539E-2</v>
      </c>
      <c r="I19" s="79">
        <f>IF(Cd_Calculations!AA24&gt;SUM($H$30:$J$30),(Cd_Calculations!AB24^2+$H$31^2+$I$31^2+$J$31^2)^0.5,"LLD")</f>
        <v>7.2171351533575304E-2</v>
      </c>
      <c r="J19" s="80">
        <f>IF(Cd_Calculations!AA24&gt;SUM($H$30:$J$30),I19/H19,"LLD")</f>
        <v>0.87989393610436339</v>
      </c>
      <c r="K19" s="81">
        <f>IF(Cd_Calculations!AD24&gt;SUM($K$30:$M$30),Cd_Calculations!AD24-SUM($K$30:$M$30),"LLD")</f>
        <v>2.0444817698181822E-2</v>
      </c>
      <c r="L19" s="79">
        <f>IF(Cd_Calculations!AD24&gt;SUM($K$30:$M$30),(Cd_Calculations!AE24^2+$K$31^2+$L$31^2+$M$31^2)^0.5,"LLD")</f>
        <v>0.18159571672286387</v>
      </c>
      <c r="M19" s="80">
        <f>IF(Cd_Calculations!AD24&gt;SUM($K$30:$M$30),L19/K19,"LLD")</f>
        <v>8.8822370247406681</v>
      </c>
      <c r="N19" s="81" t="str">
        <f>IF(Cd_Calculations!AG24&gt;SUM($N$30:$P$30),Cd_Calculations!AG24-SUM($N$30:$P$30),"LLD")</f>
        <v>LLD</v>
      </c>
      <c r="O19" s="79" t="str">
        <f>IF(Cd_Calculations!AG24&gt;SUM($N$30:$P$30),(Cd_Calculations!AH24^2+$N$31^2+$O$31^2+$P$31^2)^0.5,"LLD")</f>
        <v>LLD</v>
      </c>
      <c r="P19" s="82" t="str">
        <f>IF(Cd_Calculations!AG24&gt;SUM($N$30:$P$30),O19/N19,"LLD")</f>
        <v>LLD</v>
      </c>
      <c r="R19" s="79">
        <f t="shared" si="0"/>
        <v>5.4842897546219932E-3</v>
      </c>
      <c r="S19" s="79" t="str">
        <f t="shared" si="1"/>
        <v>LLD</v>
      </c>
      <c r="T19" s="79">
        <f t="shared" si="2"/>
        <v>5.2087039821829021E-3</v>
      </c>
      <c r="U19" s="79">
        <f t="shared" si="3"/>
        <v>3.2977004332090623E-2</v>
      </c>
      <c r="V19" s="79" t="str">
        <f t="shared" si="4"/>
        <v>LLD</v>
      </c>
      <c r="X19" s="79">
        <f t="shared" si="5"/>
        <v>0.12232355368224646</v>
      </c>
      <c r="Y19" s="79">
        <f t="shared" si="6"/>
        <v>0.20897367793312036</v>
      </c>
      <c r="Z19" s="80">
        <f t="shared" si="7"/>
        <v>1.7083682712158643</v>
      </c>
    </row>
    <row r="20" spans="1:28" x14ac:dyDescent="0.25">
      <c r="A20" t="str">
        <f>Cd_Calculations!B25</f>
        <v>24G Taper Waste</v>
      </c>
      <c r="B20">
        <f>IF(Cd_Calculations!U25&gt;SUM($B$30:$D$30),Cd_Calculations!U25-SUM($B$30:$D$30),"LLD")</f>
        <v>2.0512602453935798</v>
      </c>
      <c r="C20">
        <f>IF(Cd_Calculations!U25&gt;SUM($B$30:$D$30),(Cd_Calculations!V25^2+$B$31^2+$C$31^2+$D$31)^0.5,"LLD")</f>
        <v>8.3307259639392645E-2</v>
      </c>
      <c r="D20" s="12">
        <f>IF(Cd_Calculations!U25&gt;SUM($B$30:$D$30),C20/B20,"LLD")</f>
        <v>4.0612720802478332E-2</v>
      </c>
      <c r="E20" s="13">
        <f>IF(Cd_Calculations!X25&gt;SUM($E$30:$G$30),Cd_Calculations!X25-SUM($E$30:$G$30),"LLD")</f>
        <v>2.6203727110473083</v>
      </c>
      <c r="F20">
        <f>IF(Cd_Calculations!X25&gt;SUM($E$30:$G$30),(Cd_Calculations!Y25^2+$E$31^2+$F$31^2+$G$31^2)^0.5,"LLD")</f>
        <v>0.14931563927852087</v>
      </c>
      <c r="G20" s="12">
        <f>IF(Cd_Calculations!X25&gt;SUM($E$30:$G$30),F20/E20,"LLD")</f>
        <v>5.6982595891422835E-2</v>
      </c>
      <c r="H20" s="13">
        <f>IF(Cd_Calculations!AA25&gt;SUM($H$30:$J$30),Cd_Calculations!AA25-SUM($H$30:$J$30),"LLD")</f>
        <v>0.42695880863011793</v>
      </c>
      <c r="I20">
        <f>IF(Cd_Calculations!AA25&gt;SUM($H$30:$J$30),(Cd_Calculations!AB25^2+$H$31^2+$I$31^2+$J$31^2)^0.5,"LLD")</f>
        <v>7.2678414159179125E-2</v>
      </c>
      <c r="J20" s="12">
        <f>IF(Cd_Calculations!AA25&gt;SUM($H$30:$J$30),I20/H20,"LLD")</f>
        <v>0.1702234798536309</v>
      </c>
      <c r="K20" s="13">
        <f>IF(Cd_Calculations!AD25&gt;SUM($K$30:$M$30),Cd_Calculations!AD25-SUM($K$30:$M$30),"LLD")</f>
        <v>1.8238081129407724</v>
      </c>
      <c r="L20">
        <f>IF(Cd_Calculations!AD25&gt;SUM($K$30:$M$30),(Cd_Calculations!AE25^2+$K$31^2+$L$31^2+$M$31^2)^0.5,"LLD")</f>
        <v>0.18483253292200727</v>
      </c>
      <c r="M20" s="12">
        <f>IF(Cd_Calculations!AD25&gt;SUM($K$30:$M$30),L20/K20,"LLD")</f>
        <v>0.10134428705001032</v>
      </c>
      <c r="N20" s="13">
        <f>IF(Cd_Calculations!AG25&gt;SUM($N$30:$P$30),Cd_Calculations!AG25-SUM($N$30:$P$30),"LLD")</f>
        <v>8.5723787061188954</v>
      </c>
      <c r="O20">
        <f>IF(Cd_Calculations!AG25&gt;SUM($N$30:$P$30),(Cd_Calculations!AH25^2+$N$31^2+$O$31^2+$P$31^2)^0.5,"LLD")</f>
        <v>1.3882911891562064</v>
      </c>
      <c r="P20" s="54">
        <f>IF(Cd_Calculations!AG25&gt;SUM($N$30:$P$30),O20/N20,"LLD")</f>
        <v>0.16194935347002989</v>
      </c>
      <c r="R20">
        <f t="shared" si="0"/>
        <v>6.9400995086251784E-3</v>
      </c>
      <c r="S20">
        <f t="shared" si="1"/>
        <v>2.2295160133153365E-2</v>
      </c>
      <c r="T20">
        <f t="shared" si="2"/>
        <v>5.2821518846931691E-3</v>
      </c>
      <c r="U20">
        <f t="shared" si="3"/>
        <v>3.4163065226364898E-2</v>
      </c>
      <c r="V20">
        <f t="shared" si="4"/>
        <v>1.9273524258887538</v>
      </c>
      <c r="X20">
        <f t="shared" si="5"/>
        <v>15.494778584130675</v>
      </c>
      <c r="Y20">
        <f t="shared" si="6"/>
        <v>1.4128102854387741</v>
      </c>
      <c r="Z20" s="12">
        <f t="shared" si="7"/>
        <v>9.1179765994574169E-2</v>
      </c>
    </row>
    <row r="21" spans="1:28" x14ac:dyDescent="0.25">
      <c r="A21" t="str">
        <f>Cd_Calculations!B26</f>
        <v>24G Trace Original</v>
      </c>
      <c r="B21">
        <f>IF(Cd_Calculations!U26&gt;SUM($B$30:$D$30),Cd_Calculations!U26-SUM($B$30:$D$30),"LLD")</f>
        <v>1.7167851751466598</v>
      </c>
      <c r="C21">
        <f>IF(Cd_Calculations!U26&gt;SUM($B$30:$D$30),(Cd_Calculations!V26^2+$B$31^2+$C$31^2+$D$31)^0.5,"LLD")</f>
        <v>8.1805404067857357E-2</v>
      </c>
      <c r="D21" s="12">
        <f>IF(Cd_Calculations!U26&gt;SUM($B$30:$D$30),C21/B21,"LLD")</f>
        <v>4.7650343940597556E-2</v>
      </c>
      <c r="E21" s="13">
        <f>IF(Cd_Calculations!X26&gt;SUM($E$30:$G$30),Cd_Calculations!X26-SUM($E$30:$G$30),"LLD")</f>
        <v>1.8101690404154998</v>
      </c>
      <c r="F21">
        <f>IF(Cd_Calculations!X26&gt;SUM($E$30:$G$30),(Cd_Calculations!Y26^2+$E$31^2+$F$31^2+$G$31^2)^0.5,"LLD")</f>
        <v>0.14598397664214274</v>
      </c>
      <c r="G21" s="12">
        <f>IF(Cd_Calculations!X26&gt;SUM($E$30:$G$30),F21/E21,"LLD")</f>
        <v>8.0646598954445772E-2</v>
      </c>
      <c r="H21" s="13">
        <f>IF(Cd_Calculations!AA26&gt;SUM($H$30:$J$30),Cd_Calculations!AA26-SUM($H$30:$J$30),"LLD")</f>
        <v>0.32508981570633205</v>
      </c>
      <c r="I21">
        <f>IF(Cd_Calculations!AA26&gt;SUM($H$30:$J$30),(Cd_Calculations!AB26^2+$H$31^2+$I$31^2+$J$31^2)^0.5,"LLD")</f>
        <v>7.2539675866410108E-2</v>
      </c>
      <c r="J21" s="12">
        <f>IF(Cd_Calculations!AA26&gt;SUM($H$30:$J$30),I21/H21,"LLD")</f>
        <v>0.22313733731953753</v>
      </c>
      <c r="K21" s="13">
        <f>IF(Cd_Calculations!AD26&gt;SUM($K$30:$M$30),Cd_Calculations!AD26-SUM($K$30:$M$30),"LLD")</f>
        <v>1.3302548891056749</v>
      </c>
      <c r="L21">
        <f>IF(Cd_Calculations!AD26&gt;SUM($K$30:$M$30),(Cd_Calculations!AE26^2+$K$31^2+$L$31^2+$M$31^2)^0.5,"LLD")</f>
        <v>0.18369093053069879</v>
      </c>
      <c r="M21" s="12">
        <f>IF(Cd_Calculations!AD26&gt;SUM($K$30:$M$30),L21/K21,"LLD")</f>
        <v>0.13808701778513552</v>
      </c>
      <c r="N21" s="13">
        <f>IF(Cd_Calculations!AG26&gt;SUM($N$30:$P$30),Cd_Calculations!AG26-SUM($N$30:$P$30),"LLD")</f>
        <v>3.4428176007056019</v>
      </c>
      <c r="O21">
        <f>IF(Cd_Calculations!AG26&gt;SUM($N$30:$P$30),(Cd_Calculations!AH26^2+$N$31^2+$O$31^2+$P$31^2)^0.5,"LLD")</f>
        <v>1.3814678587621674</v>
      </c>
      <c r="P21" s="54">
        <f>IF(Cd_Calculations!AG26&gt;SUM($N$30:$P$30),O21/N21,"LLD")</f>
        <v>0.40126083312663352</v>
      </c>
      <c r="R21">
        <f t="shared" si="0"/>
        <v>6.6921241347054133E-3</v>
      </c>
      <c r="S21">
        <f t="shared" si="1"/>
        <v>2.1311321436253677E-2</v>
      </c>
      <c r="T21">
        <f t="shared" si="2"/>
        <v>5.2620045748038415E-3</v>
      </c>
      <c r="U21">
        <f t="shared" si="3"/>
        <v>3.3742357959234012E-2</v>
      </c>
      <c r="V21">
        <f t="shared" si="4"/>
        <v>1.9084534447929276</v>
      </c>
      <c r="X21">
        <f t="shared" si="5"/>
        <v>8.625116521079768</v>
      </c>
      <c r="Y21">
        <f t="shared" si="6"/>
        <v>1.4055110290915274</v>
      </c>
      <c r="Z21" s="12">
        <f t="shared" si="7"/>
        <v>0.16295559899468734</v>
      </c>
    </row>
    <row r="22" spans="1:28" x14ac:dyDescent="0.25">
      <c r="A22" t="str">
        <f>Cd_Calculations!B27</f>
        <v>53G</v>
      </c>
      <c r="B22">
        <f>IF(Cd_Calculations!U27&gt;SUM($B$30:$D$30),Cd_Calculations!U27-SUM($B$30:$D$30),"LLD")</f>
        <v>0.1335315208373592</v>
      </c>
      <c r="C22">
        <f>IF(Cd_Calculations!U27&gt;SUM($B$30:$D$30),(Cd_Calculations!V27^2+$B$31^2+$C$31^2+$D$31)^0.5,"LLD")</f>
        <v>7.4349447901721918E-2</v>
      </c>
      <c r="D22" s="12">
        <f>IF(Cd_Calculations!U27&gt;SUM($B$30:$D$30),C22/B22,"LLD")</f>
        <v>0.55679323829674054</v>
      </c>
      <c r="E22" s="13">
        <f>IF(Cd_Calculations!X27&gt;SUM($E$30:$G$30),Cd_Calculations!X27-SUM($E$30:$G$30),"LLD")</f>
        <v>0.55980190322195289</v>
      </c>
      <c r="F22">
        <f>IF(Cd_Calculations!X27&gt;SUM($E$30:$G$30),(Cd_Calculations!Y27^2+$E$31^2+$F$31^2+$G$31^2)^0.5,"LLD")</f>
        <v>0.14267087336263334</v>
      </c>
      <c r="G22" s="12">
        <f>IF(Cd_Calculations!X27&gt;SUM($E$30:$G$30),F22/E22,"LLD")</f>
        <v>0.25485957182619035</v>
      </c>
      <c r="H22" s="13">
        <f>IF(Cd_Calculations!AA27&gt;SUM($H$30:$J$30),Cd_Calculations!AA27-SUM($H$30:$J$30),"LLD")</f>
        <v>6.6861623398419057E-2</v>
      </c>
      <c r="I22">
        <f>IF(Cd_Calculations!AA27&gt;SUM($H$30:$J$30),(Cd_Calculations!AB27^2+$H$31^2+$I$31^2+$J$31^2)^0.5,"LLD")</f>
        <v>7.2166805963808367E-2</v>
      </c>
      <c r="J22" s="12">
        <f>IF(Cd_Calculations!AA27&gt;SUM($H$30:$J$30),I22/H22,"LLD")</f>
        <v>1.0793457037944842</v>
      </c>
      <c r="K22" s="13">
        <f>IF(Cd_Calculations!AD27&gt;SUM($K$30:$M$30),Cd_Calculations!AD27-SUM($K$30:$M$30),"LLD")</f>
        <v>0.39513194819390102</v>
      </c>
      <c r="L22">
        <f>IF(Cd_Calculations!AD27&gt;SUM($K$30:$M$30),(Cd_Calculations!AE27^2+$K$31^2+$L$31^2+$M$31^2)^0.5,"LLD")</f>
        <v>0.18218537642931112</v>
      </c>
      <c r="M22" s="12">
        <f>IF(Cd_Calculations!AD27&gt;SUM($K$30:$M$30),L22/K22,"LLD")</f>
        <v>0.46107478087271309</v>
      </c>
      <c r="N22" s="13">
        <f>IF(Cd_Calculations!AG27&gt;SUM($N$30:$P$30),Cd_Calculations!AG27-SUM($N$30:$P$30),"LLD")</f>
        <v>2.433261854794869</v>
      </c>
      <c r="O22">
        <f>IF(Cd_Calculations!AG27&gt;SUM($N$30:$P$30),(Cd_Calculations!AH27^2+$N$31^2+$O$31^2+$P$31^2)^0.5,"LLD")</f>
        <v>1.3816470625716637</v>
      </c>
      <c r="P22" s="54">
        <f>IF(Cd_Calculations!AG27&gt;SUM($N$30:$P$30),O22/N22,"LLD")</f>
        <v>0.56781684217383188</v>
      </c>
      <c r="R22">
        <f t="shared" si="0"/>
        <v>5.5278404032908617E-3</v>
      </c>
      <c r="S22">
        <f t="shared" si="1"/>
        <v>2.0354978106056562E-2</v>
      </c>
      <c r="T22">
        <f t="shared" si="2"/>
        <v>5.2080478830179673E-3</v>
      </c>
      <c r="U22">
        <f t="shared" si="3"/>
        <v>3.3191511384689794E-2</v>
      </c>
      <c r="V22">
        <f t="shared" si="4"/>
        <v>1.9089486055129068</v>
      </c>
      <c r="X22">
        <f t="shared" si="5"/>
        <v>3.5885888504465013</v>
      </c>
      <c r="Y22">
        <f t="shared" si="6"/>
        <v>1.404717403355551</v>
      </c>
      <c r="Z22" s="12">
        <f t="shared" si="7"/>
        <v>0.39144005120028519</v>
      </c>
    </row>
    <row r="23" spans="1:28" x14ac:dyDescent="0.25">
      <c r="A23" t="str">
        <f>Cd_Calculations!B28</f>
        <v>94G</v>
      </c>
      <c r="B23">
        <f>IF(Cd_Calculations!U28&gt;SUM($B$30:$D$30),Cd_Calculations!U28-SUM($B$30:$D$30),"LLD")</f>
        <v>0.15202456486969579</v>
      </c>
      <c r="C23">
        <f>IF(Cd_Calculations!U28&gt;SUM($B$30:$D$30),(Cd_Calculations!V28^2+$B$31^2+$C$31^2+$D$31)^0.5,"LLD")</f>
        <v>7.4765250691797763E-2</v>
      </c>
      <c r="D23" s="12">
        <f>IF(Cd_Calculations!U28&gt;SUM($B$30:$D$30),C23/B23,"LLD")</f>
        <v>0.49179716946324437</v>
      </c>
      <c r="E23" s="13">
        <f>IF(Cd_Calculations!X28&gt;SUM($E$30:$G$30),Cd_Calculations!X28-SUM($E$30:$G$30),"LLD")</f>
        <v>0.40702350731905973</v>
      </c>
      <c r="F23">
        <f>IF(Cd_Calculations!X28&gt;SUM($E$30:$G$30),(Cd_Calculations!Y28^2+$E$31^2+$F$31^2+$G$31^2)^0.5,"LLD")</f>
        <v>0.14303157163899868</v>
      </c>
      <c r="G23" s="12">
        <f>IF(Cd_Calculations!X28&gt;SUM($E$30:$G$30),F23/E23,"LLD")</f>
        <v>0.35140862644790277</v>
      </c>
      <c r="H23" s="13">
        <f>IF(Cd_Calculations!AA28&gt;SUM($H$30:$J$30),Cd_Calculations!AA28-SUM($H$30:$J$30),"LLD")</f>
        <v>0.17666859962499365</v>
      </c>
      <c r="I23">
        <f>IF(Cd_Calculations!AA28&gt;SUM($H$30:$J$30),(Cd_Calculations!AB28^2+$H$31^2+$I$31^2+$J$31^2)^0.5,"LLD")</f>
        <v>7.2927911340333093E-2</v>
      </c>
      <c r="J23" s="12">
        <f>IF(Cd_Calculations!AA28&gt;SUM($H$30:$J$30),I23/H23,"LLD")</f>
        <v>0.41279498165001494</v>
      </c>
      <c r="K23" s="13">
        <f>IF(Cd_Calculations!AD28&gt;SUM($K$30:$M$30),Cd_Calculations!AD28-SUM($K$30:$M$30),"LLD")</f>
        <v>0.40200432101614025</v>
      </c>
      <c r="L23">
        <f>IF(Cd_Calculations!AD28&gt;SUM($K$30:$M$30),(Cd_Calculations!AE28^2+$K$31^2+$L$31^2+$M$31^2)^0.5,"LLD")</f>
        <v>0.18285599318918552</v>
      </c>
      <c r="M23" s="12">
        <f>IF(Cd_Calculations!AD28&gt;SUM($K$30:$M$30),L23/K23,"LLD")</f>
        <v>0.45486076549372201</v>
      </c>
      <c r="N23" s="13">
        <f>IF(Cd_Calculations!AG28&gt;SUM($N$30:$P$30),Cd_Calculations!AG28-SUM($N$30:$P$30),"LLD")</f>
        <v>1.0128397088575507</v>
      </c>
      <c r="O23">
        <f>IF(Cd_Calculations!AG28&gt;SUM($N$30:$P$30),(Cd_Calculations!AH28^2+$N$31^2+$O$31^2+$P$31^2)^0.5,"LLD")</f>
        <v>1.3807182558498479</v>
      </c>
      <c r="P23" s="54">
        <f>IF(Cd_Calculations!AG28&gt;SUM($N$30:$P$30),O23/N23,"LLD")</f>
        <v>1.3632149724927864</v>
      </c>
      <c r="R23">
        <f t="shared" si="0"/>
        <v>5.5898427110073661E-3</v>
      </c>
      <c r="S23">
        <f t="shared" si="1"/>
        <v>2.0458030485522014E-2</v>
      </c>
      <c r="T23">
        <f t="shared" si="2"/>
        <v>5.3184802524634846E-3</v>
      </c>
      <c r="U23">
        <f t="shared" si="3"/>
        <v>3.3436314245203463E-2</v>
      </c>
      <c r="V23">
        <f t="shared" si="4"/>
        <v>1.906382902037046</v>
      </c>
      <c r="X23">
        <f t="shared" si="5"/>
        <v>2.1505607016874402</v>
      </c>
      <c r="Y23">
        <f t="shared" si="6"/>
        <v>1.4039891629678778</v>
      </c>
      <c r="Z23" s="12">
        <f t="shared" si="7"/>
        <v>0.65284795814702457</v>
      </c>
    </row>
    <row r="24" spans="1:28" x14ac:dyDescent="0.25">
      <c r="A24" t="str">
        <f>Cd_Calculations!B29</f>
        <v>47G</v>
      </c>
      <c r="B24" t="str">
        <f>IF(Cd_Calculations!U29&gt;SUM($B$30:$D$30),Cd_Calculations!U29-SUM($B$30:$D$30),"LLD")</f>
        <v>LLD</v>
      </c>
      <c r="C24" t="str">
        <f>IF(Cd_Calculations!U29&gt;SUM($B$30:$D$30),(Cd_Calculations!V29^2+$B$31^2+$C$31^2+$D$31)^0.5,"LLD")</f>
        <v>LLD</v>
      </c>
      <c r="D24" s="12" t="str">
        <f>IF(Cd_Calculations!U29&gt;SUM($B$30:$D$30),C24/B24,"LLD")</f>
        <v>LLD</v>
      </c>
      <c r="E24" s="13" t="str">
        <f>IF(Cd_Calculations!X29&gt;SUM($E$30:$G$30),Cd_Calculations!X29-SUM($E$30:$G$30),"LLD")</f>
        <v>LLD</v>
      </c>
      <c r="F24" t="str">
        <f>IF(Cd_Calculations!X29&gt;SUM($E$30:$G$30),(Cd_Calculations!Y29^2+$E$31^2+$F$31^2+$G$31^2)^0.5,"LLD")</f>
        <v>LLD</v>
      </c>
      <c r="G24" s="12" t="str">
        <f>IF(Cd_Calculations!X29&gt;SUM($E$30:$G$30),F24/E24,"LLD")</f>
        <v>LLD</v>
      </c>
      <c r="H24" s="13" t="str">
        <f>IF(Cd_Calculations!AA29&gt;SUM($H$30:$J$30),Cd_Calculations!AA29-SUM($H$30:$J$30),"LLD")</f>
        <v>LLD</v>
      </c>
      <c r="I24" t="str">
        <f>IF(Cd_Calculations!AA29&gt;SUM($H$30:$J$30),(Cd_Calculations!AB29^2+$H$31^2+$I$31^2+$J$31^2)^0.5,"LLD")</f>
        <v>LLD</v>
      </c>
      <c r="J24" s="12" t="str">
        <f>IF(Cd_Calculations!AA29&gt;SUM($H$30:$J$30),I24/H24,"LLD")</f>
        <v>LLD</v>
      </c>
      <c r="K24" s="13" t="str">
        <f>IF(Cd_Calculations!AD29&gt;SUM($K$30:$M$30),Cd_Calculations!AD29-SUM($K$30:$M$30),"LLD")</f>
        <v>LLD</v>
      </c>
      <c r="L24" t="str">
        <f>IF(Cd_Calculations!AD29&gt;SUM($K$30:$M$30),(Cd_Calculations!AE29^2+$K$31^2+$L$31^2+$M$31^2)^0.5,"LLD")</f>
        <v>LLD</v>
      </c>
      <c r="M24" s="12" t="str">
        <f>IF(Cd_Calculations!AD29&gt;SUM($K$30:$M$30),L24/K24,"LLD")</f>
        <v>LLD</v>
      </c>
      <c r="N24" s="13" t="str">
        <f>IF(Cd_Calculations!AG29&gt;SUM($N$30:$P$30),Cd_Calculations!AG29-SUM($N$30:$P$30),"LLD")</f>
        <v>LLD</v>
      </c>
      <c r="O24" t="str">
        <f>IF(Cd_Calculations!AG29&gt;SUM($N$30:$P$30),(Cd_Calculations!AH29^2+$N$31^2+$O$31^2+$P$31^2)^0.5,"LLD")</f>
        <v>LLD</v>
      </c>
      <c r="P24" s="54" t="str">
        <f>IF(Cd_Calculations!AG29&gt;SUM($N$30:$P$30),O24/N24,"LLD")</f>
        <v>LLD</v>
      </c>
      <c r="R24" t="str">
        <f t="shared" si="0"/>
        <v>LLD</v>
      </c>
      <c r="S24" t="str">
        <f t="shared" si="1"/>
        <v>LLD</v>
      </c>
      <c r="T24" t="str">
        <f t="shared" si="2"/>
        <v>LLD</v>
      </c>
      <c r="U24" t="str">
        <f t="shared" si="3"/>
        <v>LLD</v>
      </c>
      <c r="V24" t="str">
        <f t="shared" si="4"/>
        <v>LLD</v>
      </c>
      <c r="X24" t="str">
        <f t="shared" si="5"/>
        <v>LLD</v>
      </c>
      <c r="Y24" t="str">
        <f t="shared" si="6"/>
        <v>LLD</v>
      </c>
      <c r="Z24" s="12" t="str">
        <f t="shared" si="7"/>
        <v>LLD</v>
      </c>
    </row>
    <row r="25" spans="1:28" x14ac:dyDescent="0.25">
      <c r="A25" t="str">
        <f>Cd_Calculations!B30</f>
        <v>48G</v>
      </c>
      <c r="B25" t="str">
        <f>IF(Cd_Calculations!U30&gt;SUM($B$30:$D$30),Cd_Calculations!U30-SUM($B$30:$D$30),"LLD")</f>
        <v>LLD</v>
      </c>
      <c r="C25" t="str">
        <f>IF(Cd_Calculations!U30&gt;SUM($B$30:$D$30),(Cd_Calculations!V30^2+$B$31^2+$C$31^2+$D$31)^0.5,"LLD")</f>
        <v>LLD</v>
      </c>
      <c r="D25" s="12" t="str">
        <f>IF(Cd_Calculations!U30&gt;SUM($B$30:$D$30),C25/B25,"LLD")</f>
        <v>LLD</v>
      </c>
      <c r="E25" s="13" t="str">
        <f>IF(Cd_Calculations!X30&gt;SUM($E$30:$G$30),Cd_Calculations!X30-SUM($E$30:$G$30),"LLD")</f>
        <v>LLD</v>
      </c>
      <c r="F25" t="str">
        <f>IF(Cd_Calculations!X30&gt;SUM($E$30:$G$30),(Cd_Calculations!Y30^2+$E$31^2+$F$31^2+$G$31^2)^0.5,"LLD")</f>
        <v>LLD</v>
      </c>
      <c r="G25" s="12" t="str">
        <f>IF(Cd_Calculations!X30&gt;SUM($E$30:$G$30),F25/E25,"LLD")</f>
        <v>LLD</v>
      </c>
      <c r="H25" s="13" t="str">
        <f>IF(Cd_Calculations!AA30&gt;SUM($H$30:$J$30),Cd_Calculations!AA30-SUM($H$30:$J$30),"LLD")</f>
        <v>LLD</v>
      </c>
      <c r="I25" t="str">
        <f>IF(Cd_Calculations!AA30&gt;SUM($H$30:$J$30),(Cd_Calculations!AB30^2+$H$31^2+$I$31^2+$J$31^2)^0.5,"LLD")</f>
        <v>LLD</v>
      </c>
      <c r="J25" s="12" t="str">
        <f>IF(Cd_Calculations!AA30&gt;SUM($H$30:$J$30),I25/H25,"LLD")</f>
        <v>LLD</v>
      </c>
      <c r="K25" s="13" t="str">
        <f>IF(Cd_Calculations!AD30&gt;SUM($K$30:$M$30),Cd_Calculations!AD30-SUM($K$30:$M$30),"LLD")</f>
        <v>LLD</v>
      </c>
      <c r="L25" t="str">
        <f>IF(Cd_Calculations!AD30&gt;SUM($K$30:$M$30),(Cd_Calculations!AE30^2+$K$31^2+$L$31^2+$M$31^2)^0.5,"LLD")</f>
        <v>LLD</v>
      </c>
      <c r="M25" s="12" t="str">
        <f>IF(Cd_Calculations!AD30&gt;SUM($K$30:$M$30),L25/K25,"LLD")</f>
        <v>LLD</v>
      </c>
      <c r="N25" s="13" t="str">
        <f>IF(Cd_Calculations!AG30&gt;SUM($N$30:$P$30),Cd_Calculations!AG30-SUM($N$30:$P$30),"LLD")</f>
        <v>LLD</v>
      </c>
      <c r="O25" t="str">
        <f>IF(Cd_Calculations!AG30&gt;SUM($N$30:$P$30),(Cd_Calculations!AH30^2+$N$31^2+$O$31^2+$P$31^2)^0.5,"LLD")</f>
        <v>LLD</v>
      </c>
      <c r="P25" s="54" t="str">
        <f>IF(Cd_Calculations!AG30&gt;SUM($N$30:$P$30),O25/N25,"LLD")</f>
        <v>LLD</v>
      </c>
      <c r="R25" t="str">
        <f t="shared" si="0"/>
        <v>LLD</v>
      </c>
      <c r="S25" t="str">
        <f t="shared" si="1"/>
        <v>LLD</v>
      </c>
      <c r="T25" t="str">
        <f t="shared" si="2"/>
        <v>LLD</v>
      </c>
      <c r="U25" t="str">
        <f t="shared" si="3"/>
        <v>LLD</v>
      </c>
      <c r="V25" t="str">
        <f t="shared" si="4"/>
        <v>LLD</v>
      </c>
      <c r="X25" t="str">
        <f t="shared" si="5"/>
        <v>LLD</v>
      </c>
      <c r="Y25" t="str">
        <f t="shared" si="6"/>
        <v>LLD</v>
      </c>
      <c r="Z25" s="12" t="str">
        <f t="shared" si="7"/>
        <v>LLD</v>
      </c>
    </row>
    <row r="26" spans="1:28" x14ac:dyDescent="0.25">
      <c r="A26" t="str">
        <f>Cd_Calculations!B31</f>
        <v>49G</v>
      </c>
      <c r="B26" t="str">
        <f>IF(Cd_Calculations!U31&gt;SUM($B$30:$D$30),Cd_Calculations!U31-SUM($B$30:$D$30),"LLD")</f>
        <v>LLD</v>
      </c>
      <c r="C26" t="str">
        <f>IF(Cd_Calculations!U31&gt;SUM($B$30:$D$30),(Cd_Calculations!V31^2+$B$31^2+$C$31^2+$D$31)^0.5,"LLD")</f>
        <v>LLD</v>
      </c>
      <c r="D26" s="12" t="str">
        <f>IF(Cd_Calculations!U31&gt;SUM($B$30:$D$30),C26/B26,"LLD")</f>
        <v>LLD</v>
      </c>
      <c r="E26" s="13" t="str">
        <f>IF(Cd_Calculations!X31&gt;SUM($E$30:$G$30),Cd_Calculations!X31-SUM($E$30:$G$30),"LLD")</f>
        <v>LLD</v>
      </c>
      <c r="F26" t="str">
        <f>IF(Cd_Calculations!X31&gt;SUM($E$30:$G$30),(Cd_Calculations!Y31^2+$E$31^2+$F$31^2+$G$31^2)^0.5,"LLD")</f>
        <v>LLD</v>
      </c>
      <c r="G26" s="12" t="str">
        <f>IF(Cd_Calculations!X31&gt;SUM($E$30:$G$30),F26/E26,"LLD")</f>
        <v>LLD</v>
      </c>
      <c r="H26" s="13" t="str">
        <f>IF(Cd_Calculations!AA31&gt;SUM($H$30:$J$30),Cd_Calculations!AA31-SUM($H$30:$J$30),"LLD")</f>
        <v>LLD</v>
      </c>
      <c r="I26" t="str">
        <f>IF(Cd_Calculations!AA31&gt;SUM($H$30:$J$30),(Cd_Calculations!AB31^2+$H$31^2+$I$31^2+$J$31^2)^0.5,"LLD")</f>
        <v>LLD</v>
      </c>
      <c r="J26" s="12" t="str">
        <f>IF(Cd_Calculations!AA31&gt;SUM($H$30:$J$30),I26/H26,"LLD")</f>
        <v>LLD</v>
      </c>
      <c r="K26" s="13" t="str">
        <f>IF(Cd_Calculations!AD31&gt;SUM($K$30:$M$30),Cd_Calculations!AD31-SUM($K$30:$M$30),"LLD")</f>
        <v>LLD</v>
      </c>
      <c r="L26" t="str">
        <f>IF(Cd_Calculations!AD31&gt;SUM($K$30:$M$30),(Cd_Calculations!AE31^2+$K$31^2+$L$31^2+$M$31^2)^0.5,"LLD")</f>
        <v>LLD</v>
      </c>
      <c r="M26" s="12" t="str">
        <f>IF(Cd_Calculations!AD31&gt;SUM($K$30:$M$30),L26/K26,"LLD")</f>
        <v>LLD</v>
      </c>
      <c r="N26" s="13">
        <f>IF(Cd_Calculations!AG31&gt;SUM($N$30:$P$30),Cd_Calculations!AG31-SUM($N$30:$P$30),"LLD")</f>
        <v>4.9246391586320576E-2</v>
      </c>
      <c r="O26">
        <f>IF(Cd_Calculations!AG31&gt;SUM($N$30:$P$30),(Cd_Calculations!AH31^2+$N$31^2+$O$31^2+$P$31^2)^0.5,"LLD")</f>
        <v>1.3797417305931277</v>
      </c>
      <c r="P26" s="54">
        <f>IF(Cd_Calculations!AG31&gt;SUM($N$30:$P$30),O26/N26,"LLD")</f>
        <v>28.017113257418551</v>
      </c>
      <c r="R26" t="str">
        <f t="shared" si="0"/>
        <v>LLD</v>
      </c>
      <c r="S26" t="str">
        <f t="shared" si="1"/>
        <v>LLD</v>
      </c>
      <c r="T26" t="str">
        <f t="shared" si="2"/>
        <v>LLD</v>
      </c>
      <c r="U26" t="str">
        <f t="shared" si="3"/>
        <v>LLD</v>
      </c>
      <c r="V26">
        <f t="shared" si="4"/>
        <v>1.9036872431401188</v>
      </c>
      <c r="X26">
        <f t="shared" si="5"/>
        <v>4.9246391586320576E-2</v>
      </c>
      <c r="Y26">
        <f t="shared" si="6"/>
        <v>1.3797417305931277</v>
      </c>
      <c r="Z26" s="12">
        <f t="shared" si="7"/>
        <v>28.017113257418551</v>
      </c>
    </row>
    <row r="27" spans="1:28" x14ac:dyDescent="0.25">
      <c r="A27" t="str">
        <f>Cd_Calculations!B32</f>
        <v>50G</v>
      </c>
      <c r="B27" t="str">
        <f>IF(Cd_Calculations!U32&gt;SUM($B$30:$D$30),Cd_Calculations!U32-SUM($B$30:$D$30),"LLD")</f>
        <v>LLD</v>
      </c>
      <c r="C27" t="str">
        <f>IF(Cd_Calculations!U32&gt;SUM($B$30:$D$30),(Cd_Calculations!V32^2+$B$31^2+$C$31^2+$D$31)^0.5,"LLD")</f>
        <v>LLD</v>
      </c>
      <c r="D27" s="12" t="str">
        <f>IF(Cd_Calculations!U32&gt;SUM($B$30:$D$30),C27/B27,"LLD")</f>
        <v>LLD</v>
      </c>
      <c r="E27" s="13" t="str">
        <f>IF(Cd_Calculations!X32&gt;SUM($E$30:$G$30),Cd_Calculations!X32-SUM($E$30:$G$30),"LLD")</f>
        <v>LLD</v>
      </c>
      <c r="F27" t="str">
        <f>IF(Cd_Calculations!X32&gt;SUM($E$30:$G$30),(Cd_Calculations!Y32^2+$E$31^2+$F$31^2+$G$31^2)^0.5,"LLD")</f>
        <v>LLD</v>
      </c>
      <c r="G27" s="12" t="str">
        <f>IF(Cd_Calculations!X32&gt;SUM($E$30:$G$30),F27/E27,"LLD")</f>
        <v>LLD</v>
      </c>
      <c r="H27" s="13" t="str">
        <f>IF(Cd_Calculations!AA32&gt;SUM($H$30:$J$30),Cd_Calculations!AA32-SUM($H$30:$J$30),"LLD")</f>
        <v>LLD</v>
      </c>
      <c r="I27" t="str">
        <f>IF(Cd_Calculations!AA32&gt;SUM($H$30:$J$30),(Cd_Calculations!AB32^2+$H$31^2+$I$31^2+$J$31^2)^0.5,"LLD")</f>
        <v>LLD</v>
      </c>
      <c r="J27" s="12" t="str">
        <f>IF(Cd_Calculations!AA32&gt;SUM($H$30:$J$30),I27/H27,"LLD")</f>
        <v>LLD</v>
      </c>
      <c r="K27" s="13" t="str">
        <f>IF(Cd_Calculations!AD32&gt;SUM($K$30:$M$30),Cd_Calculations!AD32-SUM($K$30:$M$30),"LLD")</f>
        <v>LLD</v>
      </c>
      <c r="L27" t="str">
        <f>IF(Cd_Calculations!AD32&gt;SUM($K$30:$M$30),(Cd_Calculations!AE32^2+$K$31^2+$L$31^2+$M$31^2)^0.5,"LLD")</f>
        <v>LLD</v>
      </c>
      <c r="M27" s="12" t="str">
        <f>IF(Cd_Calculations!AD32&gt;SUM($K$30:$M$30),L27/K27,"LLD")</f>
        <v>LLD</v>
      </c>
      <c r="N27" s="13">
        <f>IF(Cd_Calculations!AG32&gt;SUM($N$30:$P$30),Cd_Calculations!AG32-SUM($N$30:$P$30),"LLD")</f>
        <v>0.15792726034521862</v>
      </c>
      <c r="O27">
        <f>IF(Cd_Calculations!AG32&gt;SUM($N$30:$P$30),(Cd_Calculations!AH32^2+$N$31^2+$O$31^2+$P$31^2)^0.5,"LLD")</f>
        <v>1.3797490871447462</v>
      </c>
      <c r="P27" s="54">
        <f>IF(Cd_Calculations!AG32&gt;SUM($N$30:$P$30),O27/N27,"LLD")</f>
        <v>8.7366112989531093</v>
      </c>
      <c r="R27" t="str">
        <f t="shared" si="0"/>
        <v>LLD</v>
      </c>
      <c r="S27" t="str">
        <f t="shared" si="1"/>
        <v>LLD</v>
      </c>
      <c r="T27" t="str">
        <f t="shared" si="2"/>
        <v>LLD</v>
      </c>
      <c r="U27" t="str">
        <f t="shared" si="3"/>
        <v>LLD</v>
      </c>
      <c r="V27">
        <f t="shared" si="4"/>
        <v>1.9037075434767605</v>
      </c>
      <c r="X27">
        <f t="shared" si="5"/>
        <v>0.15792726034521862</v>
      </c>
      <c r="Y27">
        <f t="shared" si="6"/>
        <v>1.3797490871447462</v>
      </c>
      <c r="Z27" s="12">
        <f t="shared" si="7"/>
        <v>8.7366112989531093</v>
      </c>
      <c r="AB27" t="s">
        <v>41</v>
      </c>
    </row>
    <row r="28" spans="1:28" x14ac:dyDescent="0.25">
      <c r="A28" t="str">
        <f>Cd_Calculations!B33</f>
        <v>51G</v>
      </c>
      <c r="B28" t="str">
        <f>IF(Cd_Calculations!U33&gt;SUM($B$30:$D$30),Cd_Calculations!U33-SUM($B$30:$D$30),"LLD")</f>
        <v>LLD</v>
      </c>
      <c r="C28" t="str">
        <f>IF(Cd_Calculations!U33&gt;SUM($B$30:$D$30),(Cd_Calculations!V33^2+$B$31^2+$C$31^2+$D$31)^0.5,"LLD")</f>
        <v>LLD</v>
      </c>
      <c r="D28" s="12" t="str">
        <f>IF(Cd_Calculations!U33&gt;SUM($B$30:$D$30),C28/B28,"LLD")</f>
        <v>LLD</v>
      </c>
      <c r="E28" s="13" t="str">
        <f>IF(Cd_Calculations!X33&gt;SUM($E$30:$G$30),Cd_Calculations!X33-SUM($E$30:$G$30),"LLD")</f>
        <v>LLD</v>
      </c>
      <c r="F28" t="str">
        <f>IF(Cd_Calculations!X33&gt;SUM($E$30:$G$30),(Cd_Calculations!Y33^2+$E$31^2+$F$31^2+$G$31^2)^0.5,"LLD")</f>
        <v>LLD</v>
      </c>
      <c r="G28" s="12" t="str">
        <f>IF(Cd_Calculations!X33&gt;SUM($E$30:$G$30),F28/E28,"LLD")</f>
        <v>LLD</v>
      </c>
      <c r="H28" s="13" t="str">
        <f>IF(Cd_Calculations!AA33&gt;SUM($H$30:$J$30),Cd_Calculations!AA33-SUM($H$30:$J$30),"LLD")</f>
        <v>LLD</v>
      </c>
      <c r="I28" t="str">
        <f>IF(Cd_Calculations!AA33&gt;SUM($H$30:$J$30),(Cd_Calculations!AB33^2+$H$31^2+$I$31^2+$J$31^2)^0.5,"LLD")</f>
        <v>LLD</v>
      </c>
      <c r="J28" s="12" t="str">
        <f>IF(Cd_Calculations!AA33&gt;SUM($H$30:$J$30),I28/H28,"LLD")</f>
        <v>LLD</v>
      </c>
      <c r="K28" s="13" t="str">
        <f>IF(Cd_Calculations!AD33&gt;SUM($K$30:$M$30),Cd_Calculations!AD33-SUM($K$30:$M$30),"LLD")</f>
        <v>LLD</v>
      </c>
      <c r="L28" t="str">
        <f>IF(Cd_Calculations!AD33&gt;SUM($K$30:$M$30),(Cd_Calculations!AE33^2+$K$31^2+$L$31^2+$M$31^2)^0.5,"LLD")</f>
        <v>LLD</v>
      </c>
      <c r="M28" s="12" t="str">
        <f>IF(Cd_Calculations!AD33&gt;SUM($K$30:$M$30),L28/K28,"LLD")</f>
        <v>LLD</v>
      </c>
      <c r="N28" s="13" t="str">
        <f>IF(Cd_Calculations!AG33&gt;SUM($N$30:$P$30),Cd_Calculations!AG33-SUM($N$30:$P$30),"LLD")</f>
        <v>LLD</v>
      </c>
      <c r="O28" t="str">
        <f>IF(Cd_Calculations!AG33&gt;SUM($N$30:$P$30),(Cd_Calculations!AH33^2+$N$31^2+$O$31^2+$P$31^2)^0.5,"LLD")</f>
        <v>LLD</v>
      </c>
      <c r="P28" s="54" t="str">
        <f>IF(Cd_Calculations!AG33&gt;SUM($N$30:$P$30),O28/N28,"LLD")</f>
        <v>LLD</v>
      </c>
      <c r="R28" t="str">
        <f t="shared" si="0"/>
        <v>LLD</v>
      </c>
      <c r="S28" t="str">
        <f t="shared" si="1"/>
        <v>LLD</v>
      </c>
      <c r="T28" t="str">
        <f t="shared" si="2"/>
        <v>LLD</v>
      </c>
      <c r="U28" t="str">
        <f t="shared" si="3"/>
        <v>LLD</v>
      </c>
      <c r="V28" t="str">
        <f t="shared" si="4"/>
        <v>LLD</v>
      </c>
      <c r="X28" t="str">
        <f t="shared" si="5"/>
        <v>LLD</v>
      </c>
      <c r="Y28" t="str">
        <f t="shared" si="6"/>
        <v>LLD</v>
      </c>
      <c r="Z28" s="12" t="str">
        <f t="shared" si="7"/>
        <v>LLD</v>
      </c>
      <c r="AB28" t="s">
        <v>42</v>
      </c>
    </row>
    <row r="29" spans="1:28" ht="15.75" thickBot="1" x14ac:dyDescent="0.3">
      <c r="A29" s="49" t="str">
        <f>Cd_Calculations!B34</f>
        <v>52G</v>
      </c>
      <c r="B29" s="49" t="str">
        <f>IF(Cd_Calculations!U34&gt;SUM($B$30:$D$30),Cd_Calculations!U34-SUM($B$30:$D$30),"LLD")</f>
        <v>LLD</v>
      </c>
      <c r="C29" s="49" t="str">
        <f>IF(Cd_Calculations!U34&gt;SUM($B$30:$D$30),(Cd_Calculations!V34^2+$B$31^2+$C$31^2+$D$31)^0.5,"LLD")</f>
        <v>LLD</v>
      </c>
      <c r="D29" s="50" t="str">
        <f>IF(Cd_Calculations!U34&gt;SUM($B$30:$D$30),C29/B29,"LLD")</f>
        <v>LLD</v>
      </c>
      <c r="E29" s="51">
        <f>IF(Cd_Calculations!X34&gt;SUM($E$30:$G$30),Cd_Calculations!X34-SUM($E$30:$G$30),"LLD")</f>
        <v>2.3692622057182151E-2</v>
      </c>
      <c r="F29" s="49">
        <f>IF(Cd_Calculations!X34&gt;SUM($E$30:$G$30),(Cd_Calculations!Y34^2+$E$31^2+$F$31^2+$G$31^2)^0.5,"LLD")</f>
        <v>0.14129256746518468</v>
      </c>
      <c r="G29" s="50">
        <f>IF(Cd_Calculations!X34&gt;SUM($E$30:$G$30),F29/E29,"LLD")</f>
        <v>5.9635681995928946</v>
      </c>
      <c r="H29" s="51" t="str">
        <f>IF(Cd_Calculations!AA34&gt;SUM($H$30:$J$30),Cd_Calculations!AA34-SUM($H$30:$J$30),"LLD")</f>
        <v>LLD</v>
      </c>
      <c r="I29" s="49" t="str">
        <f>IF(Cd_Calculations!AA34&gt;SUM($H$30:$J$30),(Cd_Calculations!AB34^2+$H$31^2+$I$31^2+$J$31^2)^0.5,"LLD")</f>
        <v>LLD</v>
      </c>
      <c r="J29" s="50" t="str">
        <f>IF(Cd_Calculations!AA34&gt;SUM($H$30:$J$30),I29/H29,"LLD")</f>
        <v>LLD</v>
      </c>
      <c r="K29" s="51">
        <f>IF(Cd_Calculations!AD34&gt;SUM($K$30:$M$30),Cd_Calculations!AD34-SUM($K$30:$M$30),"LLD")</f>
        <v>2.5615673383928422E-3</v>
      </c>
      <c r="L29" s="49">
        <f>IF(Cd_Calculations!AD34&gt;SUM($K$30:$M$30),(Cd_Calculations!AE34^2+$K$31^2+$L$31^2+$M$31^2)^0.5,"LLD")</f>
        <v>0.18155688035046094</v>
      </c>
      <c r="M29" s="50">
        <f>IF(Cd_Calculations!AD34&gt;SUM($K$30:$M$30),L29/K29,"LLD")</f>
        <v>70.877262381230977</v>
      </c>
      <c r="N29" s="51">
        <f>IF(Cd_Calculations!AG34&gt;SUM($N$30:$P$30),Cd_Calculations!AG34-SUM($N$30:$P$30),"LLD")</f>
        <v>0.52945394086177799</v>
      </c>
      <c r="O29" s="49">
        <f>IF(Cd_Calculations!AG34&gt;SUM($N$30:$P$30),(Cd_Calculations!AH34^2+$N$31^2+$O$31^2+$P$31^2)^0.5,"LLD")</f>
        <v>1.3797927286872544</v>
      </c>
      <c r="P29" s="55">
        <f>IF(Cd_Calculations!AG34&gt;SUM($N$30:$P$30),O29/N29,"LLD")</f>
        <v>2.6060675390221912</v>
      </c>
      <c r="R29" t="str">
        <f t="shared" si="0"/>
        <v>LLD</v>
      </c>
      <c r="S29">
        <f t="shared" si="1"/>
        <v>1.9963589620903763E-2</v>
      </c>
      <c r="T29" t="str">
        <f t="shared" si="2"/>
        <v>LLD</v>
      </c>
      <c r="U29">
        <f t="shared" si="3"/>
        <v>3.2962900802591594E-2</v>
      </c>
      <c r="V29">
        <f t="shared" si="4"/>
        <v>1.9038279741382194</v>
      </c>
      <c r="X29">
        <f t="shared" si="5"/>
        <v>0.55570813025735299</v>
      </c>
      <c r="Y29">
        <f t="shared" si="6"/>
        <v>1.3988403999605226</v>
      </c>
      <c r="Z29" s="12">
        <f t="shared" si="7"/>
        <v>2.5172214041797591</v>
      </c>
      <c r="AB29" t="s">
        <v>44</v>
      </c>
    </row>
    <row r="30" spans="1:28" ht="30" x14ac:dyDescent="0.25">
      <c r="A30" s="41" t="s">
        <v>57</v>
      </c>
      <c r="B30" s="13">
        <v>1.7999999999999999E-2</v>
      </c>
      <c r="D30" s="12"/>
      <c r="E30" s="13">
        <v>3.4200000000000001E-2</v>
      </c>
      <c r="F30">
        <v>1.4E-2</v>
      </c>
      <c r="G30" s="12"/>
      <c r="H30" s="13">
        <v>1.7500000000000002E-2</v>
      </c>
      <c r="J30" s="56">
        <v>0</v>
      </c>
      <c r="K30" s="13">
        <v>4.1500000000000002E-2</v>
      </c>
      <c r="L30">
        <v>8.9999999999999993E-3</v>
      </c>
      <c r="M30" s="12"/>
      <c r="N30" s="13">
        <v>1.0999999999999999E-2</v>
      </c>
      <c r="O30" s="52">
        <v>0.21099999999999999</v>
      </c>
      <c r="P30" s="54"/>
      <c r="Z30" s="12"/>
    </row>
    <row r="31" spans="1:28" ht="15.75" thickBot="1" x14ac:dyDescent="0.3">
      <c r="A31" s="49" t="s">
        <v>53</v>
      </c>
      <c r="B31" s="51">
        <v>7.3999999999999996E-2</v>
      </c>
      <c r="C31" s="49"/>
      <c r="D31" s="50"/>
      <c r="E31" s="51">
        <v>0.14099999999999999</v>
      </c>
      <c r="F31" s="49">
        <v>8.9999999999999993E-3</v>
      </c>
      <c r="G31" s="50"/>
      <c r="H31" s="51">
        <v>7.1999999999999995E-2</v>
      </c>
      <c r="I31" s="49"/>
      <c r="J31" s="57">
        <v>0</v>
      </c>
      <c r="K31" s="51">
        <v>0.17100000000000001</v>
      </c>
      <c r="L31" s="49">
        <v>6.0999999999999999E-2</v>
      </c>
      <c r="M31" s="50"/>
      <c r="N31" s="51">
        <v>4.4999999999999998E-2</v>
      </c>
      <c r="O31" s="49">
        <v>1.379</v>
      </c>
      <c r="P31" s="55"/>
      <c r="Z31" s="12"/>
    </row>
    <row r="32" spans="1:28" x14ac:dyDescent="0.25">
      <c r="B32" t="s">
        <v>55</v>
      </c>
      <c r="N32" s="26"/>
    </row>
    <row r="33" spans="2:14" x14ac:dyDescent="0.25">
      <c r="B33" t="s">
        <v>56</v>
      </c>
      <c r="N33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17" bestFit="1" customWidth="1"/>
    <col min="4" max="4" width="10.140625" bestFit="1" customWidth="1"/>
    <col min="13" max="13" width="9.85546875" bestFit="1" customWidth="1"/>
  </cols>
  <sheetData>
    <row r="1" spans="1:26" x14ac:dyDescent="0.25">
      <c r="A1" t="str">
        <f>Cd_Calculations!B5</f>
        <v>Sample ID</v>
      </c>
      <c r="B1" t="str">
        <f>Cd_Calculations!U5</f>
        <v>Cd111</v>
      </c>
      <c r="C1" t="str">
        <f>Cd_Calculations!V5</f>
        <v>±</v>
      </c>
      <c r="D1" t="str">
        <f>Cd_Calculations!W5</f>
        <v>%</v>
      </c>
      <c r="E1" s="13" t="str">
        <f>Cd_Calculations!X5</f>
        <v>Cd112</v>
      </c>
      <c r="F1" t="str">
        <f>Cd_Calculations!Y5</f>
        <v>±</v>
      </c>
      <c r="G1" s="12" t="str">
        <f>Cd_Calculations!Z5</f>
        <v>%</v>
      </c>
      <c r="H1" s="13" t="str">
        <f>Cd_Calculations!AA5</f>
        <v>Cd113</v>
      </c>
      <c r="I1" t="str">
        <f>Cd_Calculations!AB5</f>
        <v>±</v>
      </c>
      <c r="J1" t="str">
        <f>Cd_Calculations!AC5</f>
        <v>%</v>
      </c>
      <c r="K1" s="13" t="str">
        <f>Cd_Calculations!AD5</f>
        <v>Cd114</v>
      </c>
      <c r="L1" t="str">
        <f>Cd_Calculations!AE5</f>
        <v>±</v>
      </c>
      <c r="M1" t="str">
        <f>Cd_Calculations!AF5</f>
        <v>%</v>
      </c>
      <c r="N1" s="13" t="str">
        <f>Cd_Calculations!AG5</f>
        <v>Cd116</v>
      </c>
      <c r="O1" t="str">
        <f>Cd_Calculations!AH5</f>
        <v>±</v>
      </c>
      <c r="P1" s="53" t="str">
        <f>Cd_Calculations!AI5</f>
        <v>%</v>
      </c>
      <c r="R1" t="s">
        <v>52</v>
      </c>
      <c r="S1" t="s">
        <v>52</v>
      </c>
      <c r="T1" t="s">
        <v>52</v>
      </c>
      <c r="U1" t="s">
        <v>52</v>
      </c>
      <c r="V1" t="s">
        <v>52</v>
      </c>
      <c r="X1" t="s">
        <v>54</v>
      </c>
      <c r="Y1" t="s">
        <v>33</v>
      </c>
      <c r="Z1" t="s">
        <v>36</v>
      </c>
    </row>
    <row r="2" spans="1:26" s="75" customFormat="1" x14ac:dyDescent="0.25">
      <c r="A2" s="75" t="str">
        <f>Cd_Calculations!B7</f>
        <v>87G Trace</v>
      </c>
      <c r="B2" s="75">
        <f>IF(Cd_Calculations!U7&gt;SUM($B$30:$D$30),Cd_Calculations!U7-SUM($B$30:$D$30),"LLD")</f>
        <v>1.7520591170502935</v>
      </c>
      <c r="C2" s="75">
        <f>IF(Cd_Calculations!U7&gt;SUM($B$30:$D$30),(Cd_Calculations!V7^2+$B$31^2+$C$31^2+$D$31^2)^0.5,"LLD")</f>
        <v>4.3928300377150363E-2</v>
      </c>
      <c r="D2" s="76">
        <f>IF(Cd_Calculations!U7&gt;SUM($B$30:$D$30),C2/B2,"LLD")</f>
        <v>2.5072384801208387E-2</v>
      </c>
      <c r="E2" s="77">
        <f>IF(Cd_Calculations!X7&gt;SUM($E$30:$G$30),Cd_Calculations!X7-SUM($E$30:$G$30),"LLD")</f>
        <v>2.0338639410985473</v>
      </c>
      <c r="F2" s="75">
        <f>IF(Cd_Calculations!X7&gt;SUM($E$30:$G$30),(Cd_Calculations!Y7^2+$E$31^2+$F$31^2+$G$31^2)^0.5,"LLD")</f>
        <v>4.9936245077190432E-2</v>
      </c>
      <c r="G2" s="76">
        <f>IF(Cd_Calculations!X7&gt;SUM($E$30:$G$30),F2/E2,"LLD")</f>
        <v>2.4552401991166851E-2</v>
      </c>
      <c r="H2" s="77">
        <f>IF(Cd_Calculations!AA7&gt;SUM($H$30:$J$30),Cd_Calculations!AA7-SUM($H$30:$J$30),"LLD")</f>
        <v>0.34225187983722732</v>
      </c>
      <c r="I2" s="75">
        <f>IF(Cd_Calculations!AA7&gt;SUM($H$30:$J$30),(Cd_Calculations!AB7^2+$H$31^2+$I$31^2+$J$31^2)^0.5,"LLD")</f>
        <v>1.1318935504245221E-2</v>
      </c>
      <c r="J2" s="76">
        <f>IF(Cd_Calculations!AA7&gt;SUM($H$30:$J$30),I2/H2,"LLD")</f>
        <v>3.3071945462004267E-2</v>
      </c>
      <c r="K2" s="77">
        <f>IF(Cd_Calculations!AD7&gt;SUM($K$30:$M$30),Cd_Calculations!AD7-SUM($K$30:$M$30),"LLD")</f>
        <v>1.5304106078433426</v>
      </c>
      <c r="L2" s="75">
        <f>IF(Cd_Calculations!AD7&gt;SUM($K$30:$M$30),(Cd_Calculations!AE7^2+$K$31^2+$L$31^2+$M$31^2)^0.5,"LLD")</f>
        <v>3.8370243820205104E-2</v>
      </c>
      <c r="M2" s="76">
        <f>IF(Cd_Calculations!AD7&gt;SUM($K$30:$M$30),L2/K2,"LLD")</f>
        <v>2.5071862167942317E-2</v>
      </c>
      <c r="N2" s="77">
        <f>IF(Cd_Calculations!AG7&gt;SUM($N$30:$P$30),Cd_Calculations!AG7-SUM($N$30:$P$30),"LLD")</f>
        <v>4.9895650914580791</v>
      </c>
      <c r="O2" s="75">
        <f>IF(Cd_Calculations!AG7&gt;SUM($N$30:$P$30),(Cd_Calculations!AH7^2+$N$31^2+$O$31^2+$P$31^2)^0.5,"LLD")</f>
        <v>0.11567234283075926</v>
      </c>
      <c r="P2" s="78">
        <f>IF(Cd_Calculations!AG7&gt;SUM($N$30:$P$30),O2/N2,"LLD")</f>
        <v>2.3182850751618682E-2</v>
      </c>
      <c r="R2" s="75">
        <f>IF(C2="LLD","LLD",C2^2)</f>
        <v>1.9296955740251487E-3</v>
      </c>
      <c r="S2" s="75">
        <f>IF(F2="LLD","LLD",F2^2)</f>
        <v>2.4936285724092258E-3</v>
      </c>
      <c r="T2" s="75">
        <f>IF(I2="LLD","LLD",I2^2)</f>
        <v>1.28118300949263E-4</v>
      </c>
      <c r="U2" s="75">
        <f>IF(L2="LLD","LLD",L2^2)</f>
        <v>1.4722756108219879E-3</v>
      </c>
      <c r="V2" s="75">
        <f>IF(O2="LLD","LLD",O2^2)</f>
        <v>1.3380090895956704E-2</v>
      </c>
      <c r="X2" s="75">
        <f>IF(SUM(B2,E2,H2,K2,N2)=0,"LLD",SUM(B2,E2,H2,K2,N2))</f>
        <v>10.64815063728749</v>
      </c>
      <c r="Y2" s="75">
        <f>IF(X2="LLD","LLD",SUM(R2:V2)^0.5)</f>
        <v>0.13929755544934136</v>
      </c>
      <c r="Z2" s="76">
        <f>IF(X2="LLD","LLD",Y2/X2)</f>
        <v>1.30818543232805E-2</v>
      </c>
    </row>
    <row r="3" spans="1:26" s="75" customFormat="1" x14ac:dyDescent="0.25">
      <c r="A3" s="75" t="str">
        <f>Cd_Calculations!B8</f>
        <v>90G Trace</v>
      </c>
      <c r="B3" s="75">
        <f>IF(Cd_Calculations!U8&gt;SUM($B$30:$D$30),Cd_Calculations!U8-SUM($B$30:$D$30),"LLD")</f>
        <v>1.7478783602773232E-2</v>
      </c>
      <c r="C3" s="75">
        <f>IF(Cd_Calculations!U8&gt;SUM($B$30:$D$30),(Cd_Calculations!V8^2+$B$31^2+$C$31^2+$D$31^2)^0.5,"LLD")</f>
        <v>1.0776889052001022E-3</v>
      </c>
      <c r="D3" s="76">
        <f>IF(Cd_Calculations!U8&gt;SUM($B$30:$D$30),C3/B3,"LLD")</f>
        <v>6.1656973945779223E-2</v>
      </c>
      <c r="E3" s="77">
        <f>IF(Cd_Calculations!X8&gt;SUM($E$30:$G$30),Cd_Calculations!X8-SUM($E$30:$G$30),"LLD")</f>
        <v>3.7553684370786378E-2</v>
      </c>
      <c r="F3" s="75">
        <f>IF(Cd_Calculations!X8&gt;SUM($E$30:$G$30),(Cd_Calculations!Y8^2+$E$31^2+$F$31^2+$G$31^2)^0.5,"LLD")</f>
        <v>1.6296896283699222E-3</v>
      </c>
      <c r="G3" s="76">
        <f>IF(Cd_Calculations!X8&gt;SUM($E$30:$G$30),F3/E3,"LLD")</f>
        <v>4.3396264725430893E-2</v>
      </c>
      <c r="H3" s="77">
        <f>IF(Cd_Calculations!AA8&gt;SUM($H$30:$J$30),Cd_Calculations!AA8-SUM($H$30:$J$30),"LLD")</f>
        <v>3.6040382191486468E-2</v>
      </c>
      <c r="I3" s="75">
        <f>IF(Cd_Calculations!AA8&gt;SUM($H$30:$J$30),(Cd_Calculations!AB8^2+$H$31^2+$I$31^2+$J$31^2)^0.5,"LLD")</f>
        <v>1.6002514581944108E-3</v>
      </c>
      <c r="J3" s="76">
        <f>IF(Cd_Calculations!AA8&gt;SUM($H$30:$J$30),I3/H3,"LLD")</f>
        <v>4.4401622871036737E-2</v>
      </c>
      <c r="K3" s="77">
        <f>IF(Cd_Calculations!AD8&gt;SUM($K$30:$M$30),Cd_Calculations!AD8-SUM($K$30:$M$30),"LLD")</f>
        <v>2.5197321355076924E-2</v>
      </c>
      <c r="L3" s="75">
        <f>IF(Cd_Calculations!AD8&gt;SUM($K$30:$M$30),(Cd_Calculations!AE8^2+$K$31^2+$L$31^2+$M$31^2)^0.5,"LLD")</f>
        <v>1.2379225912211161E-3</v>
      </c>
      <c r="M3" s="76">
        <f>IF(Cd_Calculations!AD8&gt;SUM($K$30:$M$30),L3/K3,"LLD")</f>
        <v>4.9129134552696858E-2</v>
      </c>
      <c r="N3" s="77">
        <f>IF(Cd_Calculations!AG8&gt;SUM($N$30:$P$30),Cd_Calculations!AG8-SUM($N$30:$P$30),"LLD")</f>
        <v>0.12120584355320668</v>
      </c>
      <c r="O3" s="75">
        <f>IF(Cd_Calculations!AG8&gt;SUM($N$30:$P$30),(Cd_Calculations!AH8^2+$N$31^2+$O$31^2+$P$31^2)^0.5,"LLD")</f>
        <v>3.2358457349096251E-3</v>
      </c>
      <c r="P3" s="78">
        <f>IF(Cd_Calculations!AG8&gt;SUM($N$30:$P$30),O3/N3,"LLD")</f>
        <v>2.669710997464541E-2</v>
      </c>
      <c r="R3" s="75">
        <f t="shared" ref="R3:R29" si="0">IF(C3="LLD","LLD",C3^2)</f>
        <v>1.1614133763913949E-6</v>
      </c>
      <c r="S3" s="75">
        <f t="shared" ref="S3:S29" si="1">IF(F3="LLD","LLD",F3^2)</f>
        <v>2.655888284816495E-6</v>
      </c>
      <c r="T3" s="75">
        <f t="shared" ref="T3:T29" si="2">IF(I3="LLD","LLD",I3^2)</f>
        <v>2.5608047294533382E-6</v>
      </c>
      <c r="U3" s="75">
        <f t="shared" ref="U3:U29" si="3">IF(L3="LLD","LLD",L3^2)</f>
        <v>1.5324523418556025E-6</v>
      </c>
      <c r="V3" s="75">
        <f t="shared" ref="V3:V29" si="4">IF(O3="LLD","LLD",O3^2)</f>
        <v>1.0470697620132812E-5</v>
      </c>
      <c r="X3" s="75">
        <f t="shared" ref="X3:X29" si="5">IF(SUM(B3,E3,H3,K3,N3)=0,"LLD",SUM(B3,E3,H3,K3,N3))</f>
        <v>0.23747601507332966</v>
      </c>
      <c r="Y3" s="75">
        <f t="shared" ref="Y3:Y29" si="6">IF(X3="LLD","LLD",SUM(R3:V3)^0.5)</f>
        <v>4.2873367435564986E-3</v>
      </c>
      <c r="Z3" s="76">
        <f t="shared" ref="Z3:Z29" si="7">IF(X3="LLD","LLD",Y3/X3)</f>
        <v>1.8053767418291157E-2</v>
      </c>
    </row>
    <row r="4" spans="1:26" x14ac:dyDescent="0.25">
      <c r="A4" t="str">
        <f>Cd_Calculations!B9</f>
        <v>93G Trace</v>
      </c>
      <c r="B4">
        <f>IF(Cd_Calculations!U9&gt;SUM($B$30:$D$30),Cd_Calculations!U9-SUM($B$30:$D$30),"LLD")</f>
        <v>3.035439491644551E-3</v>
      </c>
      <c r="C4">
        <f>IF(Cd_Calculations!U9&gt;SUM($B$30:$D$30),(Cd_Calculations!V9^2+$B$31^2+$C$31^2+$D$31^2)^0.5,"LLD")</f>
        <v>3.8328204203424521E-4</v>
      </c>
      <c r="D4" s="12">
        <f>IF(Cd_Calculations!U9&gt;SUM($B$30:$D$30),C4/B4,"LLD")</f>
        <v>0.12626904377085418</v>
      </c>
      <c r="E4" s="13">
        <f>IF(Cd_Calculations!X9&gt;SUM($E$30:$G$30),Cd_Calculations!X9-SUM($E$30:$G$30),"LLD")</f>
        <v>2.9347792520292453E-2</v>
      </c>
      <c r="F4">
        <f>IF(Cd_Calculations!X9&gt;SUM($E$30:$G$30),(Cd_Calculations!Y9^2+$E$31^2+$F$31^2+$G$31^2)^0.5,"LLD")</f>
        <v>1.2700329668588397E-3</v>
      </c>
      <c r="G4" s="12">
        <f>IF(Cd_Calculations!X9&gt;SUM($E$30:$G$30),F4/E4,"LLD")</f>
        <v>4.327524688545753E-2</v>
      </c>
      <c r="H4" s="13">
        <f>IF(Cd_Calculations!AA9&gt;SUM($H$30:$J$30),Cd_Calculations!AA9-SUM($H$30:$J$30),"LLD")</f>
        <v>2.3940388942795859E-2</v>
      </c>
      <c r="I4">
        <f>IF(Cd_Calculations!AA9&gt;SUM($H$30:$J$30),(Cd_Calculations!AB9^2+$H$31^2+$I$31^2+$J$31^2)^0.5,"LLD")</f>
        <v>1.1322438851668688E-3</v>
      </c>
      <c r="J4" s="12">
        <f>IF(Cd_Calculations!AA9&gt;SUM($H$30:$J$30),I4/H4,"LLD")</f>
        <v>4.7294297844212081E-2</v>
      </c>
      <c r="K4" s="13">
        <f>IF(Cd_Calculations!AD9&gt;SUM($K$30:$M$30),Cd_Calculations!AD9-SUM($K$30:$M$30),"LLD")</f>
        <v>2.4942478410369784E-2</v>
      </c>
      <c r="L4">
        <f>IF(Cd_Calculations!AD9&gt;SUM($K$30:$M$30),(Cd_Calculations!AE9^2+$K$31^2+$L$31^2+$M$31^2)^0.5,"LLD")</f>
        <v>1.1055418582674619E-3</v>
      </c>
      <c r="M4" s="12">
        <f>IF(Cd_Calculations!AD9&gt;SUM($K$30:$M$30),L4/K4,"LLD")</f>
        <v>4.4323657019096997E-2</v>
      </c>
      <c r="N4" s="13">
        <f>IF(Cd_Calculations!AG9&gt;SUM($N$30:$P$30),Cd_Calculations!AG9-SUM($N$30:$P$30),"LLD")</f>
        <v>5.2218007900979926E-2</v>
      </c>
      <c r="O4">
        <f>IF(Cd_Calculations!AG9&gt;SUM($N$30:$P$30),(Cd_Calculations!AH9^2+$N$31^2+$O$31^2+$P$31^2)^0.5,"LLD")</f>
        <v>1.6745217186811057E-3</v>
      </c>
      <c r="P4" s="54">
        <f>IF(Cd_Calculations!AG9&gt;SUM($N$30:$P$30),O4/N4,"LLD")</f>
        <v>3.2067897378553221E-2</v>
      </c>
      <c r="R4">
        <f t="shared" si="0"/>
        <v>1.4690512374594092E-7</v>
      </c>
      <c r="S4">
        <f t="shared" si="1"/>
        <v>1.6129837369082666E-6</v>
      </c>
      <c r="T4">
        <f t="shared" si="2"/>
        <v>1.2819762154977657E-6</v>
      </c>
      <c r="U4">
        <f t="shared" si="3"/>
        <v>1.2222228003814728E-6</v>
      </c>
      <c r="V4">
        <f t="shared" si="4"/>
        <v>2.804022986334724E-6</v>
      </c>
      <c r="X4">
        <f t="shared" si="5"/>
        <v>0.13348410726608256</v>
      </c>
      <c r="Y4">
        <f t="shared" si="6"/>
        <v>2.6585918947571044E-3</v>
      </c>
      <c r="Z4" s="12">
        <f t="shared" si="7"/>
        <v>1.9916917071315165E-2</v>
      </c>
    </row>
    <row r="5" spans="1:26" x14ac:dyDescent="0.25">
      <c r="A5" t="str">
        <f>Cd_Calculations!B10</f>
        <v>96G Trace</v>
      </c>
      <c r="B5">
        <f>IF(Cd_Calculations!U10&gt;SUM($B$30:$D$30),Cd_Calculations!U10-SUM($B$30:$D$30),"LLD")</f>
        <v>6.260459295900995E-3</v>
      </c>
      <c r="C5">
        <f>IF(Cd_Calculations!U10&gt;SUM($B$30:$D$30),(Cd_Calculations!V10^2+$B$31^2+$C$31^2+$D$31^2)^0.5,"LLD")</f>
        <v>6.4909575875130661E-4</v>
      </c>
      <c r="D5" s="12">
        <f>IF(Cd_Calculations!U10&gt;SUM($B$30:$D$30),C5/B5,"LLD")</f>
        <v>0.10368181120134411</v>
      </c>
      <c r="E5" s="13">
        <f>IF(Cd_Calculations!X10&gt;SUM($E$30:$G$30),Cd_Calculations!X10-SUM($E$30:$G$30),"LLD")</f>
        <v>1.4123321373231901E-2</v>
      </c>
      <c r="F5">
        <f>IF(Cd_Calculations!X10&gt;SUM($E$30:$G$30),(Cd_Calculations!Y10^2+$E$31^2+$F$31^2+$G$31^2)^0.5,"LLD")</f>
        <v>9.7736165665636334E-4</v>
      </c>
      <c r="G5" s="12">
        <f>IF(Cd_Calculations!X10&gt;SUM($E$30:$G$30),F5/E5,"LLD")</f>
        <v>6.9201969623715318E-2</v>
      </c>
      <c r="H5" s="13">
        <f>IF(Cd_Calculations!AA10&gt;SUM($H$30:$J$30),Cd_Calculations!AA10-SUM($H$30:$J$30),"LLD")</f>
        <v>2.710838676060421E-2</v>
      </c>
      <c r="I5">
        <f>IF(Cd_Calculations!AA10&gt;SUM($H$30:$J$30),(Cd_Calculations!AB10^2+$H$31^2+$I$31^2+$J$31^2)^0.5,"LLD")</f>
        <v>1.3941825295251014E-3</v>
      </c>
      <c r="J5" s="12">
        <f>IF(Cd_Calculations!AA10&gt;SUM($H$30:$J$30),I5/H5,"LLD")</f>
        <v>5.1429933541866986E-2</v>
      </c>
      <c r="K5" s="13">
        <f>IF(Cd_Calculations!AD10&gt;SUM($K$30:$M$30),Cd_Calculations!AD10-SUM($K$30:$M$30),"LLD")</f>
        <v>3.068515225087913E-2</v>
      </c>
      <c r="L5">
        <f>IF(Cd_Calculations!AD10&gt;SUM($K$30:$M$30),(Cd_Calculations!AE10^2+$K$31^2+$L$31^2+$M$31^2)^0.5,"LLD")</f>
        <v>1.4302259982756399E-3</v>
      </c>
      <c r="M5" s="12">
        <f>IF(Cd_Calculations!AD10&gt;SUM($K$30:$M$30),L5/K5,"LLD")</f>
        <v>4.6609708388677264E-2</v>
      </c>
      <c r="N5" s="13">
        <f>IF(Cd_Calculations!AG10&gt;SUM($N$30:$P$30),Cd_Calculations!AG10-SUM($N$30:$P$30),"LLD")</f>
        <v>9.3504654128459222E-2</v>
      </c>
      <c r="O5">
        <f>IF(Cd_Calculations!AG10&gt;SUM($N$30:$P$30),(Cd_Calculations!AH10^2+$N$31^2+$O$31^2+$P$31^2)^0.5,"LLD")</f>
        <v>2.7643579425091895E-3</v>
      </c>
      <c r="P5" s="54">
        <f>IF(Cd_Calculations!AG10&gt;SUM($N$30:$P$30),O5/N5,"LLD")</f>
        <v>2.956385399502617E-2</v>
      </c>
      <c r="R5">
        <f t="shared" si="0"/>
        <v>4.2132530402893442E-7</v>
      </c>
      <c r="S5">
        <f t="shared" si="1"/>
        <v>9.5523580790207098E-7</v>
      </c>
      <c r="T5">
        <f t="shared" si="2"/>
        <v>1.9437449256330101E-6</v>
      </c>
      <c r="U5">
        <f t="shared" si="3"/>
        <v>2.0455464061435506E-6</v>
      </c>
      <c r="V5">
        <f t="shared" si="4"/>
        <v>7.6416748343136385E-6</v>
      </c>
      <c r="X5">
        <f t="shared" si="5"/>
        <v>0.17168197380907546</v>
      </c>
      <c r="Y5">
        <f t="shared" si="6"/>
        <v>3.6065949700543314E-3</v>
      </c>
      <c r="Z5" s="12">
        <f t="shared" si="7"/>
        <v>2.1007417902039985E-2</v>
      </c>
    </row>
    <row r="6" spans="1:26" s="14" customFormat="1" x14ac:dyDescent="0.25">
      <c r="A6" s="14" t="str">
        <f>Cd_Calculations!B11</f>
        <v>30G Trace Waste</v>
      </c>
      <c r="B6" s="14">
        <f>IF(Cd_Calculations!U11&gt;SUM($B$30:$D$30),Cd_Calculations!U11-SUM($B$30:$D$30),"LLD")</f>
        <v>1.7469295838514531</v>
      </c>
      <c r="C6" s="14">
        <f>IF(Cd_Calculations!U11&gt;SUM($B$30:$D$30),(Cd_Calculations!V11^2+$B$31^2+$C$31^2+$D$31^2)^0.5,"LLD")</f>
        <v>3.4864369910001511E-2</v>
      </c>
      <c r="D6" s="72">
        <f>IF(Cd_Calculations!U11&gt;SUM($B$30:$D$30),C6/B6,"LLD")</f>
        <v>1.9957513017288358E-2</v>
      </c>
      <c r="E6" s="73">
        <f>IF(Cd_Calculations!X11&gt;SUM($E$30:$G$30),Cd_Calculations!X11-SUM($E$30:$G$30),"LLD")</f>
        <v>1.3767896727255664</v>
      </c>
      <c r="F6" s="14">
        <f>IF(Cd_Calculations!X11&gt;SUM($E$30:$G$30),(Cd_Calculations!Y11^2+$E$31^2+$F$31^2+$G$31^2)^0.5,"LLD")</f>
        <v>2.7550071227842816E-2</v>
      </c>
      <c r="G6" s="72">
        <f>IF(Cd_Calculations!X11&gt;SUM($E$30:$G$30),F6/E6,"LLD")</f>
        <v>2.0010370337324817E-2</v>
      </c>
      <c r="H6" s="73">
        <f>IF(Cd_Calculations!AA11&gt;SUM($H$30:$J$30),Cd_Calculations!AA11-SUM($H$30:$J$30),"LLD")</f>
        <v>0.1449019305493208</v>
      </c>
      <c r="I6" s="14">
        <f>IF(Cd_Calculations!AA11&gt;SUM($H$30:$J$30),(Cd_Calculations!AB11^2+$H$31^2+$I$31^2+$J$31^2)^0.5,"LLD")</f>
        <v>4.4902271345163497E-3</v>
      </c>
      <c r="J6" s="72">
        <f>IF(Cd_Calculations!AA11&gt;SUM($H$30:$J$30),I6/H6,"LLD")</f>
        <v>3.098804217096331E-2</v>
      </c>
      <c r="K6" s="73">
        <f>IF(Cd_Calculations!AD11&gt;SUM($K$30:$M$30),Cd_Calculations!AD11-SUM($K$30:$M$30),"LLD")</f>
        <v>0.90432175623972322</v>
      </c>
      <c r="L6" s="14">
        <f>IF(Cd_Calculations!AD11&gt;SUM($K$30:$M$30),(Cd_Calculations!AE11^2+$K$31^2+$L$31^2+$M$31^2)^0.5,"LLD")</f>
        <v>1.8775211114212934E-2</v>
      </c>
      <c r="M6" s="72">
        <f>IF(Cd_Calculations!AD11&gt;SUM($K$30:$M$30),L6/K6,"LLD")</f>
        <v>2.0761649252233498E-2</v>
      </c>
      <c r="N6" s="73">
        <f>IF(Cd_Calculations!AG11&gt;SUM($N$30:$P$30),Cd_Calculations!AG11-SUM($N$30:$P$30),"LLD")</f>
        <v>1.2791711687054466</v>
      </c>
      <c r="O6" s="14">
        <f>IF(Cd_Calculations!AG11&gt;SUM($N$30:$P$30),(Cd_Calculations!AH11^2+$N$31^2+$O$31^2+$P$31^2)^0.5,"LLD")</f>
        <v>2.5113055511409493E-2</v>
      </c>
      <c r="P6" s="74">
        <f>IF(Cd_Calculations!AG11&gt;SUM($N$30:$P$30),O6/N6,"LLD")</f>
        <v>1.963228700411106E-2</v>
      </c>
      <c r="R6" s="14">
        <f t="shared" si="0"/>
        <v>1.2155242892214187E-3</v>
      </c>
      <c r="S6" s="14">
        <f t="shared" si="1"/>
        <v>7.5900642465921264E-4</v>
      </c>
      <c r="T6" s="14">
        <f t="shared" si="2"/>
        <v>2.0162139719546907E-5</v>
      </c>
      <c r="U6" s="14">
        <f t="shared" si="3"/>
        <v>3.5250855238326491E-4</v>
      </c>
      <c r="V6" s="14">
        <f t="shared" si="4"/>
        <v>6.3066555711913477E-4</v>
      </c>
      <c r="X6" s="14">
        <f t="shared" si="5"/>
        <v>5.4521141120715102</v>
      </c>
      <c r="Y6" s="14">
        <f t="shared" si="6"/>
        <v>5.4569835652149234E-2</v>
      </c>
      <c r="Z6" s="72">
        <f t="shared" si="7"/>
        <v>1.0008931311860534E-2</v>
      </c>
    </row>
    <row r="7" spans="1:26" s="68" customFormat="1" x14ac:dyDescent="0.25">
      <c r="A7" s="68" t="str">
        <f>Cd_Calculations!B12</f>
        <v>30G Trace Original</v>
      </c>
      <c r="B7" s="68">
        <f>IF(Cd_Calculations!U12&gt;SUM($B$30:$D$30),Cd_Calculations!U12-SUM($B$30:$D$30),"LLD")</f>
        <v>1.316092282298055</v>
      </c>
      <c r="C7" s="68">
        <f>IF(Cd_Calculations!U12&gt;SUM($B$30:$D$30),(Cd_Calculations!V12^2+$B$31^2+$C$31^2+$D$31^2)^0.5,"LLD")</f>
        <v>2.5097807932596868E-2</v>
      </c>
      <c r="D7" s="69">
        <f>IF(Cd_Calculations!U12&gt;SUM($B$30:$D$30),C7/B7,"LLD")</f>
        <v>1.9069945375542425E-2</v>
      </c>
      <c r="E7" s="70">
        <f>IF(Cd_Calculations!X12&gt;SUM($E$30:$G$30),Cd_Calculations!X12-SUM($E$30:$G$30),"LLD")</f>
        <v>1.5246454588922693</v>
      </c>
      <c r="F7" s="68">
        <f>IF(Cd_Calculations!X12&gt;SUM($E$30:$G$30),(Cd_Calculations!Y12^2+$E$31^2+$F$31^2+$G$31^2)^0.5,"LLD")</f>
        <v>2.8457647889627454E-2</v>
      </c>
      <c r="G7" s="69">
        <f>IF(Cd_Calculations!X12&gt;SUM($E$30:$G$30),F7/E7,"LLD")</f>
        <v>1.8665092086591298E-2</v>
      </c>
      <c r="H7" s="70">
        <f>IF(Cd_Calculations!AA12&gt;SUM($H$30:$J$30),Cd_Calculations!AA12-SUM($H$30:$J$30),"LLD")</f>
        <v>0.25617905778169009</v>
      </c>
      <c r="I7" s="68">
        <f>IF(Cd_Calculations!AA12&gt;SUM($H$30:$J$30),(Cd_Calculations!AB12^2+$H$31^2+$I$31^2+$J$31^2)^0.5,"LLD")</f>
        <v>6.2478585869061758E-3</v>
      </c>
      <c r="J7" s="69">
        <f>IF(Cd_Calculations!AA12&gt;SUM($H$30:$J$30),I7/H7,"LLD")</f>
        <v>2.4388639106598858E-2</v>
      </c>
      <c r="K7" s="70">
        <f>IF(Cd_Calculations!AD12&gt;SUM($K$30:$M$30),Cd_Calculations!AD12-SUM($K$30:$M$30),"LLD")</f>
        <v>1.0094364090055623</v>
      </c>
      <c r="L7" s="68">
        <f>IF(Cd_Calculations!AD12&gt;SUM($K$30:$M$30),(Cd_Calculations!AE12^2+$K$31^2+$L$31^2+$M$31^2)^0.5,"LLD")</f>
        <v>1.941106920249212E-2</v>
      </c>
      <c r="M7" s="69">
        <f>IF(Cd_Calculations!AD12&gt;SUM($K$30:$M$30),L7/K7,"LLD")</f>
        <v>1.9229610730620239E-2</v>
      </c>
      <c r="N7" s="70">
        <f>IF(Cd_Calculations!AG12&gt;SUM($N$30:$P$30),Cd_Calculations!AG12-SUM($N$30:$P$30),"LLD")</f>
        <v>5.0829373053410949</v>
      </c>
      <c r="O7" s="68">
        <f>IF(Cd_Calculations!AG12&gt;SUM($N$30:$P$30),(Cd_Calculations!AH12^2+$N$31^2+$O$31^2+$P$31^2)^0.5,"LLD")</f>
        <v>9.0143093683351605E-2</v>
      </c>
      <c r="P7" s="71">
        <f>IF(Cd_Calculations!AG12&gt;SUM($N$30:$P$30),O7/N7,"LLD")</f>
        <v>1.7734449250166873E-2</v>
      </c>
      <c r="R7" s="68">
        <f t="shared" si="0"/>
        <v>6.2989996302152229E-4</v>
      </c>
      <c r="S7" s="68">
        <f t="shared" si="1"/>
        <v>8.0983772341001786E-4</v>
      </c>
      <c r="T7" s="68">
        <f t="shared" si="2"/>
        <v>3.9035736921977238E-5</v>
      </c>
      <c r="U7" s="68">
        <f t="shared" si="3"/>
        <v>3.7678960758393806E-4</v>
      </c>
      <c r="V7" s="68">
        <f t="shared" si="4"/>
        <v>8.1257773388055034E-3</v>
      </c>
      <c r="X7" s="68">
        <f t="shared" si="5"/>
        <v>9.1892905133186709</v>
      </c>
      <c r="Y7" s="68">
        <f t="shared" si="6"/>
        <v>9.9906658285336306E-2</v>
      </c>
      <c r="Z7" s="69">
        <f t="shared" si="7"/>
        <v>1.0872075285957574E-2</v>
      </c>
    </row>
    <row r="8" spans="1:26" x14ac:dyDescent="0.25">
      <c r="A8" t="str">
        <f>Cd_Calculations!B13</f>
        <v>42G taper</v>
      </c>
      <c r="B8">
        <f>IF(Cd_Calculations!U13&gt;SUM($B$30:$D$30),Cd_Calculations!U13-SUM($B$30:$D$30),"LLD")</f>
        <v>3.5149776518411439E-2</v>
      </c>
      <c r="C8">
        <f>IF(Cd_Calculations!U13&gt;SUM($B$30:$D$30),(Cd_Calculations!V13^2+$B$31^2+$C$31^2+$D$31)^0.5,"LLD")</f>
        <v>1.1304694081275659E-3</v>
      </c>
      <c r="D8" s="12">
        <f>IF(Cd_Calculations!U13&gt;SUM($B$30:$D$30),C8/B8,"LLD")</f>
        <v>3.216149631948375E-2</v>
      </c>
      <c r="E8" s="13">
        <f>IF(Cd_Calculations!X13&gt;SUM($E$30:$G$30),Cd_Calculations!X13-SUM($E$30:$G$30),"LLD")</f>
        <v>0.50422996528018704</v>
      </c>
      <c r="F8">
        <f>IF(Cd_Calculations!X13&gt;SUM($E$30:$G$30),(Cd_Calculations!Y13^2+$E$31^2+$F$31^2+$G$31^2)^0.5,"LLD")</f>
        <v>9.4059424376769646E-3</v>
      </c>
      <c r="G8" s="12">
        <f>IF(Cd_Calculations!X13&gt;SUM($E$30:$G$30),F8/E8,"LLD")</f>
        <v>1.8654072715512525E-2</v>
      </c>
      <c r="H8" s="13">
        <f>IF(Cd_Calculations!AA13&gt;SUM($H$30:$J$30),Cd_Calculations!AA13-SUM($H$30:$J$30),"LLD")</f>
        <v>4.5508870730959446E-2</v>
      </c>
      <c r="I8">
        <f>IF(Cd_Calculations!AA13&gt;SUM($H$30:$J$30),(Cd_Calculations!AB13^2+$H$31^2+$I$31^2+$J$31^2)^0.5,"LLD")</f>
        <v>1.3713922013442084E-3</v>
      </c>
      <c r="J8" s="12">
        <f>IF(Cd_Calculations!AA13&gt;SUM($H$30:$J$30),I8/H8,"LLD")</f>
        <v>3.0134612863756637E-2</v>
      </c>
      <c r="K8" s="13">
        <f>IF(Cd_Calculations!AD13&gt;SUM($K$30:$M$30),Cd_Calculations!AD13-SUM($K$30:$M$30),"LLD")</f>
        <v>0.35352370208324441</v>
      </c>
      <c r="L8">
        <f>IF(Cd_Calculations!AD13&gt;SUM($K$30:$M$30),(Cd_Calculations!AE13^2+$K$31^2+$L$31^2+$M$31^2)^0.5,"LLD")</f>
        <v>6.8102280939178481E-3</v>
      </c>
      <c r="M8" s="12">
        <f>IF(Cd_Calculations!AD13&gt;SUM($K$30:$M$30),L8/K8,"LLD")</f>
        <v>1.9263851486580778E-2</v>
      </c>
      <c r="N8" s="13">
        <f>IF(Cd_Calculations!AG13&gt;SUM($N$30:$P$30),Cd_Calculations!AG13-SUM($N$30:$P$30),"LLD")</f>
        <v>5.4792162401871334</v>
      </c>
      <c r="O8">
        <f>IF(Cd_Calculations!AG13&gt;SUM($N$30:$P$30),(Cd_Calculations!AH13^2+$N$31^2+$O$31^2+$P$31^2)^0.5,"LLD")</f>
        <v>9.3962155721638241E-2</v>
      </c>
      <c r="P8" s="54">
        <f>IF(Cd_Calculations!AG13&gt;SUM($N$30:$P$30),O8/N8,"LLD")</f>
        <v>1.7148831439152898E-2</v>
      </c>
      <c r="R8">
        <f t="shared" si="0"/>
        <v>1.277961082712289E-6</v>
      </c>
      <c r="S8">
        <f t="shared" si="1"/>
        <v>8.8471753140892479E-5</v>
      </c>
      <c r="T8">
        <f t="shared" si="2"/>
        <v>1.8807165699077137E-6</v>
      </c>
      <c r="U8">
        <f t="shared" si="3"/>
        <v>4.6379206691187926E-5</v>
      </c>
      <c r="V8">
        <f t="shared" si="4"/>
        <v>8.8288867078573936E-3</v>
      </c>
      <c r="X8">
        <f t="shared" si="5"/>
        <v>6.4176285547999354</v>
      </c>
      <c r="Y8">
        <f t="shared" si="6"/>
        <v>9.4693697495356541E-2</v>
      </c>
      <c r="Z8" s="12">
        <f t="shared" si="7"/>
        <v>1.4755247469804451E-2</v>
      </c>
    </row>
    <row r="9" spans="1:26" x14ac:dyDescent="0.25">
      <c r="A9" t="str">
        <f>Cd_Calculations!B14</f>
        <v>70G</v>
      </c>
      <c r="B9">
        <f>IF(Cd_Calculations!U14&gt;SUM($B$30:$D$30),Cd_Calculations!U14-SUM($B$30:$D$30),"LLD")</f>
        <v>2.893595432144767E-2</v>
      </c>
      <c r="C9">
        <f>IF(Cd_Calculations!U14&gt;SUM($B$30:$D$30),(Cd_Calculations!V14^2+$B$31^2+$C$31^2+$D$31)^0.5,"LLD")</f>
        <v>1.6349538308337102E-3</v>
      </c>
      <c r="D9" s="12">
        <f>IF(Cd_Calculations!U14&gt;SUM($B$30:$D$30),C9/B9,"LLD")</f>
        <v>5.6502502480862124E-2</v>
      </c>
      <c r="E9" s="13">
        <f>IF(Cd_Calculations!X14&gt;SUM($E$30:$G$30),Cd_Calculations!X14-SUM($E$30:$G$30),"LLD")</f>
        <v>2.7976389782766523E-2</v>
      </c>
      <c r="F9">
        <f>IF(Cd_Calculations!X14&gt;SUM($E$30:$G$30),(Cd_Calculations!Y14^2+$E$31^2+$F$31^2+$G$31^2)^0.5,"LLD")</f>
        <v>1.5785994608594157E-3</v>
      </c>
      <c r="G9" s="12">
        <f>IF(Cd_Calculations!X14&gt;SUM($E$30:$G$30),F9/E9,"LLD")</f>
        <v>5.6426131931856131E-2</v>
      </c>
      <c r="H9" s="13">
        <f>IF(Cd_Calculations!AA14&gt;SUM($H$30:$J$30),Cd_Calculations!AA14-SUM($H$30:$J$30),"LLD")</f>
        <v>2.1967383428487586E-2</v>
      </c>
      <c r="I9">
        <f>IF(Cd_Calculations!AA14&gt;SUM($H$30:$J$30),(Cd_Calculations!AB14^2+$H$31^2+$I$31^2+$J$31^2)^0.5,"LLD")</f>
        <v>1.3724763066746235E-3</v>
      </c>
      <c r="J9" s="12">
        <f>IF(Cd_Calculations!AA14&gt;SUM($H$30:$J$30),I9/H9,"LLD")</f>
        <v>6.2477914638426099E-2</v>
      </c>
      <c r="K9" s="13">
        <f>IF(Cd_Calculations!AD14&gt;SUM($K$30:$M$30),Cd_Calculations!AD14-SUM($K$30:$M$30),"LLD")</f>
        <v>2.2753045988571429E-2</v>
      </c>
      <c r="L9">
        <f>IF(Cd_Calculations!AD14&gt;SUM($K$30:$M$30),(Cd_Calculations!AE14^2+$K$31^2+$L$31^2+$M$31^2)^0.5,"LLD")</f>
        <v>1.3417743447472201E-3</v>
      </c>
      <c r="M9" s="12">
        <f>IF(Cd_Calculations!AD14&gt;SUM($K$30:$M$30),L9/K9,"LLD")</f>
        <v>5.8971196446452781E-2</v>
      </c>
      <c r="N9" s="13">
        <f>IF(Cd_Calculations!AG14&gt;SUM($N$30:$P$30),Cd_Calculations!AG14-SUM($N$30:$P$30),"LLD")</f>
        <v>9.8924358480714278E-2</v>
      </c>
      <c r="O9">
        <f>IF(Cd_Calculations!AG14&gt;SUM($N$30:$P$30),(Cd_Calculations!AH14^2+$N$31^2+$O$31^2+$P$31^2)^0.5,"LLD")</f>
        <v>3.1270923148141471E-3</v>
      </c>
      <c r="P9" s="54">
        <f>IF(Cd_Calculations!AG14&gt;SUM($N$30:$P$30),O9/N9,"LLD")</f>
        <v>3.1610943581946875E-2</v>
      </c>
      <c r="R9">
        <f t="shared" si="0"/>
        <v>2.6730740289578241E-6</v>
      </c>
      <c r="S9">
        <f t="shared" si="1"/>
        <v>2.4919762578256379E-6</v>
      </c>
      <c r="T9">
        <f t="shared" si="2"/>
        <v>1.8836912123832152E-6</v>
      </c>
      <c r="U9">
        <f t="shared" si="3"/>
        <v>1.800358392221832E-6</v>
      </c>
      <c r="V9">
        <f t="shared" si="4"/>
        <v>9.7787063453697016E-6</v>
      </c>
      <c r="X9">
        <f t="shared" si="5"/>
        <v>0.20055713200198749</v>
      </c>
      <c r="Y9">
        <f t="shared" si="6"/>
        <v>4.3159942350237462E-3</v>
      </c>
      <c r="Z9" s="12">
        <f t="shared" si="7"/>
        <v>2.1520023705668943E-2</v>
      </c>
    </row>
    <row r="10" spans="1:26" x14ac:dyDescent="0.25">
      <c r="A10" t="str">
        <f>Cd_Calculations!B15</f>
        <v>71G</v>
      </c>
      <c r="B10">
        <f>IF(Cd_Calculations!U15&gt;SUM($B$30:$D$30),Cd_Calculations!U15-SUM($B$30:$D$30),"LLD")</f>
        <v>9.5181127974459413E-3</v>
      </c>
      <c r="C10">
        <f>IF(Cd_Calculations!U15&gt;SUM($B$30:$D$30),(Cd_Calculations!V15^2+$B$31^2+$C$31^2+$D$31)^0.5,"LLD")</f>
        <v>7.7192588427746659E-4</v>
      </c>
      <c r="D10" s="12">
        <f>IF(Cd_Calculations!U15&gt;SUM($B$30:$D$30),C10/B10,"LLD")</f>
        <v>8.1100728758394483E-2</v>
      </c>
      <c r="E10" s="13">
        <f>IF(Cd_Calculations!X15&gt;SUM($E$30:$G$30),Cd_Calculations!X15-SUM($E$30:$G$30),"LLD")</f>
        <v>3.86504004246827E-2</v>
      </c>
      <c r="F10">
        <f>IF(Cd_Calculations!X15&gt;SUM($E$30:$G$30),(Cd_Calculations!Y15^2+$E$31^2+$F$31^2+$G$31^2)^0.5,"LLD")</f>
        <v>1.6428916449413473E-3</v>
      </c>
      <c r="G10" s="12">
        <f>IF(Cd_Calculations!X15&gt;SUM($E$30:$G$30),F10/E10,"LLD")</f>
        <v>4.2506458584894068E-2</v>
      </c>
      <c r="H10" s="13">
        <f>IF(Cd_Calculations!AA15&gt;SUM($H$30:$J$30),Cd_Calculations!AA15-SUM($H$30:$J$30),"LLD")</f>
        <v>3.0027588821914395E-2</v>
      </c>
      <c r="I10">
        <f>IF(Cd_Calculations!AA15&gt;SUM($H$30:$J$30),(Cd_Calculations!AB15^2+$H$31^2+$I$31^2+$J$31^2)^0.5,"LLD")</f>
        <v>1.4228158438715512E-3</v>
      </c>
      <c r="J10" s="12">
        <f>IF(Cd_Calculations!AA15&gt;SUM($H$30:$J$30),I10/H10,"LLD")</f>
        <v>4.7383619521030866E-2</v>
      </c>
      <c r="K10" s="13">
        <f>IF(Cd_Calculations!AD15&gt;SUM($K$30:$M$30),Cd_Calculations!AD15-SUM($K$30:$M$30),"LLD")</f>
        <v>4.4456884727054176E-2</v>
      </c>
      <c r="L10">
        <f>IF(Cd_Calculations!AD15&gt;SUM($K$30:$M$30),(Cd_Calculations!AE15^2+$K$31^2+$L$31^2+$M$31^2)^0.5,"LLD")</f>
        <v>1.71358883533063E-3</v>
      </c>
      <c r="M10" s="12">
        <f>IF(Cd_Calculations!AD15&gt;SUM($K$30:$M$30),L10/K10,"LLD")</f>
        <v>3.8544959815590224E-2</v>
      </c>
      <c r="N10" s="13">
        <f>IF(Cd_Calculations!AG15&gt;SUM($N$30:$P$30),Cd_Calculations!AG15-SUM($N$30:$P$30),"LLD")</f>
        <v>0.30310575265228823</v>
      </c>
      <c r="O10">
        <f>IF(Cd_Calculations!AG15&gt;SUM($N$30:$P$30),(Cd_Calculations!AH15^2+$N$31^2+$O$31^2+$P$31^2)^0.5,"LLD")</f>
        <v>6.5508567139283764E-3</v>
      </c>
      <c r="P10" s="54">
        <f>IF(Cd_Calculations!AG15&gt;SUM($N$30:$P$30),O10/N10,"LLD")</f>
        <v>2.1612446008054748E-2</v>
      </c>
      <c r="R10">
        <f t="shared" si="0"/>
        <v>5.9586957081754871E-7</v>
      </c>
      <c r="S10">
        <f t="shared" si="1"/>
        <v>2.6990929570180862E-6</v>
      </c>
      <c r="T10">
        <f t="shared" si="2"/>
        <v>2.0244049255719145E-6</v>
      </c>
      <c r="U10">
        <f t="shared" si="3"/>
        <v>2.9363866965697851E-6</v>
      </c>
      <c r="V10">
        <f t="shared" si="4"/>
        <v>4.2913723686420483E-5</v>
      </c>
      <c r="X10">
        <f t="shared" si="5"/>
        <v>0.42575873942338543</v>
      </c>
      <c r="Y10">
        <f t="shared" si="6"/>
        <v>7.1532844090248376E-3</v>
      </c>
      <c r="Z10" s="12">
        <f t="shared" si="7"/>
        <v>1.6801262655730075E-2</v>
      </c>
    </row>
    <row r="11" spans="1:26" x14ac:dyDescent="0.25">
      <c r="A11" t="str">
        <f>Cd_Calculations!B16</f>
        <v>72G</v>
      </c>
      <c r="B11">
        <f>IF(Cd_Calculations!U16&gt;SUM($B$30:$D$30),Cd_Calculations!U16-SUM($B$30:$D$30),"LLD")</f>
        <v>1.8667964894281276E-2</v>
      </c>
      <c r="C11">
        <f>IF(Cd_Calculations!U16&gt;SUM($B$30:$D$30),(Cd_Calculations!V16^2+$B$31^2+$C$31^2+$D$31)^0.5,"LLD")</f>
        <v>1.2165655859712027E-3</v>
      </c>
      <c r="D11" s="12">
        <f>IF(Cd_Calculations!U16&gt;SUM($B$30:$D$30),C11/B11,"LLD")</f>
        <v>6.5168624049849383E-2</v>
      </c>
      <c r="E11" s="13">
        <f>IF(Cd_Calculations!X16&gt;SUM($E$30:$G$30),Cd_Calculations!X16-SUM($E$30:$G$30),"LLD")</f>
        <v>2.4817243030279917E-2</v>
      </c>
      <c r="F11">
        <f>IF(Cd_Calculations!X16&gt;SUM($E$30:$G$30),(Cd_Calculations!Y16^2+$E$31^2+$F$31^2+$G$31^2)^0.5,"LLD")</f>
        <v>1.3979366482123378E-3</v>
      </c>
      <c r="G11" s="12">
        <f>IF(Cd_Calculations!X16&gt;SUM($E$30:$G$30),F11/E11,"LLD")</f>
        <v>5.6329248438543027E-2</v>
      </c>
      <c r="H11" s="13">
        <f>IF(Cd_Calculations!AA16&gt;SUM($H$30:$J$30),Cd_Calculations!AA16-SUM($H$30:$J$30),"LLD")</f>
        <v>3.0312776695087966E-2</v>
      </c>
      <c r="I11">
        <f>IF(Cd_Calculations!AA16&gt;SUM($H$30:$J$30),(Cd_Calculations!AB16^2+$H$31^2+$I$31^2+$J$31^2)^0.5,"LLD")</f>
        <v>1.5611775461602145E-3</v>
      </c>
      <c r="J11" s="12">
        <f>IF(Cd_Calculations!AA16&gt;SUM($H$30:$J$30),I11/H11,"LLD")</f>
        <v>5.1502294292069768E-2</v>
      </c>
      <c r="K11" s="13">
        <f>IF(Cd_Calculations!AD16&gt;SUM($K$30:$M$30),Cd_Calculations!AD16-SUM($K$30:$M$30),"LLD")</f>
        <v>2.4220474894527607E-2</v>
      </c>
      <c r="L11">
        <f>IF(Cd_Calculations!AD16&gt;SUM($K$30:$M$30),(Cd_Calculations!AE16^2+$K$31^2+$L$31^2+$M$31^2)^0.5,"LLD")</f>
        <v>1.3145816520459209E-3</v>
      </c>
      <c r="M11" s="12">
        <f>IF(Cd_Calculations!AD16&gt;SUM($K$30:$M$30),L11/K11,"LLD")</f>
        <v>5.4275634882078164E-2</v>
      </c>
      <c r="N11" s="13">
        <f>IF(Cd_Calculations!AG16&gt;SUM($N$30:$P$30),Cd_Calculations!AG16-SUM($N$30:$P$30),"LLD")</f>
        <v>7.4683943111618925E-2</v>
      </c>
      <c r="O11">
        <f>IF(Cd_Calculations!AG16&gt;SUM($N$30:$P$30),(Cd_Calculations!AH16^2+$N$31^2+$O$31^2+$P$31^2)^0.5,"LLD")</f>
        <v>2.4822543004163248E-3</v>
      </c>
      <c r="P11" s="54">
        <f>IF(Cd_Calculations!AG16&gt;SUM($N$30:$P$30),O11/N11,"LLD")</f>
        <v>3.3236786878090653E-2</v>
      </c>
      <c r="R11">
        <f t="shared" si="0"/>
        <v>1.4800318249694559E-6</v>
      </c>
      <c r="S11">
        <f t="shared" si="1"/>
        <v>1.9542268724151456E-6</v>
      </c>
      <c r="T11">
        <f t="shared" si="2"/>
        <v>2.4372753306348283E-6</v>
      </c>
      <c r="U11">
        <f t="shared" si="3"/>
        <v>1.7281249198957828E-6</v>
      </c>
      <c r="V11">
        <f t="shared" si="4"/>
        <v>6.1615864119353382E-6</v>
      </c>
      <c r="X11">
        <f t="shared" si="5"/>
        <v>0.17270240262579567</v>
      </c>
      <c r="Y11">
        <f t="shared" si="6"/>
        <v>3.709615257658205E-3</v>
      </c>
      <c r="Z11" s="12">
        <f t="shared" si="7"/>
        <v>2.1479812679248266E-2</v>
      </c>
    </row>
    <row r="12" spans="1:26" x14ac:dyDescent="0.25">
      <c r="A12" t="str">
        <f>Cd_Calculations!B17</f>
        <v>73G</v>
      </c>
      <c r="B12">
        <f>IF(Cd_Calculations!U17&gt;SUM($B$30:$D$30),Cd_Calculations!U17-SUM($B$30:$D$30),"LLD")</f>
        <v>7.1944701463411698E-3</v>
      </c>
      <c r="C12">
        <f>IF(Cd_Calculations!U17&gt;SUM($B$30:$D$30),(Cd_Calculations!V17^2+$B$31^2+$C$31^2+$D$31)^0.5,"LLD")</f>
        <v>7.4621023059614285E-4</v>
      </c>
      <c r="D12" s="12">
        <f>IF(Cd_Calculations!U17&gt;SUM($B$30:$D$30),C12/B12,"LLD")</f>
        <v>0.10371997039637959</v>
      </c>
      <c r="E12" s="13">
        <f>IF(Cd_Calculations!X17&gt;SUM($E$30:$G$30),Cd_Calculations!X17-SUM($E$30:$G$30),"LLD")</f>
        <v>4.17353370533897E-2</v>
      </c>
      <c r="F12">
        <f>IF(Cd_Calculations!X17&gt;SUM($E$30:$G$30),(Cd_Calculations!Y17^2+$E$31^2+$F$31^2+$G$31^2)^0.5,"LLD")</f>
        <v>1.8982249328118553E-3</v>
      </c>
      <c r="G12" s="12">
        <f>IF(Cd_Calculations!X17&gt;SUM($E$30:$G$30),F12/E12,"LLD")</f>
        <v>4.5482439266839071E-2</v>
      </c>
      <c r="H12" s="13">
        <f>IF(Cd_Calculations!AA17&gt;SUM($H$30:$J$30),Cd_Calculations!AA17-SUM($H$30:$J$30),"LLD")</f>
        <v>2.6702351109651804E-2</v>
      </c>
      <c r="I12">
        <f>IF(Cd_Calculations!AA17&gt;SUM($H$30:$J$30),(Cd_Calculations!AB17^2+$H$31^2+$I$31^2+$J$31^2)^0.5,"LLD")</f>
        <v>1.4686235235711294E-3</v>
      </c>
      <c r="J12" s="12">
        <f>IF(Cd_Calculations!AA17&gt;SUM($H$30:$J$30),I12/H12,"LLD")</f>
        <v>5.4999783260294345E-2</v>
      </c>
      <c r="K12" s="13">
        <f>IF(Cd_Calculations!AD17&gt;SUM($K$30:$M$30),Cd_Calculations!AD17-SUM($K$30:$M$30),"LLD")</f>
        <v>3.9411737420148155E-2</v>
      </c>
      <c r="L12">
        <f>IF(Cd_Calculations!AD17&gt;SUM($K$30:$M$30),(Cd_Calculations!AE17^2+$K$31^2+$L$31^2+$M$31^2)^0.5,"LLD")</f>
        <v>1.756756146055918E-3</v>
      </c>
      <c r="M12" s="12">
        <f>IF(Cd_Calculations!AD17&gt;SUM($K$30:$M$30),L12/K12,"LLD")</f>
        <v>4.4574440536027354E-2</v>
      </c>
      <c r="N12" s="13">
        <f>IF(Cd_Calculations!AG17&gt;SUM($N$30:$P$30),Cd_Calculations!AG17-SUM($N$30:$P$30),"LLD")</f>
        <v>3.6457880800034773E-2</v>
      </c>
      <c r="O12">
        <f>IF(Cd_Calculations!AG17&gt;SUM($N$30:$P$30),(Cd_Calculations!AH17^2+$N$31^2+$O$31^2+$P$31^2)^0.5,"LLD")</f>
        <v>1.6176115106467681E-3</v>
      </c>
      <c r="P12" s="54">
        <f>IF(Cd_Calculations!AG17&gt;SUM($N$30:$P$30),O12/N12,"LLD")</f>
        <v>4.4369323590668641E-2</v>
      </c>
      <c r="R12">
        <f t="shared" si="0"/>
        <v>5.5682970824634872E-7</v>
      </c>
      <c r="S12">
        <f t="shared" si="1"/>
        <v>3.6032578955485726E-6</v>
      </c>
      <c r="T12">
        <f t="shared" si="2"/>
        <v>2.1568550539864799E-6</v>
      </c>
      <c r="U12">
        <f t="shared" si="3"/>
        <v>3.0861921567052419E-6</v>
      </c>
      <c r="V12">
        <f t="shared" si="4"/>
        <v>2.6166669993769192E-6</v>
      </c>
      <c r="X12">
        <f t="shared" si="5"/>
        <v>0.15150177652956559</v>
      </c>
      <c r="Y12">
        <f t="shared" si="6"/>
        <v>3.466958582657653E-3</v>
      </c>
      <c r="Z12" s="12">
        <f t="shared" si="7"/>
        <v>2.2883946723760533E-2</v>
      </c>
    </row>
    <row r="13" spans="1:26" x14ac:dyDescent="0.25">
      <c r="A13" t="str">
        <f>Cd_Calculations!B18</f>
        <v xml:space="preserve">74G </v>
      </c>
      <c r="B13">
        <f>IF(Cd_Calculations!U18&gt;SUM($B$30:$D$30),Cd_Calculations!U18-SUM($B$30:$D$30),"LLD")</f>
        <v>1.1262354229834902E-2</v>
      </c>
      <c r="C13">
        <f>IF(Cd_Calculations!U18&gt;SUM($B$30:$D$30),(Cd_Calculations!V18^2+$B$31^2+$C$31^2+$D$31)^0.5,"LLD")</f>
        <v>6.6024082872477607E-4</v>
      </c>
      <c r="D13" s="12">
        <f>IF(Cd_Calculations!U18&gt;SUM($B$30:$D$30),C13/B13,"LLD")</f>
        <v>5.8623695832239399E-2</v>
      </c>
      <c r="E13" s="13">
        <f>IF(Cd_Calculations!X18&gt;SUM($E$30:$G$30),Cd_Calculations!X18-SUM($E$30:$G$30),"LLD")</f>
        <v>3.0488852147563219E-2</v>
      </c>
      <c r="F13">
        <f>IF(Cd_Calculations!X18&gt;SUM($E$30:$G$30),(Cd_Calculations!Y18^2+$E$31^2+$F$31^2+$G$31^2)^0.5,"LLD")</f>
        <v>1.1485781163615863E-3</v>
      </c>
      <c r="G13" s="12">
        <f>IF(Cd_Calculations!X18&gt;SUM($E$30:$G$30),F13/E13,"LLD")</f>
        <v>3.76720681645401E-2</v>
      </c>
      <c r="H13" s="13">
        <f>IF(Cd_Calculations!AA18&gt;SUM($H$30:$J$30),Cd_Calculations!AA18-SUM($H$30:$J$30),"LLD")</f>
        <v>2.6125215864512281E-2</v>
      </c>
      <c r="I13">
        <f>IF(Cd_Calculations!AA18&gt;SUM($H$30:$J$30),(Cd_Calculations!AB18^2+$H$31^2+$I$31^2+$J$31^2)^0.5,"LLD")</f>
        <v>1.0584361626165546E-3</v>
      </c>
      <c r="J13" s="12">
        <f>IF(Cd_Calculations!AA18&gt;SUM($H$30:$J$30),I13/H13,"LLD")</f>
        <v>4.0513968118223394E-2</v>
      </c>
      <c r="K13" s="13">
        <f>IF(Cd_Calculations!AD18&gt;SUM($K$30:$M$30),Cd_Calculations!AD18-SUM($K$30:$M$30),"LLD")</f>
        <v>3.4095074743505156E-2</v>
      </c>
      <c r="L13">
        <f>IF(Cd_Calculations!AD18&gt;SUM($K$30:$M$30),(Cd_Calculations!AE18^2+$K$31^2+$L$31^2+$M$31^2)^0.5,"LLD")</f>
        <v>1.1838275265544135E-3</v>
      </c>
      <c r="M13" s="12">
        <f>IF(Cd_Calculations!AD18&gt;SUM($K$30:$M$30),L13/K13,"LLD")</f>
        <v>3.4721364756061232E-2</v>
      </c>
      <c r="N13" s="13">
        <f>IF(Cd_Calculations!AG18&gt;SUM($N$30:$P$30),Cd_Calculations!AG18-SUM($N$30:$P$30),"LLD")</f>
        <v>0.12525764517347734</v>
      </c>
      <c r="O13">
        <f>IF(Cd_Calculations!AG18&gt;SUM($N$30:$P$30),(Cd_Calculations!AH18^2+$N$31^2+$O$31^2+$P$31^2)^0.5,"LLD")</f>
        <v>2.8543694437426102E-3</v>
      </c>
      <c r="P13" s="54">
        <f>IF(Cd_Calculations!AG18&gt;SUM($N$30:$P$30),O13/N13,"LLD")</f>
        <v>2.2787985833434846E-2</v>
      </c>
      <c r="R13">
        <f t="shared" si="0"/>
        <v>4.3591795191517911E-7</v>
      </c>
      <c r="S13">
        <f t="shared" si="1"/>
        <v>1.3192316893847296E-6</v>
      </c>
      <c r="T13">
        <f t="shared" si="2"/>
        <v>1.1202871103344577E-6</v>
      </c>
      <c r="U13">
        <f t="shared" si="3"/>
        <v>1.4014476126279406E-6</v>
      </c>
      <c r="V13">
        <f t="shared" si="4"/>
        <v>8.1474249213714978E-6</v>
      </c>
      <c r="X13">
        <f t="shared" si="5"/>
        <v>0.22722914215889289</v>
      </c>
      <c r="Y13">
        <f t="shared" si="6"/>
        <v>3.524813368908176E-3</v>
      </c>
      <c r="Z13" s="12">
        <f t="shared" si="7"/>
        <v>1.5512153658721314E-2</v>
      </c>
    </row>
    <row r="14" spans="1:26" x14ac:dyDescent="0.25">
      <c r="A14" t="str">
        <f>Cd_Calculations!B19</f>
        <v xml:space="preserve">75G trace waste </v>
      </c>
      <c r="B14" t="e">
        <f>IF(Cd_Calculations!U19&gt;SUM($B$30:$D$30),Cd_Calculations!U19-SUM($B$30:$D$30),"LLD")</f>
        <v>#VALUE!</v>
      </c>
      <c r="C14" t="e">
        <f>IF(Cd_Calculations!U19&gt;SUM($B$30:$D$30),(Cd_Calculations!V19^2+$B$31^2+$C$31^2+$D$31)^0.5,"LLD")</f>
        <v>#VALUE!</v>
      </c>
      <c r="D14" s="12" t="e">
        <f>IF(Cd_Calculations!U19&gt;SUM($B$30:$D$30),C14/B14,"LLD")</f>
        <v>#VALUE!</v>
      </c>
      <c r="E14" s="13" t="e">
        <f>IF(Cd_Calculations!X19&gt;SUM($E$30:$G$30),Cd_Calculations!X19-SUM($E$30:$G$30),"LLD")</f>
        <v>#VALUE!</v>
      </c>
      <c r="F14" t="e">
        <f>IF(Cd_Calculations!X19&gt;SUM($E$30:$G$30),(Cd_Calculations!Y19^2+$E$31^2+$F$31^2+$G$31^2)^0.5,"LLD")</f>
        <v>#VALUE!</v>
      </c>
      <c r="G14" s="12" t="e">
        <f>IF(Cd_Calculations!X19&gt;SUM($E$30:$G$30),F14/E14,"LLD")</f>
        <v>#VALUE!</v>
      </c>
      <c r="H14" s="13" t="e">
        <f>IF(Cd_Calculations!AA19&gt;SUM($H$30:$J$30),Cd_Calculations!AA19-SUM($H$30:$J$30),"LLD")</f>
        <v>#VALUE!</v>
      </c>
      <c r="I14" t="e">
        <f>IF(Cd_Calculations!AA19&gt;SUM($H$30:$J$30),(Cd_Calculations!AB19^2+$H$31^2+$I$31^2+$J$31^2)^0.5,"LLD")</f>
        <v>#VALUE!</v>
      </c>
      <c r="J14" s="12" t="e">
        <f>IF(Cd_Calculations!AA19&gt;SUM($H$30:$J$30),I14/H14,"LLD")</f>
        <v>#VALUE!</v>
      </c>
      <c r="K14" s="13" t="e">
        <f>IF(Cd_Calculations!AD19&gt;SUM($K$30:$M$30),Cd_Calculations!AD19-SUM($K$30:$M$30),"LLD")</f>
        <v>#VALUE!</v>
      </c>
      <c r="L14" t="e">
        <f>IF(Cd_Calculations!AD19&gt;SUM($K$30:$M$30),(Cd_Calculations!AE19^2+$K$31^2+$L$31^2+$M$31^2)^0.5,"LLD")</f>
        <v>#VALUE!</v>
      </c>
      <c r="M14" s="12" t="e">
        <f>IF(Cd_Calculations!AD19&gt;SUM($K$30:$M$30),L14/K14,"LLD")</f>
        <v>#VALUE!</v>
      </c>
      <c r="N14" s="13" t="e">
        <f>IF(Cd_Calculations!AG19&gt;SUM($N$30:$P$30),Cd_Calculations!AG19-SUM($N$30:$P$30),"LLD")</f>
        <v>#VALUE!</v>
      </c>
      <c r="O14" t="e">
        <f>IF(Cd_Calculations!AG19&gt;SUM($N$30:$P$30),(Cd_Calculations!AH19^2+$N$31^2+$O$31^2+$P$31^2)^0.5,"LLD")</f>
        <v>#VALUE!</v>
      </c>
      <c r="P14" s="54" t="e">
        <f>IF(Cd_Calculations!AG19&gt;SUM($N$30:$P$30),O14/N14,"LLD")</f>
        <v>#VALUE!</v>
      </c>
      <c r="R14" t="e">
        <f t="shared" si="0"/>
        <v>#VALUE!</v>
      </c>
      <c r="S14" t="e">
        <f t="shared" si="1"/>
        <v>#VALUE!</v>
      </c>
      <c r="T14" t="e">
        <f t="shared" si="2"/>
        <v>#VALUE!</v>
      </c>
      <c r="U14" t="e">
        <f t="shared" si="3"/>
        <v>#VALUE!</v>
      </c>
      <c r="V14" t="e">
        <f t="shared" si="4"/>
        <v>#VALUE!</v>
      </c>
      <c r="X14" t="e">
        <f t="shared" si="5"/>
        <v>#VALUE!</v>
      </c>
      <c r="Y14" t="e">
        <f t="shared" si="6"/>
        <v>#VALUE!</v>
      </c>
      <c r="Z14" s="12" t="e">
        <f t="shared" si="7"/>
        <v>#VALUE!</v>
      </c>
    </row>
    <row r="15" spans="1:26" x14ac:dyDescent="0.25">
      <c r="A15" t="str">
        <f>Cd_Calculations!B20</f>
        <v>81G trace</v>
      </c>
      <c r="B15">
        <f>IF(Cd_Calculations!U20&gt;SUM($B$30:$D$30),Cd_Calculations!U20-SUM($B$30:$D$30),"LLD")</f>
        <v>3.1541245945585217E-2</v>
      </c>
      <c r="C15">
        <f>IF(Cd_Calculations!U20&gt;SUM($B$30:$D$30),(Cd_Calculations!V20^2+$B$31^2+$C$31^2+$D$31)^0.5,"LLD")</f>
        <v>2.2111001222417407E-3</v>
      </c>
      <c r="D15" s="12">
        <f>IF(Cd_Calculations!U20&gt;SUM($B$30:$D$30),C15/B15,"LLD")</f>
        <v>7.010186363773703E-2</v>
      </c>
      <c r="E15" s="13">
        <f>IF(Cd_Calculations!X20&gt;SUM($E$30:$G$30),Cd_Calculations!X20-SUM($E$30:$G$30),"LLD")</f>
        <v>3.0495285588481282E-2</v>
      </c>
      <c r="F15">
        <f>IF(Cd_Calculations!X20&gt;SUM($E$30:$G$30),(Cd_Calculations!Y20^2+$E$31^2+$F$31^2+$G$31^2)^0.5,"LLD")</f>
        <v>2.1358996564544677E-3</v>
      </c>
      <c r="G15" s="12">
        <f>IF(Cd_Calculations!X20&gt;SUM($E$30:$G$30),F15/E15,"LLD")</f>
        <v>7.0040323126576737E-2</v>
      </c>
      <c r="H15" s="13">
        <f>IF(Cd_Calculations!AA20&gt;SUM($H$30:$J$30),Cd_Calculations!AA20-SUM($H$30:$J$30),"LLD")</f>
        <v>4.1809165657957309E-2</v>
      </c>
      <c r="I15">
        <f>IF(Cd_Calculations!AA20&gt;SUM($H$30:$J$30),(Cd_Calculations!AB20^2+$H$31^2+$I$31^2+$J$31^2)^0.5,"LLD")</f>
        <v>2.5275117131024726E-3</v>
      </c>
      <c r="J15" s="12">
        <f>IF(Cd_Calculations!AA20&gt;SUM($H$30:$J$30),I15/H15,"LLD")</f>
        <v>6.045353150024952E-2</v>
      </c>
      <c r="K15" s="13">
        <f>IF(Cd_Calculations!AD20&gt;SUM($K$30:$M$30),Cd_Calculations!AD20-SUM($K$30:$M$30),"LLD")</f>
        <v>6.6255837170860601E-2</v>
      </c>
      <c r="L15">
        <f>IF(Cd_Calculations!AD20&gt;SUM($K$30:$M$30),(Cd_Calculations!AE20^2+$K$31^2+$L$31^2+$M$31^2)^0.5,"LLD")</f>
        <v>3.1700487185447874E-3</v>
      </c>
      <c r="M15" s="12">
        <f>IF(Cd_Calculations!AD20&gt;SUM($K$30:$M$30),L15/K15,"LLD")</f>
        <v>4.78455763885356E-2</v>
      </c>
      <c r="N15" s="13">
        <f>IF(Cd_Calculations!AG20&gt;SUM($N$30:$P$30),Cd_Calculations!AG20-SUM($N$30:$P$30),"LLD")</f>
        <v>9.7343022877756188E-2</v>
      </c>
      <c r="O15">
        <f>IF(Cd_Calculations!AG20&gt;SUM($N$30:$P$30),(Cd_Calculations!AH20^2+$N$31^2+$O$31^2+$P$31^2)^0.5,"LLD")</f>
        <v>3.8816894921135671E-3</v>
      </c>
      <c r="P15" s="54">
        <f>IF(Cd_Calculations!AG20&gt;SUM($N$30:$P$30),O15/N15,"LLD")</f>
        <v>3.9876401793975627E-2</v>
      </c>
      <c r="R15">
        <f t="shared" si="0"/>
        <v>4.8889637505774411E-6</v>
      </c>
      <c r="S15">
        <f t="shared" si="1"/>
        <v>4.5620673424423132E-6</v>
      </c>
      <c r="T15">
        <f t="shared" si="2"/>
        <v>6.3883154598701957E-6</v>
      </c>
      <c r="U15">
        <f t="shared" si="3"/>
        <v>1.004920887794745E-5</v>
      </c>
      <c r="V15">
        <f t="shared" si="4"/>
        <v>1.5067513313184882E-5</v>
      </c>
      <c r="X15">
        <f t="shared" si="5"/>
        <v>0.26744455724064059</v>
      </c>
      <c r="Y15">
        <f t="shared" si="6"/>
        <v>6.3996928632569765E-3</v>
      </c>
      <c r="Z15" s="12">
        <f t="shared" si="7"/>
        <v>2.392904506745552E-2</v>
      </c>
    </row>
    <row r="16" spans="1:26" x14ac:dyDescent="0.25">
      <c r="A16" t="str">
        <f>Cd_Calculations!B21</f>
        <v>82G trace</v>
      </c>
      <c r="B16">
        <f>IF(Cd_Calculations!U21&gt;SUM($B$30:$D$30),Cd_Calculations!U21-SUM($B$30:$D$30),"LLD")</f>
        <v>7.4961176318079255E-3</v>
      </c>
      <c r="C16">
        <f>IF(Cd_Calculations!U21&gt;SUM($B$30:$D$30),(Cd_Calculations!V21^2+$B$31^2+$C$31^2+$D$31)^0.5,"LLD")</f>
        <v>6.7631721107620714E-4</v>
      </c>
      <c r="D16" s="12">
        <f>IF(Cd_Calculations!U21&gt;SUM($B$30:$D$30),C16/B16,"LLD")</f>
        <v>9.0222331651576809E-2</v>
      </c>
      <c r="E16" s="13">
        <f>IF(Cd_Calculations!X21&gt;SUM($E$30:$G$30),Cd_Calculations!X21-SUM($E$30:$G$30),"LLD")</f>
        <v>2.8990135441219495E-2</v>
      </c>
      <c r="F16">
        <f>IF(Cd_Calculations!X21&gt;SUM($E$30:$G$30),(Cd_Calculations!Y21^2+$E$31^2+$F$31^2+$G$31^2)^0.5,"LLD")</f>
        <v>1.3818505319190539E-3</v>
      </c>
      <c r="G16" s="12">
        <f>IF(Cd_Calculations!X21&gt;SUM($E$30:$G$30),F16/E16,"LLD")</f>
        <v>4.7666232354136431E-2</v>
      </c>
      <c r="H16" s="13">
        <f>IF(Cd_Calculations!AA21&gt;SUM($H$30:$J$30),Cd_Calculations!AA21-SUM($H$30:$J$30),"LLD")</f>
        <v>2.0866439177482286E-2</v>
      </c>
      <c r="I16">
        <f>IF(Cd_Calculations!AA21&gt;SUM($H$30:$J$30),(Cd_Calculations!AB21^2+$H$31^2+$I$31^2+$J$31^2)^0.5,"LLD")</f>
        <v>1.145067537440589E-3</v>
      </c>
      <c r="J16" s="12">
        <f>IF(Cd_Calculations!AA21&gt;SUM($H$30:$J$30),I16/H16,"LLD")</f>
        <v>5.4876039352045845E-2</v>
      </c>
      <c r="K16" s="13">
        <f>IF(Cd_Calculations!AD21&gt;SUM($K$30:$M$30),Cd_Calculations!AD21-SUM($K$30:$M$30),"LLD")</f>
        <v>2.2693362837544549E-2</v>
      </c>
      <c r="L16">
        <f>IF(Cd_Calculations!AD21&gt;SUM($K$30:$M$30),(Cd_Calculations!AE21^2+$K$31^2+$L$31^2+$M$31^2)^0.5,"LLD")</f>
        <v>1.1483582246555398E-3</v>
      </c>
      <c r="M16" s="12">
        <f>IF(Cd_Calculations!AD21&gt;SUM($K$30:$M$30),L16/K16,"LLD")</f>
        <v>5.0603263732938823E-2</v>
      </c>
      <c r="N16" s="13">
        <f>IF(Cd_Calculations!AG21&gt;SUM($N$30:$P$30),Cd_Calculations!AG21-SUM($N$30:$P$30),"LLD")</f>
        <v>3.4487721068350859E-2</v>
      </c>
      <c r="O16">
        <f>IF(Cd_Calculations!AG21&gt;SUM($N$30:$P$30),(Cd_Calculations!AH21^2+$N$31^2+$O$31^2+$P$31^2)^0.5,"LLD")</f>
        <v>1.4089402125473725E-3</v>
      </c>
      <c r="P16" s="54">
        <f>IF(Cd_Calculations!AG21&gt;SUM($N$30:$P$30),O16/N16,"LLD")</f>
        <v>4.0853386912838005E-2</v>
      </c>
      <c r="R16">
        <f t="shared" si="0"/>
        <v>4.5740496999789892E-7</v>
      </c>
      <c r="S16">
        <f t="shared" si="1"/>
        <v>1.9095108925649725E-6</v>
      </c>
      <c r="T16">
        <f t="shared" si="2"/>
        <v>1.3111796653002548E-6</v>
      </c>
      <c r="U16">
        <f t="shared" si="3"/>
        <v>1.3187266121340232E-6</v>
      </c>
      <c r="V16">
        <f t="shared" si="4"/>
        <v>1.985112522533035E-6</v>
      </c>
      <c r="X16">
        <f t="shared" si="5"/>
        <v>0.11453377615640511</v>
      </c>
      <c r="Y16">
        <f t="shared" si="6"/>
        <v>2.642335077640643E-3</v>
      </c>
      <c r="Z16" s="12">
        <f t="shared" si="7"/>
        <v>2.3070356765608785E-2</v>
      </c>
    </row>
    <row r="17" spans="1:28" x14ac:dyDescent="0.25">
      <c r="A17" t="str">
        <f>Cd_Calculations!B22</f>
        <v>83G Trace</v>
      </c>
      <c r="B17" t="e">
        <f>IF(Cd_Calculations!U22&gt;SUM($B$30:$D$30),Cd_Calculations!U22-SUM($B$30:$D$30),"LLD")</f>
        <v>#VALUE!</v>
      </c>
      <c r="C17" t="e">
        <f>IF(Cd_Calculations!U22&gt;SUM($B$30:$D$30),(Cd_Calculations!V22^2+$B$31^2+$C$31^2+$D$31)^0.5,"LLD")</f>
        <v>#VALUE!</v>
      </c>
      <c r="D17" s="12" t="e">
        <f>IF(Cd_Calculations!U22&gt;SUM($B$30:$D$30),C17/B17,"LLD")</f>
        <v>#VALUE!</v>
      </c>
      <c r="E17" s="13" t="e">
        <f>IF(Cd_Calculations!X22&gt;SUM($E$30:$G$30),Cd_Calculations!X22-SUM($E$30:$G$30),"LLD")</f>
        <v>#VALUE!</v>
      </c>
      <c r="F17" t="e">
        <f>IF(Cd_Calculations!X22&gt;SUM($E$30:$G$30),(Cd_Calculations!Y22^2+$E$31^2+$F$31^2+$G$31^2)^0.5,"LLD")</f>
        <v>#VALUE!</v>
      </c>
      <c r="G17" s="12" t="e">
        <f>IF(Cd_Calculations!X22&gt;SUM($E$30:$G$30),F17/E17,"LLD")</f>
        <v>#VALUE!</v>
      </c>
      <c r="H17" s="13" t="e">
        <f>IF(Cd_Calculations!AA22&gt;SUM($H$30:$J$30),Cd_Calculations!AA22-SUM($H$30:$J$30),"LLD")</f>
        <v>#VALUE!</v>
      </c>
      <c r="I17" t="e">
        <f>IF(Cd_Calculations!AA22&gt;SUM($H$30:$J$30),(Cd_Calculations!AB22^2+$H$31^2+$I$31^2+$J$31^2)^0.5,"LLD")</f>
        <v>#VALUE!</v>
      </c>
      <c r="J17" s="12" t="e">
        <f>IF(Cd_Calculations!AA22&gt;SUM($H$30:$J$30),I17/H17,"LLD")</f>
        <v>#VALUE!</v>
      </c>
      <c r="K17" s="13" t="e">
        <f>IF(Cd_Calculations!AD22&gt;SUM($K$30:$M$30),Cd_Calculations!AD22-SUM($K$30:$M$30),"LLD")</f>
        <v>#VALUE!</v>
      </c>
      <c r="L17" t="e">
        <f>IF(Cd_Calculations!AD22&gt;SUM($K$30:$M$30),(Cd_Calculations!AE22^2+$K$31^2+$L$31^2+$M$31^2)^0.5,"LLD")</f>
        <v>#VALUE!</v>
      </c>
      <c r="M17" s="12" t="e">
        <f>IF(Cd_Calculations!AD22&gt;SUM($K$30:$M$30),L17/K17,"LLD")</f>
        <v>#VALUE!</v>
      </c>
      <c r="N17" s="13" t="e">
        <f>IF(Cd_Calculations!AG22&gt;SUM($N$30:$P$30),Cd_Calculations!AG22-SUM($N$30:$P$30),"LLD")</f>
        <v>#VALUE!</v>
      </c>
      <c r="O17" t="e">
        <f>IF(Cd_Calculations!AG22&gt;SUM($N$30:$P$30),(Cd_Calculations!AH22^2+$N$31^2+$O$31^2+$P$31^2)^0.5,"LLD")</f>
        <v>#VALUE!</v>
      </c>
      <c r="P17" s="54" t="e">
        <f>IF(Cd_Calculations!AG22&gt;SUM($N$30:$P$30),O17/N17,"LLD")</f>
        <v>#VALUE!</v>
      </c>
      <c r="R17" t="e">
        <f t="shared" si="0"/>
        <v>#VALUE!</v>
      </c>
      <c r="S17" t="e">
        <f t="shared" si="1"/>
        <v>#VALUE!</v>
      </c>
      <c r="T17" t="e">
        <f t="shared" si="2"/>
        <v>#VALUE!</v>
      </c>
      <c r="U17" t="e">
        <f t="shared" si="3"/>
        <v>#VALUE!</v>
      </c>
      <c r="V17" t="e">
        <f t="shared" si="4"/>
        <v>#VALUE!</v>
      </c>
      <c r="X17" t="e">
        <f t="shared" si="5"/>
        <v>#VALUE!</v>
      </c>
      <c r="Y17" t="e">
        <f t="shared" si="6"/>
        <v>#VALUE!</v>
      </c>
      <c r="Z17" s="12" t="e">
        <f t="shared" si="7"/>
        <v>#VALUE!</v>
      </c>
    </row>
    <row r="18" spans="1:28" x14ac:dyDescent="0.25">
      <c r="A18" t="str">
        <f>Cd_Calculations!B23</f>
        <v>84G trace</v>
      </c>
      <c r="B18">
        <f>IF(Cd_Calculations!U23&gt;SUM($B$30:$D$30),Cd_Calculations!U23-SUM($B$30:$D$30),"LLD")</f>
        <v>1.6545556626518205E-2</v>
      </c>
      <c r="C18">
        <f>IF(Cd_Calculations!U23&gt;SUM($B$30:$D$30),(Cd_Calculations!V23^2+$B$31^2+$C$31^2+$D$31)^0.5,"LLD")</f>
        <v>1.0773052358136281E-3</v>
      </c>
      <c r="D18" s="12">
        <f>IF(Cd_Calculations!U23&gt;SUM($B$30:$D$30),C18/B18,"LLD")</f>
        <v>6.5111453191425986E-2</v>
      </c>
      <c r="E18" s="13">
        <f>IF(Cd_Calculations!X23&gt;SUM($E$30:$G$30),Cd_Calculations!X23-SUM($E$30:$G$30),"LLD")</f>
        <v>3.9992195886659676E-3</v>
      </c>
      <c r="F18">
        <f>IF(Cd_Calculations!X23&gt;SUM($E$30:$G$30),(Cd_Calculations!Y23^2+$E$31^2+$F$31^2+$G$31^2)^0.5,"LLD")</f>
        <v>5.0506876976833274E-4</v>
      </c>
      <c r="G18" s="12">
        <f>IF(Cd_Calculations!X23&gt;SUM($E$30:$G$30),F18/E18,"LLD")</f>
        <v>0.12629183233642094</v>
      </c>
      <c r="H18" s="13">
        <f>IF(Cd_Calculations!AA23&gt;SUM($H$30:$J$30),Cd_Calculations!AA23-SUM($H$30:$J$30),"LLD")</f>
        <v>1.5352251568192284E-2</v>
      </c>
      <c r="I18">
        <f>IF(Cd_Calculations!AA23&gt;SUM($H$30:$J$30),(Cd_Calculations!AB23^2+$H$31^2+$I$31^2+$J$31^2)^0.5,"LLD")</f>
        <v>1.008953107554892E-3</v>
      </c>
      <c r="J18" s="12">
        <f>IF(Cd_Calculations!AA23&gt;SUM($H$30:$J$30),I18/H18,"LLD")</f>
        <v>6.5720204171569305E-2</v>
      </c>
      <c r="K18" s="13">
        <f>IF(Cd_Calculations!AD23&gt;SUM($K$30:$M$30),Cd_Calculations!AD23-SUM($K$30:$M$30),"LLD")</f>
        <v>3.9355777421714283E-2</v>
      </c>
      <c r="L18">
        <f>IF(Cd_Calculations!AD23&gt;SUM($K$30:$M$30),(Cd_Calculations!AE23^2+$K$31^2+$L$31^2+$M$31^2)^0.5,"LLD")</f>
        <v>1.6485722230167466E-3</v>
      </c>
      <c r="M18" s="12">
        <f>IF(Cd_Calculations!AD23&gt;SUM($K$30:$M$30),L18/K18,"LLD")</f>
        <v>4.1888950772121153E-2</v>
      </c>
      <c r="N18" s="13">
        <f>IF(Cd_Calculations!AG23&gt;SUM($N$30:$P$30),Cd_Calculations!AG23-SUM($N$30:$P$30),"LLD")</f>
        <v>4.137058514555509E-2</v>
      </c>
      <c r="O18">
        <f>IF(Cd_Calculations!AG23&gt;SUM($N$30:$P$30),(Cd_Calculations!AH23^2+$N$31^2+$O$31^2+$P$31^2)^0.5,"LLD")</f>
        <v>1.6371390602645183E-3</v>
      </c>
      <c r="P18" s="54">
        <f>IF(Cd_Calculations!AG23&gt;SUM($N$30:$P$30),O18/N18,"LLD")</f>
        <v>3.9572538181525209E-2</v>
      </c>
      <c r="R18">
        <f t="shared" si="0"/>
        <v>1.1605865711114569E-6</v>
      </c>
      <c r="S18">
        <f t="shared" si="1"/>
        <v>2.5509446219529713E-7</v>
      </c>
      <c r="T18">
        <f t="shared" si="2"/>
        <v>1.0179863732446736E-6</v>
      </c>
      <c r="U18">
        <f t="shared" si="3"/>
        <v>2.7177903745023779E-6</v>
      </c>
      <c r="V18">
        <f t="shared" si="4"/>
        <v>2.68022430264379E-6</v>
      </c>
      <c r="X18">
        <f t="shared" si="5"/>
        <v>0.11662339035064584</v>
      </c>
      <c r="Y18">
        <f t="shared" si="6"/>
        <v>2.7985142636223238E-3</v>
      </c>
      <c r="Z18" s="12">
        <f t="shared" si="7"/>
        <v>2.3996166251111103E-2</v>
      </c>
    </row>
    <row r="19" spans="1:28" s="79" customFormat="1" x14ac:dyDescent="0.25">
      <c r="A19" s="79" t="str">
        <f>Cd_Calculations!B24</f>
        <v>86G Trace</v>
      </c>
      <c r="B19" s="79">
        <f>IF(Cd_Calculations!U24&gt;SUM($B$30:$D$30),Cd_Calculations!U24-SUM($B$30:$D$30),"LLD")</f>
        <v>3.7855950541189246E-2</v>
      </c>
      <c r="C19" s="79">
        <f>IF(Cd_Calculations!U24&gt;SUM($B$30:$D$30),(Cd_Calculations!V24^2+$B$31^2+$C$31^2+$D$31)^0.5,"LLD")</f>
        <v>2.8791933978102729E-3</v>
      </c>
      <c r="D19" s="80">
        <f>IF(Cd_Calculations!U24&gt;SUM($B$30:$D$30),C19/B19,"LLD")</f>
        <v>7.6056560637080314E-2</v>
      </c>
      <c r="E19" s="81">
        <f>IF(Cd_Calculations!X24&gt;SUM($E$30:$G$30),Cd_Calculations!X24-SUM($E$30:$G$30),"LLD")</f>
        <v>4.270068138071343E-2</v>
      </c>
      <c r="F19" s="79">
        <f>IF(Cd_Calculations!X24&gt;SUM($E$30:$G$30),(Cd_Calculations!Y24^2+$E$31^2+$F$31^2+$G$31^2)^0.5,"LLD")</f>
        <v>3.0290192301832873E-3</v>
      </c>
      <c r="G19" s="80">
        <f>IF(Cd_Calculations!X24&gt;SUM($E$30:$G$30),F19/E19,"LLD")</f>
        <v>7.0936086550398722E-2</v>
      </c>
      <c r="H19" s="81">
        <f>IF(Cd_Calculations!AA24&gt;SUM($H$30:$J$30),Cd_Calculations!AA24-SUM($H$30:$J$30),"LLD")</f>
        <v>9.9522785442875392E-2</v>
      </c>
      <c r="I19" s="79">
        <f>IF(Cd_Calculations!AA24&gt;SUM($H$30:$J$30),(Cd_Calculations!AB24^2+$H$31^2+$I$31^2+$J$31^2)^0.5,"LLD")</f>
        <v>4.9703100690905652E-3</v>
      </c>
      <c r="J19" s="80">
        <f>IF(Cd_Calculations!AA24&gt;SUM($H$30:$J$30),I19/H19,"LLD")</f>
        <v>4.9941428457541008E-2</v>
      </c>
      <c r="K19" s="81">
        <f>IF(Cd_Calculations!AD24&gt;SUM($K$30:$M$30),Cd_Calculations!AD24-SUM($K$30:$M$30),"LLD")</f>
        <v>7.0944817698181825E-2</v>
      </c>
      <c r="L19" s="79">
        <f>IF(Cd_Calculations!AD24&gt;SUM($K$30:$M$30),(Cd_Calculations!AE24^2+$K$31^2+$L$31^2+$M$31^2)^0.5,"LLD")</f>
        <v>3.8735425763270397E-3</v>
      </c>
      <c r="M19" s="80">
        <f>IF(Cd_Calculations!AD24&gt;SUM($K$30:$M$30),L19/K19,"LLD")</f>
        <v>5.4599373174882525E-2</v>
      </c>
      <c r="N19" s="81">
        <f>IF(Cd_Calculations!AG24&gt;SUM($N$30:$P$30),Cd_Calculations!AG24-SUM($N$30:$P$30),"LLD")</f>
        <v>3.5337938028520192E-2</v>
      </c>
      <c r="O19" s="79">
        <f>IF(Cd_Calculations!AG24&gt;SUM($N$30:$P$30),(Cd_Calculations!AH24^2+$N$31^2+$O$31^2+$P$31^2)^0.5,"LLD")</f>
        <v>2.504581745915683E-3</v>
      </c>
      <c r="P19" s="82">
        <f>IF(Cd_Calculations!AG24&gt;SUM($N$30:$P$30),O19/N19,"LLD")</f>
        <v>7.0875152474779657E-2</v>
      </c>
      <c r="R19" s="79">
        <f t="shared" si="0"/>
        <v>8.2897546219942645E-6</v>
      </c>
      <c r="S19" s="79">
        <f t="shared" si="1"/>
        <v>9.1749574968201551E-6</v>
      </c>
      <c r="T19" s="79">
        <f t="shared" si="2"/>
        <v>2.470398218290306E-5</v>
      </c>
      <c r="U19" s="79">
        <f t="shared" si="3"/>
        <v>1.5004332090618319E-5</v>
      </c>
      <c r="V19" s="79">
        <f t="shared" si="4"/>
        <v>6.2729297219740509E-6</v>
      </c>
      <c r="X19" s="79">
        <f t="shared" si="5"/>
        <v>0.2863621730914801</v>
      </c>
      <c r="Y19" s="79">
        <f t="shared" si="6"/>
        <v>7.9652969884562268E-3</v>
      </c>
      <c r="Z19" s="80">
        <f t="shared" si="7"/>
        <v>2.7815464949386543E-2</v>
      </c>
    </row>
    <row r="20" spans="1:28" x14ac:dyDescent="0.25">
      <c r="A20" t="str">
        <f>Cd_Calculations!B25</f>
        <v>24G Taper Waste</v>
      </c>
      <c r="B20">
        <f>IF(Cd_Calculations!U25&gt;SUM($B$30:$D$30),Cd_Calculations!U25-SUM($B$30:$D$30),"LLD")</f>
        <v>2.0692602453935796</v>
      </c>
      <c r="C20">
        <f>IF(Cd_Calculations!U25&gt;SUM($B$30:$D$30),(Cd_Calculations!V25^2+$B$31^2+$C$31^2+$D$31)^0.5,"LLD")</f>
        <v>3.8263553267112817E-2</v>
      </c>
      <c r="D20" s="12">
        <f>IF(Cd_Calculations!U25&gt;SUM($B$30:$D$30),C20/B20,"LLD")</f>
        <v>1.849141660759784E-2</v>
      </c>
      <c r="E20" s="13">
        <f>IF(Cd_Calculations!X25&gt;SUM($E$30:$G$30),Cd_Calculations!X25-SUM($E$30:$G$30),"LLD")</f>
        <v>2.6685727110473083</v>
      </c>
      <c r="F20">
        <f>IF(Cd_Calculations!X25&gt;SUM($E$30:$G$30),(Cd_Calculations!Y25^2+$E$31^2+$F$31^2+$G$31^2)^0.5,"LLD")</f>
        <v>4.8302796328508382E-2</v>
      </c>
      <c r="G20" s="12">
        <f>IF(Cd_Calculations!X25&gt;SUM($E$30:$G$30),F20/E20,"LLD")</f>
        <v>1.8100610910298735E-2</v>
      </c>
      <c r="H20" s="13">
        <f>IF(Cd_Calculations!AA25&gt;SUM($H$30:$J$30),Cd_Calculations!AA25-SUM($H$30:$J$30),"LLD")</f>
        <v>0.44445880863011794</v>
      </c>
      <c r="I20">
        <f>IF(Cd_Calculations!AA25&gt;SUM($H$30:$J$30),(Cd_Calculations!AB25^2+$H$31^2+$I$31^2+$J$31^2)^0.5,"LLD")</f>
        <v>9.9071633020340159E-3</v>
      </c>
      <c r="J20" s="12">
        <f>IF(Cd_Calculations!AA25&gt;SUM($H$30:$J$30),I20/H20,"LLD")</f>
        <v>2.2290397016923189E-2</v>
      </c>
      <c r="K20" s="13">
        <f>IF(Cd_Calculations!AD25&gt;SUM($K$30:$M$30),Cd_Calculations!AD25-SUM($K$30:$M$30),"LLD")</f>
        <v>1.8743081129407724</v>
      </c>
      <c r="L20">
        <f>IF(Cd_Calculations!AD25&gt;SUM($K$30:$M$30),(Cd_Calculations!AE25^2+$K$31^2+$L$31^2+$M$31^2)^0.5,"LLD")</f>
        <v>3.4656387959002659E-2</v>
      </c>
      <c r="M20" s="12">
        <f>IF(Cd_Calculations!AD25&gt;SUM($K$30:$M$30),L20/K20,"LLD")</f>
        <v>1.8490229925232037E-2</v>
      </c>
      <c r="N20" s="13">
        <f>IF(Cd_Calculations!AG25&gt;SUM($N$30:$P$30),Cd_Calculations!AG25-SUM($N$30:$P$30),"LLD")</f>
        <v>8.7943787061188949</v>
      </c>
      <c r="O20">
        <f>IF(Cd_Calculations!AG25&gt;SUM($N$30:$P$30),(Cd_Calculations!AH25^2+$N$31^2+$O$31^2+$P$31^2)^0.5,"LLD")</f>
        <v>0.15390395020516506</v>
      </c>
      <c r="P20" s="54">
        <f>IF(Cd_Calculations!AG25&gt;SUM($N$30:$P$30),O20/N20,"LLD")</f>
        <v>1.7500264128730639E-2</v>
      </c>
      <c r="R20">
        <f t="shared" si="0"/>
        <v>1.4640995086251799E-3</v>
      </c>
      <c r="S20">
        <f t="shared" si="1"/>
        <v>2.3331601331533628E-3</v>
      </c>
      <c r="T20">
        <f t="shared" si="2"/>
        <v>9.8151884693169542E-5</v>
      </c>
      <c r="U20">
        <f t="shared" si="3"/>
        <v>1.2010652263649045E-3</v>
      </c>
      <c r="V20">
        <f t="shared" si="4"/>
        <v>2.3686425888753929E-2</v>
      </c>
      <c r="X20">
        <f t="shared" si="5"/>
        <v>15.850978584130672</v>
      </c>
      <c r="Y20">
        <f t="shared" si="6"/>
        <v>0.16965524643108018</v>
      </c>
      <c r="Z20" s="12">
        <f t="shared" si="7"/>
        <v>1.070314022131932E-2</v>
      </c>
    </row>
    <row r="21" spans="1:28" x14ac:dyDescent="0.25">
      <c r="A21" t="str">
        <f>Cd_Calculations!B26</f>
        <v>24G Trace Original</v>
      </c>
      <c r="B21">
        <f>IF(Cd_Calculations!U26&gt;SUM($B$30:$D$30),Cd_Calculations!U26-SUM($B$30:$D$30),"LLD")</f>
        <v>1.7347851751466599</v>
      </c>
      <c r="C21">
        <f>IF(Cd_Calculations!U26&gt;SUM($B$30:$D$30),(Cd_Calculations!V26^2+$B$31^2+$C$31^2+$D$31)^0.5,"LLD")</f>
        <v>3.4872971406311425E-2</v>
      </c>
      <c r="D21" s="12">
        <f>IF(Cd_Calculations!U26&gt;SUM($B$30:$D$30),C21/B21,"LLD")</f>
        <v>2.0102184354534411E-2</v>
      </c>
      <c r="E21" s="13">
        <f>IF(Cd_Calculations!X26&gt;SUM($E$30:$G$30),Cd_Calculations!X26-SUM($E$30:$G$30),"LLD")</f>
        <v>1.8583690404154998</v>
      </c>
      <c r="F21">
        <f>IF(Cd_Calculations!X26&gt;SUM($E$30:$G$30),(Cd_Calculations!Y26^2+$E$31^2+$F$31^2+$G$31^2)^0.5,"LLD")</f>
        <v>3.6733110898121313E-2</v>
      </c>
      <c r="G21" s="12">
        <f>IF(Cd_Calculations!X26&gt;SUM($E$30:$G$30),F21/E21,"LLD")</f>
        <v>1.9766316646078225E-2</v>
      </c>
      <c r="H21" s="13">
        <f>IF(Cd_Calculations!AA26&gt;SUM($H$30:$J$30),Cd_Calculations!AA26-SUM($H$30:$J$30),"LLD")</f>
        <v>0.34258981570633207</v>
      </c>
      <c r="I21">
        <f>IF(Cd_Calculations!AA26&gt;SUM($H$30:$J$30),(Cd_Calculations!AB26^2+$H$31^2+$I$31^2+$J$31^2)^0.5,"LLD")</f>
        <v>8.8320198597965898E-3</v>
      </c>
      <c r="J21" s="12">
        <f>IF(Cd_Calculations!AA26&gt;SUM($H$30:$J$30),I21/H21,"LLD")</f>
        <v>2.5780158822255813E-2</v>
      </c>
      <c r="K21" s="13">
        <f>IF(Cd_Calculations!AD26&gt;SUM($K$30:$M$30),Cd_Calculations!AD26-SUM($K$30:$M$30),"LLD")</f>
        <v>1.3807548891056749</v>
      </c>
      <c r="L21">
        <f>IF(Cd_Calculations!AD26&gt;SUM($K$30:$M$30),(Cd_Calculations!AE26^2+$K$31^2+$L$31^2+$M$31^2)^0.5,"LLD")</f>
        <v>2.7934887850750337E-2</v>
      </c>
      <c r="M21" s="12">
        <f>IF(Cd_Calculations!AD26&gt;SUM($K$30:$M$30),L21/K21,"LLD")</f>
        <v>2.0231605240843269E-2</v>
      </c>
      <c r="N21" s="13">
        <f>IF(Cd_Calculations!AG26&gt;SUM($N$30:$P$30),Cd_Calculations!AG26-SUM($N$30:$P$30),"LLD")</f>
        <v>3.6648176007056019</v>
      </c>
      <c r="O21">
        <f>IF(Cd_Calculations!AG26&gt;SUM($N$30:$P$30),(Cd_Calculations!AH26^2+$N$31^2+$O$31^2+$P$31^2)^0.5,"LLD")</f>
        <v>6.9191363571820888E-2</v>
      </c>
      <c r="P21" s="54">
        <f>IF(Cd_Calculations!AG26&gt;SUM($N$30:$P$30),O21/N21,"LLD")</f>
        <v>1.887989283791346E-2</v>
      </c>
      <c r="R21">
        <f t="shared" si="0"/>
        <v>1.2161241347054142E-3</v>
      </c>
      <c r="S21">
        <f t="shared" si="1"/>
        <v>1.3493214362536787E-3</v>
      </c>
      <c r="T21">
        <f t="shared" si="2"/>
        <v>7.8004574803841373E-5</v>
      </c>
      <c r="U21">
        <f t="shared" si="3"/>
        <v>7.8035795923399873E-4</v>
      </c>
      <c r="V21">
        <f t="shared" si="4"/>
        <v>4.7874447929279022E-3</v>
      </c>
      <c r="X21">
        <f t="shared" si="5"/>
        <v>8.9813165210797692</v>
      </c>
      <c r="Y21">
        <f t="shared" si="6"/>
        <v>9.0615963813915457E-2</v>
      </c>
      <c r="Z21" s="12">
        <f t="shared" si="7"/>
        <v>1.0089385403713758E-2</v>
      </c>
    </row>
    <row r="22" spans="1:28" x14ac:dyDescent="0.25">
      <c r="A22" t="str">
        <f>Cd_Calculations!B27</f>
        <v>53G</v>
      </c>
      <c r="B22">
        <f>IF(Cd_Calculations!U27&gt;SUM($B$30:$D$30),Cd_Calculations!U27-SUM($B$30:$D$30),"LLD")</f>
        <v>0.15153152083735918</v>
      </c>
      <c r="C22">
        <f>IF(Cd_Calculations!U27&gt;SUM($B$30:$D$30),(Cd_Calculations!V27^2+$B$31^2+$C$31^2+$D$31)^0.5,"LLD")</f>
        <v>7.2000280062555211E-3</v>
      </c>
      <c r="D22" s="12">
        <f>IF(Cd_Calculations!U27&gt;SUM($B$30:$D$30),C22/B22,"LLD")</f>
        <v>4.7515051432654783E-2</v>
      </c>
      <c r="E22" s="13">
        <f>IF(Cd_Calculations!X27&gt;SUM($E$30:$G$30),Cd_Calculations!X27-SUM($E$30:$G$30),"LLD")</f>
        <v>0.60800190322195291</v>
      </c>
      <c r="F22">
        <f>IF(Cd_Calculations!X27&gt;SUM($E$30:$G$30),(Cd_Calculations!Y27^2+$E$31^2+$F$31^2+$G$31^2)^0.5,"LLD")</f>
        <v>1.9823675392231403E-2</v>
      </c>
      <c r="G22" s="12">
        <f>IF(Cd_Calculations!X27&gt;SUM($E$30:$G$30),F22/E22,"LLD")</f>
        <v>3.2604627201297941E-2</v>
      </c>
      <c r="H22" s="13">
        <f>IF(Cd_Calculations!AA27&gt;SUM($H$30:$J$30),Cd_Calculations!AA27-SUM($H$30:$J$30),"LLD")</f>
        <v>8.4361623398419058E-2</v>
      </c>
      <c r="I22">
        <f>IF(Cd_Calculations!AA27&gt;SUM($H$30:$J$30),(Cd_Calculations!AB27^2+$H$31^2+$I$31^2+$J$31^2)^0.5,"LLD")</f>
        <v>4.9038640904869148E-3</v>
      </c>
      <c r="J22" s="12">
        <f>IF(Cd_Calculations!AA27&gt;SUM($H$30:$J$30),I22/H22,"LLD")</f>
        <v>5.8129086342105805E-2</v>
      </c>
      <c r="K22" s="13">
        <f>IF(Cd_Calculations!AD27&gt;SUM($K$30:$M$30),Cd_Calculations!AD27-SUM($K$30:$M$30),"LLD")</f>
        <v>0.44563194819390101</v>
      </c>
      <c r="L22">
        <f>IF(Cd_Calculations!AD27&gt;SUM($K$30:$M$30),(Cd_Calculations!AE27^2+$K$31^2+$L$31^2+$M$31^2)^0.5,"LLD")</f>
        <v>1.514963315363735E-2</v>
      </c>
      <c r="M22" s="12">
        <f>IF(Cd_Calculations!AD27&gt;SUM($K$30:$M$30),L22/K22,"LLD")</f>
        <v>3.3995841669425195E-2</v>
      </c>
      <c r="N22" s="13">
        <f>IF(Cd_Calculations!AG27&gt;SUM($N$30:$P$30),Cd_Calculations!AG27-SUM($N$30:$P$30),"LLD")</f>
        <v>2.655261854794869</v>
      </c>
      <c r="O22">
        <f>IF(Cd_Calculations!AG27&gt;SUM($N$30:$P$30),(Cd_Calculations!AH27^2+$N$31^2+$O$31^2+$P$31^2)^0.5,"LLD")</f>
        <v>7.2681534882711216E-2</v>
      </c>
      <c r="P22" s="54">
        <f>IF(Cd_Calculations!AG27&gt;SUM($N$30:$P$30),O22/N22,"LLD")</f>
        <v>2.7372643022556504E-2</v>
      </c>
      <c r="R22">
        <f t="shared" si="0"/>
        <v>5.1840403290863851E-5</v>
      </c>
      <c r="S22">
        <f t="shared" si="1"/>
        <v>3.9297810605656088E-4</v>
      </c>
      <c r="T22">
        <f t="shared" si="2"/>
        <v>2.4047883017967057E-5</v>
      </c>
      <c r="U22">
        <f t="shared" si="3"/>
        <v>2.2951138468978798E-4</v>
      </c>
      <c r="V22">
        <f t="shared" si="4"/>
        <v>5.2826055129067675E-3</v>
      </c>
      <c r="X22">
        <f t="shared" si="5"/>
        <v>3.9447888504465012</v>
      </c>
      <c r="Y22">
        <f t="shared" si="6"/>
        <v>7.7336817169844446E-2</v>
      </c>
      <c r="Z22" s="12">
        <f t="shared" si="7"/>
        <v>1.9604805251132992E-2</v>
      </c>
    </row>
    <row r="23" spans="1:28" x14ac:dyDescent="0.25">
      <c r="A23" t="str">
        <f>Cd_Calculations!B28</f>
        <v>94G</v>
      </c>
      <c r="B23">
        <f>IF(Cd_Calculations!U28&gt;SUM($B$30:$D$30),Cd_Calculations!U28-SUM($B$30:$D$30),"LLD")</f>
        <v>0.17002456486969578</v>
      </c>
      <c r="C23">
        <f>IF(Cd_Calculations!U28&gt;SUM($B$30:$D$30),(Cd_Calculations!V28^2+$B$31^2+$C$31^2+$D$31)^0.5,"LLD")</f>
        <v>1.0669709977659543E-2</v>
      </c>
      <c r="D23" s="12">
        <f>IF(Cd_Calculations!U28&gt;SUM($B$30:$D$30),C23/B23,"LLD")</f>
        <v>6.2753931973515975E-2</v>
      </c>
      <c r="E23" s="13">
        <f>IF(Cd_Calculations!X28&gt;SUM($E$30:$G$30),Cd_Calculations!X28-SUM($E$30:$G$30),"LLD")</f>
        <v>0.45522350731905975</v>
      </c>
      <c r="F23">
        <f>IF(Cd_Calculations!X28&gt;SUM($E$30:$G$30),(Cd_Calculations!Y28^2+$E$31^2+$F$31^2+$G$31^2)^0.5,"LLD")</f>
        <v>2.2271741860977447E-2</v>
      </c>
      <c r="G23" s="12">
        <f>IF(Cd_Calculations!X28&gt;SUM($E$30:$G$30),F23/E23,"LLD")</f>
        <v>4.8924850107460505E-2</v>
      </c>
      <c r="H23" s="13">
        <f>IF(Cd_Calculations!AA28&gt;SUM($H$30:$J$30),Cd_Calculations!AA28-SUM($H$30:$J$30),"LLD")</f>
        <v>0.19416859962499367</v>
      </c>
      <c r="I23">
        <f>IF(Cd_Calculations!AA28&gt;SUM($H$30:$J$30),(Cd_Calculations!AB28^2+$H$31^2+$I$31^2+$J$31^2)^0.5,"LLD")</f>
        <v>1.1596562096737326E-2</v>
      </c>
      <c r="J23" s="12">
        <f>IF(Cd_Calculations!AA28&gt;SUM($H$30:$J$30),I23/H23,"LLD")</f>
        <v>5.9724188767567334E-2</v>
      </c>
      <c r="K23" s="13">
        <f>IF(Cd_Calculations!AD28&gt;SUM($K$30:$M$30),Cd_Calculations!AD28-SUM($K$30:$M$30),"LLD")</f>
        <v>0.45250432101614024</v>
      </c>
      <c r="L23">
        <f>IF(Cd_Calculations!AD28&gt;SUM($K$30:$M$30),(Cd_Calculations!AE28^2+$K$31^2+$L$31^2+$M$31^2)^0.5,"LLD")</f>
        <v>2.1778756741454693E-2</v>
      </c>
      <c r="M23" s="12">
        <f>IF(Cd_Calculations!AD28&gt;SUM($K$30:$M$30),L23/K23,"LLD")</f>
        <v>4.812938955488532E-2</v>
      </c>
      <c r="N23" s="13">
        <f>IF(Cd_Calculations!AG28&gt;SUM($N$30:$P$30),Cd_Calculations!AG28-SUM($N$30:$P$30),"LLD")</f>
        <v>1.2348397088575507</v>
      </c>
      <c r="O23">
        <f>IF(Cd_Calculations!AG28&gt;SUM($N$30:$P$30),(Cd_Calculations!AH28^2+$N$31^2+$O$31^2+$P$31^2)^0.5,"LLD")</f>
        <v>5.2123910415910461E-2</v>
      </c>
      <c r="P23" s="54">
        <f>IF(Cd_Calculations!AG28&gt;SUM($N$30:$P$30),O23/N23,"LLD")</f>
        <v>4.2211074070605065E-2</v>
      </c>
      <c r="R23">
        <f t="shared" si="0"/>
        <v>1.138427110073676E-4</v>
      </c>
      <c r="S23">
        <f t="shared" si="1"/>
        <v>4.9603048552201512E-4</v>
      </c>
      <c r="T23">
        <f t="shared" si="2"/>
        <v>1.344802524634848E-4</v>
      </c>
      <c r="U23">
        <f t="shared" si="3"/>
        <v>4.7431424520345822E-4</v>
      </c>
      <c r="V23">
        <f t="shared" si="4"/>
        <v>2.7169020370458592E-3</v>
      </c>
      <c r="X23">
        <f t="shared" si="5"/>
        <v>2.5067607016874405</v>
      </c>
      <c r="Y23">
        <f t="shared" si="6"/>
        <v>6.2734119354958554E-2</v>
      </c>
      <c r="Z23" s="12">
        <f t="shared" si="7"/>
        <v>2.502597049360504E-2</v>
      </c>
    </row>
    <row r="24" spans="1:28" x14ac:dyDescent="0.25">
      <c r="A24" t="str">
        <f>Cd_Calculations!B29</f>
        <v>47G</v>
      </c>
      <c r="B24">
        <f>IF(Cd_Calculations!U29&gt;SUM($B$30:$D$30),Cd_Calculations!U29-SUM($B$30:$D$30),"LLD")</f>
        <v>4.2124396547258761E-3</v>
      </c>
      <c r="C24">
        <f>IF(Cd_Calculations!U29&gt;SUM($B$30:$D$30),(Cd_Calculations!V29^2+$B$31^2+$C$31^2+$D$31)^0.5,"LLD")</f>
        <v>9.6933457330193303E-5</v>
      </c>
      <c r="D24" s="12">
        <f>IF(Cd_Calculations!U29&gt;SUM($B$30:$D$30),C24/B24,"LLD")</f>
        <v>2.3011239394597625E-2</v>
      </c>
      <c r="E24" s="13">
        <f>IF(Cd_Calculations!X29&gt;SUM($E$30:$G$30),Cd_Calculations!X29-SUM($E$30:$G$30),"LLD")</f>
        <v>1.826834122878615E-2</v>
      </c>
      <c r="F24">
        <f>IF(Cd_Calculations!X29&gt;SUM($E$30:$G$30),(Cd_Calculations!Y29^2+$E$31^2+$F$31^2+$G$31^2)^0.5,"LLD")</f>
        <v>3.392840154172124E-4</v>
      </c>
      <c r="G24" s="12">
        <f>IF(Cd_Calculations!X29&gt;SUM($E$30:$G$30),F24/E24,"LLD")</f>
        <v>1.857223987488197E-2</v>
      </c>
      <c r="H24" s="13">
        <f>IF(Cd_Calculations!AA29&gt;SUM($H$30:$J$30),Cd_Calculations!AA29-SUM($H$30:$J$30),"LLD")</f>
        <v>4.9282706500563354E-3</v>
      </c>
      <c r="I24">
        <f>IF(Cd_Calculations!AA29&gt;SUM($H$30:$J$30),(Cd_Calculations!AB29^2+$H$31^2+$I$31^2+$J$31^2)^0.5,"LLD")</f>
        <v>1.1686440353240885E-4</v>
      </c>
      <c r="J24" s="12">
        <f>IF(Cd_Calculations!AA29&gt;SUM($H$30:$J$30),I24/H24,"LLD")</f>
        <v>2.3713065257703118E-2</v>
      </c>
      <c r="K24" s="13">
        <f>IF(Cd_Calculations!AD29&gt;SUM($K$30:$M$30),Cd_Calculations!AD29-SUM($K$30:$M$30),"LLD")</f>
        <v>1.4600716114613293E-2</v>
      </c>
      <c r="L24">
        <f>IF(Cd_Calculations!AD29&gt;SUM($K$30:$M$30),(Cd_Calculations!AE29^2+$K$31^2+$L$31^2+$M$31^2)^0.5,"LLD")</f>
        <v>2.772430033303071E-4</v>
      </c>
      <c r="M24" s="12">
        <f>IF(Cd_Calculations!AD29&gt;SUM($K$30:$M$30),L24/K24,"LLD")</f>
        <v>1.8988315446584522E-2</v>
      </c>
      <c r="N24" s="13">
        <f>IF(Cd_Calculations!AG29&gt;SUM($N$30:$P$30),Cd_Calculations!AG29-SUM($N$30:$P$30),"LLD")</f>
        <v>0.11402782320766934</v>
      </c>
      <c r="O24">
        <f>IF(Cd_Calculations!AG29&gt;SUM($N$30:$P$30),(Cd_Calculations!AH29^2+$N$31^2+$O$31^2+$P$31^2)^0.5,"LLD")</f>
        <v>1.9501618811926485E-3</v>
      </c>
      <c r="P24" s="54">
        <f>IF(Cd_Calculations!AG29&gt;SUM($N$30:$P$30),O24/N24,"LLD")</f>
        <v>1.710250907483327E-2</v>
      </c>
      <c r="R24">
        <f t="shared" si="0"/>
        <v>9.3960951499844059E-9</v>
      </c>
      <c r="S24">
        <f t="shared" si="1"/>
        <v>1.1511364311762722E-7</v>
      </c>
      <c r="T24">
        <f t="shared" si="2"/>
        <v>1.3657288812985694E-8</v>
      </c>
      <c r="U24">
        <f t="shared" si="3"/>
        <v>7.6863682895608676E-8</v>
      </c>
      <c r="V24">
        <f t="shared" si="4"/>
        <v>3.8031313628568497E-6</v>
      </c>
      <c r="X24">
        <f t="shared" si="5"/>
        <v>0.156037590855851</v>
      </c>
      <c r="Y24">
        <f t="shared" si="6"/>
        <v>2.0045353757998526E-3</v>
      </c>
      <c r="Z24" s="12">
        <f t="shared" si="7"/>
        <v>1.2846490161794802E-2</v>
      </c>
    </row>
    <row r="25" spans="1:28" x14ac:dyDescent="0.25">
      <c r="A25" t="str">
        <f>Cd_Calculations!B30</f>
        <v>48G</v>
      </c>
      <c r="B25">
        <f>IF(Cd_Calculations!U30&gt;SUM($B$30:$D$30),Cd_Calculations!U30-SUM($B$30:$D$30),"LLD")</f>
        <v>1.1540621500988678E-3</v>
      </c>
      <c r="C25">
        <f>IF(Cd_Calculations!U30&gt;SUM($B$30:$D$30),(Cd_Calculations!V30^2+$B$31^2+$C$31^2+$D$31)^0.5,"LLD")</f>
        <v>3.8715910938951296E-5</v>
      </c>
      <c r="D25" s="12">
        <f>IF(Cd_Calculations!U30&gt;SUM($B$30:$D$30),C25/B25,"LLD")</f>
        <v>3.3547509495597379E-2</v>
      </c>
      <c r="E25" s="13">
        <f>IF(Cd_Calculations!X30&gt;SUM($E$30:$G$30),Cd_Calculations!X30-SUM($E$30:$G$30),"LLD")</f>
        <v>6.4304827252388711E-3</v>
      </c>
      <c r="F25">
        <f>IF(Cd_Calculations!X30&gt;SUM($E$30:$G$30),(Cd_Calculations!Y30^2+$E$31^2+$F$31^2+$G$31^2)^0.5,"LLD")</f>
        <v>1.3444732570248532E-4</v>
      </c>
      <c r="G25" s="12">
        <f>IF(Cd_Calculations!X30&gt;SUM($E$30:$G$30),F25/E25,"LLD")</f>
        <v>2.09078122820851E-2</v>
      </c>
      <c r="H25" s="13">
        <f>IF(Cd_Calculations!AA30&gt;SUM($H$30:$J$30),Cd_Calculations!AA30-SUM($H$30:$J$30),"LLD")</f>
        <v>1.4935238652378593E-3</v>
      </c>
      <c r="I25">
        <f>IF(Cd_Calculations!AA30&gt;SUM($H$30:$J$30),(Cd_Calculations!AB30^2+$H$31^2+$I$31^2+$J$31^2)^0.5,"LLD")</f>
        <v>4.6571453667253109E-5</v>
      </c>
      <c r="J25" s="12">
        <f>IF(Cd_Calculations!AA30&gt;SUM($H$30:$J$30),I25/H25,"LLD")</f>
        <v>3.1182262802232571E-2</v>
      </c>
      <c r="K25" s="13">
        <f>IF(Cd_Calculations!AD30&gt;SUM($K$30:$M$30),Cd_Calculations!AD30-SUM($K$30:$M$30),"LLD")</f>
        <v>5.0436071223879707E-3</v>
      </c>
      <c r="L25">
        <f>IF(Cd_Calculations!AD30&gt;SUM($K$30:$M$30),(Cd_Calculations!AE30^2+$K$31^2+$L$31^2+$M$31^2)^0.5,"LLD")</f>
        <v>1.0897059600445089E-4</v>
      </c>
      <c r="M25" s="12">
        <f>IF(Cd_Calculations!AD30&gt;SUM($K$30:$M$30),L25/K25,"LLD")</f>
        <v>2.1605686834873281E-2</v>
      </c>
      <c r="N25" s="13">
        <f>IF(Cd_Calculations!AG30&gt;SUM($N$30:$P$30),Cd_Calculations!AG30-SUM($N$30:$P$30),"LLD")</f>
        <v>4.0486799004084306E-2</v>
      </c>
      <c r="O25">
        <f>IF(Cd_Calculations!AG30&gt;SUM($N$30:$P$30),(Cd_Calculations!AH30^2+$N$31^2+$O$31^2+$P$31^2)^0.5,"LLD")</f>
        <v>7.065584551302483E-4</v>
      </c>
      <c r="P25" s="54">
        <f>IF(Cd_Calculations!AG30&gt;SUM($N$30:$P$30),O25/N25,"LLD")</f>
        <v>1.7451576131246403E-2</v>
      </c>
      <c r="R25">
        <f t="shared" si="0"/>
        <v>1.4989217598328086E-9</v>
      </c>
      <c r="S25">
        <f t="shared" si="1"/>
        <v>1.8076083388550172E-8</v>
      </c>
      <c r="T25">
        <f t="shared" si="2"/>
        <v>2.1689002966811031E-9</v>
      </c>
      <c r="U25">
        <f t="shared" si="3"/>
        <v>1.1874590793565249E-8</v>
      </c>
      <c r="V25">
        <f t="shared" si="4"/>
        <v>4.9922485051604313E-7</v>
      </c>
      <c r="X25">
        <f t="shared" si="5"/>
        <v>5.4608474867047875E-2</v>
      </c>
      <c r="Y25">
        <f t="shared" si="6"/>
        <v>7.299611953759409E-4</v>
      </c>
      <c r="Z25" s="12">
        <f t="shared" si="7"/>
        <v>1.3367177844705159E-2</v>
      </c>
    </row>
    <row r="26" spans="1:28" x14ac:dyDescent="0.25">
      <c r="A26" t="str">
        <f>Cd_Calculations!B31</f>
        <v>49G</v>
      </c>
      <c r="B26">
        <f>IF(Cd_Calculations!U31&gt;SUM($B$30:$D$30),Cd_Calculations!U31-SUM($B$30:$D$30),"LLD")</f>
        <v>2.8266935264665062E-3</v>
      </c>
      <c r="C26">
        <f>IF(Cd_Calculations!U31&gt;SUM($B$30:$D$30),(Cd_Calculations!V31^2+$B$31^2+$C$31^2+$D$31)^0.5,"LLD")</f>
        <v>7.2298766523561412E-5</v>
      </c>
      <c r="D26" s="12">
        <f>IF(Cd_Calculations!U31&gt;SUM($B$30:$D$30),C26/B26,"LLD")</f>
        <v>2.5577150775852986E-2</v>
      </c>
      <c r="E26" s="13">
        <f>IF(Cd_Calculations!X31&gt;SUM($E$30:$G$30),Cd_Calculations!X31-SUM($E$30:$G$30),"LLD")</f>
        <v>2.2262840980898944E-2</v>
      </c>
      <c r="F26">
        <f>IF(Cd_Calculations!X31&gt;SUM($E$30:$G$30),(Cd_Calculations!Y31^2+$E$31^2+$F$31^2+$G$31^2)^0.5,"LLD")</f>
        <v>4.0902242006894348E-4</v>
      </c>
      <c r="G26" s="12">
        <f>IF(Cd_Calculations!X31&gt;SUM($E$30:$G$30),F26/E26,"LLD")</f>
        <v>1.8372426970119232E-2</v>
      </c>
      <c r="H26" s="13">
        <f>IF(Cd_Calculations!AA31&gt;SUM($H$30:$J$30),Cd_Calculations!AA31-SUM($H$30:$J$30),"LLD")</f>
        <v>2.0039566676738015E-3</v>
      </c>
      <c r="I26">
        <f>IF(Cd_Calculations!AA31&gt;SUM($H$30:$J$30),(Cd_Calculations!AB31^2+$H$31^2+$I$31^2+$J$31^2)^0.5,"LLD")</f>
        <v>5.8158598591678748E-5</v>
      </c>
      <c r="J26" s="12">
        <f>IF(Cd_Calculations!AA31&gt;SUM($H$30:$J$30),I26/H26,"LLD")</f>
        <v>2.9021884320078344E-2</v>
      </c>
      <c r="K26" s="13">
        <f>IF(Cd_Calculations!AD31&gt;SUM($K$30:$M$30),Cd_Calculations!AD31-SUM($K$30:$M$30),"LLD")</f>
        <v>1.664775827992428E-2</v>
      </c>
      <c r="L26">
        <f>IF(Cd_Calculations!AD31&gt;SUM($K$30:$M$30),(Cd_Calculations!AE31^2+$K$31^2+$L$31^2+$M$31^2)^0.5,"LLD")</f>
        <v>3.1393850565501985E-4</v>
      </c>
      <c r="M26" s="12">
        <f>IF(Cd_Calculations!AD31&gt;SUM($K$30:$M$30),L26/K26,"LLD")</f>
        <v>1.8857704465447569E-2</v>
      </c>
      <c r="N26" s="13">
        <f>IF(Cd_Calculations!AG31&gt;SUM($N$30:$P$30),Cd_Calculations!AG31-SUM($N$30:$P$30),"LLD")</f>
        <v>0.27124639158632058</v>
      </c>
      <c r="O26">
        <f>IF(Cd_Calculations!AG31&gt;SUM($N$30:$P$30),(Cd_Calculations!AH31^2+$N$31^2+$O$31^2+$P$31^2)^0.5,"LLD")</f>
        <v>4.6090281100435674E-3</v>
      </c>
      <c r="P26" s="54">
        <f>IF(Cd_Calculations!AG31&gt;SUM($N$30:$P$30),O26/N26,"LLD")</f>
        <v>1.6992034744089141E-2</v>
      </c>
      <c r="R26">
        <f t="shared" si="0"/>
        <v>5.2271116408284442E-9</v>
      </c>
      <c r="S26">
        <f t="shared" si="1"/>
        <v>1.6729934011905526E-7</v>
      </c>
      <c r="T26">
        <f t="shared" si="2"/>
        <v>3.3824225901480171E-9</v>
      </c>
      <c r="U26">
        <f t="shared" si="3"/>
        <v>9.8557385332906931E-8</v>
      </c>
      <c r="V26">
        <f t="shared" si="4"/>
        <v>2.1243140119171779E-5</v>
      </c>
      <c r="X26">
        <f t="shared" si="5"/>
        <v>0.31498764104128413</v>
      </c>
      <c r="Y26">
        <f t="shared" si="6"/>
        <v>4.6387074038846988E-3</v>
      </c>
      <c r="Z26" s="12">
        <f t="shared" si="7"/>
        <v>1.4726633046776343E-2</v>
      </c>
    </row>
    <row r="27" spans="1:28" x14ac:dyDescent="0.25">
      <c r="A27" t="str">
        <f>Cd_Calculations!B32</f>
        <v>50G</v>
      </c>
      <c r="B27">
        <f>IF(Cd_Calculations!U32&gt;SUM($B$30:$D$30),Cd_Calculations!U32-SUM($B$30:$D$30),"LLD")</f>
        <v>1.0054969794560543E-3</v>
      </c>
      <c r="C27">
        <f>IF(Cd_Calculations!U32&gt;SUM($B$30:$D$30),(Cd_Calculations!V32^2+$B$31^2+$C$31^2+$D$31)^0.5,"LLD")</f>
        <v>3.5550217728701107E-5</v>
      </c>
      <c r="D27" s="12">
        <f>IF(Cd_Calculations!U32&gt;SUM($B$30:$D$30),C27/B27,"LLD")</f>
        <v>3.5355867252761693E-2</v>
      </c>
      <c r="E27" s="13">
        <f>IF(Cd_Calculations!X32&gt;SUM($E$30:$G$30),Cd_Calculations!X32-SUM($E$30:$G$30),"LLD")</f>
        <v>3.3347794554601136E-2</v>
      </c>
      <c r="F27">
        <f>IF(Cd_Calculations!X32&gt;SUM($E$30:$G$30),(Cd_Calculations!Y32^2+$E$31^2+$F$31^2+$G$31^2)^0.5,"LLD")</f>
        <v>5.984505285549621E-4</v>
      </c>
      <c r="G27" s="12">
        <f>IF(Cd_Calculations!X32&gt;SUM($E$30:$G$30),F27/E27,"LLD")</f>
        <v>1.7945730341330512E-2</v>
      </c>
      <c r="H27" s="13">
        <f>IF(Cd_Calculations!AA32&gt;SUM($H$30:$J$30),Cd_Calculations!AA32-SUM($H$30:$J$30),"LLD")</f>
        <v>1.1591546537562628E-3</v>
      </c>
      <c r="I27">
        <f>IF(Cd_Calculations!AA32&gt;SUM($H$30:$J$30),(Cd_Calculations!AB32^2+$H$31^2+$I$31^2+$J$31^2)^0.5,"LLD")</f>
        <v>3.9221701183622154E-5</v>
      </c>
      <c r="J27" s="12">
        <f>IF(Cd_Calculations!AA32&gt;SUM($H$30:$J$30),I27/H27,"LLD")</f>
        <v>3.3836469582832179E-2</v>
      </c>
      <c r="K27" s="13">
        <f>IF(Cd_Calculations!AD32&gt;SUM($K$30:$M$30),Cd_Calculations!AD32-SUM($K$30:$M$30),"LLD")</f>
        <v>2.0583171086704689E-2</v>
      </c>
      <c r="L27">
        <f>IF(Cd_Calculations!AD32&gt;SUM($K$30:$M$30),(Cd_Calculations!AE32^2+$K$31^2+$L$31^2+$M$31^2)^0.5,"LLD")</f>
        <v>3.8179356190762721E-4</v>
      </c>
      <c r="M27" s="12">
        <f>IF(Cd_Calculations!AD32&gt;SUM($K$30:$M$30),L27/K27,"LLD")</f>
        <v>1.8548821282170634E-2</v>
      </c>
      <c r="N27" s="13">
        <f>IF(Cd_Calculations!AG32&gt;SUM($N$30:$P$30),Cd_Calculations!AG32-SUM($N$30:$P$30),"LLD")</f>
        <v>0.37992726034521862</v>
      </c>
      <c r="O27">
        <f>IF(Cd_Calculations!AG32&gt;SUM($N$30:$P$30),(Cd_Calculations!AH32^2+$N$31^2+$O$31^2+$P$31^2)^0.5,"LLD")</f>
        <v>6.4454229310657368E-3</v>
      </c>
      <c r="P27" s="54">
        <f>IF(Cd_Calculations!AG32&gt;SUM($N$30:$P$30),O27/N27,"LLD")</f>
        <v>1.6964886713338605E-2</v>
      </c>
      <c r="R27">
        <f t="shared" si="0"/>
        <v>1.2638179805580545E-9</v>
      </c>
      <c r="S27">
        <f t="shared" si="1"/>
        <v>3.5814303512771351E-7</v>
      </c>
      <c r="T27">
        <f t="shared" si="2"/>
        <v>1.5383418437373474E-9</v>
      </c>
      <c r="U27">
        <f t="shared" si="3"/>
        <v>1.4576632391411316E-7</v>
      </c>
      <c r="V27">
        <f t="shared" si="4"/>
        <v>4.1543476760308036E-5</v>
      </c>
      <c r="X27">
        <f t="shared" si="5"/>
        <v>0.43602287761973674</v>
      </c>
      <c r="Y27">
        <f t="shared" si="6"/>
        <v>6.4846116521480417E-3</v>
      </c>
      <c r="Z27" s="12">
        <f t="shared" si="7"/>
        <v>1.4872182137661562E-2</v>
      </c>
      <c r="AB27" t="s">
        <v>41</v>
      </c>
    </row>
    <row r="28" spans="1:28" x14ac:dyDescent="0.25">
      <c r="A28" t="str">
        <f>Cd_Calculations!B33</f>
        <v>51G</v>
      </c>
      <c r="B28">
        <f>IF(Cd_Calculations!U33&gt;SUM($B$30:$D$30),Cd_Calculations!U33-SUM($B$30:$D$30),"LLD")</f>
        <v>2.3441565336847084E-3</v>
      </c>
      <c r="C28">
        <f>IF(Cd_Calculations!U33&gt;SUM($B$30:$D$30),(Cd_Calculations!V33^2+$B$31^2+$C$31^2+$D$31)^0.5,"LLD")</f>
        <v>6.2648749734810219E-5</v>
      </c>
      <c r="D28" s="12">
        <f>IF(Cd_Calculations!U33&gt;SUM($B$30:$D$30),C28/B28,"LLD")</f>
        <v>2.6725497565785232E-2</v>
      </c>
      <c r="E28" s="13">
        <f>IF(Cd_Calculations!X33&gt;SUM($E$30:$G$30),Cd_Calculations!X33-SUM($E$30:$G$30),"LLD")</f>
        <v>6.1133707906749985E-3</v>
      </c>
      <c r="F28">
        <f>IF(Cd_Calculations!X33&gt;SUM($E$30:$G$30),(Cd_Calculations!Y33^2+$E$31^2+$F$31^2+$G$31^2)^0.5,"LLD")</f>
        <v>1.2923420218224915E-4</v>
      </c>
      <c r="G28" s="12">
        <f>IF(Cd_Calculations!X33&gt;SUM($E$30:$G$30),F28/E28,"LLD")</f>
        <v>2.1139598203232812E-2</v>
      </c>
      <c r="H28" s="13">
        <f>IF(Cd_Calculations!AA33&gt;SUM($H$30:$J$30),Cd_Calculations!AA33-SUM($H$30:$J$30),"LLD")</f>
        <v>2.690243347563237E-3</v>
      </c>
      <c r="I28">
        <f>IF(Cd_Calculations!AA33&gt;SUM($H$30:$J$30),(Cd_Calculations!AB33^2+$H$31^2+$I$31^2+$J$31^2)^0.5,"LLD")</f>
        <v>7.1943702524404697E-5</v>
      </c>
      <c r="J28" s="12">
        <f>IF(Cd_Calculations!AA33&gt;SUM($H$30:$J$30),I28/H28,"LLD")</f>
        <v>2.6742451603707047E-2</v>
      </c>
      <c r="K28" s="13">
        <f>IF(Cd_Calculations!AD33&gt;SUM($K$30:$M$30),Cd_Calculations!AD33-SUM($K$30:$M$30),"LLD")</f>
        <v>5.4424895466152305E-3</v>
      </c>
      <c r="L28">
        <f>IF(Cd_Calculations!AD33&gt;SUM($K$30:$M$30),(Cd_Calculations!AE33^2+$K$31^2+$L$31^2+$M$31^2)^0.5,"LLD")</f>
        <v>1.1637674249084702E-4</v>
      </c>
      <c r="M28" s="12">
        <f>IF(Cd_Calculations!AD33&gt;SUM($K$30:$M$30),L28/K28,"LLD")</f>
        <v>2.1382997889857876E-2</v>
      </c>
      <c r="N28" s="13">
        <f>IF(Cd_Calculations!AG33&gt;SUM($N$30:$P$30),Cd_Calculations!AG33-SUM($N$30:$P$30),"LLD")</f>
        <v>1.5251822812966694E-2</v>
      </c>
      <c r="O28">
        <f>IF(Cd_Calculations!AG33&gt;SUM($N$30:$P$30),(Cd_Calculations!AH33^2+$N$31^2+$O$31^2+$P$31^2)^0.5,"LLD")</f>
        <v>2.7972391653624447E-4</v>
      </c>
      <c r="P28" s="54">
        <f>IF(Cd_Calculations!AG33&gt;SUM($N$30:$P$30),O28/N28,"LLD")</f>
        <v>1.8340359704312238E-2</v>
      </c>
      <c r="R28">
        <f t="shared" si="0"/>
        <v>3.9248658433348837E-9</v>
      </c>
      <c r="S28">
        <f t="shared" si="1"/>
        <v>1.670147901368245E-8</v>
      </c>
      <c r="T28">
        <f t="shared" si="2"/>
        <v>5.1758963329200351E-9</v>
      </c>
      <c r="U28">
        <f t="shared" si="3"/>
        <v>1.3543546192780917E-8</v>
      </c>
      <c r="V28">
        <f t="shared" si="4"/>
        <v>7.8245469482375871E-8</v>
      </c>
      <c r="X28">
        <f t="shared" si="5"/>
        <v>3.1842083031504868E-2</v>
      </c>
      <c r="Y28">
        <f t="shared" si="6"/>
        <v>3.4291581600313242E-4</v>
      </c>
      <c r="Z28" s="12">
        <f t="shared" si="7"/>
        <v>1.076926455043309E-2</v>
      </c>
      <c r="AB28" t="s">
        <v>42</v>
      </c>
    </row>
    <row r="29" spans="1:28" ht="15.75" thickBot="1" x14ac:dyDescent="0.3">
      <c r="A29" s="49" t="str">
        <f>Cd_Calculations!B34</f>
        <v>52G</v>
      </c>
      <c r="B29" s="49">
        <f>IF(Cd_Calculations!U34&gt;SUM($B$30:$D$30),Cd_Calculations!U34-SUM($B$30:$D$30),"LLD")</f>
        <v>6.8643150789519485E-3</v>
      </c>
      <c r="C29" s="49">
        <f>IF(Cd_Calculations!U34&gt;SUM($B$30:$D$30),(Cd_Calculations!V34^2+$B$31^2+$C$31^2+$D$31)^0.5,"LLD")</f>
        <v>1.4482137049532615E-4</v>
      </c>
      <c r="D29" s="50">
        <f>IF(Cd_Calculations!U34&gt;SUM($B$30:$D$30),C29/B29,"LLD")</f>
        <v>2.1097716061926116E-2</v>
      </c>
      <c r="E29" s="51">
        <f>IF(Cd_Calculations!X34&gt;SUM($E$30:$G$30),Cd_Calculations!X34-SUM($E$30:$G$30),"LLD")</f>
        <v>7.1892622057182151E-2</v>
      </c>
      <c r="F29" s="49">
        <f>IF(Cd_Calculations!X34&gt;SUM($E$30:$G$30),(Cd_Calculations!Y34^2+$E$31^2+$F$31^2+$G$31^2)^0.5,"LLD")</f>
        <v>1.2608016908973805E-3</v>
      </c>
      <c r="G29" s="50">
        <f>IF(Cd_Calculations!X34&gt;SUM($E$30:$G$30),F29/E29,"LLD")</f>
        <v>1.7537289012696751E-2</v>
      </c>
      <c r="H29" s="51">
        <f>IF(Cd_Calculations!AA34&gt;SUM($H$30:$J$30),Cd_Calculations!AA34-SUM($H$30:$J$30),"LLD")</f>
        <v>7.0930220412810082E-3</v>
      </c>
      <c r="I29" s="49">
        <f>IF(Cd_Calculations!AA34&gt;SUM($H$30:$J$30),(Cd_Calculations!AB34^2+$H$31^2+$I$31^2+$J$31^2)^0.5,"LLD")</f>
        <v>1.6022430119547697E-4</v>
      </c>
      <c r="J29" s="50">
        <f>IF(Cd_Calculations!AA34&gt;SUM($H$30:$J$30),I29/H29,"LLD")</f>
        <v>2.2589003708571625E-2</v>
      </c>
      <c r="K29" s="51">
        <f>IF(Cd_Calculations!AD34&gt;SUM($K$30:$M$30),Cd_Calculations!AD34-SUM($K$30:$M$30),"LLD")</f>
        <v>5.3061567338392845E-2</v>
      </c>
      <c r="L29" s="49">
        <f>IF(Cd_Calculations!AD34&gt;SUM($K$30:$M$30),(Cd_Calculations!AE34^2+$K$31^2+$L$31^2+$M$31^2)^0.5,"LLD")</f>
        <v>9.4910620669460795E-4</v>
      </c>
      <c r="M29" s="50">
        <f>IF(Cd_Calculations!AD34&gt;SUM($K$30:$M$30),L29/K29,"LLD")</f>
        <v>1.7886886013784964E-2</v>
      </c>
      <c r="N29" s="51">
        <f>IF(Cd_Calculations!AG34&gt;SUM($N$30:$P$30),Cd_Calculations!AG34-SUM($N$30:$P$30),"LLD")</f>
        <v>0.75145394086177797</v>
      </c>
      <c r="O29" s="49">
        <f>IF(Cd_Calculations!AG34&gt;SUM($N$30:$P$30),(Cd_Calculations!AH34^2+$N$31^2+$O$31^2+$P$31^2)^0.5,"LLD")</f>
        <v>1.2726906074109638E-2</v>
      </c>
      <c r="P29" s="55">
        <f>IF(Cd_Calculations!AG34&gt;SUM($N$30:$P$30),O29/N29,"LLD")</f>
        <v>1.6936375447727699E-2</v>
      </c>
      <c r="R29">
        <f t="shared" si="0"/>
        <v>2.0973229352144523E-8</v>
      </c>
      <c r="S29">
        <f t="shared" si="1"/>
        <v>1.5896209037696939E-6</v>
      </c>
      <c r="T29">
        <f t="shared" si="2"/>
        <v>2.5671826693578924E-8</v>
      </c>
      <c r="U29">
        <f t="shared" si="3"/>
        <v>9.008025915862279E-7</v>
      </c>
      <c r="V29">
        <f t="shared" si="4"/>
        <v>1.6197413821920882E-4</v>
      </c>
      <c r="X29">
        <f t="shared" si="5"/>
        <v>0.89036546737758593</v>
      </c>
      <c r="Y29">
        <f t="shared" si="6"/>
        <v>1.2826192216344274E-2</v>
      </c>
      <c r="Z29" s="12">
        <f t="shared" si="7"/>
        <v>1.4405536474950624E-2</v>
      </c>
      <c r="AB29" t="s">
        <v>44</v>
      </c>
    </row>
    <row r="30" spans="1:28" ht="30" x14ac:dyDescent="0.25">
      <c r="A30" s="41" t="s">
        <v>57</v>
      </c>
      <c r="B30" s="13">
        <v>0</v>
      </c>
      <c r="D30" s="12"/>
      <c r="E30" s="13">
        <v>0</v>
      </c>
      <c r="F30">
        <v>0</v>
      </c>
      <c r="G30" s="12"/>
      <c r="H30" s="13">
        <v>0</v>
      </c>
      <c r="J30" s="56">
        <v>0</v>
      </c>
      <c r="K30" s="13">
        <v>0</v>
      </c>
      <c r="L30">
        <v>0</v>
      </c>
      <c r="M30" s="12"/>
      <c r="N30" s="13">
        <v>0</v>
      </c>
      <c r="O30" s="52">
        <v>0</v>
      </c>
      <c r="P30" s="54"/>
      <c r="Z30" s="12"/>
    </row>
    <row r="31" spans="1:28" ht="15.75" thickBot="1" x14ac:dyDescent="0.3">
      <c r="A31" s="49" t="s">
        <v>53</v>
      </c>
      <c r="B31" s="51">
        <v>0</v>
      </c>
      <c r="C31" s="49"/>
      <c r="D31" s="50"/>
      <c r="E31" s="51">
        <v>0</v>
      </c>
      <c r="F31" s="49">
        <v>0</v>
      </c>
      <c r="G31" s="50"/>
      <c r="H31" s="51">
        <v>0</v>
      </c>
      <c r="I31" s="49"/>
      <c r="J31" s="57">
        <v>0</v>
      </c>
      <c r="K31" s="51">
        <v>0</v>
      </c>
      <c r="L31" s="49">
        <v>0</v>
      </c>
      <c r="M31" s="50"/>
      <c r="N31" s="51">
        <v>0</v>
      </c>
      <c r="O31" s="49">
        <v>0</v>
      </c>
      <c r="P31" s="55"/>
      <c r="Z31" s="12"/>
    </row>
    <row r="32" spans="1:28" x14ac:dyDescent="0.25">
      <c r="B32" t="s">
        <v>55</v>
      </c>
      <c r="N32" s="26"/>
    </row>
    <row r="33" spans="2:14" x14ac:dyDescent="0.25">
      <c r="B33" t="s">
        <v>56</v>
      </c>
      <c r="N33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M11" sqref="M11"/>
    </sheetView>
  </sheetViews>
  <sheetFormatPr defaultRowHeight="15" x14ac:dyDescent="0.25"/>
  <cols>
    <col min="1" max="1" width="17" bestFit="1" customWidth="1"/>
    <col min="10" max="10" width="11.140625" bestFit="1" customWidth="1"/>
  </cols>
  <sheetData>
    <row r="1" spans="1:16" x14ac:dyDescent="0.25">
      <c r="A1" t="str">
        <f>PPB_Cd_Aliquot_Sent!A1</f>
        <v>Sample ID</v>
      </c>
      <c r="B1" s="27" t="str">
        <f>PPB_Cd_Aliquot_Sent!B1</f>
        <v>Cd111</v>
      </c>
      <c r="C1" t="str">
        <f>PPB_Cd_Aliquot_Sent!C1</f>
        <v>±</v>
      </c>
      <c r="D1" t="str">
        <f>PPB_Cd_Aliquot_Sent!D1</f>
        <v>%</v>
      </c>
      <c r="E1" s="27" t="str">
        <f>PPB_Cd_Aliquot_Sent!E1</f>
        <v>Cd112</v>
      </c>
      <c r="F1" t="str">
        <f>PPB_Cd_Aliquot_Sent!F1</f>
        <v>±</v>
      </c>
      <c r="G1" t="str">
        <f>PPB_Cd_Aliquot_Sent!G1</f>
        <v>%</v>
      </c>
      <c r="H1" s="27" t="str">
        <f>PPB_Cd_Aliquot_Sent!H1</f>
        <v>Cd113</v>
      </c>
      <c r="I1" t="str">
        <f>PPB_Cd_Aliquot_Sent!I1</f>
        <v>±</v>
      </c>
      <c r="J1" t="str">
        <f>PPB_Cd_Aliquot_Sent!J1</f>
        <v>%</v>
      </c>
      <c r="K1" s="27" t="str">
        <f>PPB_Cd_Aliquot_Sent!K1</f>
        <v>Cd114</v>
      </c>
      <c r="L1" t="str">
        <f>PPB_Cd_Aliquot_Sent!L1</f>
        <v>±</v>
      </c>
      <c r="M1" t="str">
        <f>PPB_Cd_Aliquot_Sent!M1</f>
        <v>%</v>
      </c>
      <c r="N1" s="13" t="str">
        <f>PPB_Cd_Aliquot_Sent!N1</f>
        <v>Cd116</v>
      </c>
      <c r="O1" t="str">
        <f>PPB_Cd_Aliquot_Sent!O1</f>
        <v>±</v>
      </c>
      <c r="P1" t="str">
        <f>PPB_Cd_Aliquot_Sent!P1</f>
        <v>%</v>
      </c>
    </row>
    <row r="2" spans="1:16" x14ac:dyDescent="0.25">
      <c r="A2" t="str">
        <f>PPB_Cd_Aliquot_Sent!A2</f>
        <v>87G Trace</v>
      </c>
      <c r="B2" s="27">
        <f>PPB_Cd_Aliquot_Sent!B2</f>
        <v>1.7340591170502935</v>
      </c>
      <c r="C2">
        <f>PPB_Cd_Aliquot_Sent!C2</f>
        <v>8.6056351154491492E-2</v>
      </c>
      <c r="D2" s="12">
        <f>PPB_Cd_Aliquot_Sent!D2</f>
        <v>4.9627114962999021E-2</v>
      </c>
      <c r="E2" s="27">
        <f>PPB_Cd_Aliquot_Sent!E2</f>
        <v>1.9856639410985473</v>
      </c>
      <c r="F2">
        <f>PPB_Cd_Aliquot_Sent!F2</f>
        <v>0.1498520222499824</v>
      </c>
      <c r="G2" s="12">
        <f>PPB_Cd_Aliquot_Sent!G2</f>
        <v>7.5466960520559373E-2</v>
      </c>
      <c r="H2" s="27">
        <f>PPB_Cd_Aliquot_Sent!H2</f>
        <v>0.32475187983722731</v>
      </c>
      <c r="I2">
        <f>PPB_Cd_Aliquot_Sent!I2</f>
        <v>7.288428020464538E-2</v>
      </c>
      <c r="J2" s="12">
        <f>PPB_Cd_Aliquot_Sent!J2</f>
        <v>0.22443066454665808</v>
      </c>
      <c r="K2" s="27">
        <f>PPB_Cd_Aliquot_Sent!K2</f>
        <v>1.4799106078433426</v>
      </c>
      <c r="L2">
        <f>PPB_Cd_Aliquot_Sent!L2</f>
        <v>0.18556474775889409</v>
      </c>
      <c r="M2" s="12">
        <f>PPB_Cd_Aliquot_Sent!M2</f>
        <v>0.12538915984210394</v>
      </c>
      <c r="N2" s="13">
        <f>PPB_Cd_Aliquot_Sent!N2</f>
        <v>4.7675650914580787</v>
      </c>
      <c r="O2">
        <f>PPB_Cd_Aliquot_Sent!O2</f>
        <v>1.3845743356338642</v>
      </c>
      <c r="P2" s="12">
        <f>PPB_Cd_Aliquot_Sent!P2</f>
        <v>0.29041540263699173</v>
      </c>
    </row>
    <row r="3" spans="1:16" x14ac:dyDescent="0.25">
      <c r="A3" t="str">
        <f>PPB_Cd_Aliquot_Sent!A3</f>
        <v>90G Trace</v>
      </c>
      <c r="B3" s="27" t="str">
        <f>PPB_Cd_Aliquot_Sent!B3</f>
        <v>LLD</v>
      </c>
      <c r="C3" t="str">
        <f>PPB_Cd_Aliquot_Sent!C3</f>
        <v>LLD</v>
      </c>
      <c r="D3" s="12" t="str">
        <f>PPB_Cd_Aliquot_Sent!D3</f>
        <v>LLD</v>
      </c>
      <c r="E3" s="27" t="str">
        <f>PPB_Cd_Aliquot_Sent!E3</f>
        <v>LLD</v>
      </c>
      <c r="F3" t="str">
        <f>PPB_Cd_Aliquot_Sent!F3</f>
        <v>LLD</v>
      </c>
      <c r="G3" s="12" t="str">
        <f>PPB_Cd_Aliquot_Sent!G3</f>
        <v>LLD</v>
      </c>
      <c r="H3" s="27">
        <f>PPB_Cd_Aliquot_Sent!H3</f>
        <v>1.8540382191486467E-2</v>
      </c>
      <c r="I3">
        <f>PPB_Cd_Aliquot_Sent!I3</f>
        <v>7.2017781170551576E-2</v>
      </c>
      <c r="J3" s="12">
        <f>PPB_Cd_Aliquot_Sent!J3</f>
        <v>3.8843741421695892</v>
      </c>
      <c r="K3" s="27" t="str">
        <f>PPB_Cd_Aliquot_Sent!K3</f>
        <v>LLD</v>
      </c>
      <c r="L3" t="str">
        <f>PPB_Cd_Aliquot_Sent!L3</f>
        <v>LLD</v>
      </c>
      <c r="M3" s="12" t="str">
        <f>PPB_Cd_Aliquot_Sent!M3</f>
        <v>LLD</v>
      </c>
      <c r="N3" s="13" t="str">
        <f>PPB_Cd_Aliquot_Sent!N3</f>
        <v>LLD</v>
      </c>
      <c r="O3" t="str">
        <f>PPB_Cd_Aliquot_Sent!O3</f>
        <v>LLD</v>
      </c>
      <c r="P3" s="12" t="str">
        <f>PPB_Cd_Aliquot_Sent!P3</f>
        <v>LLD</v>
      </c>
    </row>
    <row r="4" spans="1:16" x14ac:dyDescent="0.25">
      <c r="A4" t="str">
        <f>PPB_Cd_Aliquot_Sent!A4</f>
        <v>93G Trace</v>
      </c>
      <c r="B4" s="27" t="str">
        <f>IF(PPB_Cd_Aliquot_Sent!B4="LLD","LLD",PPB_Cd_Aliquot_Sent!B4*12)</f>
        <v>LLD</v>
      </c>
      <c r="C4" t="str">
        <f>IF(PPB_Cd_Aliquot_Sent!C4="LLD","LLD",PPB_Cd_Aliquot_Sent!C4*12)</f>
        <v>LLD</v>
      </c>
      <c r="D4" s="12" t="str">
        <f>IF(PPB_Cd_Aliquot_Sent!D4="LLD","LLD",PPB_Cd_Aliquot_Sent!D4*12)</f>
        <v>LLD</v>
      </c>
      <c r="E4" s="27" t="str">
        <f>IF(PPB_Cd_Aliquot_Sent!E4="LLD","LLD",PPB_Cd_Aliquot_Sent!E4*12)</f>
        <v>LLD</v>
      </c>
      <c r="F4" t="str">
        <f>IF(PPB_Cd_Aliquot_Sent!F4="LLD","LLD",PPB_Cd_Aliquot_Sent!F4*12)</f>
        <v>LLD</v>
      </c>
      <c r="G4" s="12" t="str">
        <f>IF(PPB_Cd_Aliquot_Sent!G4="LLD","LLD",PPB_Cd_Aliquot_Sent!G4*12)</f>
        <v>LLD</v>
      </c>
      <c r="H4" s="27">
        <f>IF(PPB_Cd_Aliquot_Sent!H4="LLD","LLD",PPB_Cd_Aliquot_Sent!H4*12)</f>
        <v>7.7284667313550284E-2</v>
      </c>
      <c r="I4">
        <f>IF(PPB_Cd_Aliquot_Sent!I4="LLD","LLD",PPB_Cd_Aliquot_Sent!I4*12)</f>
        <v>0.86410682474739864</v>
      </c>
      <c r="J4" s="12">
        <f>IF(PPB_Cd_Aliquot_Sent!J4="LLD","LLD",PPB_Cd_Aliquot_Sent!J4*12)</f>
        <v>134.16997520219309</v>
      </c>
      <c r="K4" s="27" t="str">
        <f>IF(PPB_Cd_Aliquot_Sent!K4="LLD","LLD",PPB_Cd_Aliquot_Sent!K4*12)</f>
        <v>LLD</v>
      </c>
      <c r="L4" t="str">
        <f>IF(PPB_Cd_Aliquot_Sent!L4="LLD","LLD",PPB_Cd_Aliquot_Sent!L4*12)</f>
        <v>LLD</v>
      </c>
      <c r="M4" s="12" t="str">
        <f>IF(PPB_Cd_Aliquot_Sent!M4="LLD","LLD",PPB_Cd_Aliquot_Sent!M4*12)</f>
        <v>LLD</v>
      </c>
      <c r="N4" s="27" t="str">
        <f>IF(PPB_Cd_Aliquot_Sent!N4="LLD","LLD",PPB_Cd_Aliquot_Sent!N4*12)</f>
        <v>LLD</v>
      </c>
      <c r="O4" t="str">
        <f>IF(PPB_Cd_Aliquot_Sent!O4="LLD","LLD",PPB_Cd_Aliquot_Sent!O4*12)</f>
        <v>LLD</v>
      </c>
      <c r="P4" s="12" t="str">
        <f>IF(PPB_Cd_Aliquot_Sent!P4="LLD","LLD",PPB_Cd_Aliquot_Sent!P4*12)</f>
        <v>LLD</v>
      </c>
    </row>
    <row r="5" spans="1:16" x14ac:dyDescent="0.25">
      <c r="A5" t="str">
        <f>PPB_Cd_Aliquot_Sent!A5</f>
        <v>96G Trace</v>
      </c>
      <c r="B5" s="27" t="str">
        <f>IF(PPB_Cd_Aliquot_Sent!B5="LLD","LLD",PPB_Cd_Aliquot_Sent!B5*144)</f>
        <v>LLD</v>
      </c>
      <c r="C5" t="str">
        <f>IF(PPB_Cd_Aliquot_Sent!C5="LLD","LLD",PPB_Cd_Aliquot_Sent!C5*144)</f>
        <v>LLD</v>
      </c>
      <c r="D5" s="12" t="str">
        <f>IF(PPB_Cd_Aliquot_Sent!D5="LLD","LLD",PPB_Cd_Aliquot_Sent!D5*144)</f>
        <v>LLD</v>
      </c>
      <c r="E5" s="27" t="str">
        <f>IF(PPB_Cd_Aliquot_Sent!E5="LLD","LLD",PPB_Cd_Aliquot_Sent!E5*144)</f>
        <v>LLD</v>
      </c>
      <c r="F5" t="str">
        <f>IF(PPB_Cd_Aliquot_Sent!F5="LLD","LLD",PPB_Cd_Aliquot_Sent!F5*144)</f>
        <v>LLD</v>
      </c>
      <c r="G5" s="12" t="str">
        <f>IF(PPB_Cd_Aliquot_Sent!G5="LLD","LLD",PPB_Cd_Aliquot_Sent!G5*144)</f>
        <v>LLD</v>
      </c>
      <c r="H5" s="27">
        <f>IF(PPB_Cd_Aliquot_Sent!H5="LLD","LLD",PPB_Cd_Aliquot_Sent!H5*144)</f>
        <v>1.3836076935270061</v>
      </c>
      <c r="I5">
        <f>IF(PPB_Cd_Aliquot_Sent!I5="LLD","LLD",PPB_Cd_Aliquot_Sent!I5*144)</f>
        <v>10.369943562757607</v>
      </c>
      <c r="J5" s="12">
        <f>IF(PPB_Cd_Aliquot_Sent!J5="LLD","LLD",PPB_Cd_Aliquot_Sent!J5*144)</f>
        <v>1079.2595907229602</v>
      </c>
      <c r="K5" s="27" t="str">
        <f>IF(PPB_Cd_Aliquot_Sent!K5="LLD","LLD",PPB_Cd_Aliquot_Sent!K5*144)</f>
        <v>LLD</v>
      </c>
      <c r="L5" t="str">
        <f>IF(PPB_Cd_Aliquot_Sent!L5="LLD","LLD",PPB_Cd_Aliquot_Sent!L5*144)</f>
        <v>LLD</v>
      </c>
      <c r="M5" s="12" t="str">
        <f>IF(PPB_Cd_Aliquot_Sent!M5="LLD","LLD",PPB_Cd_Aliquot_Sent!M5*144)</f>
        <v>LLD</v>
      </c>
      <c r="N5" s="27" t="str">
        <f>IF(PPB_Cd_Aliquot_Sent!N5="LLD","LLD",PPB_Cd_Aliquot_Sent!N5*144)</f>
        <v>LLD</v>
      </c>
      <c r="O5" t="str">
        <f>IF(PPB_Cd_Aliquot_Sent!O5="LLD","LLD",PPB_Cd_Aliquot_Sent!O5*144)</f>
        <v>LLD</v>
      </c>
      <c r="P5" s="12" t="str">
        <f>IF(PPB_Cd_Aliquot_Sent!P5="LLD","LLD",PPB_Cd_Aliquot_Sent!P5*144)</f>
        <v>LLD</v>
      </c>
    </row>
    <row r="6" spans="1:16" x14ac:dyDescent="0.25">
      <c r="A6" t="str">
        <f>PPB_Cd_Aliquot_Sent!A6</f>
        <v>30G Trace Waste</v>
      </c>
      <c r="B6" s="27">
        <f>PPB_Cd_Aliquot_Sent!B6</f>
        <v>1.7289295838514531</v>
      </c>
      <c r="C6">
        <f>PPB_Cd_Aliquot_Sent!C6</f>
        <v>8.1801737690720341E-2</v>
      </c>
      <c r="D6" s="12">
        <f>PPB_Cd_Aliquot_Sent!D6</f>
        <v>4.7313516093868066E-2</v>
      </c>
      <c r="E6" s="27">
        <f>PPB_Cd_Aliquot_Sent!E6</f>
        <v>1.3285896727255664</v>
      </c>
      <c r="F6">
        <f>PPB_Cd_Aliquot_Sent!F6</f>
        <v>0.14394792956016841</v>
      </c>
      <c r="G6" s="12">
        <f>PPB_Cd_Aliquot_Sent!G6</f>
        <v>0.10834641613980264</v>
      </c>
      <c r="H6" s="27">
        <f>PPB_Cd_Aliquot_Sent!H6</f>
        <v>0.12740193054932081</v>
      </c>
      <c r="I6">
        <f>PPB_Cd_Aliquot_Sent!I6</f>
        <v>7.2139878983261033E-2</v>
      </c>
      <c r="J6" s="12">
        <f>PPB_Cd_Aliquot_Sent!J6</f>
        <v>0.56623850731471992</v>
      </c>
      <c r="K6" s="27">
        <f>PPB_Cd_Aliquot_Sent!K6</f>
        <v>0.85382175623972323</v>
      </c>
      <c r="L6">
        <f>PPB_Cd_Aliquot_Sent!L6</f>
        <v>0.1825226247685017</v>
      </c>
      <c r="M6" s="12">
        <f>PPB_Cd_Aliquot_Sent!M6</f>
        <v>0.21377134446929663</v>
      </c>
      <c r="N6" s="13">
        <f>PPB_Cd_Aliquot_Sent!N6</f>
        <v>1.0571711687054466</v>
      </c>
      <c r="O6">
        <f>PPB_Cd_Aliquot_Sent!O6</f>
        <v>1.3799625594765674</v>
      </c>
      <c r="P6" s="12">
        <f>PPB_Cd_Aliquot_Sent!P6</f>
        <v>1.3053350302452851</v>
      </c>
    </row>
    <row r="7" spans="1:16" x14ac:dyDescent="0.25">
      <c r="A7" t="str">
        <f>PPB_Cd_Aliquot_Sent!A7</f>
        <v>30G Trace Original</v>
      </c>
      <c r="B7" s="27">
        <f>PPB_Cd_Aliquot_Sent!B7</f>
        <v>1.298092282298055</v>
      </c>
      <c r="C7">
        <f>PPB_Cd_Aliquot_Sent!C7</f>
        <v>7.8140258273322341E-2</v>
      </c>
      <c r="D7" s="12">
        <f>PPB_Cd_Aliquot_Sent!D7</f>
        <v>6.0196227447703567E-2</v>
      </c>
      <c r="E7" s="27">
        <f>PPB_Cd_Aliquot_Sent!E7</f>
        <v>1.4764454588922693</v>
      </c>
      <c r="F7">
        <f>PPB_Cd_Aliquot_Sent!F7</f>
        <v>0.1441243828205693</v>
      </c>
      <c r="G7" s="12">
        <f>PPB_Cd_Aliquot_Sent!G7</f>
        <v>9.761578523103813E-2</v>
      </c>
      <c r="H7" s="27">
        <f>PPB_Cd_Aliquot_Sent!H7</f>
        <v>0.23867905778169007</v>
      </c>
      <c r="I7">
        <f>PPB_Cd_Aliquot_Sent!I7</f>
        <v>7.2270573104978045E-2</v>
      </c>
      <c r="J7" s="12">
        <f>PPB_Cd_Aliquot_Sent!J7</f>
        <v>0.3027939433675868</v>
      </c>
      <c r="K7" s="27">
        <f>PPB_Cd_Aliquot_Sent!K7</f>
        <v>0.95893640900556232</v>
      </c>
      <c r="L7">
        <f>PPB_Cd_Aliquot_Sent!L7</f>
        <v>0.18258912784605752</v>
      </c>
      <c r="M7" s="12">
        <f>PPB_Cd_Aliquot_Sent!M7</f>
        <v>0.19040796254196499</v>
      </c>
      <c r="N7" s="13">
        <f>PPB_Cd_Aliquot_Sent!N7</f>
        <v>4.8609373053410945</v>
      </c>
      <c r="O7">
        <f>PPB_Cd_Aliquot_Sent!O7</f>
        <v>1.3826755864405813</v>
      </c>
      <c r="P7" s="12">
        <f>PPB_Cd_Aliquot_Sent!P7</f>
        <v>0.28444629082570699</v>
      </c>
    </row>
    <row r="9" spans="1:16" x14ac:dyDescent="0.25">
      <c r="D9" s="12"/>
      <c r="H9">
        <f t="shared" ref="H9" si="0">H7/H3</f>
        <v>12.873470207711726</v>
      </c>
      <c r="P9" t="s">
        <v>69</v>
      </c>
    </row>
    <row r="12" spans="1:16" x14ac:dyDescent="0.25">
      <c r="B12" t="s">
        <v>45</v>
      </c>
    </row>
    <row r="17" spans="2:2" x14ac:dyDescent="0.25">
      <c r="B17" t="s">
        <v>46</v>
      </c>
    </row>
    <row r="18" spans="2:2" x14ac:dyDescent="0.25">
      <c r="B18" t="s">
        <v>47</v>
      </c>
    </row>
    <row r="20" spans="2:2" x14ac:dyDescent="0.25">
      <c r="B20" t="s">
        <v>70</v>
      </c>
    </row>
    <row r="21" spans="2:2" x14ac:dyDescent="0.25">
      <c r="B21" t="s">
        <v>71</v>
      </c>
    </row>
    <row r="23" spans="2:2" x14ac:dyDescent="0.25">
      <c r="B23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Cd_Calculations</vt:lpstr>
      <vt:lpstr>PPB_Cd_Aliquot_Sent</vt:lpstr>
      <vt:lpstr>Cd_Mine</vt:lpstr>
      <vt:lpstr>PPB_Cd_to_Stock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2016-02-29T16:30:38Z</dcterms:modified>
</cp:coreProperties>
</file>