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170" windowHeight="7560" activeTab="1"/>
  </bookViews>
  <sheets>
    <sheet name="Sn_Calculations" sheetId="1" r:id="rId1"/>
    <sheet name="PPB_Sn_Aliquot_Sent" sheetId="2" r:id="rId2"/>
    <sheet name="PPB_Sn_to_Stock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T2" i="4"/>
  <c r="V2" i="1"/>
  <c r="L3" i="1"/>
  <c r="N3" i="1"/>
  <c r="P3" i="1"/>
  <c r="R3" i="1"/>
  <c r="T3" i="1"/>
  <c r="V3" i="1"/>
  <c r="J3" i="1"/>
  <c r="L2" i="1"/>
  <c r="N2" i="1"/>
  <c r="P2" i="1"/>
  <c r="R2" i="1"/>
  <c r="T2" i="1"/>
  <c r="J2" i="1"/>
  <c r="W7" i="1" l="1"/>
  <c r="W8" i="1"/>
  <c r="W9" i="1"/>
  <c r="W10" i="1"/>
  <c r="W11" i="1"/>
  <c r="W12" i="1"/>
  <c r="W13" i="1"/>
  <c r="W14" i="1"/>
  <c r="W15" i="1"/>
  <c r="W16" i="1"/>
  <c r="W17" i="1"/>
  <c r="W18" i="1"/>
  <c r="AR18" i="1" s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AO21" i="1" s="1"/>
  <c r="U22" i="1"/>
  <c r="U23" i="1"/>
  <c r="U24" i="1"/>
  <c r="U25" i="1"/>
  <c r="U26" i="1"/>
  <c r="U27" i="1"/>
  <c r="U28" i="1"/>
  <c r="U29" i="1"/>
  <c r="U30" i="1"/>
  <c r="U31" i="1"/>
  <c r="U32" i="1"/>
  <c r="U33" i="1"/>
  <c r="S6" i="1"/>
  <c r="AR21" i="1"/>
  <c r="AO18" i="1"/>
  <c r="AQ7" i="1"/>
  <c r="AQ8" i="1"/>
  <c r="AQ9" i="1"/>
  <c r="AQ10" i="1"/>
  <c r="AQ11" i="1"/>
  <c r="AQ12" i="1"/>
  <c r="AQ13" i="1"/>
  <c r="AQ14" i="1"/>
  <c r="AQ15" i="1"/>
  <c r="AQ16" i="1"/>
  <c r="AQ17" i="1"/>
  <c r="AQ18" i="1"/>
  <c r="V14" i="2" s="1"/>
  <c r="AQ19" i="1"/>
  <c r="AQ20" i="1"/>
  <c r="V16" i="2" s="1"/>
  <c r="AQ21" i="1"/>
  <c r="U17" i="2" s="1"/>
  <c r="AD17" i="2" s="1"/>
  <c r="AQ22" i="1"/>
  <c r="AQ23" i="1"/>
  <c r="V19" i="2" s="1"/>
  <c r="AQ24" i="1"/>
  <c r="AQ25" i="1"/>
  <c r="AQ26" i="1"/>
  <c r="AQ27" i="1"/>
  <c r="V23" i="2" s="1"/>
  <c r="AQ28" i="1"/>
  <c r="V24" i="2" s="1"/>
  <c r="AQ29" i="1"/>
  <c r="AQ30" i="1"/>
  <c r="AQ31" i="1"/>
  <c r="AQ32" i="1"/>
  <c r="AQ33" i="1"/>
  <c r="AQ6" i="1"/>
  <c r="AN6" i="1"/>
  <c r="Q2" i="2" s="1"/>
  <c r="Q2" i="4" s="1"/>
  <c r="AN7" i="1"/>
  <c r="R3" i="2" s="1"/>
  <c r="R3" i="4" s="1"/>
  <c r="AN8" i="1"/>
  <c r="R4" i="2" s="1"/>
  <c r="R4" i="4" s="1"/>
  <c r="AN9" i="1"/>
  <c r="AN10" i="1"/>
  <c r="AN11" i="1"/>
  <c r="AN12" i="1"/>
  <c r="AN13" i="1"/>
  <c r="AN14" i="1"/>
  <c r="AN15" i="1"/>
  <c r="R11" i="2" s="1"/>
  <c r="AC11" i="2" s="1"/>
  <c r="AN16" i="1"/>
  <c r="R12" i="2" s="1"/>
  <c r="AC12" i="2" s="1"/>
  <c r="AN17" i="1"/>
  <c r="AN18" i="1"/>
  <c r="R14" i="2" s="1"/>
  <c r="AC14" i="2" s="1"/>
  <c r="AN19" i="1"/>
  <c r="R15" i="2" s="1"/>
  <c r="AC15" i="2" s="1"/>
  <c r="AN20" i="1"/>
  <c r="R16" i="2" s="1"/>
  <c r="AC16" i="2" s="1"/>
  <c r="AN21" i="1"/>
  <c r="AN22" i="1"/>
  <c r="Q18" i="2" s="1"/>
  <c r="AN23" i="1"/>
  <c r="R19" i="2" s="1"/>
  <c r="AC19" i="2" s="1"/>
  <c r="AN24" i="1"/>
  <c r="AN25" i="1"/>
  <c r="AN26" i="1"/>
  <c r="Q22" i="2" s="1"/>
  <c r="AN27" i="1"/>
  <c r="AN28" i="1"/>
  <c r="R24" i="2" s="1"/>
  <c r="AC24" i="2" s="1"/>
  <c r="AN29" i="1"/>
  <c r="AN30" i="1"/>
  <c r="Q26" i="2" s="1"/>
  <c r="AN31" i="1"/>
  <c r="AN32" i="1"/>
  <c r="R28" i="2" s="1"/>
  <c r="AC28" i="2" s="1"/>
  <c r="AN33" i="1"/>
  <c r="U14" i="2"/>
  <c r="AD14" i="2" s="1"/>
  <c r="T2" i="2"/>
  <c r="S5" i="2"/>
  <c r="S5" i="4" s="1"/>
  <c r="S9" i="2"/>
  <c r="S14" i="2"/>
  <c r="S15" i="2"/>
  <c r="S16" i="2"/>
  <c r="S17" i="2"/>
  <c r="R5" i="2"/>
  <c r="R5" i="4" s="1"/>
  <c r="R9" i="2"/>
  <c r="AC9" i="2" s="1"/>
  <c r="R13" i="2"/>
  <c r="AC13" i="2" s="1"/>
  <c r="R17" i="2"/>
  <c r="AC17" i="2" s="1"/>
  <c r="R25" i="2"/>
  <c r="AC25" i="2" s="1"/>
  <c r="Q5" i="2"/>
  <c r="Q9" i="2"/>
  <c r="Q13" i="2"/>
  <c r="Q17" i="2"/>
  <c r="Q21" i="2"/>
  <c r="Q25" i="2"/>
  <c r="S25" i="2" s="1"/>
  <c r="Q29" i="2"/>
  <c r="S13" i="2" l="1"/>
  <c r="S24" i="2"/>
  <c r="U24" i="2"/>
  <c r="AD24" i="2" s="1"/>
  <c r="U16" i="2"/>
  <c r="AD16" i="2" s="1"/>
  <c r="T15" i="2"/>
  <c r="V17" i="2"/>
  <c r="Q27" i="2"/>
  <c r="Q23" i="2"/>
  <c r="Q19" i="2"/>
  <c r="S19" i="2" s="1"/>
  <c r="Q15" i="2"/>
  <c r="Q11" i="2"/>
  <c r="S11" i="2" s="1"/>
  <c r="Q7" i="2"/>
  <c r="Q7" i="4" s="1"/>
  <c r="Q3" i="2"/>
  <c r="Q3" i="4" s="1"/>
  <c r="AP21" i="1"/>
  <c r="T23" i="2"/>
  <c r="T7" i="2"/>
  <c r="T7" i="4" s="1"/>
  <c r="T27" i="2"/>
  <c r="T19" i="2"/>
  <c r="T11" i="2"/>
  <c r="T3" i="2"/>
  <c r="T3" i="4" s="1"/>
  <c r="T9" i="4" s="1"/>
  <c r="Q28" i="2"/>
  <c r="S28" i="2" s="1"/>
  <c r="Q24" i="2"/>
  <c r="Q20" i="2"/>
  <c r="Q16" i="2"/>
  <c r="Q14" i="2"/>
  <c r="Q12" i="2"/>
  <c r="S12" i="2" s="1"/>
  <c r="Q10" i="2"/>
  <c r="Q8" i="2"/>
  <c r="Q6" i="2"/>
  <c r="Q6" i="4" s="1"/>
  <c r="Q4" i="2"/>
  <c r="Q4" i="4" s="1"/>
  <c r="T29" i="2"/>
  <c r="T25" i="2"/>
  <c r="T21" i="2"/>
  <c r="T17" i="2"/>
  <c r="T13" i="2"/>
  <c r="T9" i="2"/>
  <c r="T5" i="2"/>
  <c r="T5" i="4" s="1"/>
  <c r="U23" i="2"/>
  <c r="AD23" i="2" s="1"/>
  <c r="U19" i="2"/>
  <c r="AD19" i="2" s="1"/>
  <c r="AP18" i="1"/>
  <c r="AS18" i="1"/>
  <c r="AS21" i="1"/>
  <c r="T28" i="2"/>
  <c r="T26" i="2"/>
  <c r="T24" i="2"/>
  <c r="T22" i="2"/>
  <c r="T20" i="2"/>
  <c r="T18" i="2"/>
  <c r="T16" i="2"/>
  <c r="T14" i="2"/>
  <c r="T12" i="2"/>
  <c r="T10" i="2"/>
  <c r="T8" i="2"/>
  <c r="T6" i="2"/>
  <c r="T6" i="4" s="1"/>
  <c r="T4" i="2"/>
  <c r="T4" i="4" s="1"/>
  <c r="R26" i="2"/>
  <c r="R18" i="2"/>
  <c r="AC4" i="2"/>
  <c r="Q5" i="4"/>
  <c r="AC5" i="2"/>
  <c r="AC3" i="2"/>
  <c r="O1" i="2"/>
  <c r="P1" i="2"/>
  <c r="Q1" i="2"/>
  <c r="Q1" i="4" s="1"/>
  <c r="R1" i="2"/>
  <c r="R1" i="4" s="1"/>
  <c r="S1" i="2"/>
  <c r="S1" i="4" s="1"/>
  <c r="T1" i="2"/>
  <c r="T1" i="4" s="1"/>
  <c r="U1" i="2"/>
  <c r="U1" i="4" s="1"/>
  <c r="V1" i="2"/>
  <c r="V1" i="4" s="1"/>
  <c r="AC18" i="2" l="1"/>
  <c r="S18" i="2"/>
  <c r="AC26" i="2"/>
  <c r="S26" i="2"/>
  <c r="S3" i="2"/>
  <c r="S3" i="4" s="1"/>
  <c r="S4" i="2"/>
  <c r="S4" i="4" s="1"/>
  <c r="Q9" i="4"/>
  <c r="AK6" i="1"/>
  <c r="B35" i="1" l="1"/>
  <c r="AK33" i="1" l="1"/>
  <c r="AH33" i="1"/>
  <c r="K29" i="2" s="1"/>
  <c r="AE33" i="1"/>
  <c r="AB33" i="1"/>
  <c r="Y33" i="1"/>
  <c r="A22" i="2"/>
  <c r="A23" i="2"/>
  <c r="A24" i="2"/>
  <c r="A25" i="2"/>
  <c r="A26" i="2"/>
  <c r="A27" i="2"/>
  <c r="A28" i="2"/>
  <c r="A29" i="2"/>
  <c r="AE7" i="1"/>
  <c r="AE6" i="1"/>
  <c r="N29" i="2" l="1"/>
  <c r="H3" i="2"/>
  <c r="H3" i="4" s="1"/>
  <c r="H2" i="2"/>
  <c r="H2" i="4" s="1"/>
  <c r="H29" i="2"/>
  <c r="E29" i="2"/>
  <c r="B29" i="2"/>
  <c r="AF29" i="2" l="1"/>
  <c r="Y6" i="1"/>
  <c r="Y13" i="1"/>
  <c r="C9" i="2" s="1"/>
  <c r="Y15" i="1"/>
  <c r="C11" i="2" s="1"/>
  <c r="Y17" i="1"/>
  <c r="C13" i="2" s="1"/>
  <c r="Y19" i="1"/>
  <c r="C15" i="2" s="1"/>
  <c r="Y21" i="1"/>
  <c r="C17" i="2" s="1"/>
  <c r="Y23" i="1"/>
  <c r="C19" i="2" s="1"/>
  <c r="Y25" i="1"/>
  <c r="Y27" i="1"/>
  <c r="Y29" i="1"/>
  <c r="C25" i="2" s="1"/>
  <c r="Y31" i="1"/>
  <c r="Y7" i="1"/>
  <c r="Y9" i="1"/>
  <c r="Y11" i="1"/>
  <c r="Y10" i="1"/>
  <c r="Y32" i="1"/>
  <c r="C28" i="2" s="1"/>
  <c r="Y28" i="1"/>
  <c r="C24" i="2" s="1"/>
  <c r="Y24" i="1"/>
  <c r="Y20" i="1"/>
  <c r="C16" i="2" s="1"/>
  <c r="Y16" i="1"/>
  <c r="C12" i="2" s="1"/>
  <c r="Y12" i="1"/>
  <c r="Y8" i="1"/>
  <c r="Y30" i="1"/>
  <c r="Y26" i="1"/>
  <c r="Y22" i="1"/>
  <c r="C18" i="2" s="1"/>
  <c r="Y18" i="1"/>
  <c r="C14" i="2" s="1"/>
  <c r="Y14" i="1"/>
  <c r="B10" i="2" l="1"/>
  <c r="X18" i="2"/>
  <c r="B18" i="2"/>
  <c r="B26" i="2"/>
  <c r="B8" i="2"/>
  <c r="X16" i="2"/>
  <c r="B16" i="2"/>
  <c r="B24" i="2"/>
  <c r="B6" i="2"/>
  <c r="B5" i="2"/>
  <c r="B27" i="2"/>
  <c r="B23" i="2"/>
  <c r="B19" i="2"/>
  <c r="X15" i="2"/>
  <c r="B15" i="2"/>
  <c r="B11" i="2"/>
  <c r="B2" i="2"/>
  <c r="D14" i="2"/>
  <c r="X14" i="2"/>
  <c r="B14" i="2"/>
  <c r="AF14" i="2" s="1"/>
  <c r="AG14" i="2" s="1"/>
  <c r="B22" i="2"/>
  <c r="B4" i="2"/>
  <c r="B12" i="2"/>
  <c r="B20" i="2"/>
  <c r="X28" i="2"/>
  <c r="B28" i="2"/>
  <c r="B7" i="2"/>
  <c r="B3" i="2"/>
  <c r="X25" i="2"/>
  <c r="B25" i="2"/>
  <c r="B21" i="2"/>
  <c r="X17" i="2"/>
  <c r="B17" i="2"/>
  <c r="AF17" i="2" s="1"/>
  <c r="AG17" i="2" s="1"/>
  <c r="D17" i="2"/>
  <c r="B13" i="2"/>
  <c r="B9" i="2"/>
  <c r="AK7" i="1"/>
  <c r="AK9" i="1"/>
  <c r="AK11" i="1"/>
  <c r="AK13" i="1"/>
  <c r="AK15" i="1"/>
  <c r="AK17" i="1"/>
  <c r="AK19" i="1"/>
  <c r="AK21" i="1"/>
  <c r="AK23" i="1"/>
  <c r="AK25" i="1"/>
  <c r="AK27" i="1"/>
  <c r="AK29" i="1"/>
  <c r="AK31" i="1"/>
  <c r="AK8" i="1"/>
  <c r="AK12" i="1"/>
  <c r="AK16" i="1"/>
  <c r="AK20" i="1"/>
  <c r="AK24" i="1"/>
  <c r="AK28" i="1"/>
  <c r="AK32" i="1"/>
  <c r="AK10" i="1"/>
  <c r="AK14" i="1"/>
  <c r="AK18" i="1"/>
  <c r="AK26" i="1"/>
  <c r="AK22" i="1"/>
  <c r="AK30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11" i="1"/>
  <c r="AE15" i="1"/>
  <c r="AE19" i="1"/>
  <c r="AE23" i="1"/>
  <c r="AE27" i="1"/>
  <c r="AE31" i="1"/>
  <c r="AE9" i="1"/>
  <c r="AE13" i="1"/>
  <c r="AE17" i="1"/>
  <c r="AE21" i="1"/>
  <c r="AE25" i="1"/>
  <c r="AE29" i="1"/>
  <c r="AH7" i="1"/>
  <c r="K3" i="2" s="1"/>
  <c r="AH9" i="1"/>
  <c r="K5" i="2" s="1"/>
  <c r="AH11" i="1"/>
  <c r="K7" i="2" s="1"/>
  <c r="AH13" i="1"/>
  <c r="K9" i="2" s="1"/>
  <c r="AH15" i="1"/>
  <c r="K11" i="2" s="1"/>
  <c r="AH17" i="1"/>
  <c r="K13" i="2" s="1"/>
  <c r="AH19" i="1"/>
  <c r="K15" i="2" s="1"/>
  <c r="AH21" i="1"/>
  <c r="K17" i="2" s="1"/>
  <c r="AH23" i="1"/>
  <c r="K19" i="2" s="1"/>
  <c r="AH25" i="1"/>
  <c r="K21" i="2" s="1"/>
  <c r="AH27" i="1"/>
  <c r="K23" i="2" s="1"/>
  <c r="AH29" i="1"/>
  <c r="K25" i="2" s="1"/>
  <c r="AH31" i="1"/>
  <c r="K27" i="2" s="1"/>
  <c r="AH10" i="1"/>
  <c r="K6" i="2" s="1"/>
  <c r="AH14" i="1"/>
  <c r="K10" i="2" s="1"/>
  <c r="AH18" i="1"/>
  <c r="K14" i="2" s="1"/>
  <c r="AH22" i="1"/>
  <c r="K18" i="2" s="1"/>
  <c r="AH26" i="1"/>
  <c r="K22" i="2" s="1"/>
  <c r="AH30" i="1"/>
  <c r="K26" i="2" s="1"/>
  <c r="AH12" i="1"/>
  <c r="K8" i="2" s="1"/>
  <c r="AH20" i="1"/>
  <c r="K16" i="2" s="1"/>
  <c r="AH28" i="1"/>
  <c r="K24" i="2" s="1"/>
  <c r="AH8" i="1"/>
  <c r="K4" i="2" s="1"/>
  <c r="AH16" i="1"/>
  <c r="K12" i="2" s="1"/>
  <c r="AH24" i="1"/>
  <c r="K20" i="2" s="1"/>
  <c r="AH32" i="1"/>
  <c r="K28" i="2" s="1"/>
  <c r="AB7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6" i="1"/>
  <c r="AB8" i="1"/>
  <c r="AB12" i="1"/>
  <c r="AB16" i="1"/>
  <c r="AB20" i="1"/>
  <c r="AB24" i="1"/>
  <c r="AB28" i="1"/>
  <c r="AB32" i="1"/>
  <c r="AB10" i="1"/>
  <c r="AB14" i="1"/>
  <c r="AB18" i="1"/>
  <c r="AB22" i="1"/>
  <c r="AB26" i="1"/>
  <c r="AB30" i="1"/>
  <c r="S13" i="1"/>
  <c r="S14" i="1"/>
  <c r="S15" i="1"/>
  <c r="S16" i="1"/>
  <c r="S17" i="1"/>
  <c r="S18" i="1"/>
  <c r="AL18" i="1" s="1"/>
  <c r="S19" i="1"/>
  <c r="S20" i="1"/>
  <c r="S21" i="1"/>
  <c r="AL21" i="1" s="1"/>
  <c r="S22" i="1"/>
  <c r="S23" i="1"/>
  <c r="S24" i="1"/>
  <c r="S25" i="1"/>
  <c r="S26" i="1"/>
  <c r="S27" i="1"/>
  <c r="S28" i="1"/>
  <c r="S29" i="1"/>
  <c r="S30" i="1"/>
  <c r="S31" i="1"/>
  <c r="S32" i="1"/>
  <c r="S33" i="1"/>
  <c r="S12" i="1"/>
  <c r="S7" i="1"/>
  <c r="S8" i="1"/>
  <c r="S9" i="1"/>
  <c r="S10" i="1"/>
  <c r="S11" i="1"/>
  <c r="Q15" i="1"/>
  <c r="Q18" i="1"/>
  <c r="AI18" i="1" s="1"/>
  <c r="AJ18" i="1" s="1"/>
  <c r="Q13" i="1"/>
  <c r="Q14" i="1"/>
  <c r="Q16" i="1"/>
  <c r="Q17" i="1"/>
  <c r="Q19" i="1"/>
  <c r="Q20" i="1"/>
  <c r="Q21" i="1"/>
  <c r="AI21" i="1" s="1"/>
  <c r="Q22" i="1"/>
  <c r="Q23" i="1"/>
  <c r="Q24" i="1"/>
  <c r="Q25" i="1"/>
  <c r="Q26" i="1"/>
  <c r="Q27" i="1"/>
  <c r="Q28" i="1"/>
  <c r="Q29" i="1"/>
  <c r="Q30" i="1"/>
  <c r="Q31" i="1"/>
  <c r="Q32" i="1"/>
  <c r="Q33" i="1"/>
  <c r="Q12" i="1"/>
  <c r="Q6" i="1"/>
  <c r="Q7" i="1"/>
  <c r="Q8" i="1"/>
  <c r="Q9" i="1"/>
  <c r="Q10" i="1"/>
  <c r="Q11" i="1"/>
  <c r="O13" i="1"/>
  <c r="O14" i="1"/>
  <c r="O15" i="1"/>
  <c r="O16" i="1"/>
  <c r="O17" i="1"/>
  <c r="O18" i="1"/>
  <c r="AF18" i="1" s="1"/>
  <c r="O19" i="1"/>
  <c r="O20" i="1"/>
  <c r="O21" i="1"/>
  <c r="AF21" i="1" s="1"/>
  <c r="O22" i="1"/>
  <c r="O23" i="1"/>
  <c r="O24" i="1"/>
  <c r="O25" i="1"/>
  <c r="O26" i="1"/>
  <c r="O27" i="1"/>
  <c r="O28" i="1"/>
  <c r="O29" i="1"/>
  <c r="O30" i="1"/>
  <c r="O31" i="1"/>
  <c r="O32" i="1"/>
  <c r="O33" i="1"/>
  <c r="O12" i="1"/>
  <c r="O7" i="1"/>
  <c r="O8" i="1"/>
  <c r="O9" i="1"/>
  <c r="O10" i="1"/>
  <c r="O11" i="1"/>
  <c r="O6" i="1"/>
  <c r="M13" i="1"/>
  <c r="M14" i="1"/>
  <c r="M15" i="1"/>
  <c r="M16" i="1"/>
  <c r="M17" i="1"/>
  <c r="M18" i="1"/>
  <c r="AC18" i="1" s="1"/>
  <c r="AD18" i="1" s="1"/>
  <c r="M19" i="1"/>
  <c r="M20" i="1"/>
  <c r="M21" i="1"/>
  <c r="AC21" i="1" s="1"/>
  <c r="M22" i="1"/>
  <c r="M23" i="1"/>
  <c r="M24" i="1"/>
  <c r="M25" i="1"/>
  <c r="M26" i="1"/>
  <c r="M27" i="1"/>
  <c r="M28" i="1"/>
  <c r="M29" i="1"/>
  <c r="M30" i="1"/>
  <c r="M31" i="1"/>
  <c r="M32" i="1"/>
  <c r="M33" i="1"/>
  <c r="M12" i="1"/>
  <c r="M7" i="1"/>
  <c r="M8" i="1"/>
  <c r="M9" i="1"/>
  <c r="M10" i="1"/>
  <c r="M11" i="1"/>
  <c r="M6" i="1"/>
  <c r="K13" i="1"/>
  <c r="K14" i="1"/>
  <c r="K15" i="1"/>
  <c r="K16" i="1"/>
  <c r="K17" i="1"/>
  <c r="K18" i="1"/>
  <c r="Z18" i="1" s="1"/>
  <c r="AA18" i="1" s="1"/>
  <c r="K19" i="1"/>
  <c r="K20" i="1"/>
  <c r="K21" i="1"/>
  <c r="Z21" i="1" s="1"/>
  <c r="AA21" i="1" s="1"/>
  <c r="K22" i="1"/>
  <c r="K23" i="1"/>
  <c r="K24" i="1"/>
  <c r="K25" i="1"/>
  <c r="K26" i="1"/>
  <c r="K27" i="1"/>
  <c r="K28" i="1"/>
  <c r="K29" i="1"/>
  <c r="K30" i="1"/>
  <c r="K31" i="1"/>
  <c r="K32" i="1"/>
  <c r="K33" i="1"/>
  <c r="K12" i="1"/>
  <c r="K7" i="1"/>
  <c r="K8" i="1"/>
  <c r="K9" i="1"/>
  <c r="K10" i="1"/>
  <c r="K11" i="1"/>
  <c r="K6" i="1"/>
  <c r="AD21" i="1" l="1"/>
  <c r="AJ21" i="1"/>
  <c r="AM21" i="1"/>
  <c r="O18" i="2"/>
  <c r="N18" i="2"/>
  <c r="O14" i="2"/>
  <c r="AB14" i="2" s="1"/>
  <c r="N14" i="2"/>
  <c r="P14" i="2"/>
  <c r="N6" i="2"/>
  <c r="N6" i="4" s="1"/>
  <c r="N24" i="2"/>
  <c r="O16" i="2"/>
  <c r="N16" i="2"/>
  <c r="N8" i="2"/>
  <c r="N27" i="2"/>
  <c r="N23" i="2"/>
  <c r="N19" i="2"/>
  <c r="N15" i="2"/>
  <c r="N11" i="2"/>
  <c r="N7" i="2"/>
  <c r="N7" i="4" s="1"/>
  <c r="N3" i="2"/>
  <c r="N3" i="4" s="1"/>
  <c r="AM18" i="1"/>
  <c r="N26" i="2"/>
  <c r="N22" i="2"/>
  <c r="N10" i="2"/>
  <c r="O28" i="2"/>
  <c r="AB28" i="2" s="1"/>
  <c r="N28" i="2"/>
  <c r="N20" i="2"/>
  <c r="O12" i="2"/>
  <c r="N12" i="2"/>
  <c r="P12" i="2" s="1"/>
  <c r="O4" i="2"/>
  <c r="N4" i="2"/>
  <c r="N4" i="4" s="1"/>
  <c r="O25" i="2"/>
  <c r="N25" i="2"/>
  <c r="N21" i="2"/>
  <c r="O17" i="2"/>
  <c r="AB17" i="2" s="1"/>
  <c r="N17" i="2"/>
  <c r="P17" i="2"/>
  <c r="N13" i="2"/>
  <c r="N9" i="2"/>
  <c r="N5" i="2"/>
  <c r="N5" i="4" s="1"/>
  <c r="M4" i="2"/>
  <c r="M4" i="4" s="1"/>
  <c r="K4" i="4"/>
  <c r="L4" i="2"/>
  <c r="L16" i="2"/>
  <c r="AA16" i="2" s="1"/>
  <c r="M16" i="2"/>
  <c r="L18" i="2"/>
  <c r="AA18" i="2" s="1"/>
  <c r="M18" i="2"/>
  <c r="K3" i="4"/>
  <c r="L14" i="2"/>
  <c r="AA14" i="2" s="1"/>
  <c r="M14" i="2"/>
  <c r="M17" i="2"/>
  <c r="L17" i="2"/>
  <c r="AA17" i="2" s="1"/>
  <c r="L5" i="2"/>
  <c r="M5" i="2"/>
  <c r="M5" i="4" s="1"/>
  <c r="K5" i="4"/>
  <c r="AG18" i="1"/>
  <c r="H25" i="2"/>
  <c r="H17" i="2"/>
  <c r="I17" i="2"/>
  <c r="Z17" i="2" s="1"/>
  <c r="J17" i="2"/>
  <c r="H9" i="2"/>
  <c r="H27" i="2"/>
  <c r="H19" i="2"/>
  <c r="H11" i="2"/>
  <c r="H28" i="2"/>
  <c r="H24" i="2"/>
  <c r="H20" i="2"/>
  <c r="H16" i="2"/>
  <c r="H12" i="2"/>
  <c r="H8" i="2"/>
  <c r="H4" i="2"/>
  <c r="H4" i="4" s="1"/>
  <c r="H21" i="2"/>
  <c r="H13" i="2"/>
  <c r="H5" i="2"/>
  <c r="H23" i="2"/>
  <c r="H15" i="2"/>
  <c r="H7" i="2"/>
  <c r="H26" i="2"/>
  <c r="H22" i="2"/>
  <c r="H18" i="2"/>
  <c r="I14" i="2"/>
  <c r="Z14" i="2" s="1"/>
  <c r="J14" i="2"/>
  <c r="H14" i="2"/>
  <c r="H10" i="2"/>
  <c r="H6" i="2"/>
  <c r="H6" i="4" s="1"/>
  <c r="E26" i="2"/>
  <c r="AF26" i="2" s="1"/>
  <c r="E18" i="2"/>
  <c r="E10" i="2"/>
  <c r="AF10" i="2" s="1"/>
  <c r="E28" i="2"/>
  <c r="E20" i="2"/>
  <c r="E12" i="2"/>
  <c r="AF12" i="2" s="1"/>
  <c r="E4" i="2"/>
  <c r="E4" i="4" s="1"/>
  <c r="E27" i="2"/>
  <c r="E23" i="2"/>
  <c r="E19" i="2"/>
  <c r="E15" i="2"/>
  <c r="E11" i="2"/>
  <c r="E7" i="2"/>
  <c r="E7" i="4" s="1"/>
  <c r="E3" i="2"/>
  <c r="E3" i="4" s="1"/>
  <c r="E22" i="2"/>
  <c r="G14" i="2"/>
  <c r="F14" i="2"/>
  <c r="Y14" i="2" s="1"/>
  <c r="E14" i="2"/>
  <c r="E6" i="2"/>
  <c r="E6" i="4" s="1"/>
  <c r="E24" i="2"/>
  <c r="E16" i="2"/>
  <c r="E8" i="2"/>
  <c r="E2" i="2"/>
  <c r="E2" i="4" s="1"/>
  <c r="E25" i="2"/>
  <c r="AF25" i="2" s="1"/>
  <c r="E21" i="2"/>
  <c r="AF21" i="2" s="1"/>
  <c r="G17" i="2"/>
  <c r="F17" i="2"/>
  <c r="Y17" i="2" s="1"/>
  <c r="E17" i="2"/>
  <c r="E13" i="2"/>
  <c r="E9" i="2"/>
  <c r="AF9" i="2" s="1"/>
  <c r="E5" i="2"/>
  <c r="E5" i="4" s="1"/>
  <c r="F5" i="2"/>
  <c r="B2" i="4"/>
  <c r="D15" i="2"/>
  <c r="B5" i="4"/>
  <c r="B6" i="4"/>
  <c r="D16" i="2"/>
  <c r="D18" i="2"/>
  <c r="AH17" i="2"/>
  <c r="D25" i="2"/>
  <c r="B3" i="4"/>
  <c r="B7" i="4"/>
  <c r="D28" i="2"/>
  <c r="B4" i="4"/>
  <c r="AH14" i="2"/>
  <c r="AG21" i="1"/>
  <c r="AF16" i="2" l="1"/>
  <c r="AF8" i="2"/>
  <c r="AF24" i="2"/>
  <c r="AF11" i="2"/>
  <c r="AF19" i="2"/>
  <c r="AF27" i="2"/>
  <c r="AF28" i="2"/>
  <c r="AF18" i="2"/>
  <c r="N9" i="4"/>
  <c r="AF13" i="2"/>
  <c r="AF22" i="2"/>
  <c r="AF15" i="2"/>
  <c r="AF23" i="2"/>
  <c r="AF20" i="2"/>
  <c r="B9" i="4"/>
  <c r="AF4" i="2"/>
  <c r="AF5" i="2"/>
  <c r="E9" i="4"/>
  <c r="AF6" i="2"/>
  <c r="AF3" i="2"/>
  <c r="AF7" i="2"/>
  <c r="P4" i="2"/>
  <c r="P4" i="4" s="1"/>
  <c r="P28" i="2"/>
  <c r="P25" i="2"/>
  <c r="AB25" i="2"/>
  <c r="P16" i="2"/>
  <c r="AB16" i="2"/>
  <c r="AB4" i="2"/>
  <c r="O4" i="4"/>
  <c r="P18" i="2"/>
  <c r="AB18" i="2"/>
  <c r="L4" i="4"/>
  <c r="AA4" i="2"/>
  <c r="L5" i="4"/>
  <c r="AA5" i="2"/>
  <c r="K7" i="4"/>
  <c r="K9" i="4" s="1"/>
  <c r="K6" i="4"/>
  <c r="H7" i="4"/>
  <c r="H5" i="4"/>
  <c r="G5" i="2"/>
  <c r="G5" i="4" s="1"/>
  <c r="Y5" i="2"/>
  <c r="F5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C1" i="4" s="1"/>
  <c r="D1" i="2"/>
  <c r="D1" i="4" s="1"/>
  <c r="E1" i="2"/>
  <c r="E1" i="4" s="1"/>
  <c r="F1" i="2"/>
  <c r="F1" i="4" s="1"/>
  <c r="G1" i="2"/>
  <c r="G1" i="4" s="1"/>
  <c r="H1" i="2"/>
  <c r="H1" i="4" s="1"/>
  <c r="I1" i="2"/>
  <c r="I1" i="4" s="1"/>
  <c r="J1" i="2"/>
  <c r="J1" i="4" s="1"/>
  <c r="K1" i="2"/>
  <c r="K1" i="4" s="1"/>
  <c r="L1" i="2"/>
  <c r="L1" i="4" s="1"/>
  <c r="M1" i="2"/>
  <c r="M1" i="4" s="1"/>
  <c r="N1" i="2"/>
  <c r="N1" i="4" s="1"/>
  <c r="O1" i="4"/>
  <c r="P1" i="4"/>
  <c r="B1" i="2"/>
  <c r="B1" i="4" s="1"/>
  <c r="A7" i="4" l="1"/>
  <c r="A5" i="4"/>
  <c r="A3" i="4"/>
  <c r="A1" i="4"/>
  <c r="A6" i="4"/>
  <c r="A4" i="4"/>
  <c r="A2" i="4"/>
  <c r="AH6" i="1"/>
  <c r="K2" i="2" s="1"/>
  <c r="N2" i="2" l="1"/>
  <c r="N2" i="4" s="1"/>
  <c r="F26" i="1"/>
  <c r="F27" i="1"/>
  <c r="F28" i="1"/>
  <c r="F29" i="1"/>
  <c r="F30" i="1"/>
  <c r="F31" i="1"/>
  <c r="F32" i="1"/>
  <c r="F33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6" i="1"/>
  <c r="AR23" i="1" l="1"/>
  <c r="AS23" i="1" s="1"/>
  <c r="AO23" i="1"/>
  <c r="AP23" i="1" s="1"/>
  <c r="AR17" i="1"/>
  <c r="AO17" i="1"/>
  <c r="AP17" i="1" s="1"/>
  <c r="AR13" i="1"/>
  <c r="AO13" i="1"/>
  <c r="AP13" i="1" s="1"/>
  <c r="AR11" i="1"/>
  <c r="AO11" i="1"/>
  <c r="AR7" i="1"/>
  <c r="AO7" i="1"/>
  <c r="AP7" i="1" s="1"/>
  <c r="AO30" i="1"/>
  <c r="AP30" i="1" s="1"/>
  <c r="AR30" i="1"/>
  <c r="AO28" i="1"/>
  <c r="AP28" i="1" s="1"/>
  <c r="AR28" i="1"/>
  <c r="AS28" i="1" s="1"/>
  <c r="AO6" i="1"/>
  <c r="AR6" i="1"/>
  <c r="AL6" i="1"/>
  <c r="AM6" i="1" s="1"/>
  <c r="AO24" i="1"/>
  <c r="AR24" i="1"/>
  <c r="AO22" i="1"/>
  <c r="AP22" i="1" s="1"/>
  <c r="AR22" i="1"/>
  <c r="AR19" i="1"/>
  <c r="AO19" i="1"/>
  <c r="AP19" i="1" s="1"/>
  <c r="AO16" i="1"/>
  <c r="AP16" i="1" s="1"/>
  <c r="AR16" i="1"/>
  <c r="AO14" i="1"/>
  <c r="AR14" i="1"/>
  <c r="AO12" i="1"/>
  <c r="AR12" i="1"/>
  <c r="AO10" i="1"/>
  <c r="AR10" i="1"/>
  <c r="AO8" i="1"/>
  <c r="AP8" i="1" s="1"/>
  <c r="AR8" i="1"/>
  <c r="AR33" i="1"/>
  <c r="AO33" i="1"/>
  <c r="AR31" i="1"/>
  <c r="AO31" i="1"/>
  <c r="AR29" i="1"/>
  <c r="AO29" i="1"/>
  <c r="AP29" i="1" s="1"/>
  <c r="AR27" i="1"/>
  <c r="AS27" i="1" s="1"/>
  <c r="AO27" i="1"/>
  <c r="AR25" i="1"/>
  <c r="AO25" i="1"/>
  <c r="AO20" i="1"/>
  <c r="AP20" i="1" s="1"/>
  <c r="AR20" i="1"/>
  <c r="AS20" i="1" s="1"/>
  <c r="AR15" i="1"/>
  <c r="AO15" i="1"/>
  <c r="AP15" i="1" s="1"/>
  <c r="AR9" i="1"/>
  <c r="AO9" i="1"/>
  <c r="AP9" i="1" s="1"/>
  <c r="AO32" i="1"/>
  <c r="AP32" i="1" s="1"/>
  <c r="AR32" i="1"/>
  <c r="AO26" i="1"/>
  <c r="AR26" i="1"/>
  <c r="AF2" i="2"/>
  <c r="AL33" i="1"/>
  <c r="AC33" i="1"/>
  <c r="AI33" i="1"/>
  <c r="Z33" i="1"/>
  <c r="C29" i="2" s="1"/>
  <c r="AF33" i="1"/>
  <c r="K2" i="4"/>
  <c r="AL25" i="1"/>
  <c r="O21" i="2" s="1"/>
  <c r="P21" i="2" s="1"/>
  <c r="AI25" i="1"/>
  <c r="L21" i="2" s="1"/>
  <c r="M21" i="2" s="1"/>
  <c r="Z25" i="1"/>
  <c r="AC25" i="1"/>
  <c r="F21" i="2" s="1"/>
  <c r="G21" i="2" s="1"/>
  <c r="AF25" i="1"/>
  <c r="I21" i="2" s="1"/>
  <c r="J21" i="2" s="1"/>
  <c r="AL23" i="1"/>
  <c r="O19" i="2" s="1"/>
  <c r="P19" i="2" s="1"/>
  <c r="Z23" i="1"/>
  <c r="D19" i="2" s="1"/>
  <c r="AC23" i="1"/>
  <c r="F19" i="2" s="1"/>
  <c r="G19" i="2" s="1"/>
  <c r="AF23" i="1"/>
  <c r="I19" i="2" s="1"/>
  <c r="J19" i="2" s="1"/>
  <c r="AI23" i="1"/>
  <c r="L19" i="2" s="1"/>
  <c r="M19" i="2" s="1"/>
  <c r="AC20" i="1"/>
  <c r="AI20" i="1"/>
  <c r="AJ20" i="1" s="1"/>
  <c r="Z20" i="1"/>
  <c r="AA20" i="1" s="1"/>
  <c r="AF20" i="1"/>
  <c r="AL20" i="1"/>
  <c r="AM20" i="1" s="1"/>
  <c r="AL17" i="1"/>
  <c r="O13" i="2" s="1"/>
  <c r="P13" i="2" s="1"/>
  <c r="AI17" i="1"/>
  <c r="L13" i="2" s="1"/>
  <c r="M13" i="2" s="1"/>
  <c r="Z17" i="1"/>
  <c r="D13" i="2" s="1"/>
  <c r="AC17" i="1"/>
  <c r="F13" i="2" s="1"/>
  <c r="G13" i="2" s="1"/>
  <c r="AF17" i="1"/>
  <c r="I13" i="2" s="1"/>
  <c r="J13" i="2" s="1"/>
  <c r="AL15" i="1"/>
  <c r="O11" i="2" s="1"/>
  <c r="P11" i="2" s="1"/>
  <c r="Z15" i="1"/>
  <c r="D11" i="2" s="1"/>
  <c r="AC15" i="1"/>
  <c r="F11" i="2" s="1"/>
  <c r="G11" i="2" s="1"/>
  <c r="AF15" i="1"/>
  <c r="I11" i="2" s="1"/>
  <c r="J11" i="2" s="1"/>
  <c r="AI15" i="1"/>
  <c r="L11" i="2" s="1"/>
  <c r="M11" i="2" s="1"/>
  <c r="AL13" i="1"/>
  <c r="O9" i="2" s="1"/>
  <c r="P9" i="2" s="1"/>
  <c r="Z13" i="1"/>
  <c r="D9" i="2" s="1"/>
  <c r="AC13" i="1"/>
  <c r="F9" i="2" s="1"/>
  <c r="G9" i="2" s="1"/>
  <c r="AF13" i="1"/>
  <c r="I9" i="2" s="1"/>
  <c r="J9" i="2" s="1"/>
  <c r="AI13" i="1"/>
  <c r="L9" i="2" s="1"/>
  <c r="M9" i="2" s="1"/>
  <c r="AL11" i="1"/>
  <c r="O7" i="2" s="1"/>
  <c r="P7" i="2" s="1"/>
  <c r="AI11" i="1"/>
  <c r="L7" i="2" s="1"/>
  <c r="M7" i="2" s="1"/>
  <c r="Z11" i="1"/>
  <c r="AC11" i="1"/>
  <c r="F7" i="2" s="1"/>
  <c r="G7" i="2" s="1"/>
  <c r="AF11" i="1"/>
  <c r="I7" i="2" s="1"/>
  <c r="J7" i="2" s="1"/>
  <c r="AL9" i="1"/>
  <c r="AI9" i="1"/>
  <c r="AJ9" i="1" s="1"/>
  <c r="Z9" i="1"/>
  <c r="AC9" i="1"/>
  <c r="AD9" i="1" s="1"/>
  <c r="AF9" i="1"/>
  <c r="AI7" i="1"/>
  <c r="L3" i="2" s="1"/>
  <c r="M3" i="2" s="1"/>
  <c r="AL7" i="1"/>
  <c r="O3" i="2" s="1"/>
  <c r="P3" i="2" s="1"/>
  <c r="Z7" i="1"/>
  <c r="C3" i="2" s="1"/>
  <c r="D3" i="2" s="1"/>
  <c r="AC7" i="1"/>
  <c r="F3" i="2" s="1"/>
  <c r="G3" i="2" s="1"/>
  <c r="AF7" i="1"/>
  <c r="I3" i="2" s="1"/>
  <c r="J3" i="2" s="1"/>
  <c r="Z32" i="1"/>
  <c r="AA32" i="1" s="1"/>
  <c r="AI32" i="1"/>
  <c r="AF32" i="1"/>
  <c r="AC32" i="1"/>
  <c r="AL32" i="1"/>
  <c r="AM32" i="1" s="1"/>
  <c r="AF30" i="1"/>
  <c r="Z30" i="1"/>
  <c r="AC30" i="1"/>
  <c r="AI30" i="1"/>
  <c r="AL30" i="1"/>
  <c r="AC28" i="1"/>
  <c r="F24" i="2" s="1"/>
  <c r="G24" i="2" s="1"/>
  <c r="Z28" i="1"/>
  <c r="D24" i="2" s="1"/>
  <c r="AF28" i="1"/>
  <c r="I24" i="2" s="1"/>
  <c r="J24" i="2" s="1"/>
  <c r="AI28" i="1"/>
  <c r="L24" i="2" s="1"/>
  <c r="M24" i="2" s="1"/>
  <c r="AL28" i="1"/>
  <c r="O24" i="2" s="1"/>
  <c r="P24" i="2" s="1"/>
  <c r="AF26" i="1"/>
  <c r="I22" i="2" s="1"/>
  <c r="J22" i="2" s="1"/>
  <c r="AI26" i="1"/>
  <c r="L22" i="2" s="1"/>
  <c r="M22" i="2" s="1"/>
  <c r="AC26" i="1"/>
  <c r="F22" i="2" s="1"/>
  <c r="G22" i="2" s="1"/>
  <c r="Z26" i="1"/>
  <c r="AL26" i="1"/>
  <c r="O22" i="2" s="1"/>
  <c r="P22" i="2" s="1"/>
  <c r="Z6" i="1"/>
  <c r="C2" i="2" s="1"/>
  <c r="D2" i="2" s="1"/>
  <c r="AF6" i="1"/>
  <c r="AC6" i="1"/>
  <c r="F2" i="2" s="1"/>
  <c r="G2" i="2" s="1"/>
  <c r="Z24" i="1"/>
  <c r="AI24" i="1"/>
  <c r="L20" i="2" s="1"/>
  <c r="M20" i="2" s="1"/>
  <c r="AF24" i="1"/>
  <c r="I20" i="2" s="1"/>
  <c r="J20" i="2" s="1"/>
  <c r="AC24" i="1"/>
  <c r="F20" i="2" s="1"/>
  <c r="G20" i="2" s="1"/>
  <c r="AL24" i="1"/>
  <c r="O20" i="2" s="1"/>
  <c r="P20" i="2" s="1"/>
  <c r="AF22" i="1"/>
  <c r="Z22" i="1"/>
  <c r="AA22" i="1" s="1"/>
  <c r="AI22" i="1"/>
  <c r="AJ22" i="1" s="1"/>
  <c r="AC22" i="1"/>
  <c r="AL22" i="1"/>
  <c r="AM22" i="1" s="1"/>
  <c r="AI19" i="1"/>
  <c r="L15" i="2" s="1"/>
  <c r="AL19" i="1"/>
  <c r="O15" i="2" s="1"/>
  <c r="Z19" i="1"/>
  <c r="AA19" i="1" s="1"/>
  <c r="AC19" i="1"/>
  <c r="AF19" i="1"/>
  <c r="I15" i="2" s="1"/>
  <c r="Z16" i="1"/>
  <c r="D12" i="2" s="1"/>
  <c r="AF16" i="1"/>
  <c r="I12" i="2" s="1"/>
  <c r="J12" i="2" s="1"/>
  <c r="AL16" i="1"/>
  <c r="AC16" i="1"/>
  <c r="F12" i="2" s="1"/>
  <c r="G12" i="2" s="1"/>
  <c r="AI16" i="1"/>
  <c r="L12" i="2" s="1"/>
  <c r="M12" i="2" s="1"/>
  <c r="AF14" i="1"/>
  <c r="I10" i="2" s="1"/>
  <c r="J10" i="2" s="1"/>
  <c r="Z14" i="1"/>
  <c r="AC14" i="1"/>
  <c r="F10" i="2" s="1"/>
  <c r="G10" i="2" s="1"/>
  <c r="AI14" i="1"/>
  <c r="L10" i="2" s="1"/>
  <c r="M10" i="2" s="1"/>
  <c r="AL14" i="1"/>
  <c r="O10" i="2" s="1"/>
  <c r="P10" i="2" s="1"/>
  <c r="Z12" i="1"/>
  <c r="C8" i="2" s="1"/>
  <c r="D8" i="2" s="1"/>
  <c r="AC12" i="1"/>
  <c r="F8" i="2" s="1"/>
  <c r="G8" i="2" s="1"/>
  <c r="AL12" i="1"/>
  <c r="O8" i="2" s="1"/>
  <c r="P8" i="2" s="1"/>
  <c r="AF12" i="1"/>
  <c r="I8" i="2" s="1"/>
  <c r="J8" i="2" s="1"/>
  <c r="AI12" i="1"/>
  <c r="L8" i="2" s="1"/>
  <c r="M8" i="2" s="1"/>
  <c r="AF10" i="1"/>
  <c r="I6" i="2" s="1"/>
  <c r="J6" i="2" s="1"/>
  <c r="AC10" i="1"/>
  <c r="F6" i="2" s="1"/>
  <c r="G6" i="2" s="1"/>
  <c r="Z10" i="1"/>
  <c r="C6" i="2" s="1"/>
  <c r="D6" i="2" s="1"/>
  <c r="AL10" i="1"/>
  <c r="O6" i="2" s="1"/>
  <c r="P6" i="2" s="1"/>
  <c r="AI10" i="1"/>
  <c r="L6" i="2" s="1"/>
  <c r="M6" i="2" s="1"/>
  <c r="AF8" i="1"/>
  <c r="AI8" i="1"/>
  <c r="AJ8" i="1" s="1"/>
  <c r="Z8" i="1"/>
  <c r="AC8" i="1"/>
  <c r="AL8" i="1"/>
  <c r="AM8" i="1" s="1"/>
  <c r="AL31" i="1"/>
  <c r="Z31" i="1"/>
  <c r="AC31" i="1"/>
  <c r="AF31" i="1"/>
  <c r="AI31" i="1"/>
  <c r="AL29" i="1"/>
  <c r="AM29" i="1" s="1"/>
  <c r="AI29" i="1"/>
  <c r="Z29" i="1"/>
  <c r="AA29" i="1" s="1"/>
  <c r="AC29" i="1"/>
  <c r="AF29" i="1"/>
  <c r="Z27" i="1"/>
  <c r="AC27" i="1"/>
  <c r="F23" i="2" s="1"/>
  <c r="G23" i="2" s="1"/>
  <c r="AF27" i="1"/>
  <c r="I23" i="2" s="1"/>
  <c r="J23" i="2" s="1"/>
  <c r="AL27" i="1"/>
  <c r="O23" i="2" s="1"/>
  <c r="P23" i="2" s="1"/>
  <c r="AI27" i="1"/>
  <c r="L23" i="2" s="1"/>
  <c r="M23" i="2" s="1"/>
  <c r="G25" i="1"/>
  <c r="G6" i="1"/>
  <c r="AI6" i="1"/>
  <c r="G24" i="1"/>
  <c r="G22" i="1"/>
  <c r="G19" i="1"/>
  <c r="G16" i="1"/>
  <c r="G14" i="1"/>
  <c r="G12" i="1"/>
  <c r="G10" i="1"/>
  <c r="G8" i="1"/>
  <c r="G33" i="1"/>
  <c r="G31" i="1"/>
  <c r="G29" i="1"/>
  <c r="G27" i="1"/>
  <c r="G23" i="1"/>
  <c r="G20" i="1"/>
  <c r="G17" i="1"/>
  <c r="G15" i="1"/>
  <c r="G13" i="1"/>
  <c r="G11" i="1"/>
  <c r="G9" i="1"/>
  <c r="G7" i="1"/>
  <c r="G32" i="1"/>
  <c r="G30" i="1"/>
  <c r="G28" i="1"/>
  <c r="G26" i="1"/>
  <c r="AS9" i="1" l="1"/>
  <c r="U5" i="2"/>
  <c r="AS15" i="1"/>
  <c r="U11" i="2"/>
  <c r="AS25" i="1"/>
  <c r="U21" i="2"/>
  <c r="AS29" i="1"/>
  <c r="U25" i="2"/>
  <c r="AS31" i="1"/>
  <c r="U27" i="2"/>
  <c r="AS33" i="1"/>
  <c r="U29" i="2"/>
  <c r="AS19" i="1"/>
  <c r="U15" i="2"/>
  <c r="AS6" i="1"/>
  <c r="U2" i="2"/>
  <c r="AS30" i="1"/>
  <c r="U26" i="2"/>
  <c r="AS26" i="1"/>
  <c r="U22" i="2"/>
  <c r="AS32" i="1"/>
  <c r="U28" i="2"/>
  <c r="AS8" i="1"/>
  <c r="U4" i="2"/>
  <c r="AS10" i="1"/>
  <c r="U6" i="2"/>
  <c r="AS12" i="1"/>
  <c r="U8" i="2"/>
  <c r="AS14" i="1"/>
  <c r="U10" i="2"/>
  <c r="AS16" i="1"/>
  <c r="U12" i="2"/>
  <c r="AS22" i="1"/>
  <c r="U18" i="2"/>
  <c r="AS24" i="1"/>
  <c r="U20" i="2"/>
  <c r="AS7" i="1"/>
  <c r="U3" i="2"/>
  <c r="AS11" i="1"/>
  <c r="U7" i="2"/>
  <c r="AS13" i="1"/>
  <c r="U9" i="2"/>
  <c r="AS17" i="1"/>
  <c r="U13" i="2"/>
  <c r="AP26" i="1"/>
  <c r="R22" i="2"/>
  <c r="AP10" i="1"/>
  <c r="R6" i="2"/>
  <c r="AP12" i="1"/>
  <c r="R8" i="2"/>
  <c r="AP14" i="1"/>
  <c r="R10" i="2"/>
  <c r="AP24" i="1"/>
  <c r="R20" i="2"/>
  <c r="AP11" i="1"/>
  <c r="R7" i="2"/>
  <c r="AP25" i="1"/>
  <c r="R21" i="2"/>
  <c r="AP27" i="1"/>
  <c r="R23" i="2"/>
  <c r="AP31" i="1"/>
  <c r="R27" i="2"/>
  <c r="AP33" i="1"/>
  <c r="R29" i="2"/>
  <c r="AP6" i="1"/>
  <c r="R2" i="2"/>
  <c r="AJ30" i="1"/>
  <c r="L26" i="2"/>
  <c r="AA31" i="1"/>
  <c r="C27" i="2"/>
  <c r="C10" i="2"/>
  <c r="D10" i="2" s="1"/>
  <c r="AA30" i="1"/>
  <c r="C26" i="2"/>
  <c r="AB15" i="2"/>
  <c r="P15" i="2"/>
  <c r="C22" i="2"/>
  <c r="D22" i="2" s="1"/>
  <c r="AM9" i="1"/>
  <c r="O5" i="2"/>
  <c r="C23" i="2"/>
  <c r="D23" i="2" s="1"/>
  <c r="C20" i="2"/>
  <c r="D20" i="2" s="1"/>
  <c r="C7" i="2"/>
  <c r="D7" i="2" s="1"/>
  <c r="C21" i="2"/>
  <c r="D21" i="2" s="1"/>
  <c r="AM30" i="1"/>
  <c r="O26" i="2"/>
  <c r="AM31" i="1"/>
  <c r="O27" i="2"/>
  <c r="AA33" i="1"/>
  <c r="F29" i="2"/>
  <c r="AD33" i="1"/>
  <c r="I29" i="2"/>
  <c r="AG33" i="1"/>
  <c r="L29" i="2"/>
  <c r="AJ33" i="1"/>
  <c r="AM33" i="1"/>
  <c r="O29" i="2"/>
  <c r="O2" i="2"/>
  <c r="O2" i="4" s="1"/>
  <c r="L2" i="2"/>
  <c r="AJ29" i="1"/>
  <c r="L25" i="2"/>
  <c r="AJ31" i="1"/>
  <c r="L27" i="2"/>
  <c r="AA15" i="2"/>
  <c r="M15" i="2"/>
  <c r="AJ32" i="1"/>
  <c r="L28" i="2"/>
  <c r="Z15" i="2"/>
  <c r="J15" i="2"/>
  <c r="I2" i="2"/>
  <c r="J2" i="2" s="1"/>
  <c r="J2" i="4" s="1"/>
  <c r="AG30" i="1"/>
  <c r="I26" i="2"/>
  <c r="AG29" i="1"/>
  <c r="I25" i="2"/>
  <c r="AG31" i="1"/>
  <c r="I27" i="2"/>
  <c r="AG8" i="1"/>
  <c r="I4" i="2"/>
  <c r="AG22" i="1"/>
  <c r="I18" i="2"/>
  <c r="AG32" i="1"/>
  <c r="I28" i="2"/>
  <c r="AG9" i="1"/>
  <c r="I5" i="2"/>
  <c r="AG20" i="1"/>
  <c r="I16" i="2"/>
  <c r="AD19" i="1"/>
  <c r="F15" i="2"/>
  <c r="AD29" i="1"/>
  <c r="F25" i="2"/>
  <c r="AD31" i="1"/>
  <c r="F27" i="2"/>
  <c r="AD8" i="1"/>
  <c r="F4" i="2"/>
  <c r="AD22" i="1"/>
  <c r="F18" i="2"/>
  <c r="AD30" i="1"/>
  <c r="F26" i="2"/>
  <c r="AD32" i="1"/>
  <c r="F28" i="2"/>
  <c r="AD20" i="1"/>
  <c r="F16" i="2"/>
  <c r="AA8" i="1"/>
  <c r="C4" i="2"/>
  <c r="AA9" i="1"/>
  <c r="C5" i="2"/>
  <c r="Z12" i="2"/>
  <c r="AA12" i="2"/>
  <c r="AB12" i="2"/>
  <c r="AM27" i="1"/>
  <c r="AM10" i="1"/>
  <c r="AB6" i="2"/>
  <c r="AM12" i="1"/>
  <c r="AM28" i="1"/>
  <c r="AM7" i="1"/>
  <c r="AB3" i="2"/>
  <c r="AM13" i="1"/>
  <c r="AM17" i="1"/>
  <c r="AM23" i="1"/>
  <c r="AM14" i="1"/>
  <c r="AM24" i="1"/>
  <c r="AM26" i="1"/>
  <c r="AM11" i="1"/>
  <c r="AB7" i="2"/>
  <c r="AM15" i="1"/>
  <c r="AM25" i="1"/>
  <c r="AJ27" i="1"/>
  <c r="AJ10" i="1"/>
  <c r="AA6" i="2"/>
  <c r="AJ28" i="1"/>
  <c r="AJ7" i="1"/>
  <c r="AA3" i="2"/>
  <c r="AJ15" i="1"/>
  <c r="AJ17" i="1"/>
  <c r="AJ12" i="1"/>
  <c r="AJ14" i="1"/>
  <c r="AJ24" i="1"/>
  <c r="AJ26" i="1"/>
  <c r="AJ11" i="1"/>
  <c r="AA7" i="2"/>
  <c r="AJ13" i="1"/>
  <c r="AJ23" i="1"/>
  <c r="AJ25" i="1"/>
  <c r="AG27" i="1"/>
  <c r="AG10" i="1"/>
  <c r="Z6" i="2"/>
  <c r="AG12" i="1"/>
  <c r="AG14" i="1"/>
  <c r="AG24" i="1"/>
  <c r="AG26" i="1"/>
  <c r="AG7" i="1"/>
  <c r="Z3" i="2"/>
  <c r="AG11" i="1"/>
  <c r="Z7" i="2"/>
  <c r="AG13" i="1"/>
  <c r="AG23" i="1"/>
  <c r="AG25" i="1"/>
  <c r="AG28" i="1"/>
  <c r="AG15" i="1"/>
  <c r="AG17" i="1"/>
  <c r="AD12" i="1"/>
  <c r="AD14" i="1"/>
  <c r="AD16" i="1"/>
  <c r="AD26" i="1"/>
  <c r="AD15" i="1"/>
  <c r="AD17" i="1"/>
  <c r="AD27" i="1"/>
  <c r="AD10" i="1"/>
  <c r="Y6" i="2"/>
  <c r="AD24" i="1"/>
  <c r="AD6" i="1"/>
  <c r="Y2" i="2"/>
  <c r="AD28" i="1"/>
  <c r="AD7" i="1"/>
  <c r="Y3" i="2"/>
  <c r="AD11" i="1"/>
  <c r="Y7" i="2"/>
  <c r="AD13" i="1"/>
  <c r="AD23" i="1"/>
  <c r="AD25" i="1"/>
  <c r="AA27" i="1"/>
  <c r="AA10" i="1"/>
  <c r="X6" i="2"/>
  <c r="AA24" i="1"/>
  <c r="AA28" i="1"/>
  <c r="X24" i="2"/>
  <c r="AA7" i="1"/>
  <c r="X3" i="2"/>
  <c r="AA11" i="1"/>
  <c r="AA13" i="1"/>
  <c r="X9" i="2"/>
  <c r="AA23" i="1"/>
  <c r="X19" i="2"/>
  <c r="AA25" i="1"/>
  <c r="AA12" i="1"/>
  <c r="X8" i="2"/>
  <c r="AA14" i="1"/>
  <c r="AA16" i="1"/>
  <c r="X12" i="2"/>
  <c r="AA6" i="1"/>
  <c r="X2" i="2"/>
  <c r="AA26" i="1"/>
  <c r="AA15" i="1"/>
  <c r="X11" i="2"/>
  <c r="AA17" i="1"/>
  <c r="X13" i="2"/>
  <c r="AJ16" i="1"/>
  <c r="AM16" i="1"/>
  <c r="AM19" i="1"/>
  <c r="AG16" i="1"/>
  <c r="AG19" i="1"/>
  <c r="AJ19" i="1"/>
  <c r="AG6" i="1"/>
  <c r="AJ6" i="1"/>
  <c r="AD13" i="2" l="1"/>
  <c r="V13" i="2"/>
  <c r="AD9" i="2"/>
  <c r="V9" i="2"/>
  <c r="U7" i="4"/>
  <c r="V7" i="2"/>
  <c r="V7" i="4" s="1"/>
  <c r="AD7" i="2"/>
  <c r="U3" i="4"/>
  <c r="V3" i="2"/>
  <c r="V3" i="4" s="1"/>
  <c r="AD3" i="2"/>
  <c r="AG3" i="2" s="1"/>
  <c r="AH3" i="2" s="1"/>
  <c r="AD20" i="2"/>
  <c r="V20" i="2"/>
  <c r="AD18" i="2"/>
  <c r="V18" i="2"/>
  <c r="AD12" i="2"/>
  <c r="V12" i="2"/>
  <c r="AD10" i="2"/>
  <c r="V10" i="2"/>
  <c r="AD8" i="2"/>
  <c r="V8" i="2"/>
  <c r="AD6" i="2"/>
  <c r="V6" i="2"/>
  <c r="V6" i="4" s="1"/>
  <c r="U6" i="4"/>
  <c r="AD4" i="2"/>
  <c r="V4" i="2"/>
  <c r="V4" i="4" s="1"/>
  <c r="U4" i="4"/>
  <c r="AD28" i="2"/>
  <c r="V28" i="2"/>
  <c r="AD22" i="2"/>
  <c r="V22" i="2"/>
  <c r="AD26" i="2"/>
  <c r="V26" i="2"/>
  <c r="U2" i="4"/>
  <c r="V2" i="2"/>
  <c r="V2" i="4" s="1"/>
  <c r="AD2" i="2"/>
  <c r="AD15" i="2"/>
  <c r="V15" i="2"/>
  <c r="AD29" i="2"/>
  <c r="V29" i="2"/>
  <c r="AD27" i="2"/>
  <c r="V27" i="2"/>
  <c r="AD25" i="2"/>
  <c r="V25" i="2"/>
  <c r="AD21" i="2"/>
  <c r="V21" i="2"/>
  <c r="AD11" i="2"/>
  <c r="V11" i="2"/>
  <c r="U5" i="4"/>
  <c r="V5" i="2"/>
  <c r="V5" i="4" s="1"/>
  <c r="AD5" i="2"/>
  <c r="R2" i="4"/>
  <c r="S2" i="2"/>
  <c r="S2" i="4" s="1"/>
  <c r="AC2" i="2"/>
  <c r="AC29" i="2"/>
  <c r="S29" i="2"/>
  <c r="AC27" i="2"/>
  <c r="S27" i="2"/>
  <c r="AC23" i="2"/>
  <c r="S23" i="2"/>
  <c r="AC21" i="2"/>
  <c r="S21" i="2"/>
  <c r="R7" i="4"/>
  <c r="S7" i="2"/>
  <c r="S7" i="4" s="1"/>
  <c r="AC7" i="2"/>
  <c r="AC20" i="2"/>
  <c r="S20" i="2"/>
  <c r="AC10" i="2"/>
  <c r="S10" i="2"/>
  <c r="AC8" i="2"/>
  <c r="S8" i="2"/>
  <c r="R6" i="4"/>
  <c r="S6" i="2"/>
  <c r="S6" i="4" s="1"/>
  <c r="AC6" i="2"/>
  <c r="AG6" i="2" s="1"/>
  <c r="AH6" i="2" s="1"/>
  <c r="AC22" i="2"/>
  <c r="S22" i="2"/>
  <c r="X10" i="2"/>
  <c r="X21" i="2"/>
  <c r="X20" i="2"/>
  <c r="AA26" i="2"/>
  <c r="M26" i="2"/>
  <c r="X22" i="2"/>
  <c r="X7" i="2"/>
  <c r="AG7" i="2" s="1"/>
  <c r="AH7" i="2" s="1"/>
  <c r="X23" i="2"/>
  <c r="X26" i="2"/>
  <c r="D26" i="2"/>
  <c r="X27" i="2"/>
  <c r="D27" i="2"/>
  <c r="M2" i="2"/>
  <c r="M2" i="4" s="1"/>
  <c r="AA2" i="2"/>
  <c r="AB5" i="2"/>
  <c r="P5" i="2"/>
  <c r="P5" i="4" s="1"/>
  <c r="O5" i="4"/>
  <c r="P2" i="2"/>
  <c r="P2" i="4" s="1"/>
  <c r="AB26" i="2"/>
  <c r="P26" i="2"/>
  <c r="P27" i="2"/>
  <c r="AB27" i="2"/>
  <c r="L2" i="4"/>
  <c r="I2" i="4"/>
  <c r="AB29" i="2"/>
  <c r="P29" i="2"/>
  <c r="AA29" i="2"/>
  <c r="M29" i="2"/>
  <c r="J29" i="2"/>
  <c r="Z29" i="2"/>
  <c r="Y29" i="2"/>
  <c r="G29" i="2"/>
  <c r="X29" i="2"/>
  <c r="D29" i="2"/>
  <c r="AB2" i="2"/>
  <c r="AA28" i="2"/>
  <c r="M28" i="2"/>
  <c r="AA27" i="2"/>
  <c r="M27" i="2"/>
  <c r="AA25" i="2"/>
  <c r="M25" i="2"/>
  <c r="Z2" i="2"/>
  <c r="Z16" i="2"/>
  <c r="J16" i="2"/>
  <c r="Z5" i="2"/>
  <c r="I5" i="4"/>
  <c r="J5" i="2"/>
  <c r="J5" i="4" s="1"/>
  <c r="Z28" i="2"/>
  <c r="J28" i="2"/>
  <c r="Z18" i="2"/>
  <c r="J18" i="2"/>
  <c r="Z4" i="2"/>
  <c r="I4" i="4"/>
  <c r="J4" i="2"/>
  <c r="J4" i="4" s="1"/>
  <c r="Z27" i="2"/>
  <c r="J27" i="2"/>
  <c r="Z25" i="2"/>
  <c r="J25" i="2"/>
  <c r="Z26" i="2"/>
  <c r="J26" i="2"/>
  <c r="Y16" i="2"/>
  <c r="G16" i="2"/>
  <c r="Y28" i="2"/>
  <c r="G28" i="2"/>
  <c r="Y26" i="2"/>
  <c r="G26" i="2"/>
  <c r="Y18" i="2"/>
  <c r="G18" i="2"/>
  <c r="Y4" i="2"/>
  <c r="F4" i="4"/>
  <c r="G4" i="2"/>
  <c r="G4" i="4" s="1"/>
  <c r="Y27" i="2"/>
  <c r="G27" i="2"/>
  <c r="Y25" i="2"/>
  <c r="G25" i="2"/>
  <c r="Y15" i="2"/>
  <c r="G15" i="2"/>
  <c r="D5" i="2"/>
  <c r="D5" i="4" s="1"/>
  <c r="X5" i="2"/>
  <c r="C5" i="4"/>
  <c r="D4" i="2"/>
  <c r="D4" i="4" s="1"/>
  <c r="C4" i="4"/>
  <c r="X4" i="2"/>
  <c r="Y21" i="2"/>
  <c r="Y19" i="2"/>
  <c r="Y9" i="2"/>
  <c r="Y24" i="2"/>
  <c r="Y20" i="2"/>
  <c r="Y23" i="2"/>
  <c r="Y13" i="2"/>
  <c r="Y11" i="2"/>
  <c r="Y22" i="2"/>
  <c r="Y12" i="2"/>
  <c r="Y10" i="2"/>
  <c r="Y8" i="2"/>
  <c r="Z13" i="2"/>
  <c r="Z11" i="2"/>
  <c r="Z24" i="2"/>
  <c r="Z21" i="2"/>
  <c r="Z19" i="2"/>
  <c r="Z9" i="2"/>
  <c r="Z22" i="2"/>
  <c r="Z20" i="2"/>
  <c r="Z10" i="2"/>
  <c r="Z8" i="2"/>
  <c r="Z23" i="2"/>
  <c r="AA21" i="2"/>
  <c r="AA19" i="2"/>
  <c r="AA9" i="2"/>
  <c r="AA22" i="2"/>
  <c r="AA20" i="2"/>
  <c r="AA10" i="2"/>
  <c r="AA8" i="2"/>
  <c r="AA13" i="2"/>
  <c r="AA11" i="2"/>
  <c r="AA24" i="2"/>
  <c r="AA23" i="2"/>
  <c r="AB21" i="2"/>
  <c r="AB11" i="2"/>
  <c r="AB22" i="2"/>
  <c r="AB20" i="2"/>
  <c r="AB10" i="2"/>
  <c r="AB19" i="2"/>
  <c r="AB13" i="2"/>
  <c r="AB9" i="2"/>
  <c r="AB24" i="2"/>
  <c r="AB8" i="2"/>
  <c r="AB23" i="2"/>
  <c r="O7" i="4"/>
  <c r="P7" i="4"/>
  <c r="O3" i="4"/>
  <c r="P3" i="4"/>
  <c r="O6" i="4"/>
  <c r="P6" i="4"/>
  <c r="L7" i="4"/>
  <c r="M7" i="4"/>
  <c r="L3" i="4"/>
  <c r="M3" i="4"/>
  <c r="L6" i="4"/>
  <c r="M6" i="4"/>
  <c r="I7" i="4"/>
  <c r="J7" i="4"/>
  <c r="I3" i="4"/>
  <c r="J3" i="4"/>
  <c r="I6" i="4"/>
  <c r="J6" i="4"/>
  <c r="F7" i="4"/>
  <c r="G7" i="4"/>
  <c r="F3" i="4"/>
  <c r="G3" i="4"/>
  <c r="F2" i="4"/>
  <c r="G2" i="4"/>
  <c r="F6" i="4"/>
  <c r="G6" i="4"/>
  <c r="C2" i="4"/>
  <c r="D2" i="4"/>
  <c r="C7" i="4"/>
  <c r="D7" i="4"/>
  <c r="C3" i="4"/>
  <c r="D3" i="4"/>
  <c r="C6" i="4"/>
  <c r="D6" i="4"/>
  <c r="AG18" i="2" l="1"/>
  <c r="AH18" i="2" s="1"/>
  <c r="AG16" i="2"/>
  <c r="AH16" i="2" s="1"/>
  <c r="AG4" i="2"/>
  <c r="AH4" i="2" s="1"/>
  <c r="AG12" i="2"/>
  <c r="AH12" i="2" s="1"/>
  <c r="AG26" i="2"/>
  <c r="AH26" i="2" s="1"/>
  <c r="AG28" i="2"/>
  <c r="AH28" i="2" s="1"/>
  <c r="AG25" i="2"/>
  <c r="AH25" i="2" s="1"/>
  <c r="AG19" i="2"/>
  <c r="AH19" i="2" s="1"/>
  <c r="AG24" i="2"/>
  <c r="AH24" i="2" s="1"/>
  <c r="AG27" i="2"/>
  <c r="AH27" i="2" s="1"/>
  <c r="AG2" i="2"/>
  <c r="AH2" i="2" s="1"/>
  <c r="AG8" i="2"/>
  <c r="AH8" i="2" s="1"/>
  <c r="AG11" i="2"/>
  <c r="AH11" i="2" s="1"/>
  <c r="AG23" i="2"/>
  <c r="AH23" i="2" s="1"/>
  <c r="AG10" i="2"/>
  <c r="AH10" i="2" s="1"/>
  <c r="AG22" i="2"/>
  <c r="AH22" i="2" s="1"/>
  <c r="AG13" i="2"/>
  <c r="AH13" i="2" s="1"/>
  <c r="AG20" i="2"/>
  <c r="AH20" i="2" s="1"/>
  <c r="AG9" i="2"/>
  <c r="AH9" i="2" s="1"/>
  <c r="AG21" i="2"/>
  <c r="AH21" i="2" s="1"/>
  <c r="AG29" i="2"/>
  <c r="AH29" i="2" s="1"/>
  <c r="AG5" i="2"/>
  <c r="AH5" i="2" s="1"/>
  <c r="AG15" i="2"/>
  <c r="AH15" i="2" s="1"/>
</calcChain>
</file>

<file path=xl/sharedStrings.xml><?xml version="1.0" encoding="utf-8"?>
<sst xmlns="http://schemas.openxmlformats.org/spreadsheetml/2006/main" count="164" uniqueCount="73">
  <si>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</si>
  <si>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</si>
  <si>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</si>
  <si>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</si>
  <si>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</si>
  <si>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</si>
  <si>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</si>
  <si>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</si>
  <si>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</si>
  <si>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</si>
  <si>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</si>
  <si>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</si>
  <si>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</si>
  <si>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</si>
  <si>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</si>
  <si>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</si>
  <si>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</si>
  <si>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</si>
  <si>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</si>
  <si>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</si>
  <si>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</si>
  <si>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</si>
  <si>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</si>
  <si>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</si>
  <si>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</si>
  <si>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</si>
  <si>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</si>
  <si>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</si>
  <si>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</si>
  <si>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</si>
  <si>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</si>
  <si>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</si>
  <si>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</si>
  <si>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</si>
  <si>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</si>
  <si>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</si>
  <si>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</si>
  <si>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</si>
  <si>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</si>
  <si>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</si>
  <si>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</si>
  <si>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</si>
  <si>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</si>
  <si>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</si>
  <si>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</si>
  <si>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</si>
  <si>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</si>
  <si>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Vial 87G basically vial 30G after 4 TBP contacts…as you can see we gain Nd in all cases</t>
  </si>
  <si>
    <t xml:space="preserve">I have created something from nothing…go me. Why am I getting so much more Nd in my waste stream after first contacts? </t>
  </si>
  <si>
    <t>% of STD</t>
  </si>
  <si>
    <t>% of Prop</t>
  </si>
  <si>
    <t>CPS</t>
  </si>
  <si>
    <t>±^2</t>
  </si>
  <si>
    <t>± (ppb)</t>
  </si>
  <si>
    <t>Sum Cd</t>
  </si>
  <si>
    <t>Sn Response</t>
  </si>
  <si>
    <t>MS-C (ppb/cps)</t>
  </si>
  <si>
    <t>Nd DF from book</t>
  </si>
  <si>
    <t>Based on dry run and blanks sent I would estimate the concentration in TBP to be about….</t>
  </si>
  <si>
    <t>Based on dry run and blanks sent I would estimate the concentration in the vials themselves to be….</t>
  </si>
  <si>
    <t>Background (Sn/Te/Sb) (ppb)</t>
  </si>
  <si>
    <t>Sn117</t>
  </si>
  <si>
    <t>Sn118</t>
  </si>
  <si>
    <t>Sn119</t>
  </si>
  <si>
    <t>Sn120</t>
  </si>
  <si>
    <t>Sn122</t>
  </si>
  <si>
    <t>Sn124</t>
  </si>
  <si>
    <t>Sn126</t>
  </si>
  <si>
    <t xml:space="preserve">Background subtracted Sn values reported above. </t>
  </si>
  <si>
    <t>Lower limits of detection were determined based on the background Sn levels within each sample (see Mass_Contamination.xlsx File)</t>
  </si>
  <si>
    <t>Sn Background</t>
  </si>
  <si>
    <t>Assumed response with Sn (Sn subtracted in PPB_Sn_Aliquot_Sent)</t>
  </si>
  <si>
    <t>I have no idea why Sn 119 is so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</si>
</sst>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2" applyNumberFormat="0" applyFont="0" applyFill="0" applyAlignment="0" applyProtection="0"/>
  </cellStyleXfs>
  <cellXfs count="8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3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4" borderId="5" xfId="0" applyFill="1" applyBorder="1"/>
    <xf numFmtId="0" fontId="0" fillId="3" borderId="4" xfId="0" applyFill="1" applyBorder="1"/>
    <xf numFmtId="0" fontId="0" fillId="0" borderId="7" xfId="0" applyBorder="1"/>
    <xf numFmtId="11" fontId="0" fillId="0" borderId="7" xfId="0" applyNumberFormat="1" applyBorder="1"/>
    <xf numFmtId="0" fontId="0" fillId="4" borderId="7" xfId="0" applyFill="1" applyBorder="1"/>
    <xf numFmtId="0" fontId="0" fillId="3" borderId="6" xfId="0" applyFill="1" applyBorder="1"/>
    <xf numFmtId="0" fontId="0" fillId="0" borderId="0" xfId="0" applyAlignment="1">
      <alignment wrapText="1"/>
    </xf>
    <xf numFmtId="11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6" xfId="0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3" xfId="0" applyFont="1" applyBorder="1"/>
    <xf numFmtId="0" fontId="0" fillId="0" borderId="8" xfId="0" applyBorder="1"/>
    <xf numFmtId="10" fontId="0" fillId="0" borderId="8" xfId="0" applyNumberFormat="1" applyBorder="1"/>
    <xf numFmtId="0" fontId="0" fillId="0" borderId="9" xfId="0" applyBorder="1"/>
    <xf numFmtId="0" fontId="0" fillId="0" borderId="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0" xfId="0" applyNumberFormat="1" applyBorder="1"/>
    <xf numFmtId="0" fontId="0" fillId="0" borderId="0" xfId="0" applyNumberFormat="1"/>
    <xf numFmtId="0" fontId="0" fillId="0" borderId="8" xfId="0" applyNumberFormat="1" applyBorder="1"/>
    <xf numFmtId="11" fontId="0" fillId="0" borderId="0" xfId="0" applyNumberFormat="1"/>
    <xf numFmtId="0" fontId="2" fillId="0" borderId="3" xfId="0" applyFont="1" applyFill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2" xfId="1" applyNumberFormat="1" applyFont="1" applyBorder="1"/>
    <xf numFmtId="0" fontId="0" fillId="0" borderId="9" xfId="0" applyNumberFormat="1" applyBorder="1"/>
    <xf numFmtId="0" fontId="0" fillId="0" borderId="9" xfId="1" applyNumberFormat="1" applyFont="1" applyBorder="1"/>
    <xf numFmtId="0" fontId="0" fillId="0" borderId="0" xfId="0" applyFont="1" applyFill="1"/>
    <xf numFmtId="0" fontId="3" fillId="3" borderId="3" xfId="0" applyFont="1" applyFill="1" applyBorder="1" applyAlignment="1">
      <alignment wrapText="1"/>
    </xf>
    <xf numFmtId="11" fontId="0" fillId="3" borderId="3" xfId="0" applyNumberFormat="1" applyFill="1" applyBorder="1"/>
    <xf numFmtId="0" fontId="0" fillId="0" borderId="2" xfId="1" applyNumberFormat="1" applyFont="1"/>
    <xf numFmtId="164" fontId="0" fillId="0" borderId="2" xfId="1" applyNumberFormat="1" applyFont="1"/>
    <xf numFmtId="164" fontId="0" fillId="0" borderId="0" xfId="0" applyNumberFormat="1"/>
    <xf numFmtId="0" fontId="0" fillId="5" borderId="0" xfId="0" applyFill="1"/>
    <xf numFmtId="10" fontId="0" fillId="5" borderId="0" xfId="0" applyNumberFormat="1" applyFill="1"/>
    <xf numFmtId="0" fontId="0" fillId="5" borderId="2" xfId="0" applyFill="1" applyBorder="1"/>
    <xf numFmtId="10" fontId="0" fillId="5" borderId="11" xfId="0" applyNumberFormat="1" applyFill="1" applyBorder="1"/>
    <xf numFmtId="0" fontId="0" fillId="5" borderId="2" xfId="1" applyFont="1" applyFill="1"/>
    <xf numFmtId="10" fontId="0" fillId="3" borderId="0" xfId="0" applyNumberFormat="1" applyFill="1"/>
    <xf numFmtId="0" fontId="0" fillId="3" borderId="2" xfId="0" applyFill="1" applyBorder="1"/>
    <xf numFmtId="10" fontId="0" fillId="3" borderId="11" xfId="0" applyNumberFormat="1" applyFill="1" applyBorder="1"/>
    <xf numFmtId="0" fontId="0" fillId="3" borderId="2" xfId="1" applyFont="1" applyFill="1"/>
    <xf numFmtId="0" fontId="0" fillId="6" borderId="0" xfId="0" applyFill="1"/>
    <xf numFmtId="10" fontId="0" fillId="6" borderId="0" xfId="0" applyNumberFormat="1" applyFill="1"/>
    <xf numFmtId="0" fontId="0" fillId="6" borderId="2" xfId="0" applyFill="1" applyBorder="1"/>
    <xf numFmtId="10" fontId="0" fillId="6" borderId="11" xfId="0" applyNumberFormat="1" applyFill="1" applyBorder="1"/>
    <xf numFmtId="0" fontId="0" fillId="6" borderId="2" xfId="1" applyFont="1" applyFill="1"/>
    <xf numFmtId="0" fontId="0" fillId="7" borderId="0" xfId="0" applyFill="1"/>
    <xf numFmtId="10" fontId="0" fillId="7" borderId="0" xfId="0" applyNumberFormat="1" applyFill="1"/>
    <xf numFmtId="0" fontId="0" fillId="7" borderId="2" xfId="0" applyFill="1" applyBorder="1"/>
    <xf numFmtId="10" fontId="0" fillId="7" borderId="11" xfId="0" applyNumberFormat="1" applyFill="1" applyBorder="1"/>
    <xf numFmtId="0" fontId="0" fillId="7" borderId="2" xfId="1" applyFont="1" applyFill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workbookViewId="0">
      <pane ySplit="1" topLeftCell="A2" activePane="bottomLeft" state="frozen"/>
      <selection activeCell="G1" sqref="G1"/>
      <selection pane="bottomLeft" activeCell="N6" sqref="N6:N33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3" width="13.42578125" customWidth="1"/>
    <col min="24" max="24" width="12" bestFit="1" customWidth="1"/>
    <col min="30" max="30" width="12" bestFit="1" customWidth="1"/>
  </cols>
  <sheetData>
    <row r="1" spans="2:45" x14ac:dyDescent="0.25">
      <c r="H1" s="31"/>
      <c r="J1" s="5">
        <v>117</v>
      </c>
      <c r="K1" s="5"/>
      <c r="L1" s="5">
        <v>118</v>
      </c>
      <c r="M1" s="5"/>
      <c r="N1" s="5">
        <v>119</v>
      </c>
      <c r="O1" s="5"/>
      <c r="P1" s="5">
        <v>120</v>
      </c>
      <c r="Q1" s="5"/>
      <c r="R1" s="5">
        <v>122</v>
      </c>
      <c r="S1" s="5"/>
      <c r="T1" s="5">
        <v>124</v>
      </c>
      <c r="U1" s="5"/>
      <c r="V1" s="5">
        <v>126</v>
      </c>
      <c r="W1" s="5"/>
      <c r="X1" s="26"/>
      <c r="Y1" s="5" t="s">
        <v>40</v>
      </c>
      <c r="Z1" s="5"/>
      <c r="AA1" s="5"/>
      <c r="AB1" s="5" t="s">
        <v>40</v>
      </c>
      <c r="AC1" s="5"/>
      <c r="AD1" s="5"/>
      <c r="AE1" s="5" t="s">
        <v>40</v>
      </c>
      <c r="AF1" s="5"/>
      <c r="AH1" s="5" t="s">
        <v>40</v>
      </c>
      <c r="AK1" s="5" t="s">
        <v>40</v>
      </c>
    </row>
    <row r="2" spans="2:45" x14ac:dyDescent="0.25">
      <c r="C2" t="s">
        <v>38</v>
      </c>
      <c r="E2">
        <v>40</v>
      </c>
      <c r="F2" t="s">
        <v>39</v>
      </c>
      <c r="H2" s="31" t="s">
        <v>55</v>
      </c>
      <c r="I2" s="5" t="s">
        <v>34</v>
      </c>
      <c r="J2" s="14">
        <f>J34</f>
        <v>1.14014767029888E-5</v>
      </c>
      <c r="K2" s="5" t="s">
        <v>34</v>
      </c>
      <c r="L2" s="14">
        <f t="shared" ref="L2:V2" si="0">L34</f>
        <v>1.1505973337568001E-5</v>
      </c>
      <c r="M2" s="5" t="s">
        <v>34</v>
      </c>
      <c r="N2" s="14">
        <f t="shared" si="0"/>
        <v>1.17089469408196E-5</v>
      </c>
      <c r="O2" s="5" t="s">
        <v>34</v>
      </c>
      <c r="P2" s="14">
        <f t="shared" si="0"/>
        <v>1.170664E-5</v>
      </c>
      <c r="Q2" s="5" t="s">
        <v>34</v>
      </c>
      <c r="R2" s="14">
        <f t="shared" si="0"/>
        <v>1.19E-5</v>
      </c>
      <c r="S2" s="5" t="s">
        <v>34</v>
      </c>
      <c r="T2" s="14">
        <f t="shared" si="0"/>
        <v>1.22E-5</v>
      </c>
      <c r="U2" s="5" t="s">
        <v>34</v>
      </c>
      <c r="V2" s="14">
        <f t="shared" si="0"/>
        <v>1.2203781999999999E-5</v>
      </c>
      <c r="W2" s="5"/>
      <c r="X2" s="26"/>
    </row>
    <row r="3" spans="2:45" x14ac:dyDescent="0.25">
      <c r="C3" t="s">
        <v>37</v>
      </c>
      <c r="E3">
        <v>2.0000000000000001E-4</v>
      </c>
      <c r="F3" t="s">
        <v>35</v>
      </c>
      <c r="H3" s="31"/>
      <c r="I3" s="7" t="s">
        <v>33</v>
      </c>
      <c r="J3" s="14">
        <f>K34</f>
        <v>9.1974777831238999E-8</v>
      </c>
      <c r="K3" s="7" t="s">
        <v>33</v>
      </c>
      <c r="L3" s="14">
        <f t="shared" ref="L3:V3" si="1">M34</f>
        <v>8.5162225816177602E-8</v>
      </c>
      <c r="M3" s="7" t="s">
        <v>33</v>
      </c>
      <c r="N3" s="14">
        <f t="shared" si="1"/>
        <v>9.3384820962855102E-8</v>
      </c>
      <c r="O3" s="7" t="s">
        <v>33</v>
      </c>
      <c r="P3" s="14">
        <f t="shared" si="1"/>
        <v>8.6931983599519403E-8</v>
      </c>
      <c r="Q3" s="7" t="s">
        <v>33</v>
      </c>
      <c r="R3" s="14">
        <f t="shared" si="1"/>
        <v>1.05375976087826E-7</v>
      </c>
      <c r="S3" s="7" t="s">
        <v>33</v>
      </c>
      <c r="T3" s="14">
        <f t="shared" si="1"/>
        <v>1.0595530059326801E-7</v>
      </c>
      <c r="U3" s="7" t="s">
        <v>33</v>
      </c>
      <c r="V3" s="14">
        <f t="shared" si="1"/>
        <v>1.05375976087826E-7</v>
      </c>
      <c r="W3" s="7"/>
      <c r="X3" s="26"/>
      <c r="Y3" s="5"/>
      <c r="Z3" s="5"/>
      <c r="AA3" s="5"/>
      <c r="AB3" s="5"/>
      <c r="AC3" s="5"/>
      <c r="AD3" s="5"/>
      <c r="AE3" s="5"/>
      <c r="AF3" s="5"/>
    </row>
    <row r="4" spans="2:45" x14ac:dyDescent="0.25">
      <c r="H4" s="31"/>
      <c r="I4" s="5" t="s">
        <v>34</v>
      </c>
      <c r="J4" s="14"/>
      <c r="K4" s="5" t="s">
        <v>34</v>
      </c>
      <c r="L4" s="14"/>
      <c r="M4" s="5" t="s">
        <v>34</v>
      </c>
      <c r="N4" s="14"/>
      <c r="O4" s="5" t="s">
        <v>34</v>
      </c>
      <c r="P4" s="14"/>
      <c r="Q4" s="5" t="s">
        <v>34</v>
      </c>
      <c r="R4" s="14"/>
      <c r="S4" s="5" t="s">
        <v>34</v>
      </c>
      <c r="T4" s="7"/>
      <c r="U4" s="5" t="s">
        <v>34</v>
      </c>
      <c r="V4" s="7"/>
      <c r="W4" s="7"/>
      <c r="X4" s="26"/>
      <c r="Y4" s="5"/>
      <c r="Z4" s="5"/>
      <c r="AA4" s="22" t="s">
        <v>43</v>
      </c>
      <c r="AB4" s="5"/>
      <c r="AC4" s="5"/>
      <c r="AD4" s="5"/>
      <c r="AE4" s="5"/>
      <c r="AF4" s="5"/>
      <c r="AH4" s="5"/>
      <c r="AK4" s="5"/>
    </row>
    <row r="5" spans="2:45" ht="4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7" t="s">
        <v>33</v>
      </c>
      <c r="G5" s="7" t="s">
        <v>36</v>
      </c>
      <c r="H5" s="39"/>
      <c r="I5" s="37" t="s">
        <v>33</v>
      </c>
      <c r="J5" s="36" t="s">
        <v>51</v>
      </c>
      <c r="K5" s="37" t="s">
        <v>33</v>
      </c>
      <c r="L5" s="36" t="s">
        <v>51</v>
      </c>
      <c r="M5" s="37" t="s">
        <v>33</v>
      </c>
      <c r="N5" s="36" t="s">
        <v>51</v>
      </c>
      <c r="O5" s="37" t="s">
        <v>33</v>
      </c>
      <c r="P5" s="36" t="s">
        <v>51</v>
      </c>
      <c r="Q5" s="37" t="s">
        <v>33</v>
      </c>
      <c r="R5" s="36" t="s">
        <v>51</v>
      </c>
      <c r="S5" s="37" t="s">
        <v>33</v>
      </c>
      <c r="T5" s="40" t="s">
        <v>51</v>
      </c>
      <c r="U5" s="37" t="s">
        <v>33</v>
      </c>
      <c r="V5" s="40" t="s">
        <v>51</v>
      </c>
      <c r="W5" s="40"/>
      <c r="X5" s="41"/>
      <c r="Y5" s="38" t="s">
        <v>61</v>
      </c>
      <c r="Z5" s="42" t="s">
        <v>33</v>
      </c>
      <c r="AA5" s="42" t="s">
        <v>36</v>
      </c>
      <c r="AB5" s="38" t="s">
        <v>62</v>
      </c>
      <c r="AC5" s="42" t="s">
        <v>33</v>
      </c>
      <c r="AD5" s="42" t="s">
        <v>36</v>
      </c>
      <c r="AE5" s="42" t="s">
        <v>63</v>
      </c>
      <c r="AF5" s="42" t="s">
        <v>33</v>
      </c>
      <c r="AG5" s="42" t="s">
        <v>36</v>
      </c>
      <c r="AH5" s="42" t="s">
        <v>64</v>
      </c>
      <c r="AI5" s="42" t="s">
        <v>33</v>
      </c>
      <c r="AJ5" s="42" t="s">
        <v>36</v>
      </c>
      <c r="AK5" s="42" t="s">
        <v>65</v>
      </c>
      <c r="AL5" s="42" t="s">
        <v>33</v>
      </c>
      <c r="AM5" s="42" t="s">
        <v>36</v>
      </c>
      <c r="AN5" s="53" t="s">
        <v>66</v>
      </c>
      <c r="AO5" s="42" t="s">
        <v>33</v>
      </c>
      <c r="AP5" s="42" t="s">
        <v>36</v>
      </c>
      <c r="AQ5" s="53" t="s">
        <v>67</v>
      </c>
      <c r="AR5" s="42" t="s">
        <v>33</v>
      </c>
      <c r="AS5" s="42" t="s">
        <v>36</v>
      </c>
    </row>
    <row r="6" spans="2:45" ht="15.75" thickTop="1" x14ac:dyDescent="0.25">
      <c r="B6" s="6" t="s">
        <v>4</v>
      </c>
      <c r="C6" s="3">
        <v>1.34E-2</v>
      </c>
      <c r="D6" s="3">
        <v>5.0464000000000002</v>
      </c>
      <c r="E6" s="3">
        <v>376.597014925373</v>
      </c>
      <c r="F6" s="9">
        <f>(((1/C6)^2)*($E$3^2)+((D6/(C6^2))^2)*($E$3^2))^0.5</f>
        <v>5.6208707851070203</v>
      </c>
      <c r="G6" s="10">
        <f>F6/E6</f>
        <v>1.4925425753098069E-2</v>
      </c>
      <c r="H6" s="31"/>
      <c r="I6" t="s">
        <v>4</v>
      </c>
      <c r="J6">
        <v>384.8</v>
      </c>
      <c r="K6">
        <f>(J6/$E$2)^0.5</f>
        <v>3.1016124838541645</v>
      </c>
      <c r="L6">
        <v>1248.8999999999999</v>
      </c>
      <c r="M6">
        <f>(L6/$E$2)^0.5</f>
        <v>5.587709727607546</v>
      </c>
      <c r="N6">
        <v>880.80000000000007</v>
      </c>
      <c r="O6" s="8">
        <f>(N6/$E$2)^0.5</f>
        <v>4.6925472826600272</v>
      </c>
      <c r="P6" s="8">
        <v>1622.5</v>
      </c>
      <c r="Q6" s="8">
        <f>(P6/$E$2)^0.5</f>
        <v>6.3688696014284982</v>
      </c>
      <c r="R6" s="8">
        <v>296.8</v>
      </c>
      <c r="S6" s="8">
        <f>(R6/$E$2)^0.5</f>
        <v>2.7239676943752471</v>
      </c>
      <c r="T6" s="8">
        <v>364.79999999999995</v>
      </c>
      <c r="U6" s="8">
        <f>(T6/$E$2)^0.5</f>
        <v>3.0199337741082997</v>
      </c>
      <c r="V6" s="63">
        <v>288</v>
      </c>
      <c r="W6" s="8">
        <f>(V6/$E$2)^0.5</f>
        <v>2.6832815729997477</v>
      </c>
      <c r="X6" s="27"/>
      <c r="Y6">
        <f t="shared" ref="Y6:Y11" si="2">$J$2*J6*E6</f>
        <v>1.6522396530349874</v>
      </c>
      <c r="Z6">
        <f t="shared" ref="Z6:Z11" si="3">((J6*E6*$J$3)^2+($J$2*E6*K6)^2+($J$2*J6*F6)^2)^0.5</f>
        <v>3.1034511151829869E-2</v>
      </c>
      <c r="AA6" s="11">
        <f>Z6/Y6</f>
        <v>1.8783298836111816E-2</v>
      </c>
      <c r="AB6">
        <f t="shared" ref="AB6:AB11" si="4">$L$2*L6*E6</f>
        <v>5.411627589189786</v>
      </c>
      <c r="AC6">
        <f t="shared" ref="AC6:AC11" si="5">((L6*E6*$L$3)^2+($L$2*E6*M6)^2+($L$2*L6*F6)^2)^0.5</f>
        <v>9.3351616633403856E-2</v>
      </c>
      <c r="AD6" s="11">
        <f>AC6/AB6</f>
        <v>1.7250192311806918E-2</v>
      </c>
      <c r="AE6">
        <f t="shared" ref="AE6:AE11" si="6">$N$2*N6*E6</f>
        <v>3.8839355735050365</v>
      </c>
      <c r="AF6">
        <f t="shared" ref="AF6:AF11" si="7">((N6*E6*$N$3)^2+($N$2*E6*O6)^2+($N$2*N6*F6)^2)^0.5</f>
        <v>6.8906794377453229E-2</v>
      </c>
      <c r="AG6" s="11">
        <f>AF6/AE6</f>
        <v>1.7741487486948367E-2</v>
      </c>
      <c r="AH6">
        <f t="shared" ref="AH6:AH11" si="8">$P$2*E6*P6</f>
        <v>7.153092513862684</v>
      </c>
      <c r="AI6">
        <f t="shared" ref="AI6:AI11" si="9">((P6*E6*$P$3)^2+($P$2*E6*Q6)^2+($P$2*P6*F6)^2)^0.5</f>
        <v>0.12250810581405841</v>
      </c>
      <c r="AJ6" s="11">
        <f>AI6/AH6</f>
        <v>1.7126593228961859E-2</v>
      </c>
      <c r="AK6" s="52">
        <f>$R$2*R6*E6</f>
        <v>1.3301105289552235</v>
      </c>
      <c r="AL6">
        <f>((R6*E6*$R$3)^2+($R$2*E6*S6)^2+($R$2*R6*F6)^2)^0.5</f>
        <v>2.6112660039085432E-2</v>
      </c>
      <c r="AM6" s="11">
        <f>AL6/AK6</f>
        <v>1.9631947474016635E-2</v>
      </c>
      <c r="AN6">
        <f>$T$2*T6*E6</f>
        <v>1.6760676107462678</v>
      </c>
      <c r="AO6">
        <f>((T6*E6*$T$3)^2+($T$2*E6*U6)^2+($T$2*T6*F6)^2)^0.5</f>
        <v>3.2096840958063852E-2</v>
      </c>
      <c r="AP6" s="11">
        <f>AO6/AN6</f>
        <v>1.9150087235307148E-2</v>
      </c>
      <c r="AQ6">
        <f>$V$2*V6*E6</f>
        <v>1.3236214671359994</v>
      </c>
      <c r="AR6">
        <f>((V6*E6*$V$3)^2+($V$2*E6*W6)^2+($V$2*V6*F6)^2)^0.5</f>
        <v>2.5942032078864346E-2</v>
      </c>
      <c r="AS6" s="11">
        <f>AR6/AQ6</f>
        <v>1.959928327167185E-2</v>
      </c>
    </row>
    <row r="7" spans="2:45" x14ac:dyDescent="0.25">
      <c r="B7" s="6" t="s">
        <v>5</v>
      </c>
      <c r="C7" s="3">
        <v>3.9E-2</v>
      </c>
      <c r="D7" s="3">
        <v>4.9492000000000003</v>
      </c>
      <c r="E7" s="3">
        <v>126.90256410256411</v>
      </c>
      <c r="F7" s="9">
        <f t="shared" ref="F7:F11" si="10">(((1/C7)^2)*($E$3^2)+((D7/(C7^2))^2)*($E$3^2))^0.5</f>
        <v>0.65080258498519816</v>
      </c>
      <c r="G7" s="10">
        <f t="shared" ref="G7:G11" si="11">F7/E7</f>
        <v>5.1283643446259448E-3</v>
      </c>
      <c r="H7" s="31"/>
      <c r="I7" t="s">
        <v>5</v>
      </c>
      <c r="J7">
        <v>36</v>
      </c>
      <c r="K7">
        <f t="shared" ref="K7:K11" si="12">(J7/$E$2)^0.5</f>
        <v>0.94868329805051377</v>
      </c>
      <c r="L7">
        <v>82.4</v>
      </c>
      <c r="M7">
        <f t="shared" ref="M7:M11" si="13">(L7/$E$2)^0.5</f>
        <v>1.4352700094407325</v>
      </c>
      <c r="N7">
        <v>4875.38</v>
      </c>
      <c r="O7" s="8">
        <f t="shared" ref="O7:O11" si="14">(N7/$E$2)^0.5</f>
        <v>11.040131339798453</v>
      </c>
      <c r="P7" s="8">
        <v>158.4</v>
      </c>
      <c r="Q7" s="8">
        <f t="shared" ref="Q7:Q11" si="15">(P7/$E$2)^0.5</f>
        <v>1.9899748742132399</v>
      </c>
      <c r="R7" s="8">
        <v>26.4</v>
      </c>
      <c r="S7" s="8">
        <f t="shared" ref="S7:S11" si="16">(R7/$E$2)^0.5</f>
        <v>0.81240384046359604</v>
      </c>
      <c r="T7" s="8">
        <v>29.6</v>
      </c>
      <c r="U7" s="8">
        <f t="shared" ref="U7:U33" si="17">(T7/$E$2)^0.5</f>
        <v>0.86023252670426265</v>
      </c>
      <c r="V7" s="8">
        <v>4</v>
      </c>
      <c r="W7" s="8">
        <f t="shared" ref="W7:W33" si="18">(V7/$E$2)^0.5</f>
        <v>0.31622776601683794</v>
      </c>
      <c r="X7" s="28"/>
      <c r="Y7">
        <f t="shared" si="2"/>
        <v>5.2087558613937393E-2</v>
      </c>
      <c r="Z7">
        <f t="shared" si="3"/>
        <v>1.4601432561534005E-3</v>
      </c>
      <c r="AA7" s="11">
        <f t="shared" ref="AA7:AA33" si="19">Z7/Y7</f>
        <v>2.803247637263423E-2</v>
      </c>
      <c r="AB7">
        <f t="shared" si="4"/>
        <v>0.12031533156832883</v>
      </c>
      <c r="AC7">
        <f t="shared" si="5"/>
        <v>2.3591666464881436E-3</v>
      </c>
      <c r="AD7" s="11">
        <f t="shared" ref="AD7:AD11" si="20">AC7/AB7</f>
        <v>1.9608196359815862E-2</v>
      </c>
      <c r="AE7">
        <f t="shared" si="6"/>
        <v>7.244304665186144</v>
      </c>
      <c r="AF7">
        <f t="shared" si="7"/>
        <v>7.0622378631907387E-2</v>
      </c>
      <c r="AG7" s="11">
        <f t="shared" ref="AG7:AG33" si="21">AF7/AE7</f>
        <v>9.7486759455736854E-3</v>
      </c>
      <c r="AH7">
        <f t="shared" si="8"/>
        <v>0.23531945707126156</v>
      </c>
      <c r="AI7">
        <f t="shared" si="9"/>
        <v>3.6400196455128042E-3</v>
      </c>
      <c r="AJ7" s="11">
        <f t="shared" ref="AJ7:AJ33" si="22">AI7/AH7</f>
        <v>1.5468417660042878E-2</v>
      </c>
      <c r="AK7">
        <f t="shared" ref="AK7:AK11" si="23">$R$2*R7*E7</f>
        <v>3.9867709538461533E-2</v>
      </c>
      <c r="AL7">
        <f t="shared" ref="AL7:AL11" si="24">((R7*E7*$R$3)^2+($R$2*E7*S7)^2+($R$2*R7*F7)^2)^0.5</f>
        <v>1.2928963832599333E-3</v>
      </c>
      <c r="AM7" s="11">
        <f t="shared" ref="AM7:AM33" si="25">AL7/AK7</f>
        <v>3.2429662958506272E-2</v>
      </c>
      <c r="AN7">
        <f t="shared" ref="AN7:AN33" si="26">$T$2*T7*E7</f>
        <v>4.5827053948717958E-2</v>
      </c>
      <c r="AO7">
        <f t="shared" ref="AO7:AO33" si="27">((T7*E7*$T$3)^2+($T$2*E7*U7)^2+($T$2*T7*F7)^2)^0.5</f>
        <v>1.4097473839499741E-3</v>
      </c>
      <c r="AP7" s="11">
        <f t="shared" ref="AP7:AP33" si="28">AO7/AN7</f>
        <v>3.0762339327497022E-2</v>
      </c>
      <c r="AQ7">
        <f t="shared" ref="AQ7:AQ33" si="29">$V$2*V7*E7</f>
        <v>6.1947649101948719E-3</v>
      </c>
      <c r="AR7">
        <f t="shared" ref="AR7:AR33" si="30">((V7*E7*$V$3)^2+($V$2*E7*W7)^2+($V$2*V7*F7)^2)^0.5</f>
        <v>4.9367488707541404E-4</v>
      </c>
      <c r="AS7" s="11">
        <f t="shared" ref="AS7:AS33" si="31">AR7/AQ7</f>
        <v>7.9692271495720765E-2</v>
      </c>
    </row>
    <row r="8" spans="2:45" x14ac:dyDescent="0.25">
      <c r="B8" s="6" t="s">
        <v>6</v>
      </c>
      <c r="C8" s="3">
        <v>5.0299999999999997E-2</v>
      </c>
      <c r="D8" s="3">
        <v>4.9884000000000004</v>
      </c>
      <c r="E8" s="3">
        <v>99.172962226640166</v>
      </c>
      <c r="F8" s="9">
        <f t="shared" si="10"/>
        <v>0.39434593954365693</v>
      </c>
      <c r="G8" s="10">
        <f t="shared" si="11"/>
        <v>3.9763452728421821E-3</v>
      </c>
      <c r="H8" s="31"/>
      <c r="I8" t="s">
        <v>6</v>
      </c>
      <c r="J8">
        <v>27.999999999999996</v>
      </c>
      <c r="K8">
        <f t="shared" si="12"/>
        <v>0.83666002653407556</v>
      </c>
      <c r="L8">
        <v>65.599999999999994</v>
      </c>
      <c r="M8">
        <f t="shared" si="13"/>
        <v>1.2806248474865698</v>
      </c>
      <c r="N8">
        <v>46.400000000000006</v>
      </c>
      <c r="O8" s="8">
        <f t="shared" si="14"/>
        <v>1.077032961426901</v>
      </c>
      <c r="P8" s="8">
        <v>87.199999999999989</v>
      </c>
      <c r="Q8" s="8">
        <f t="shared" si="15"/>
        <v>1.4764823060233399</v>
      </c>
      <c r="R8" s="8">
        <v>17.600000000000001</v>
      </c>
      <c r="S8" s="8">
        <f t="shared" si="16"/>
        <v>0.66332495807108005</v>
      </c>
      <c r="T8" s="8">
        <v>23.199999999999996</v>
      </c>
      <c r="U8" s="8">
        <f t="shared" si="17"/>
        <v>0.76157731058639078</v>
      </c>
      <c r="V8" s="8">
        <v>5.5999999999999979</v>
      </c>
      <c r="W8" s="8">
        <f t="shared" si="18"/>
        <v>0.37416573867739406</v>
      </c>
      <c r="X8" s="28"/>
      <c r="Y8">
        <f t="shared" si="2"/>
        <v>3.1660110115015926E-2</v>
      </c>
      <c r="Z8">
        <f t="shared" si="3"/>
        <v>9.8794947785402253E-4</v>
      </c>
      <c r="AA8" s="11">
        <f t="shared" si="19"/>
        <v>3.1204865499992452E-2</v>
      </c>
      <c r="AB8">
        <f t="shared" si="4"/>
        <v>7.4854943722690817E-2</v>
      </c>
      <c r="AC8">
        <f t="shared" si="5"/>
        <v>1.5908957450754503E-3</v>
      </c>
      <c r="AD8" s="11">
        <f t="shared" si="20"/>
        <v>2.1253048442185941E-2</v>
      </c>
      <c r="AE8">
        <f t="shared" si="6"/>
        <v>5.3880188204149526E-2</v>
      </c>
      <c r="AF8">
        <f t="shared" si="7"/>
        <v>1.3396712413488365E-3</v>
      </c>
      <c r="AG8" s="11">
        <f t="shared" si="21"/>
        <v>2.4863893130307648E-2</v>
      </c>
      <c r="AH8">
        <f t="shared" si="8"/>
        <v>0.10123764492062028</v>
      </c>
      <c r="AI8">
        <f t="shared" si="9"/>
        <v>1.9145752033289118E-3</v>
      </c>
      <c r="AJ8" s="11">
        <f t="shared" si="22"/>
        <v>1.8911692432495016E-2</v>
      </c>
      <c r="AK8">
        <f t="shared" si="23"/>
        <v>2.0770785208747516E-2</v>
      </c>
      <c r="AL8">
        <f t="shared" si="24"/>
        <v>8.0837566195738882E-4</v>
      </c>
      <c r="AM8" s="11">
        <f t="shared" si="25"/>
        <v>3.8918878310721987E-2</v>
      </c>
      <c r="AN8">
        <f t="shared" si="26"/>
        <v>2.8069915228628228E-2</v>
      </c>
      <c r="AO8">
        <f t="shared" si="27"/>
        <v>9.5965631037622844E-4</v>
      </c>
      <c r="AP8" s="11">
        <f t="shared" si="28"/>
        <v>3.4188072979909979E-2</v>
      </c>
      <c r="AQ8">
        <f t="shared" si="29"/>
        <v>6.7775971833256444E-3</v>
      </c>
      <c r="AR8">
        <f t="shared" si="30"/>
        <v>4.5740772938610621E-4</v>
      </c>
      <c r="AS8" s="11">
        <f t="shared" si="31"/>
        <v>6.7488184531153336E-2</v>
      </c>
    </row>
    <row r="9" spans="2:45" x14ac:dyDescent="0.25">
      <c r="B9" s="6" t="s">
        <v>7</v>
      </c>
      <c r="C9" s="3">
        <v>3.6399999999999995E-2</v>
      </c>
      <c r="D9" s="3">
        <v>4.9635000000000007</v>
      </c>
      <c r="E9" s="3">
        <v>136.35989010989016</v>
      </c>
      <c r="F9" s="9">
        <f t="shared" si="10"/>
        <v>0.74925031224172078</v>
      </c>
      <c r="G9" s="10">
        <f t="shared" si="11"/>
        <v>5.4946532417847541E-3</v>
      </c>
      <c r="H9" s="31"/>
      <c r="I9" t="s">
        <v>7</v>
      </c>
      <c r="J9">
        <v>14.400000000000002</v>
      </c>
      <c r="K9">
        <f t="shared" si="12"/>
        <v>0.60000000000000009</v>
      </c>
      <c r="L9">
        <v>63.199999999999989</v>
      </c>
      <c r="M9">
        <f t="shared" si="13"/>
        <v>1.2569805089976533</v>
      </c>
      <c r="N9">
        <v>26.400000000000002</v>
      </c>
      <c r="O9" s="8">
        <f t="shared" si="14"/>
        <v>0.81240384046359604</v>
      </c>
      <c r="P9" s="8">
        <v>79.199999999999989</v>
      </c>
      <c r="Q9" s="8">
        <f t="shared" si="15"/>
        <v>1.4071247279470287</v>
      </c>
      <c r="R9" s="8">
        <v>20.799999999999997</v>
      </c>
      <c r="S9" s="8">
        <f t="shared" si="16"/>
        <v>0.7211102550927978</v>
      </c>
      <c r="T9" s="8">
        <v>16</v>
      </c>
      <c r="U9" s="8">
        <f t="shared" si="17"/>
        <v>0.63245553203367588</v>
      </c>
      <c r="V9" s="8">
        <v>2.3999999999999986</v>
      </c>
      <c r="W9" s="8">
        <f t="shared" si="18"/>
        <v>0.24494897427831774</v>
      </c>
      <c r="X9" s="28"/>
      <c r="Y9">
        <f t="shared" si="2"/>
        <v>2.2387739188464369E-2</v>
      </c>
      <c r="Z9">
        <f t="shared" si="3"/>
        <v>9.5807426565310645E-4</v>
      </c>
      <c r="AA9" s="11">
        <f t="shared" si="19"/>
        <v>4.2794596523920966E-2</v>
      </c>
      <c r="AB9">
        <f t="shared" si="4"/>
        <v>9.9157846026823829E-2</v>
      </c>
      <c r="AC9">
        <f t="shared" si="5"/>
        <v>2.1736703063521844E-3</v>
      </c>
      <c r="AD9" s="11">
        <f t="shared" si="20"/>
        <v>2.192131428272626E-2</v>
      </c>
      <c r="AE9">
        <f t="shared" si="6"/>
        <v>4.2151050959231155E-2</v>
      </c>
      <c r="AF9">
        <f t="shared" si="7"/>
        <v>1.3598334522562571E-3</v>
      </c>
      <c r="AG9" s="11">
        <f t="shared" si="21"/>
        <v>3.2260961976286175E-2</v>
      </c>
      <c r="AH9">
        <f t="shared" si="8"/>
        <v>0.12642823860131872</v>
      </c>
      <c r="AI9">
        <f t="shared" si="9"/>
        <v>2.5316961077363541E-3</v>
      </c>
      <c r="AJ9" s="11">
        <f t="shared" si="22"/>
        <v>2.0024767692286328E-2</v>
      </c>
      <c r="AK9">
        <f t="shared" si="23"/>
        <v>3.3751800000000005E-2</v>
      </c>
      <c r="AL9">
        <f t="shared" si="24"/>
        <v>1.2218559565516421E-3</v>
      </c>
      <c r="AM9" s="11">
        <f t="shared" si="25"/>
        <v>3.6201208722250133E-2</v>
      </c>
      <c r="AN9">
        <f t="shared" si="26"/>
        <v>2.6617450549450559E-2</v>
      </c>
      <c r="AO9">
        <f t="shared" si="27"/>
        <v>1.0871259004554229E-3</v>
      </c>
      <c r="AP9" s="11">
        <f t="shared" si="28"/>
        <v>4.0842600550181671E-2</v>
      </c>
      <c r="AQ9">
        <f t="shared" si="29"/>
        <v>3.9938552938681305E-3</v>
      </c>
      <c r="AR9">
        <f t="shared" si="30"/>
        <v>4.0966552641225735E-4</v>
      </c>
      <c r="AS9" s="11">
        <f t="shared" si="31"/>
        <v>0.10257395330302213</v>
      </c>
    </row>
    <row r="10" spans="2:45" x14ac:dyDescent="0.25">
      <c r="B10" s="6" t="s">
        <v>8</v>
      </c>
      <c r="C10" s="3">
        <v>2.8899999999999999E-2</v>
      </c>
      <c r="D10" s="3">
        <v>4.9984000000000002</v>
      </c>
      <c r="E10" s="3">
        <v>172.95501730103808</v>
      </c>
      <c r="F10" s="9">
        <f t="shared" si="10"/>
        <v>1.1969405411901297</v>
      </c>
      <c r="G10" s="10">
        <f t="shared" si="11"/>
        <v>6.9205308979662979E-3</v>
      </c>
      <c r="H10" s="31"/>
      <c r="I10" t="s">
        <v>8</v>
      </c>
      <c r="J10">
        <v>317.59999999999997</v>
      </c>
      <c r="K10">
        <f t="shared" si="12"/>
        <v>2.8178005607210741</v>
      </c>
      <c r="L10">
        <v>748</v>
      </c>
      <c r="M10">
        <f t="shared" si="13"/>
        <v>4.3243496620879309</v>
      </c>
      <c r="N10">
        <v>15614.6</v>
      </c>
      <c r="O10" s="8">
        <f t="shared" si="14"/>
        <v>19.757656743652575</v>
      </c>
      <c r="P10" s="8">
        <v>922.4</v>
      </c>
      <c r="Q10" s="8">
        <f t="shared" si="15"/>
        <v>4.8020828814171876</v>
      </c>
      <c r="R10" s="8">
        <v>238.4</v>
      </c>
      <c r="S10" s="8">
        <f t="shared" si="16"/>
        <v>2.4413111231467406</v>
      </c>
      <c r="T10" s="8">
        <v>370.4</v>
      </c>
      <c r="U10" s="8">
        <f t="shared" si="17"/>
        <v>3.043024810940588</v>
      </c>
      <c r="V10" s="8">
        <v>607.20000000000005</v>
      </c>
      <c r="W10" s="8">
        <f t="shared" si="18"/>
        <v>3.8961519477556315</v>
      </c>
      <c r="X10" s="28"/>
      <c r="Y10">
        <f t="shared" si="2"/>
        <v>0.62628896989428462</v>
      </c>
      <c r="Z10">
        <f t="shared" si="3"/>
        <v>8.6709765429776632E-3</v>
      </c>
      <c r="AA10" s="11">
        <f t="shared" si="19"/>
        <v>1.3845009188715703E-2</v>
      </c>
      <c r="AB10">
        <f t="shared" si="4"/>
        <v>1.4885318316129386</v>
      </c>
      <c r="AC10">
        <f t="shared" si="5"/>
        <v>1.7365457150037567E-2</v>
      </c>
      <c r="AD10" s="11">
        <f t="shared" si="20"/>
        <v>1.1666164458989606E-2</v>
      </c>
      <c r="AE10">
        <f t="shared" si="6"/>
        <v>31.621456251694305</v>
      </c>
      <c r="AF10">
        <f t="shared" si="7"/>
        <v>0.33629470013319501</v>
      </c>
      <c r="AG10" s="11">
        <f t="shared" si="21"/>
        <v>1.0635016219886334E-2</v>
      </c>
      <c r="AH10">
        <f t="shared" si="8"/>
        <v>1.8676036869350314</v>
      </c>
      <c r="AI10">
        <f t="shared" si="9"/>
        <v>2.1305461945758698E-2</v>
      </c>
      <c r="AJ10" s="11">
        <f t="shared" si="22"/>
        <v>1.1407913838895658E-2</v>
      </c>
      <c r="AK10">
        <f t="shared" si="23"/>
        <v>0.49066646588235296</v>
      </c>
      <c r="AL10">
        <f t="shared" si="24"/>
        <v>7.4602724673240315E-3</v>
      </c>
      <c r="AM10" s="11">
        <f t="shared" si="25"/>
        <v>1.5204365869814261E-2</v>
      </c>
      <c r="AN10">
        <f t="shared" si="26"/>
        <v>0.78156296858131491</v>
      </c>
      <c r="AO10">
        <f t="shared" si="27"/>
        <v>1.0796187156906195E-2</v>
      </c>
      <c r="AP10" s="11">
        <f t="shared" si="28"/>
        <v>1.3813585841334478E-2</v>
      </c>
      <c r="AQ10">
        <f t="shared" si="29"/>
        <v>1.2816202745228846</v>
      </c>
      <c r="AR10">
        <f t="shared" si="30"/>
        <v>1.6393940247272049E-2</v>
      </c>
      <c r="AS10" s="11">
        <f t="shared" si="31"/>
        <v>1.2791573739245898E-2</v>
      </c>
    </row>
    <row r="11" spans="2:45" x14ac:dyDescent="0.25">
      <c r="B11" s="6" t="s">
        <v>9</v>
      </c>
      <c r="C11" s="3">
        <v>4.4299999999999999E-2</v>
      </c>
      <c r="D11" s="3">
        <v>4.9031000000000002</v>
      </c>
      <c r="E11" s="3">
        <v>110.67945823927766</v>
      </c>
      <c r="F11" s="9">
        <f t="shared" si="10"/>
        <v>0.499701921883555</v>
      </c>
      <c r="G11" s="10">
        <f t="shared" si="11"/>
        <v>4.5148569556895607E-3</v>
      </c>
      <c r="H11" s="31"/>
      <c r="I11" t="s">
        <v>9</v>
      </c>
      <c r="J11">
        <v>1533.7</v>
      </c>
      <c r="K11">
        <f t="shared" si="12"/>
        <v>6.1921321045339468</v>
      </c>
      <c r="L11">
        <v>4900.9800000000005</v>
      </c>
      <c r="M11">
        <f t="shared" si="13"/>
        <v>11.069078552436062</v>
      </c>
      <c r="N11">
        <v>880147.46</v>
      </c>
      <c r="O11" s="8">
        <f t="shared" si="14"/>
        <v>148.33639641032136</v>
      </c>
      <c r="P11" s="8">
        <v>6873.92</v>
      </c>
      <c r="Q11" s="8">
        <f t="shared" si="15"/>
        <v>13.10908082208665</v>
      </c>
      <c r="R11" s="8">
        <v>1040.02</v>
      </c>
      <c r="S11" s="8">
        <f t="shared" si="16"/>
        <v>5.0990685423908548</v>
      </c>
      <c r="T11" s="8">
        <v>1306.5</v>
      </c>
      <c r="U11" s="8">
        <f t="shared" si="17"/>
        <v>5.715111547467818</v>
      </c>
      <c r="V11" s="8">
        <v>704.80000000000007</v>
      </c>
      <c r="W11" s="8">
        <f t="shared" si="18"/>
        <v>4.1976183723630713</v>
      </c>
      <c r="X11" s="28"/>
      <c r="Y11">
        <f t="shared" si="2"/>
        <v>1.9353902391393294</v>
      </c>
      <c r="Z11">
        <f t="shared" si="3"/>
        <v>1.9523430657078806E-2</v>
      </c>
      <c r="AA11" s="11">
        <f t="shared" si="19"/>
        <v>1.0087593841416139E-2</v>
      </c>
      <c r="AB11">
        <f t="shared" si="4"/>
        <v>6.2412749934338461</v>
      </c>
      <c r="AC11">
        <f t="shared" si="5"/>
        <v>5.5917135587235454E-2</v>
      </c>
      <c r="AD11" s="11">
        <f t="shared" si="20"/>
        <v>8.9592488147154647E-3</v>
      </c>
      <c r="AE11">
        <f t="shared" si="6"/>
        <v>1140.6182147851157</v>
      </c>
      <c r="AF11">
        <f t="shared" si="7"/>
        <v>10.455251130723109</v>
      </c>
      <c r="AG11" s="11">
        <f t="shared" si="21"/>
        <v>9.166302094073436E-3</v>
      </c>
      <c r="AH11">
        <f t="shared" si="8"/>
        <v>8.9064321000516777</v>
      </c>
      <c r="AI11">
        <f t="shared" si="9"/>
        <v>7.9244430693879805E-2</v>
      </c>
      <c r="AJ11" s="11">
        <f t="shared" si="22"/>
        <v>8.8974383685493999E-3</v>
      </c>
      <c r="AK11">
        <f t="shared" si="23"/>
        <v>1.3697953168803612</v>
      </c>
      <c r="AL11">
        <f t="shared" si="24"/>
        <v>1.518158149039546E-2</v>
      </c>
      <c r="AM11" s="11">
        <f t="shared" si="25"/>
        <v>1.1083102200240206E-2</v>
      </c>
      <c r="AN11">
        <f t="shared" si="26"/>
        <v>1.7641530887133186</v>
      </c>
      <c r="AO11">
        <f t="shared" si="27"/>
        <v>1.8913978215666951E-2</v>
      </c>
      <c r="AP11" s="11">
        <f t="shared" si="28"/>
        <v>1.0721279426754184E-2</v>
      </c>
      <c r="AQ11">
        <f t="shared" si="29"/>
        <v>0.95197898446627904</v>
      </c>
      <c r="AR11">
        <f t="shared" si="30"/>
        <v>1.0871458465474111E-2</v>
      </c>
      <c r="AS11" s="11">
        <f t="shared" si="31"/>
        <v>1.1419851323261222E-2</v>
      </c>
    </row>
    <row r="12" spans="2:45" x14ac:dyDescent="0.25">
      <c r="B12" s="6" t="s">
        <v>19</v>
      </c>
      <c r="C12" s="3">
        <v>9.3700000000000006E-2</v>
      </c>
      <c r="D12" s="3">
        <v>5.0049000000000001</v>
      </c>
      <c r="E12" s="3">
        <v>53.414087513340448</v>
      </c>
      <c r="F12" s="9">
        <f t="shared" ref="F12:F17" si="32">(((1/C12)^2)*($E$3^2)+((D12/(C12^2))^2)*($E$3^2))^0.5</f>
        <v>0.11403083782205169</v>
      </c>
      <c r="G12" s="10">
        <f t="shared" ref="G12:G17" si="33">F12/E12</f>
        <v>2.1348457519483393E-3</v>
      </c>
      <c r="H12" s="32"/>
      <c r="I12" t="s">
        <v>19</v>
      </c>
      <c r="J12">
        <v>3449.28</v>
      </c>
      <c r="K12">
        <f>(J12/$E$2)^0.5</f>
        <v>9.2861186725132914</v>
      </c>
      <c r="L12">
        <v>11228.320000000002</v>
      </c>
      <c r="M12">
        <f>(L12/$E$2)^0.5</f>
        <v>16.75434272062023</v>
      </c>
      <c r="N12">
        <v>49516.52</v>
      </c>
      <c r="O12">
        <f>(N12/$E$2)^0.5</f>
        <v>35.183987835377614</v>
      </c>
      <c r="P12" s="8">
        <v>14858.539999999999</v>
      </c>
      <c r="Q12">
        <f>(P12/$E$2)^0.5</f>
        <v>19.27338838917537</v>
      </c>
      <c r="R12" s="8">
        <v>2064.9800000000005</v>
      </c>
      <c r="S12">
        <f>(R12/$E$2)^0.5</f>
        <v>7.1850191370656775</v>
      </c>
      <c r="T12">
        <v>2540.2599999999998</v>
      </c>
      <c r="U12" s="8">
        <f t="shared" si="17"/>
        <v>7.9690965610914768</v>
      </c>
      <c r="V12">
        <v>43.2</v>
      </c>
      <c r="W12" s="8">
        <f t="shared" si="18"/>
        <v>1.0392304845413265</v>
      </c>
      <c r="X12" s="28"/>
      <c r="Y12">
        <f t="shared" ref="Y12:Y33" si="34">$J$2*J12*E12</f>
        <v>2.1006097070403444</v>
      </c>
      <c r="Z12">
        <f t="shared" ref="Z12:Z33" si="35">((J12*E12*$J$3)^2+($J$2*E12*K12)^2+($J$2*J12*F12)^2)^0.5</f>
        <v>1.8418481086557085E-2</v>
      </c>
      <c r="AA12" s="11">
        <f t="shared" si="19"/>
        <v>8.7681595609247261E-3</v>
      </c>
      <c r="AB12">
        <f t="shared" ref="AB12:AB33" si="36">$L$2*L12*E12</f>
        <v>6.9007128837361966</v>
      </c>
      <c r="AC12">
        <f t="shared" ref="AC12:AC33" si="37">((L12*E12*$L$3)^2+($L$2*E12*M12)^2+($L$2*L12*F12)^2)^0.5</f>
        <v>5.4146312811340837E-2</v>
      </c>
      <c r="AD12" s="11">
        <f t="shared" ref="AD12:AD33" si="38">AC12/AB12</f>
        <v>7.8464810409594726E-3</v>
      </c>
      <c r="AE12">
        <f t="shared" ref="AE12:AE33" si="39">$N$2*N12*E12</f>
        <v>30.968756454284904</v>
      </c>
      <c r="AF12">
        <f t="shared" ref="AF12:AF33" si="40">((N12*E12*$N$3)^2+($N$2*E12*O12)^2+($N$2*N12*F12)^2)^0.5</f>
        <v>0.25663217233401375</v>
      </c>
      <c r="AG12" s="11">
        <f t="shared" si="21"/>
        <v>8.2868090849190553E-3</v>
      </c>
      <c r="AH12">
        <f t="shared" ref="AH12:AH33" si="41">$P$2*E12*P12</f>
        <v>9.2910375353645396</v>
      </c>
      <c r="AI12">
        <f t="shared" ref="AI12:AI33" si="42">((P12*E12*$P$3)^2+($P$2*E12*Q12)^2+($P$2*P12*F12)^2)^0.5</f>
        <v>7.2793154449926303E-2</v>
      </c>
      <c r="AJ12" s="11">
        <f t="shared" si="22"/>
        <v>7.8347713237464835E-3</v>
      </c>
      <c r="AK12">
        <f t="shared" ref="AK12:AK33" si="43">$R$2*R12*E12</f>
        <v>1.3125583669562435</v>
      </c>
      <c r="AL12">
        <f t="shared" ref="AL12:AL33" si="44">((R12*E12*$R$3)^2+($R$2*E12*S12)^2+($R$2*R12*F12)^2)^0.5</f>
        <v>1.2798449858642385E-2</v>
      </c>
      <c r="AM12" s="11">
        <f t="shared" si="25"/>
        <v>9.7507662751191351E-3</v>
      </c>
      <c r="AN12">
        <f t="shared" si="26"/>
        <v>1.655365173348986</v>
      </c>
      <c r="AO12">
        <f t="shared" si="27"/>
        <v>1.5688974757024948E-2</v>
      </c>
      <c r="AP12" s="11">
        <f t="shared" si="28"/>
        <v>9.4776518254787393E-3</v>
      </c>
      <c r="AQ12">
        <f t="shared" si="29"/>
        <v>2.8160087604842687E-2</v>
      </c>
      <c r="AR12">
        <f t="shared" si="30"/>
        <v>7.2224958728623614E-4</v>
      </c>
      <c r="AS12" s="11">
        <f t="shared" si="31"/>
        <v>2.5647987940280094E-2</v>
      </c>
    </row>
    <row r="13" spans="2:45" x14ac:dyDescent="0.25">
      <c r="B13" s="6" t="s">
        <v>20</v>
      </c>
      <c r="C13" s="3">
        <v>2.87E-2</v>
      </c>
      <c r="D13" s="3">
        <v>4.9332000000000003</v>
      </c>
      <c r="E13" s="3">
        <v>171.88850174216029</v>
      </c>
      <c r="F13" s="9">
        <f t="shared" si="32"/>
        <v>1.1978495510797849</v>
      </c>
      <c r="G13" s="10">
        <f t="shared" si="33"/>
        <v>6.968759044026154E-3</v>
      </c>
      <c r="H13" s="32"/>
      <c r="I13" t="s">
        <v>20</v>
      </c>
      <c r="J13">
        <v>20</v>
      </c>
      <c r="K13">
        <f t="shared" ref="K13:K33" si="45">(J13/$E$2)^0.5</f>
        <v>0.70710678118654757</v>
      </c>
      <c r="L13">
        <v>64</v>
      </c>
      <c r="M13">
        <f t="shared" ref="M13:M33" si="46">(L13/$E$2)^0.5</f>
        <v>1.2649110640673518</v>
      </c>
      <c r="N13">
        <v>336.8</v>
      </c>
      <c r="O13">
        <f t="shared" ref="O13:O33" si="47">(N13/$E$2)^0.5</f>
        <v>2.9017236257093817</v>
      </c>
      <c r="P13" s="8">
        <v>96.800000000000011</v>
      </c>
      <c r="Q13">
        <f t="shared" ref="Q13:Q33" si="48">(P13/$E$2)^0.5</f>
        <v>1.5556349186104046</v>
      </c>
      <c r="R13" s="8">
        <v>9.5999999999999979</v>
      </c>
      <c r="S13">
        <f t="shared" ref="S13:S33" si="49">(R13/$E$2)^0.5</f>
        <v>0.48989794855663554</v>
      </c>
      <c r="T13">
        <v>25.6</v>
      </c>
      <c r="U13" s="8">
        <f t="shared" si="17"/>
        <v>0.8</v>
      </c>
      <c r="V13">
        <v>8</v>
      </c>
      <c r="W13" s="8">
        <f t="shared" si="18"/>
        <v>0.44721359549995793</v>
      </c>
      <c r="X13" s="28"/>
      <c r="Y13">
        <f t="shared" si="34"/>
        <v>3.91956549624978E-2</v>
      </c>
      <c r="Z13">
        <f t="shared" si="35"/>
        <v>1.4473967592747051E-3</v>
      </c>
      <c r="AA13" s="11">
        <f t="shared" si="19"/>
        <v>3.6927479861213364E-2</v>
      </c>
      <c r="AB13">
        <f t="shared" si="36"/>
        <v>0.12657564915710764</v>
      </c>
      <c r="AC13">
        <f t="shared" si="37"/>
        <v>2.8132040655348468E-3</v>
      </c>
      <c r="AD13" s="11">
        <f t="shared" si="38"/>
        <v>2.2225476102777513E-2</v>
      </c>
      <c r="AE13">
        <f t="shared" si="39"/>
        <v>0.67785491114698193</v>
      </c>
      <c r="AF13">
        <f t="shared" si="40"/>
        <v>9.2546532709305625E-3</v>
      </c>
      <c r="AG13" s="11">
        <f t="shared" si="21"/>
        <v>1.3652852725181245E-2</v>
      </c>
      <c r="AH13">
        <f t="shared" si="41"/>
        <v>0.19478452321137285</v>
      </c>
      <c r="AI13">
        <f t="shared" si="42"/>
        <v>3.7058829612288983E-3</v>
      </c>
      <c r="AJ13" s="11">
        <f t="shared" si="22"/>
        <v>1.9025551415126619E-2</v>
      </c>
      <c r="AK13">
        <f t="shared" si="43"/>
        <v>1.9636542439024386E-2</v>
      </c>
      <c r="AL13">
        <f t="shared" si="44"/>
        <v>1.0262124508220996E-3</v>
      </c>
      <c r="AM13" s="11">
        <f t="shared" si="25"/>
        <v>5.2260343388287736E-2</v>
      </c>
      <c r="AN13">
        <f t="shared" si="26"/>
        <v>5.3684216864111511E-2</v>
      </c>
      <c r="AO13">
        <f t="shared" si="27"/>
        <v>1.780951468375569E-3</v>
      </c>
      <c r="AP13" s="11">
        <f t="shared" si="28"/>
        <v>3.3174582259132376E-2</v>
      </c>
      <c r="AQ13">
        <f t="shared" si="29"/>
        <v>1.6781518428543554E-2</v>
      </c>
      <c r="AR13">
        <f t="shared" si="30"/>
        <v>9.5641723830716381E-4</v>
      </c>
      <c r="AS13" s="11">
        <f t="shared" si="31"/>
        <v>5.6992294373100424E-2</v>
      </c>
    </row>
    <row r="14" spans="2:45" x14ac:dyDescent="0.25">
      <c r="B14" s="6" t="s">
        <v>21</v>
      </c>
      <c r="C14" s="3">
        <v>4.0600000000000004E-2</v>
      </c>
      <c r="D14" s="3">
        <v>5.0502000000000002</v>
      </c>
      <c r="E14" s="3">
        <v>124.38916256157634</v>
      </c>
      <c r="F14" s="9">
        <f t="shared" si="32"/>
        <v>0.61277429625328761</v>
      </c>
      <c r="G14" s="10">
        <f t="shared" si="33"/>
        <v>4.9262675592815098E-3</v>
      </c>
      <c r="H14" s="31"/>
      <c r="I14" t="s">
        <v>21</v>
      </c>
      <c r="J14">
        <v>99.199999999999989</v>
      </c>
      <c r="K14">
        <f t="shared" si="45"/>
        <v>1.574801574802362</v>
      </c>
      <c r="L14">
        <v>280.8</v>
      </c>
      <c r="M14">
        <f t="shared" si="46"/>
        <v>2.6495282598983541</v>
      </c>
      <c r="N14">
        <v>1864.14</v>
      </c>
      <c r="O14">
        <f t="shared" si="47"/>
        <v>6.8266756184837147</v>
      </c>
      <c r="P14" s="8">
        <v>385.6</v>
      </c>
      <c r="Q14">
        <f t="shared" si="48"/>
        <v>3.1048349392520049</v>
      </c>
      <c r="R14" s="8">
        <v>32</v>
      </c>
      <c r="S14">
        <f t="shared" si="49"/>
        <v>0.89442719099991586</v>
      </c>
      <c r="T14">
        <v>72</v>
      </c>
      <c r="U14" s="8">
        <f t="shared" si="17"/>
        <v>1.3416407864998738</v>
      </c>
      <c r="V14">
        <v>1.5999999999999996</v>
      </c>
      <c r="W14" s="8">
        <f t="shared" si="18"/>
        <v>0.19999999999999998</v>
      </c>
      <c r="X14" s="28"/>
      <c r="Y14">
        <f t="shared" si="34"/>
        <v>0.14068743779376983</v>
      </c>
      <c r="Z14">
        <f t="shared" si="35"/>
        <v>2.5993290367723747E-3</v>
      </c>
      <c r="AA14" s="11">
        <f t="shared" si="19"/>
        <v>1.8475914250301904E-2</v>
      </c>
      <c r="AB14">
        <f t="shared" si="36"/>
        <v>0.40188612332678725</v>
      </c>
      <c r="AC14">
        <f t="shared" si="37"/>
        <v>5.2103204747112435E-3</v>
      </c>
      <c r="AD14" s="11">
        <f t="shared" si="38"/>
        <v>1.2964668776270623E-2</v>
      </c>
      <c r="AE14">
        <f t="shared" si="39"/>
        <v>2.7150567239428636</v>
      </c>
      <c r="AF14">
        <f t="shared" si="40"/>
        <v>2.7324841069391235E-2</v>
      </c>
      <c r="AG14" s="11">
        <f t="shared" si="21"/>
        <v>1.0064187914906439E-2</v>
      </c>
      <c r="AH14">
        <f t="shared" si="41"/>
        <v>0.56150267870139903</v>
      </c>
      <c r="AI14">
        <f t="shared" si="42"/>
        <v>6.7437775682550336E-3</v>
      </c>
      <c r="AJ14" s="11">
        <f t="shared" si="22"/>
        <v>1.2010232228725128E-2</v>
      </c>
      <c r="AK14">
        <f t="shared" si="43"/>
        <v>4.7367393103448271E-2</v>
      </c>
      <c r="AL14">
        <f t="shared" si="44"/>
        <v>1.4082791461289389E-3</v>
      </c>
      <c r="AM14" s="11">
        <f t="shared" si="25"/>
        <v>2.9730982725887409E-2</v>
      </c>
      <c r="AN14">
        <f t="shared" si="26"/>
        <v>0.10926344039408865</v>
      </c>
      <c r="AO14">
        <f t="shared" si="27"/>
        <v>2.3098744571250123E-3</v>
      </c>
      <c r="AP14" s="11">
        <f t="shared" si="28"/>
        <v>2.1140414843188304E-2</v>
      </c>
      <c r="AQ14">
        <f t="shared" si="29"/>
        <v>2.4288291569024623E-3</v>
      </c>
      <c r="AR14">
        <f t="shared" si="30"/>
        <v>3.0456225834311375E-4</v>
      </c>
      <c r="AS14" s="11">
        <f t="shared" si="31"/>
        <v>0.12539468141576846</v>
      </c>
    </row>
    <row r="15" spans="2:45" x14ac:dyDescent="0.25">
      <c r="B15" s="6" t="s">
        <v>22</v>
      </c>
      <c r="C15" s="3">
        <v>3.2599999999999997E-2</v>
      </c>
      <c r="D15" s="3">
        <v>4.9707999999999997</v>
      </c>
      <c r="E15" s="3">
        <v>152.47852760736197</v>
      </c>
      <c r="F15" s="9">
        <f t="shared" si="32"/>
        <v>0.93547120688552143</v>
      </c>
      <c r="G15" s="10">
        <f t="shared" si="33"/>
        <v>6.1351012602534798E-3</v>
      </c>
      <c r="H15" s="31"/>
      <c r="I15" t="s">
        <v>22</v>
      </c>
      <c r="J15">
        <v>12.799999999999997</v>
      </c>
      <c r="K15">
        <f t="shared" si="45"/>
        <v>0.56568542494923801</v>
      </c>
      <c r="L15">
        <v>78.400000000000006</v>
      </c>
      <c r="M15">
        <f t="shared" si="46"/>
        <v>1.4000000000000001</v>
      </c>
      <c r="N15">
        <v>144.80000000000001</v>
      </c>
      <c r="O15">
        <f t="shared" si="47"/>
        <v>1.9026297590440449</v>
      </c>
      <c r="P15" s="8">
        <v>67.199999999999989</v>
      </c>
      <c r="Q15">
        <f>(P15/$E$2)^0.5</f>
        <v>1.2961481396815719</v>
      </c>
      <c r="R15" s="8">
        <v>7.1999999999999993</v>
      </c>
      <c r="S15">
        <f t="shared" si="49"/>
        <v>0.42426406871192851</v>
      </c>
      <c r="T15">
        <v>17.600000000000001</v>
      </c>
      <c r="U15" s="8">
        <f t="shared" si="17"/>
        <v>0.66332495807108005</v>
      </c>
      <c r="V15">
        <v>2.4000000000000004</v>
      </c>
      <c r="W15" s="8">
        <f t="shared" si="18"/>
        <v>0.24494897427831783</v>
      </c>
      <c r="X15" s="28"/>
      <c r="Y15">
        <f t="shared" si="34"/>
        <v>2.2252548866833553E-2</v>
      </c>
      <c r="Z15">
        <f t="shared" si="35"/>
        <v>1.0089610026058908E-3</v>
      </c>
      <c r="AA15" s="11">
        <f t="shared" si="19"/>
        <v>4.5341367797632516E-2</v>
      </c>
      <c r="AB15">
        <f t="shared" si="36"/>
        <v>0.13754604765903158</v>
      </c>
      <c r="AC15">
        <f t="shared" si="37"/>
        <v>2.7895077862968303E-3</v>
      </c>
      <c r="AD15" s="11">
        <f t="shared" si="38"/>
        <v>2.028053756376812E-2</v>
      </c>
      <c r="AE15">
        <f t="shared" si="39"/>
        <v>0.25852056086061642</v>
      </c>
      <c r="AF15">
        <f t="shared" si="40"/>
        <v>4.2784969873323406E-3</v>
      </c>
      <c r="AG15" s="11">
        <f t="shared" si="21"/>
        <v>1.6549929232279242E-2</v>
      </c>
      <c r="AH15">
        <f t="shared" si="41"/>
        <v>0.11995275468485887</v>
      </c>
      <c r="AI15">
        <f t="shared" si="42"/>
        <v>2.5861068874305365E-3</v>
      </c>
      <c r="AJ15" s="11">
        <f t="shared" si="22"/>
        <v>2.1559378892337933E-2</v>
      </c>
      <c r="AK15">
        <f t="shared" si="43"/>
        <v>1.3064360245398773E-2</v>
      </c>
      <c r="AL15">
        <f t="shared" si="44"/>
        <v>7.8258406713921651E-4</v>
      </c>
      <c r="AM15" s="11">
        <f t="shared" si="25"/>
        <v>5.9902211240297064E-2</v>
      </c>
      <c r="AN15">
        <f t="shared" si="26"/>
        <v>3.2740189447852765E-2</v>
      </c>
      <c r="AO15">
        <f t="shared" si="27"/>
        <v>1.2821121805180217E-3</v>
      </c>
      <c r="AP15" s="11">
        <f t="shared" si="28"/>
        <v>3.9160194309813559E-2</v>
      </c>
      <c r="AQ15">
        <f t="shared" si="29"/>
        <v>4.465955305442945E-3</v>
      </c>
      <c r="AR15">
        <f t="shared" si="30"/>
        <v>4.5825280657920428E-4</v>
      </c>
      <c r="AS15" s="11">
        <f t="shared" si="31"/>
        <v>0.10261025362719199</v>
      </c>
    </row>
    <row r="16" spans="2:45" x14ac:dyDescent="0.25">
      <c r="B16" s="6" t="s">
        <v>23</v>
      </c>
      <c r="C16" s="3">
        <v>3.2399999999999998E-2</v>
      </c>
      <c r="D16" s="3">
        <v>5.0772000000000004</v>
      </c>
      <c r="E16" s="3">
        <v>156.70370370370372</v>
      </c>
      <c r="F16" s="9">
        <f t="shared" si="32"/>
        <v>0.96732650868068526</v>
      </c>
      <c r="G16" s="10">
        <f t="shared" si="33"/>
        <v>6.1729651936607184E-3</v>
      </c>
      <c r="H16" s="31"/>
      <c r="I16" t="s">
        <v>23</v>
      </c>
      <c r="J16">
        <v>4.7999999999999972</v>
      </c>
      <c r="K16">
        <f t="shared" si="45"/>
        <v>0.34641016151377535</v>
      </c>
      <c r="L16">
        <v>36.000000000000007</v>
      </c>
      <c r="M16">
        <f t="shared" si="46"/>
        <v>0.94868329805051388</v>
      </c>
      <c r="N16">
        <v>54.400000000000006</v>
      </c>
      <c r="O16">
        <f t="shared" si="47"/>
        <v>1.1661903789690602</v>
      </c>
      <c r="P16" s="8">
        <v>48.800000000000011</v>
      </c>
      <c r="Q16">
        <f t="shared" si="48"/>
        <v>1.1045361017187261</v>
      </c>
      <c r="R16" s="8">
        <v>0</v>
      </c>
      <c r="S16">
        <f t="shared" si="49"/>
        <v>0</v>
      </c>
      <c r="T16">
        <v>10.400000000000002</v>
      </c>
      <c r="U16" s="8">
        <f t="shared" si="17"/>
        <v>0.50990195135927852</v>
      </c>
      <c r="V16">
        <v>6.3999999999999986</v>
      </c>
      <c r="W16" s="8">
        <f t="shared" si="18"/>
        <v>0.39999999999999997</v>
      </c>
      <c r="X16" s="28"/>
      <c r="Y16">
        <f t="shared" si="34"/>
        <v>8.5759374098392169E-3</v>
      </c>
      <c r="Z16">
        <f t="shared" si="35"/>
        <v>6.2501547154929812E-4</v>
      </c>
      <c r="AA16" s="11">
        <f t="shared" si="19"/>
        <v>7.2880134459961735E-2</v>
      </c>
      <c r="AB16">
        <f t="shared" si="36"/>
        <v>6.4909030921666971E-2</v>
      </c>
      <c r="AC16">
        <f t="shared" si="37"/>
        <v>1.8213121643404311E-3</v>
      </c>
      <c r="AD16" s="11">
        <f t="shared" si="38"/>
        <v>2.805945703516069E-2</v>
      </c>
      <c r="AE16">
        <f t="shared" si="39"/>
        <v>9.9815043154054109E-2</v>
      </c>
      <c r="AF16">
        <f t="shared" si="40"/>
        <v>2.3647384069318284E-3</v>
      </c>
      <c r="AG16" s="11">
        <f t="shared" si="21"/>
        <v>2.3691202570359074E-2</v>
      </c>
      <c r="AH16">
        <f t="shared" si="41"/>
        <v>8.952232368118522E-2</v>
      </c>
      <c r="AI16">
        <f t="shared" si="42"/>
        <v>2.2029479853513173E-3</v>
      </c>
      <c r="AJ16" s="11">
        <f t="shared" si="22"/>
        <v>2.4607806128856189E-2</v>
      </c>
      <c r="AK16">
        <f t="shared" si="43"/>
        <v>0</v>
      </c>
      <c r="AL16">
        <f t="shared" si="44"/>
        <v>0</v>
      </c>
      <c r="AM16" s="11" t="e">
        <f t="shared" si="25"/>
        <v>#DIV/0!</v>
      </c>
      <c r="AN16">
        <f t="shared" si="26"/>
        <v>1.9882565925925934E-2</v>
      </c>
      <c r="AO16">
        <f t="shared" si="27"/>
        <v>9.9757759581121214E-4</v>
      </c>
      <c r="AP16" s="11">
        <f t="shared" si="28"/>
        <v>5.0173483620160803E-2</v>
      </c>
      <c r="AQ16">
        <f t="shared" si="29"/>
        <v>1.2239218166992591E-2</v>
      </c>
      <c r="AR16">
        <f t="shared" si="30"/>
        <v>7.7590402804686822E-4</v>
      </c>
      <c r="AS16" s="11">
        <f t="shared" si="31"/>
        <v>6.3394901329512171E-2</v>
      </c>
    </row>
    <row r="17" spans="2:45" x14ac:dyDescent="0.25">
      <c r="B17" s="6" t="s">
        <v>24</v>
      </c>
      <c r="C17" s="3">
        <v>6.7900000000000002E-2</v>
      </c>
      <c r="D17" s="3">
        <v>4.9969000000000001</v>
      </c>
      <c r="E17" s="3">
        <v>73.592047128129607</v>
      </c>
      <c r="F17" s="9">
        <f t="shared" si="32"/>
        <v>0.21678598240630462</v>
      </c>
      <c r="G17" s="10">
        <f t="shared" si="33"/>
        <v>2.9457800246929259E-3</v>
      </c>
      <c r="H17" s="31"/>
      <c r="I17" t="s">
        <v>24</v>
      </c>
      <c r="J17">
        <v>62.4</v>
      </c>
      <c r="K17">
        <f t="shared" si="45"/>
        <v>1.2489995996796797</v>
      </c>
      <c r="L17">
        <v>203.20000000000002</v>
      </c>
      <c r="M17">
        <f t="shared" si="46"/>
        <v>2.2538855339169288</v>
      </c>
      <c r="N17">
        <v>621.6</v>
      </c>
      <c r="O17">
        <f t="shared" si="47"/>
        <v>3.9420806688854046</v>
      </c>
      <c r="P17" s="8">
        <v>214.39999999999998</v>
      </c>
      <c r="Q17">
        <f t="shared" si="48"/>
        <v>2.3151673805580448</v>
      </c>
      <c r="R17" s="8">
        <v>36</v>
      </c>
      <c r="S17">
        <f t="shared" si="49"/>
        <v>0.94868329805051377</v>
      </c>
      <c r="T17">
        <v>48.800000000000004</v>
      </c>
      <c r="U17" s="8">
        <f t="shared" si="17"/>
        <v>1.1045361017187261</v>
      </c>
      <c r="V17">
        <v>5.6000000000000014</v>
      </c>
      <c r="W17" s="8">
        <f t="shared" si="18"/>
        <v>0.37416573867739417</v>
      </c>
      <c r="X17" s="28"/>
      <c r="Y17">
        <f t="shared" si="34"/>
        <v>5.2357219877453308E-2</v>
      </c>
      <c r="Z17">
        <f t="shared" si="35"/>
        <v>1.1403707924949927E-3</v>
      </c>
      <c r="AA17" s="11">
        <f t="shared" si="19"/>
        <v>2.1780583368714596E-2</v>
      </c>
      <c r="AB17">
        <f t="shared" si="36"/>
        <v>0.17205922044542399</v>
      </c>
      <c r="AC17">
        <f t="shared" si="37"/>
        <v>2.3496782947181297E-3</v>
      </c>
      <c r="AD17" s="11">
        <f t="shared" si="38"/>
        <v>1.3656218415004568E-2</v>
      </c>
      <c r="AE17">
        <f t="shared" si="39"/>
        <v>0.53562362915567352</v>
      </c>
      <c r="AF17">
        <f t="shared" si="40"/>
        <v>5.6812769576418355E-3</v>
      </c>
      <c r="AG17" s="11">
        <f t="shared" si="21"/>
        <v>1.0606845270432666E-2</v>
      </c>
      <c r="AH17">
        <f t="shared" si="41"/>
        <v>0.18470894519573491</v>
      </c>
      <c r="AI17">
        <f t="shared" si="42"/>
        <v>2.4810587830411679E-3</v>
      </c>
      <c r="AJ17" s="11">
        <f t="shared" si="22"/>
        <v>1.3432261119849964E-2</v>
      </c>
      <c r="AK17">
        <f t="shared" si="43"/>
        <v>3.1526832989690723E-2</v>
      </c>
      <c r="AL17">
        <f t="shared" si="44"/>
        <v>8.813626489169884E-4</v>
      </c>
      <c r="AM17" s="11">
        <f t="shared" si="25"/>
        <v>2.7955952607266136E-2</v>
      </c>
      <c r="AN17">
        <f t="shared" si="26"/>
        <v>4.381376117820325E-2</v>
      </c>
      <c r="AO17">
        <f t="shared" si="27"/>
        <v>1.0699886593215314E-3</v>
      </c>
      <c r="AP17" s="11">
        <f t="shared" si="28"/>
        <v>2.4421292090619152E-2</v>
      </c>
      <c r="AQ17">
        <f t="shared" si="29"/>
        <v>5.0293672804783522E-3</v>
      </c>
      <c r="AR17">
        <f t="shared" si="30"/>
        <v>3.3915695339966408E-4</v>
      </c>
      <c r="AS17" s="11">
        <f t="shared" si="31"/>
        <v>6.7435312333643332E-2</v>
      </c>
    </row>
    <row r="18" spans="2:45" s="19" customFormat="1" x14ac:dyDescent="0.25">
      <c r="B18" s="15" t="s">
        <v>25</v>
      </c>
      <c r="C18" s="16" t="s">
        <v>26</v>
      </c>
      <c r="D18" s="15">
        <v>5.5175000000000001</v>
      </c>
      <c r="E18" s="16" t="s">
        <v>26</v>
      </c>
      <c r="F18" s="17"/>
      <c r="G18" s="18"/>
      <c r="H18" s="33"/>
      <c r="I18" s="19" t="s">
        <v>25</v>
      </c>
      <c r="J18" s="19">
        <v>24</v>
      </c>
      <c r="K18" s="19">
        <f t="shared" si="45"/>
        <v>0.7745966692414834</v>
      </c>
      <c r="L18" s="19">
        <v>96</v>
      </c>
      <c r="M18" s="19">
        <f t="shared" si="46"/>
        <v>1.5491933384829668</v>
      </c>
      <c r="N18" s="19">
        <v>26.4</v>
      </c>
      <c r="O18" s="19">
        <f t="shared" si="47"/>
        <v>0.81240384046359604</v>
      </c>
      <c r="P18" s="19">
        <v>99.199999999999989</v>
      </c>
      <c r="Q18" s="19">
        <f>(P18/$E$2)^0.5</f>
        <v>1.574801574802362</v>
      </c>
      <c r="R18" s="19">
        <v>14.399999999999999</v>
      </c>
      <c r="S18" s="19">
        <f t="shared" si="49"/>
        <v>0.6</v>
      </c>
      <c r="T18" s="19">
        <v>57.6</v>
      </c>
      <c r="U18" s="19">
        <f t="shared" si="17"/>
        <v>1.2</v>
      </c>
      <c r="V18" s="19">
        <v>52.8</v>
      </c>
      <c r="W18" s="19">
        <f t="shared" si="18"/>
        <v>1.1489125293076057</v>
      </c>
      <c r="X18" s="29"/>
      <c r="Y18" s="19" t="e">
        <f t="shared" si="34"/>
        <v>#VALUE!</v>
      </c>
      <c r="Z18" s="19" t="e">
        <f t="shared" si="35"/>
        <v>#VALUE!</v>
      </c>
      <c r="AA18" s="20" t="e">
        <f t="shared" si="19"/>
        <v>#VALUE!</v>
      </c>
      <c r="AB18" s="19" t="e">
        <f t="shared" si="36"/>
        <v>#VALUE!</v>
      </c>
      <c r="AC18" s="19" t="e">
        <f t="shared" si="37"/>
        <v>#VALUE!</v>
      </c>
      <c r="AD18" s="20" t="e">
        <f t="shared" si="38"/>
        <v>#VALUE!</v>
      </c>
      <c r="AE18" s="19" t="e">
        <f t="shared" si="39"/>
        <v>#VALUE!</v>
      </c>
      <c r="AF18" s="19" t="e">
        <f t="shared" si="40"/>
        <v>#VALUE!</v>
      </c>
      <c r="AG18" s="20" t="e">
        <f t="shared" si="21"/>
        <v>#VALUE!</v>
      </c>
      <c r="AH18" s="19" t="e">
        <f t="shared" si="41"/>
        <v>#VALUE!</v>
      </c>
      <c r="AI18" s="19" t="e">
        <f t="shared" si="42"/>
        <v>#VALUE!</v>
      </c>
      <c r="AJ18" s="20" t="e">
        <f t="shared" si="22"/>
        <v>#VALUE!</v>
      </c>
      <c r="AK18" s="19" t="e">
        <f t="shared" si="43"/>
        <v>#VALUE!</v>
      </c>
      <c r="AL18" s="19" t="e">
        <f t="shared" si="44"/>
        <v>#VALUE!</v>
      </c>
      <c r="AM18" s="20" t="e">
        <f t="shared" si="25"/>
        <v>#VALUE!</v>
      </c>
      <c r="AN18" s="19" t="e">
        <f t="shared" si="26"/>
        <v>#VALUE!</v>
      </c>
      <c r="AO18" s="19" t="e">
        <f t="shared" si="27"/>
        <v>#VALUE!</v>
      </c>
      <c r="AP18" s="20" t="e">
        <f t="shared" si="28"/>
        <v>#VALUE!</v>
      </c>
      <c r="AQ18" s="19" t="e">
        <f t="shared" si="29"/>
        <v>#VALUE!</v>
      </c>
      <c r="AR18" s="19" t="e">
        <f t="shared" si="30"/>
        <v>#VALUE!</v>
      </c>
      <c r="AS18" s="20" t="e">
        <f t="shared" si="31"/>
        <v>#VALUE!</v>
      </c>
    </row>
    <row r="19" spans="2:45" x14ac:dyDescent="0.25">
      <c r="B19" s="6" t="s">
        <v>27</v>
      </c>
      <c r="C19" s="3">
        <v>1.6500000000000001E-2</v>
      </c>
      <c r="D19" s="3">
        <v>4.8581000000000003</v>
      </c>
      <c r="E19" s="3">
        <v>294.43030303030304</v>
      </c>
      <c r="F19" s="9">
        <f>(((1/C19)^2)*($E$3^2)+((D19/(C19^2))^2)*($E$3^2))^0.5</f>
        <v>3.5688727420627053</v>
      </c>
      <c r="G19" s="10">
        <f>F19/E19</f>
        <v>1.2121282032900648E-2</v>
      </c>
      <c r="H19" s="31"/>
      <c r="I19" t="s">
        <v>27</v>
      </c>
      <c r="J19">
        <v>8</v>
      </c>
      <c r="K19">
        <f t="shared" si="45"/>
        <v>0.44721359549995793</v>
      </c>
      <c r="L19">
        <v>31.200000000000003</v>
      </c>
      <c r="M19">
        <f t="shared" si="46"/>
        <v>0.88317608663278468</v>
      </c>
      <c r="N19">
        <v>25.6</v>
      </c>
      <c r="O19">
        <f t="shared" si="47"/>
        <v>0.8</v>
      </c>
      <c r="P19" s="8">
        <v>46.399999999999991</v>
      </c>
      <c r="Q19">
        <f t="shared" si="48"/>
        <v>1.0770329614269007</v>
      </c>
      <c r="R19" s="8">
        <v>0</v>
      </c>
      <c r="S19">
        <f t="shared" si="49"/>
        <v>0</v>
      </c>
      <c r="T19">
        <v>0</v>
      </c>
      <c r="U19" s="8">
        <f t="shared" si="17"/>
        <v>0</v>
      </c>
      <c r="V19">
        <v>1.5999999999999979</v>
      </c>
      <c r="W19" s="8">
        <f t="shared" si="18"/>
        <v>0.19999999999999987</v>
      </c>
      <c r="X19" s="28"/>
      <c r="Y19">
        <f t="shared" si="34"/>
        <v>2.6855521925231461E-2</v>
      </c>
      <c r="Z19">
        <f t="shared" si="35"/>
        <v>1.551356974037026E-3</v>
      </c>
      <c r="AA19" s="11">
        <f t="shared" si="19"/>
        <v>5.7766778033812326E-2</v>
      </c>
      <c r="AB19">
        <f t="shared" si="36"/>
        <v>0.10569646515288851</v>
      </c>
      <c r="AC19">
        <f t="shared" si="37"/>
        <v>3.3474100797505429E-3</v>
      </c>
      <c r="AD19" s="11">
        <f t="shared" si="38"/>
        <v>3.167002865146492E-2</v>
      </c>
      <c r="AE19">
        <f t="shared" si="39"/>
        <v>8.8255201176352119E-2</v>
      </c>
      <c r="AF19">
        <f t="shared" si="40"/>
        <v>3.0407685472767024E-3</v>
      </c>
      <c r="AG19" s="11">
        <f t="shared" si="21"/>
        <v>3.4454270193103056E-2</v>
      </c>
      <c r="AH19">
        <f t="shared" si="41"/>
        <v>0.15993103570773332</v>
      </c>
      <c r="AI19">
        <f t="shared" si="42"/>
        <v>4.3531280818427803E-3</v>
      </c>
      <c r="AJ19" s="11">
        <f t="shared" si="22"/>
        <v>2.7218782536980023E-2</v>
      </c>
      <c r="AK19">
        <f t="shared" si="43"/>
        <v>0</v>
      </c>
      <c r="AL19">
        <f t="shared" si="44"/>
        <v>0</v>
      </c>
      <c r="AM19" s="11" t="e">
        <f t="shared" si="25"/>
        <v>#DIV/0!</v>
      </c>
      <c r="AN19">
        <f t="shared" si="26"/>
        <v>0</v>
      </c>
      <c r="AO19">
        <f t="shared" si="27"/>
        <v>0</v>
      </c>
      <c r="AP19" s="11" t="e">
        <f t="shared" si="28"/>
        <v>#DIV/0!</v>
      </c>
      <c r="AQ19">
        <f t="shared" si="29"/>
        <v>5.7490611718012041E-3</v>
      </c>
      <c r="AR19">
        <f t="shared" si="30"/>
        <v>7.2370801261579035E-4</v>
      </c>
      <c r="AS19" s="11">
        <f t="shared" si="31"/>
        <v>0.12588281651368299</v>
      </c>
    </row>
    <row r="20" spans="2:45" x14ac:dyDescent="0.25">
      <c r="B20" s="6" t="s">
        <v>28</v>
      </c>
      <c r="C20" s="3">
        <v>4.0399999999999998E-2</v>
      </c>
      <c r="D20" s="3">
        <v>4.9471999999999996</v>
      </c>
      <c r="E20" s="3">
        <v>122.45544554455445</v>
      </c>
      <c r="F20" s="9">
        <f>(((1/C20)^2)*($E$3^2)+((D20/(C20^2))^2)*($E$3^2))^0.5</f>
        <v>0.6062352900703305</v>
      </c>
      <c r="G20" s="10">
        <f>F20/E20</f>
        <v>4.9506601145782167E-3</v>
      </c>
      <c r="H20" s="31"/>
      <c r="I20" t="s">
        <v>28</v>
      </c>
      <c r="J20">
        <v>5.6000000000000014</v>
      </c>
      <c r="K20">
        <f t="shared" si="45"/>
        <v>0.37416573867739417</v>
      </c>
      <c r="L20">
        <v>40.799999999999997</v>
      </c>
      <c r="M20">
        <f t="shared" si="46"/>
        <v>1.0099504938362078</v>
      </c>
      <c r="N20">
        <v>13.600000000000001</v>
      </c>
      <c r="O20">
        <f t="shared" si="47"/>
        <v>0.5830951894845301</v>
      </c>
      <c r="P20" s="8">
        <v>52</v>
      </c>
      <c r="Q20">
        <f t="shared" si="48"/>
        <v>1.1401754250991381</v>
      </c>
      <c r="R20" s="8">
        <v>1.5999999999999979</v>
      </c>
      <c r="S20">
        <f t="shared" si="49"/>
        <v>0.19999999999999987</v>
      </c>
      <c r="T20">
        <v>0</v>
      </c>
      <c r="U20" s="8">
        <f t="shared" si="17"/>
        <v>0</v>
      </c>
      <c r="V20">
        <v>0</v>
      </c>
      <c r="W20" s="8">
        <f t="shared" si="18"/>
        <v>0</v>
      </c>
      <c r="X20" s="28"/>
      <c r="Y20">
        <f t="shared" si="34"/>
        <v>7.8185682933699686E-3</v>
      </c>
      <c r="Z20">
        <f t="shared" si="35"/>
        <v>5.276154984763116E-4</v>
      </c>
      <c r="AA20" s="11">
        <f t="shared" si="19"/>
        <v>6.748236744618856E-2</v>
      </c>
      <c r="AB20">
        <f t="shared" si="36"/>
        <v>5.7485938932206666E-2</v>
      </c>
      <c r="AC20">
        <f t="shared" si="37"/>
        <v>1.5122597272352576E-3</v>
      </c>
      <c r="AD20" s="11">
        <f t="shared" si="38"/>
        <v>2.6306602193949896E-2</v>
      </c>
      <c r="AE20">
        <f t="shared" si="39"/>
        <v>1.9500010677140325E-2</v>
      </c>
      <c r="AF20">
        <f t="shared" si="40"/>
        <v>8.558601305948037E-4</v>
      </c>
      <c r="AG20" s="11">
        <f t="shared" si="21"/>
        <v>4.3890239075516008E-2</v>
      </c>
      <c r="AH20">
        <f t="shared" si="41"/>
        <v>7.4544174485544554E-2</v>
      </c>
      <c r="AI20">
        <f t="shared" si="42"/>
        <v>1.7647013703311829E-3</v>
      </c>
      <c r="AJ20" s="11">
        <f t="shared" si="22"/>
        <v>2.3673229766242698E-2</v>
      </c>
      <c r="AK20">
        <f t="shared" si="43"/>
        <v>2.3315516831683134E-3</v>
      </c>
      <c r="AL20">
        <f t="shared" si="44"/>
        <v>2.9240225915135092E-4</v>
      </c>
      <c r="AM20" s="11">
        <f t="shared" si="25"/>
        <v>0.12541101330166934</v>
      </c>
      <c r="AN20">
        <f t="shared" si="26"/>
        <v>0</v>
      </c>
      <c r="AO20">
        <f t="shared" si="27"/>
        <v>0</v>
      </c>
      <c r="AP20" s="11" t="e">
        <f t="shared" si="28"/>
        <v>#DIV/0!</v>
      </c>
      <c r="AQ20">
        <f t="shared" si="29"/>
        <v>0</v>
      </c>
      <c r="AR20">
        <f t="shared" si="30"/>
        <v>0</v>
      </c>
      <c r="AS20" s="11" t="e">
        <f t="shared" si="31"/>
        <v>#DIV/0!</v>
      </c>
    </row>
    <row r="21" spans="2:45" s="19" customFormat="1" x14ac:dyDescent="0.25">
      <c r="B21" s="15" t="s">
        <v>29</v>
      </c>
      <c r="C21" s="16" t="s">
        <v>26</v>
      </c>
      <c r="D21" s="15">
        <v>4.9318</v>
      </c>
      <c r="E21" s="16" t="s">
        <v>26</v>
      </c>
      <c r="F21" s="17"/>
      <c r="G21" s="21"/>
      <c r="H21" s="33"/>
      <c r="I21" s="19" t="s">
        <v>29</v>
      </c>
      <c r="J21" s="19">
        <v>5.6000000000000014</v>
      </c>
      <c r="K21" s="19">
        <f t="shared" si="45"/>
        <v>0.37416573867739417</v>
      </c>
      <c r="L21" s="19">
        <v>25.599999999999994</v>
      </c>
      <c r="M21" s="19">
        <f t="shared" si="46"/>
        <v>0.79999999999999993</v>
      </c>
      <c r="N21" s="19">
        <v>19.199999999999996</v>
      </c>
      <c r="O21" s="19">
        <f t="shared" si="47"/>
        <v>0.69282032302755081</v>
      </c>
      <c r="P21" s="19">
        <v>50.399999999999991</v>
      </c>
      <c r="Q21" s="19">
        <f t="shared" si="48"/>
        <v>1.1224972160321822</v>
      </c>
      <c r="R21" s="19">
        <v>12</v>
      </c>
      <c r="S21" s="19">
        <f t="shared" si="49"/>
        <v>0.54772255750516607</v>
      </c>
      <c r="T21" s="19">
        <v>17.600000000000001</v>
      </c>
      <c r="U21" s="19">
        <f t="shared" si="17"/>
        <v>0.66332495807108005</v>
      </c>
      <c r="V21" s="19">
        <v>2.3999999999999986</v>
      </c>
      <c r="W21" s="19">
        <f t="shared" si="18"/>
        <v>0.24494897427831774</v>
      </c>
      <c r="X21" s="29"/>
      <c r="Y21" s="19" t="e">
        <f t="shared" si="34"/>
        <v>#VALUE!</v>
      </c>
      <c r="Z21" s="19" t="e">
        <f t="shared" si="35"/>
        <v>#VALUE!</v>
      </c>
      <c r="AA21" s="20" t="e">
        <f t="shared" si="19"/>
        <v>#VALUE!</v>
      </c>
      <c r="AB21" s="19" t="e">
        <f t="shared" si="36"/>
        <v>#VALUE!</v>
      </c>
      <c r="AC21" s="19" t="e">
        <f t="shared" si="37"/>
        <v>#VALUE!</v>
      </c>
      <c r="AD21" s="20" t="e">
        <f t="shared" si="38"/>
        <v>#VALUE!</v>
      </c>
      <c r="AE21" s="19" t="e">
        <f t="shared" si="39"/>
        <v>#VALUE!</v>
      </c>
      <c r="AF21" s="19" t="e">
        <f t="shared" si="40"/>
        <v>#VALUE!</v>
      </c>
      <c r="AG21" s="20" t="e">
        <f t="shared" si="21"/>
        <v>#VALUE!</v>
      </c>
      <c r="AH21" s="19" t="e">
        <f t="shared" si="41"/>
        <v>#VALUE!</v>
      </c>
      <c r="AI21" s="19" t="e">
        <f t="shared" si="42"/>
        <v>#VALUE!</v>
      </c>
      <c r="AJ21" s="20" t="e">
        <f t="shared" si="22"/>
        <v>#VALUE!</v>
      </c>
      <c r="AK21" s="19" t="e">
        <f t="shared" si="43"/>
        <v>#VALUE!</v>
      </c>
      <c r="AL21" s="19" t="e">
        <f t="shared" si="44"/>
        <v>#VALUE!</v>
      </c>
      <c r="AM21" s="20" t="e">
        <f t="shared" si="25"/>
        <v>#VALUE!</v>
      </c>
      <c r="AN21" s="19" t="e">
        <f t="shared" si="26"/>
        <v>#VALUE!</v>
      </c>
      <c r="AO21" s="19" t="e">
        <f t="shared" si="27"/>
        <v>#VALUE!</v>
      </c>
      <c r="AP21" s="20" t="e">
        <f t="shared" si="28"/>
        <v>#VALUE!</v>
      </c>
      <c r="AQ21" s="19" t="e">
        <f t="shared" si="29"/>
        <v>#VALUE!</v>
      </c>
      <c r="AR21" s="19" t="e">
        <f t="shared" si="30"/>
        <v>#VALUE!</v>
      </c>
      <c r="AS21" s="20" t="e">
        <f t="shared" si="31"/>
        <v>#VALUE!</v>
      </c>
    </row>
    <row r="22" spans="2:45" x14ac:dyDescent="0.25">
      <c r="B22" s="6" t="s">
        <v>30</v>
      </c>
      <c r="C22" s="3">
        <v>3.6400000000000002E-2</v>
      </c>
      <c r="D22" s="3">
        <v>4.9192</v>
      </c>
      <c r="E22" s="3">
        <v>135.14285714285714</v>
      </c>
      <c r="F22" s="9">
        <f t="shared" ref="F22:F33" si="50">(((1/C22)^2)*($E$3^2)+((D22/(C22^2))^2)*($E$3^2))^0.5</f>
        <v>0.7425634993450424</v>
      </c>
      <c r="G22" s="10">
        <f t="shared" ref="G22:G33" si="51">F22/E22</f>
        <v>5.4946559148153244E-3</v>
      </c>
      <c r="H22" s="31"/>
      <c r="I22" t="s">
        <v>30</v>
      </c>
      <c r="J22">
        <v>11.2</v>
      </c>
      <c r="K22">
        <f t="shared" si="45"/>
        <v>0.52915026221291805</v>
      </c>
      <c r="L22">
        <v>56.8</v>
      </c>
      <c r="M22">
        <f t="shared" si="46"/>
        <v>1.1916375287812984</v>
      </c>
      <c r="N22">
        <v>11.199999999999996</v>
      </c>
      <c r="O22">
        <f t="shared" si="47"/>
        <v>0.52915026221291805</v>
      </c>
      <c r="P22" s="8">
        <v>68.799999999999983</v>
      </c>
      <c r="Q22">
        <f t="shared" si="48"/>
        <v>1.3114877048603999</v>
      </c>
      <c r="R22" s="8">
        <v>8.8000000000000007</v>
      </c>
      <c r="S22">
        <f t="shared" si="49"/>
        <v>0.46904157598234297</v>
      </c>
      <c r="T22">
        <v>1.6000000000000014</v>
      </c>
      <c r="U22" s="8">
        <f t="shared" si="17"/>
        <v>0.20000000000000009</v>
      </c>
      <c r="V22">
        <v>3.1999999999999993</v>
      </c>
      <c r="W22" s="8">
        <f t="shared" si="18"/>
        <v>0.28284271247461901</v>
      </c>
      <c r="X22" s="28"/>
      <c r="Y22">
        <f t="shared" si="34"/>
        <v>1.7257275137643847E-2</v>
      </c>
      <c r="Z22">
        <f t="shared" si="35"/>
        <v>8.3254669832804739E-4</v>
      </c>
      <c r="AA22" s="11">
        <f t="shared" si="19"/>
        <v>4.8243230271735459E-2</v>
      </c>
      <c r="AB22">
        <f t="shared" si="36"/>
        <v>8.8321166307553392E-2</v>
      </c>
      <c r="AC22">
        <f t="shared" si="37"/>
        <v>2.0239143088652493E-3</v>
      </c>
      <c r="AD22" s="11">
        <f t="shared" si="38"/>
        <v>2.2915393823237595E-2</v>
      </c>
      <c r="AE22">
        <f t="shared" si="39"/>
        <v>1.7722662089624537E-2</v>
      </c>
      <c r="AF22">
        <f t="shared" si="40"/>
        <v>8.5472907517208344E-4</v>
      </c>
      <c r="AG22" s="11">
        <f t="shared" si="21"/>
        <v>4.8228029787492903E-2</v>
      </c>
      <c r="AH22">
        <f t="shared" si="41"/>
        <v>0.10884633186742854</v>
      </c>
      <c r="AI22">
        <f t="shared" si="42"/>
        <v>2.3056594473263798E-3</v>
      </c>
      <c r="AJ22" s="11">
        <f t="shared" si="22"/>
        <v>2.1182702326933731E-2</v>
      </c>
      <c r="AK22">
        <f t="shared" si="43"/>
        <v>1.415216E-2</v>
      </c>
      <c r="AL22">
        <f t="shared" si="44"/>
        <v>7.6859566070511926E-4</v>
      </c>
      <c r="AM22" s="11">
        <f t="shared" si="25"/>
        <v>5.4309424194265696E-2</v>
      </c>
      <c r="AN22">
        <f t="shared" si="26"/>
        <v>2.6379885714285737E-3</v>
      </c>
      <c r="AO22">
        <f t="shared" si="27"/>
        <v>3.3086117125079545E-4</v>
      </c>
      <c r="AP22" s="11">
        <f t="shared" si="28"/>
        <v>0.12542176066806127</v>
      </c>
      <c r="AQ22">
        <f t="shared" si="29"/>
        <v>5.2776126957714267E-3</v>
      </c>
      <c r="AR22">
        <f t="shared" si="30"/>
        <v>4.6959630912239372E-4</v>
      </c>
      <c r="AS22" s="11">
        <f t="shared" si="31"/>
        <v>8.8978925925854241E-2</v>
      </c>
    </row>
    <row r="23" spans="2:45" x14ac:dyDescent="0.25">
      <c r="B23" s="3" t="s">
        <v>10</v>
      </c>
      <c r="C23" s="3">
        <v>1.21E-2</v>
      </c>
      <c r="D23" s="3">
        <v>4.9885000000000002</v>
      </c>
      <c r="E23" s="3">
        <v>412.27272727272731</v>
      </c>
      <c r="F23" s="9">
        <f t="shared" si="50"/>
        <v>6.8144452902538699</v>
      </c>
      <c r="G23" s="10">
        <f t="shared" si="51"/>
        <v>1.6528974243173664E-2</v>
      </c>
      <c r="H23" s="31"/>
      <c r="I23" t="s">
        <v>10</v>
      </c>
      <c r="J23">
        <v>13.600000000000001</v>
      </c>
      <c r="K23">
        <f t="shared" si="45"/>
        <v>0.5830951894845301</v>
      </c>
      <c r="L23">
        <v>21.599999999999994</v>
      </c>
      <c r="M23">
        <f t="shared" si="46"/>
        <v>0.73484692283495334</v>
      </c>
      <c r="N23">
        <v>54146.760000000009</v>
      </c>
      <c r="O23">
        <f t="shared" si="47"/>
        <v>36.792241029869331</v>
      </c>
      <c r="P23" s="8">
        <v>251.20000000000002</v>
      </c>
      <c r="Q23">
        <f t="shared" si="48"/>
        <v>2.5059928172283334</v>
      </c>
      <c r="R23" s="8">
        <v>7.1999999999999993</v>
      </c>
      <c r="S23">
        <f t="shared" si="49"/>
        <v>0.42426406871192851</v>
      </c>
      <c r="T23">
        <v>0.80000000000000071</v>
      </c>
      <c r="U23" s="8">
        <f t="shared" si="17"/>
        <v>0.14142135623730956</v>
      </c>
      <c r="V23">
        <v>0</v>
      </c>
      <c r="W23" s="8">
        <f t="shared" si="18"/>
        <v>0</v>
      </c>
      <c r="X23" s="28"/>
      <c r="Y23">
        <f t="shared" si="34"/>
        <v>6.3927043375776121E-2</v>
      </c>
      <c r="Z23">
        <f t="shared" si="35"/>
        <v>2.982398659637541E-3</v>
      </c>
      <c r="AA23" s="11">
        <f t="shared" si="19"/>
        <v>4.665316119981331E-2</v>
      </c>
      <c r="AB23">
        <f t="shared" si="36"/>
        <v>0.10246173856861916</v>
      </c>
      <c r="AC23">
        <f t="shared" si="37"/>
        <v>3.9489631131550979E-3</v>
      </c>
      <c r="AD23" s="11">
        <f t="shared" si="38"/>
        <v>3.8540856014369275E-2</v>
      </c>
      <c r="AE23">
        <f t="shared" si="39"/>
        <v>261.38154393207498</v>
      </c>
      <c r="AF23">
        <f t="shared" si="40"/>
        <v>4.80030214969175</v>
      </c>
      <c r="AG23" s="11">
        <f t="shared" si="21"/>
        <v>1.8365115139648884E-2</v>
      </c>
      <c r="AH23">
        <f t="shared" si="41"/>
        <v>1.2123736940800003</v>
      </c>
      <c r="AI23">
        <f t="shared" si="42"/>
        <v>2.5078055325473421E-2</v>
      </c>
      <c r="AJ23" s="11">
        <f t="shared" si="22"/>
        <v>2.0685086989208963E-2</v>
      </c>
      <c r="AK23">
        <f t="shared" si="43"/>
        <v>3.5323527272727272E-2</v>
      </c>
      <c r="AL23">
        <f t="shared" si="44"/>
        <v>2.1843089145634443E-3</v>
      </c>
      <c r="AM23" s="11">
        <f t="shared" si="25"/>
        <v>6.1837225305919952E-2</v>
      </c>
      <c r="AN23">
        <f t="shared" si="26"/>
        <v>4.0237818181818215E-3</v>
      </c>
      <c r="AO23">
        <f t="shared" si="27"/>
        <v>7.1526763929511967E-4</v>
      </c>
      <c r="AP23" s="11">
        <f t="shared" si="28"/>
        <v>0.1777600455529468</v>
      </c>
      <c r="AQ23">
        <f t="shared" si="29"/>
        <v>0</v>
      </c>
      <c r="AR23">
        <f t="shared" si="30"/>
        <v>0</v>
      </c>
      <c r="AS23" s="11" t="e">
        <f t="shared" si="31"/>
        <v>#DIV/0!</v>
      </c>
    </row>
    <row r="24" spans="2:45" x14ac:dyDescent="0.25">
      <c r="B24" s="3" t="s">
        <v>11</v>
      </c>
      <c r="C24" s="3">
        <v>4.9700000000000001E-2</v>
      </c>
      <c r="D24" s="3">
        <v>4.8765000000000001</v>
      </c>
      <c r="E24" s="3">
        <v>98.118712273641847</v>
      </c>
      <c r="F24" s="9">
        <f t="shared" si="50"/>
        <v>0.39486441854832172</v>
      </c>
      <c r="G24" s="10">
        <f t="shared" si="51"/>
        <v>4.0243538607303581E-3</v>
      </c>
      <c r="H24" s="31"/>
      <c r="I24" t="s">
        <v>11</v>
      </c>
      <c r="J24">
        <v>3170.8</v>
      </c>
      <c r="K24">
        <f t="shared" si="45"/>
        <v>8.9033701484325594</v>
      </c>
      <c r="L24">
        <v>9277.9</v>
      </c>
      <c r="M24">
        <f t="shared" si="46"/>
        <v>15.22982271728729</v>
      </c>
      <c r="N24">
        <v>23116.620000000003</v>
      </c>
      <c r="O24">
        <f t="shared" si="47"/>
        <v>24.039873127785015</v>
      </c>
      <c r="P24" s="8">
        <v>12503.14</v>
      </c>
      <c r="Q24">
        <f t="shared" si="48"/>
        <v>17.679889705538322</v>
      </c>
      <c r="R24" s="8">
        <v>1996.98</v>
      </c>
      <c r="S24">
        <f t="shared" si="49"/>
        <v>7.0657271388017806</v>
      </c>
      <c r="T24">
        <v>2559.48</v>
      </c>
      <c r="U24" s="8">
        <f t="shared" si="17"/>
        <v>7.9991874587360439</v>
      </c>
      <c r="V24">
        <v>1245.7</v>
      </c>
      <c r="W24" s="8">
        <f t="shared" si="18"/>
        <v>5.5805465682135473</v>
      </c>
      <c r="X24" s="27"/>
      <c r="Y24">
        <f t="shared" si="34"/>
        <v>3.5471682909748408</v>
      </c>
      <c r="Z24">
        <f t="shared" si="35"/>
        <v>3.3493052715917265E-2</v>
      </c>
      <c r="AA24" s="11">
        <f t="shared" si="19"/>
        <v>9.442194440318654E-3</v>
      </c>
      <c r="AB24">
        <f t="shared" si="36"/>
        <v>10.474297148784222</v>
      </c>
      <c r="AC24">
        <f t="shared" si="37"/>
        <v>8.9904123658800558E-2</v>
      </c>
      <c r="AD24" s="11">
        <f t="shared" si="38"/>
        <v>8.5833084914185339E-3</v>
      </c>
      <c r="AE24">
        <f t="shared" si="39"/>
        <v>26.55791715175264</v>
      </c>
      <c r="AF24">
        <f t="shared" si="40"/>
        <v>0.23885248324956804</v>
      </c>
      <c r="AG24" s="11">
        <f t="shared" si="21"/>
        <v>8.9936451674564183E-3</v>
      </c>
      <c r="AH24">
        <f t="shared" si="41"/>
        <v>14.361612254126243</v>
      </c>
      <c r="AI24">
        <f t="shared" si="42"/>
        <v>0.12298980103874077</v>
      </c>
      <c r="AJ24" s="11">
        <f t="shared" si="22"/>
        <v>8.5637878855422036E-3</v>
      </c>
      <c r="AK24">
        <f t="shared" si="43"/>
        <v>2.3316991618309859</v>
      </c>
      <c r="AL24">
        <f t="shared" si="44"/>
        <v>2.4133655086371188E-2</v>
      </c>
      <c r="AM24" s="11">
        <f t="shared" si="25"/>
        <v>1.0350243925730127E-2</v>
      </c>
      <c r="AN24">
        <f t="shared" si="26"/>
        <v>3.0638211566197184</v>
      </c>
      <c r="AO24">
        <f t="shared" si="27"/>
        <v>3.0850387713119556E-2</v>
      </c>
      <c r="AP24" s="11">
        <f t="shared" si="28"/>
        <v>1.0069252131921586E-2</v>
      </c>
      <c r="AQ24">
        <f t="shared" si="29"/>
        <v>1.4916253150740661</v>
      </c>
      <c r="AR24">
        <f t="shared" si="30"/>
        <v>1.5702676057113587E-2</v>
      </c>
      <c r="AS24" s="11">
        <f t="shared" si="31"/>
        <v>1.0527225502561195E-2</v>
      </c>
    </row>
    <row r="25" spans="2:45" x14ac:dyDescent="0.25">
      <c r="B25" s="3" t="s">
        <v>12</v>
      </c>
      <c r="C25" s="3">
        <v>2.7699999999999999E-2</v>
      </c>
      <c r="D25" s="3">
        <v>4.9138999999999999</v>
      </c>
      <c r="E25" s="3">
        <v>177.39711191335741</v>
      </c>
      <c r="F25" s="9">
        <f t="shared" si="50"/>
        <v>1.2808659236544595</v>
      </c>
      <c r="G25" s="10">
        <f t="shared" si="51"/>
        <v>7.2203313224177392E-3</v>
      </c>
      <c r="H25" s="31"/>
      <c r="I25" t="s">
        <v>12</v>
      </c>
      <c r="J25">
        <v>728</v>
      </c>
      <c r="K25">
        <f t="shared" si="45"/>
        <v>4.2661458015403086</v>
      </c>
      <c r="L25">
        <v>2259.42</v>
      </c>
      <c r="M25">
        <f t="shared" si="46"/>
        <v>7.5156836016426345</v>
      </c>
      <c r="N25">
        <v>112388.93999999999</v>
      </c>
      <c r="O25">
        <f t="shared" si="47"/>
        <v>53.006825032254099</v>
      </c>
      <c r="P25" s="8">
        <v>3080.42</v>
      </c>
      <c r="Q25">
        <f t="shared" si="48"/>
        <v>8.7755626600235725</v>
      </c>
      <c r="R25" s="8">
        <v>491.2</v>
      </c>
      <c r="S25">
        <f t="shared" si="49"/>
        <v>3.5042830935870461</v>
      </c>
      <c r="T25">
        <v>633.6</v>
      </c>
      <c r="U25" s="8">
        <f t="shared" si="17"/>
        <v>3.9799497484264799</v>
      </c>
      <c r="V25">
        <v>447.2</v>
      </c>
      <c r="W25" s="8">
        <f t="shared" si="18"/>
        <v>3.3436506994600976</v>
      </c>
      <c r="X25" s="28"/>
      <c r="Y25">
        <f t="shared" si="34"/>
        <v>1.4724448201427629</v>
      </c>
      <c r="Z25">
        <f t="shared" si="35"/>
        <v>1.8126567827997282E-2</v>
      </c>
      <c r="AA25" s="11">
        <f t="shared" si="19"/>
        <v>1.2310524360593557E-2</v>
      </c>
      <c r="AB25">
        <f t="shared" si="36"/>
        <v>4.6117619006957398</v>
      </c>
      <c r="AC25">
        <f t="shared" si="37"/>
        <v>5.0092557031506189E-2</v>
      </c>
      <c r="AD25" s="11">
        <f t="shared" si="38"/>
        <v>1.0861913106127427E-2</v>
      </c>
      <c r="AE25">
        <f t="shared" si="39"/>
        <v>233.44681778824915</v>
      </c>
      <c r="AF25">
        <f t="shared" si="40"/>
        <v>2.5139131423399812</v>
      </c>
      <c r="AG25" s="11">
        <f t="shared" si="21"/>
        <v>1.0768675992920399E-2</v>
      </c>
      <c r="AH25">
        <f t="shared" si="41"/>
        <v>6.3971825328579186</v>
      </c>
      <c r="AI25">
        <f t="shared" si="42"/>
        <v>6.8719111849405184E-2</v>
      </c>
      <c r="AJ25" s="11">
        <f t="shared" si="22"/>
        <v>1.0742090208688349E-2</v>
      </c>
      <c r="AK25">
        <f t="shared" si="43"/>
        <v>1.0369357903249097</v>
      </c>
      <c r="AL25">
        <f t="shared" si="44"/>
        <v>1.3967574042469852E-2</v>
      </c>
      <c r="AM25" s="11">
        <f t="shared" si="25"/>
        <v>1.3470047203302051E-2</v>
      </c>
      <c r="AN25">
        <f t="shared" si="26"/>
        <v>1.3712654833212998</v>
      </c>
      <c r="AO25">
        <f t="shared" si="27"/>
        <v>1.7721560525567684E-2</v>
      </c>
      <c r="AP25" s="11">
        <f t="shared" si="28"/>
        <v>1.2923508059609901E-2</v>
      </c>
      <c r="AQ25">
        <f t="shared" si="29"/>
        <v>0.96815029264168084</v>
      </c>
      <c r="AR25">
        <f t="shared" si="30"/>
        <v>1.3082379532446141E-2</v>
      </c>
      <c r="AS25" s="11">
        <f t="shared" si="31"/>
        <v>1.3512756884832158E-2</v>
      </c>
    </row>
    <row r="26" spans="2:45" x14ac:dyDescent="0.25">
      <c r="B26" s="3" t="s">
        <v>31</v>
      </c>
      <c r="C26" s="3">
        <v>1.01E-2</v>
      </c>
      <c r="D26" s="3">
        <v>5.0003000000000002</v>
      </c>
      <c r="E26" s="3">
        <v>495.0792079207921</v>
      </c>
      <c r="F26" s="9">
        <f t="shared" si="50"/>
        <v>9.8035686704785281</v>
      </c>
      <c r="G26" s="10">
        <f t="shared" si="51"/>
        <v>1.9802020593131037E-2</v>
      </c>
      <c r="H26" s="31"/>
      <c r="I26" t="s">
        <v>31</v>
      </c>
      <c r="J26">
        <v>176.8</v>
      </c>
      <c r="K26">
        <f t="shared" si="45"/>
        <v>2.1023796041628637</v>
      </c>
      <c r="L26">
        <v>615.19999999999993</v>
      </c>
      <c r="M26">
        <f t="shared" si="46"/>
        <v>3.9217343102255153</v>
      </c>
      <c r="N26">
        <v>208.8</v>
      </c>
      <c r="O26">
        <f t="shared" si="47"/>
        <v>2.2847319317591728</v>
      </c>
      <c r="P26" s="8">
        <v>751.2</v>
      </c>
      <c r="Q26">
        <f t="shared" si="48"/>
        <v>4.3335897360040905</v>
      </c>
      <c r="R26" s="8">
        <v>104.8</v>
      </c>
      <c r="S26">
        <f t="shared" si="49"/>
        <v>1.6186414056238645</v>
      </c>
      <c r="T26">
        <v>148.80000000000001</v>
      </c>
      <c r="U26" s="8">
        <f t="shared" si="17"/>
        <v>1.9287301521985911</v>
      </c>
      <c r="V26">
        <v>14.399999999999999</v>
      </c>
      <c r="W26" s="8">
        <f t="shared" si="18"/>
        <v>0.6</v>
      </c>
      <c r="X26" s="28"/>
      <c r="Y26">
        <f t="shared" si="34"/>
        <v>0.99797130096697284</v>
      </c>
      <c r="Z26">
        <f t="shared" si="35"/>
        <v>2.4416625778880239E-2</v>
      </c>
      <c r="AA26" s="11">
        <f t="shared" si="19"/>
        <v>2.4466260457812795E-2</v>
      </c>
      <c r="AB26">
        <f t="shared" si="36"/>
        <v>3.5044056959206284</v>
      </c>
      <c r="AC26">
        <f t="shared" si="37"/>
        <v>7.7378388447405799E-2</v>
      </c>
      <c r="AD26" s="11">
        <f t="shared" si="38"/>
        <v>2.2080316938612336E-2</v>
      </c>
      <c r="AE26">
        <f t="shared" si="39"/>
        <v>1.2103835697675283</v>
      </c>
      <c r="AF26">
        <f t="shared" si="40"/>
        <v>2.9035600216790063E-2</v>
      </c>
      <c r="AG26" s="11">
        <f t="shared" si="21"/>
        <v>2.3988759383413286E-2</v>
      </c>
      <c r="AH26">
        <f t="shared" si="41"/>
        <v>4.3537404008307332</v>
      </c>
      <c r="AI26">
        <f t="shared" si="42"/>
        <v>9.5439674503476041E-2</v>
      </c>
      <c r="AJ26" s="11">
        <f t="shared" si="22"/>
        <v>2.1921305754763257E-2</v>
      </c>
      <c r="AK26">
        <f t="shared" si="43"/>
        <v>0.61742318178217825</v>
      </c>
      <c r="AL26">
        <f t="shared" si="44"/>
        <v>1.6441120986742164E-2</v>
      </c>
      <c r="AM26" s="11">
        <f t="shared" si="25"/>
        <v>2.6628609796096794E-2</v>
      </c>
      <c r="AN26">
        <f t="shared" si="26"/>
        <v>0.89874699089108923</v>
      </c>
      <c r="AO26">
        <f t="shared" si="27"/>
        <v>2.2657651882132833E-2</v>
      </c>
      <c r="AP26" s="11">
        <f t="shared" si="28"/>
        <v>2.5210267307452384E-2</v>
      </c>
      <c r="AQ26">
        <f t="shared" si="29"/>
        <v>8.700247765725147E-2</v>
      </c>
      <c r="AR26">
        <f t="shared" si="30"/>
        <v>4.0833638962335496E-3</v>
      </c>
      <c r="AS26" s="11">
        <f t="shared" si="31"/>
        <v>4.6933880576597697E-2</v>
      </c>
    </row>
    <row r="27" spans="2:45" x14ac:dyDescent="0.25">
      <c r="B27" s="3" t="s">
        <v>32</v>
      </c>
      <c r="C27" s="3">
        <v>5.7000000000000002E-3</v>
      </c>
      <c r="D27" s="3">
        <v>4.8712999999999997</v>
      </c>
      <c r="E27" s="3">
        <v>854.61403508771923</v>
      </c>
      <c r="F27" s="9">
        <f t="shared" si="50"/>
        <v>29.986477899892936</v>
      </c>
      <c r="G27" s="10">
        <f t="shared" si="51"/>
        <v>3.5087743318906607E-2</v>
      </c>
      <c r="H27" s="31"/>
      <c r="I27" t="s">
        <v>32</v>
      </c>
      <c r="J27">
        <v>61.599999999999994</v>
      </c>
      <c r="K27">
        <f t="shared" si="45"/>
        <v>1.2409673645990855</v>
      </c>
      <c r="L27">
        <v>189.60000000000002</v>
      </c>
      <c r="M27">
        <f t="shared" si="46"/>
        <v>2.1771541057077242</v>
      </c>
      <c r="N27">
        <v>80</v>
      </c>
      <c r="O27">
        <f t="shared" si="47"/>
        <v>1.4142135623730951</v>
      </c>
      <c r="P27" s="8">
        <v>228.8</v>
      </c>
      <c r="Q27">
        <f t="shared" si="48"/>
        <v>2.3916521486202797</v>
      </c>
      <c r="R27" s="8">
        <v>32.799999999999997</v>
      </c>
      <c r="S27">
        <f t="shared" si="49"/>
        <v>0.90553851381374162</v>
      </c>
      <c r="T27">
        <v>47.999999999999993</v>
      </c>
      <c r="U27" s="8">
        <f t="shared" si="17"/>
        <v>1.0954451150103321</v>
      </c>
      <c r="V27">
        <v>0</v>
      </c>
      <c r="W27" s="8">
        <f t="shared" si="18"/>
        <v>0</v>
      </c>
      <c r="X27" s="28"/>
      <c r="Y27">
        <f t="shared" si="34"/>
        <v>0.60022189988375274</v>
      </c>
      <c r="Z27">
        <f t="shared" si="35"/>
        <v>2.4762838482757805E-2</v>
      </c>
      <c r="AA27" s="11">
        <f t="shared" si="19"/>
        <v>4.1256139583633514E-2</v>
      </c>
      <c r="AB27">
        <f t="shared" si="36"/>
        <v>1.8643683307891812</v>
      </c>
      <c r="AC27">
        <f t="shared" si="37"/>
        <v>7.0200076978887749E-2</v>
      </c>
      <c r="AD27" s="11">
        <f t="shared" si="38"/>
        <v>3.7653545074525202E-2</v>
      </c>
      <c r="AE27">
        <f t="shared" si="39"/>
        <v>0.80053043133774748</v>
      </c>
      <c r="AF27">
        <f t="shared" si="40"/>
        <v>3.2093768066867555E-2</v>
      </c>
      <c r="AG27" s="11">
        <f t="shared" si="21"/>
        <v>4.0090628426500186E-2</v>
      </c>
      <c r="AH27">
        <f t="shared" si="41"/>
        <v>2.2890659443581751</v>
      </c>
      <c r="AI27">
        <f t="shared" si="42"/>
        <v>8.5513051859434794E-2</v>
      </c>
      <c r="AJ27" s="11">
        <f t="shared" si="22"/>
        <v>3.735718146093496E-2</v>
      </c>
      <c r="AK27">
        <f t="shared" si="43"/>
        <v>0.33357295017543853</v>
      </c>
      <c r="AL27">
        <f t="shared" si="44"/>
        <v>1.5183096281662454E-2</v>
      </c>
      <c r="AM27" s="11">
        <f t="shared" si="25"/>
        <v>4.5516569235236531E-2</v>
      </c>
      <c r="AN27">
        <f t="shared" si="26"/>
        <v>0.50046197894736832</v>
      </c>
      <c r="AO27">
        <f t="shared" si="27"/>
        <v>2.1393856183552839E-2</v>
      </c>
      <c r="AP27" s="11">
        <f t="shared" si="28"/>
        <v>4.2748214816540037E-2</v>
      </c>
      <c r="AQ27">
        <f t="shared" si="29"/>
        <v>0</v>
      </c>
      <c r="AR27">
        <f t="shared" si="30"/>
        <v>0</v>
      </c>
      <c r="AS27" s="11" t="e">
        <f t="shared" si="31"/>
        <v>#DIV/0!</v>
      </c>
    </row>
    <row r="28" spans="2:45" x14ac:dyDescent="0.25">
      <c r="B28" s="3" t="s">
        <v>13</v>
      </c>
      <c r="C28" s="4">
        <v>2.5381</v>
      </c>
      <c r="D28" s="3">
        <v>5.0625</v>
      </c>
      <c r="E28" s="3">
        <v>1.9946022615342185</v>
      </c>
      <c r="F28" s="9">
        <f t="shared" si="50"/>
        <v>1.7581981791480486E-4</v>
      </c>
      <c r="G28" s="10">
        <f t="shared" si="51"/>
        <v>8.8147808365346417E-5</v>
      </c>
      <c r="H28" s="31"/>
      <c r="I28" t="s">
        <v>13</v>
      </c>
      <c r="J28">
        <v>1933.7599999999998</v>
      </c>
      <c r="K28">
        <f t="shared" si="45"/>
        <v>6.9529849705000801</v>
      </c>
      <c r="L28">
        <v>6049.5</v>
      </c>
      <c r="M28">
        <f t="shared" si="46"/>
        <v>12.297865668480853</v>
      </c>
      <c r="N28">
        <v>182913.52</v>
      </c>
      <c r="O28">
        <f t="shared" si="47"/>
        <v>67.622762439876709</v>
      </c>
      <c r="P28" s="8">
        <v>8579</v>
      </c>
      <c r="Q28">
        <f t="shared" si="48"/>
        <v>14.64496500507939</v>
      </c>
      <c r="R28" s="8">
        <v>1192.8799999999999</v>
      </c>
      <c r="S28">
        <f t="shared" si="49"/>
        <v>5.4609522979055578</v>
      </c>
      <c r="T28">
        <v>1392.1000000000001</v>
      </c>
      <c r="U28" s="8">
        <f t="shared" si="17"/>
        <v>5.8993643725404858</v>
      </c>
      <c r="V28">
        <v>0</v>
      </c>
      <c r="W28" s="8">
        <f t="shared" si="18"/>
        <v>0</v>
      </c>
      <c r="X28" s="28"/>
      <c r="Y28">
        <f t="shared" si="34"/>
        <v>4.3976431354234E-2</v>
      </c>
      <c r="Z28">
        <f t="shared" si="35"/>
        <v>3.8841700392452813E-4</v>
      </c>
      <c r="AA28" s="11">
        <f t="shared" si="19"/>
        <v>8.8323902591321071E-3</v>
      </c>
      <c r="AB28">
        <f t="shared" si="36"/>
        <v>0.13883505974338647</v>
      </c>
      <c r="AC28">
        <f t="shared" si="37"/>
        <v>1.0657210004599829E-3</v>
      </c>
      <c r="AD28" s="11">
        <f t="shared" si="38"/>
        <v>7.6761662538971853E-3</v>
      </c>
      <c r="AE28">
        <f t="shared" si="39"/>
        <v>4.2718889310784176</v>
      </c>
      <c r="AF28">
        <f t="shared" si="40"/>
        <v>3.4109154733239312E-2</v>
      </c>
      <c r="AG28" s="11">
        <f t="shared" si="21"/>
        <v>7.9845602925422091E-3</v>
      </c>
      <c r="AH28">
        <f t="shared" si="41"/>
        <v>0.20032042742011741</v>
      </c>
      <c r="AI28">
        <f t="shared" si="42"/>
        <v>1.5264548513981677E-3</v>
      </c>
      <c r="AJ28" s="11">
        <f t="shared" si="22"/>
        <v>7.6200658667567901E-3</v>
      </c>
      <c r="AK28">
        <f t="shared" si="43"/>
        <v>2.8313921634293367E-2</v>
      </c>
      <c r="AL28">
        <f t="shared" si="44"/>
        <v>2.8225823708160757E-4</v>
      </c>
      <c r="AM28" s="11">
        <f t="shared" si="25"/>
        <v>9.9688852970385051E-3</v>
      </c>
      <c r="AN28">
        <f t="shared" si="26"/>
        <v>3.3875566861037786E-2</v>
      </c>
      <c r="AO28">
        <f t="shared" si="27"/>
        <v>3.273737576685336E-4</v>
      </c>
      <c r="AP28" s="11">
        <f t="shared" si="28"/>
        <v>9.6640082514771065E-3</v>
      </c>
      <c r="AQ28">
        <f t="shared" si="29"/>
        <v>0</v>
      </c>
      <c r="AR28">
        <f t="shared" si="30"/>
        <v>0</v>
      </c>
      <c r="AS28" s="11" t="e">
        <f t="shared" si="31"/>
        <v>#DIV/0!</v>
      </c>
    </row>
    <row r="29" spans="2:45" x14ac:dyDescent="0.25">
      <c r="B29" s="3" t="s">
        <v>14</v>
      </c>
      <c r="C29" s="4">
        <v>2.7002000000000002</v>
      </c>
      <c r="D29" s="3">
        <v>5.3585000000000003</v>
      </c>
      <c r="E29" s="3">
        <v>1.9844826309162285</v>
      </c>
      <c r="F29" s="9">
        <f t="shared" si="50"/>
        <v>1.6459518971101252E-4</v>
      </c>
      <c r="G29" s="10">
        <f t="shared" si="51"/>
        <v>8.2941108753881867E-5</v>
      </c>
      <c r="H29" s="31"/>
      <c r="I29" t="s">
        <v>14</v>
      </c>
      <c r="J29">
        <v>608</v>
      </c>
      <c r="K29">
        <f t="shared" si="45"/>
        <v>3.8987177379235853</v>
      </c>
      <c r="L29">
        <v>2101</v>
      </c>
      <c r="M29">
        <f t="shared" si="46"/>
        <v>7.2474133316653049</v>
      </c>
      <c r="N29">
        <v>195206.3</v>
      </c>
      <c r="O29">
        <f t="shared" si="47"/>
        <v>69.858124080166931</v>
      </c>
      <c r="P29" s="8">
        <v>2833.94</v>
      </c>
      <c r="Q29">
        <f t="shared" si="48"/>
        <v>8.4171551013391692</v>
      </c>
      <c r="R29" s="8">
        <v>392.8</v>
      </c>
      <c r="S29">
        <f t="shared" si="49"/>
        <v>3.1336879231984796</v>
      </c>
      <c r="T29">
        <v>509.6</v>
      </c>
      <c r="U29" s="8">
        <f t="shared" si="17"/>
        <v>3.5693136595149495</v>
      </c>
      <c r="V29">
        <v>127.19999999999999</v>
      </c>
      <c r="W29" s="8">
        <f t="shared" si="18"/>
        <v>1.7832554500127007</v>
      </c>
      <c r="X29" s="28"/>
      <c r="Y29">
        <f t="shared" si="34"/>
        <v>1.3756627750197398E-2</v>
      </c>
      <c r="Z29">
        <f t="shared" si="35"/>
        <v>1.417670159269983E-4</v>
      </c>
      <c r="AA29" s="11">
        <f t="shared" si="19"/>
        <v>1.0305361059505594E-2</v>
      </c>
      <c r="AB29">
        <f t="shared" si="36"/>
        <v>4.7972982308636926E-2</v>
      </c>
      <c r="AC29">
        <f t="shared" si="37"/>
        <v>3.9176383497402796E-4</v>
      </c>
      <c r="AD29" s="11">
        <f t="shared" si="38"/>
        <v>8.1663431398446926E-3</v>
      </c>
      <c r="AE29">
        <f t="shared" si="39"/>
        <v>4.5358529853609664</v>
      </c>
      <c r="AF29">
        <f t="shared" si="40"/>
        <v>3.6214093798659384E-2</v>
      </c>
      <c r="AG29" s="11">
        <f t="shared" si="21"/>
        <v>7.9839655111258942E-3</v>
      </c>
      <c r="AH29">
        <f t="shared" si="41"/>
        <v>6.5837027799842088E-2</v>
      </c>
      <c r="AI29">
        <f t="shared" si="42"/>
        <v>5.2658124603935689E-4</v>
      </c>
      <c r="AJ29" s="11">
        <f t="shared" si="22"/>
        <v>7.9982536216590856E-3</v>
      </c>
      <c r="AK29">
        <f t="shared" si="43"/>
        <v>9.276106851344345E-3</v>
      </c>
      <c r="AL29">
        <f t="shared" si="44"/>
        <v>1.1056314767169718E-4</v>
      </c>
      <c r="AM29" s="11">
        <f t="shared" si="25"/>
        <v>1.1919132610646217E-2</v>
      </c>
      <c r="AN29">
        <f t="shared" si="26"/>
        <v>1.2337766654321904E-2</v>
      </c>
      <c r="AO29">
        <f t="shared" si="27"/>
        <v>1.3765971687956652E-4</v>
      </c>
      <c r="AP29" s="11">
        <f t="shared" si="28"/>
        <v>1.1157587976535811E-2</v>
      </c>
      <c r="AQ29">
        <f t="shared" si="29"/>
        <v>3.0805542018140877E-3</v>
      </c>
      <c r="AR29">
        <f t="shared" si="30"/>
        <v>5.0722218316319693E-5</v>
      </c>
      <c r="AS29" s="11">
        <f t="shared" si="31"/>
        <v>1.6465290007379261E-2</v>
      </c>
    </row>
    <row r="30" spans="2:45" x14ac:dyDescent="0.25">
      <c r="B30" s="3" t="s">
        <v>15</v>
      </c>
      <c r="C30" s="4">
        <v>2.6623999999999999</v>
      </c>
      <c r="D30" s="3">
        <v>5.5254000000000003</v>
      </c>
      <c r="E30" s="3">
        <v>2.0753455528846154</v>
      </c>
      <c r="F30" s="9">
        <f t="shared" si="50"/>
        <v>1.7305480235115642E-4</v>
      </c>
      <c r="G30" s="10">
        <f t="shared" si="51"/>
        <v>8.3386018347942026E-5</v>
      </c>
      <c r="H30" s="31"/>
      <c r="I30" t="s">
        <v>15</v>
      </c>
      <c r="J30">
        <v>4377.5600000000004</v>
      </c>
      <c r="K30">
        <f t="shared" si="45"/>
        <v>10.46130966944388</v>
      </c>
      <c r="L30">
        <v>13815.720000000001</v>
      </c>
      <c r="M30">
        <f t="shared" si="46"/>
        <v>18.584751814323482</v>
      </c>
      <c r="N30">
        <v>159994.46000000002</v>
      </c>
      <c r="O30">
        <f t="shared" si="47"/>
        <v>63.244458255249533</v>
      </c>
      <c r="P30" s="8">
        <v>18188.560000000001</v>
      </c>
      <c r="Q30">
        <f t="shared" si="48"/>
        <v>21.32402401049108</v>
      </c>
      <c r="R30" s="8">
        <v>2585.88</v>
      </c>
      <c r="S30">
        <f t="shared" si="49"/>
        <v>8.0403358138824039</v>
      </c>
      <c r="T30">
        <v>3291.62</v>
      </c>
      <c r="U30" s="8">
        <f t="shared" si="17"/>
        <v>9.0714111360912302</v>
      </c>
      <c r="V30">
        <v>26.4</v>
      </c>
      <c r="W30" s="8">
        <f t="shared" si="18"/>
        <v>0.81240384046359604</v>
      </c>
      <c r="X30" s="28"/>
      <c r="Y30">
        <f t="shared" si="34"/>
        <v>0.10358184210707889</v>
      </c>
      <c r="Z30">
        <f t="shared" si="35"/>
        <v>8.715232621375117E-4</v>
      </c>
      <c r="AA30" s="11">
        <f t="shared" si="19"/>
        <v>8.4138613912326903E-3</v>
      </c>
      <c r="AB30">
        <f t="shared" si="36"/>
        <v>0.32990379009448012</v>
      </c>
      <c r="AC30">
        <f t="shared" si="37"/>
        <v>2.4819570415068764E-3</v>
      </c>
      <c r="AD30" s="11">
        <f t="shared" si="38"/>
        <v>7.5232753185287037E-3</v>
      </c>
      <c r="AE30">
        <f t="shared" si="39"/>
        <v>3.8878831313999682</v>
      </c>
      <c r="AF30">
        <f t="shared" si="40"/>
        <v>3.1047604779635019E-2</v>
      </c>
      <c r="AG30" s="11">
        <f t="shared" si="21"/>
        <v>7.9857350980751425E-3</v>
      </c>
      <c r="AH30">
        <f t="shared" si="41"/>
        <v>0.44189694489249376</v>
      </c>
      <c r="AI30">
        <f t="shared" si="42"/>
        <v>3.3223182061465806E-3</v>
      </c>
      <c r="AJ30" s="11">
        <f t="shared" si="22"/>
        <v>7.5183099692052542E-3</v>
      </c>
      <c r="AK30">
        <f t="shared" si="43"/>
        <v>6.3862475243689903E-2</v>
      </c>
      <c r="AL30">
        <f t="shared" si="44"/>
        <v>5.9938280411052445E-4</v>
      </c>
      <c r="AM30" s="11">
        <f t="shared" si="25"/>
        <v>9.3855241567660352E-3</v>
      </c>
      <c r="AN30">
        <f t="shared" si="26"/>
        <v>8.3341236931189902E-2</v>
      </c>
      <c r="AO30">
        <f t="shared" si="27"/>
        <v>7.5940653567386465E-4</v>
      </c>
      <c r="AP30" s="11">
        <f t="shared" si="28"/>
        <v>9.1120142157340815E-3</v>
      </c>
      <c r="AQ30">
        <f t="shared" si="29"/>
        <v>6.6863450813473544E-4</v>
      </c>
      <c r="AR30">
        <f t="shared" si="30"/>
        <v>2.1370532368465436E-5</v>
      </c>
      <c r="AS30" s="11">
        <f t="shared" si="31"/>
        <v>3.1961455935144607E-2</v>
      </c>
    </row>
    <row r="31" spans="2:45" x14ac:dyDescent="0.25">
      <c r="B31" s="3" t="s">
        <v>16</v>
      </c>
      <c r="C31" s="4">
        <v>2.5741999999999998</v>
      </c>
      <c r="D31" s="3">
        <v>5.1252000000000004</v>
      </c>
      <c r="E31" s="3">
        <v>1.9909874912594208</v>
      </c>
      <c r="F31" s="9">
        <f t="shared" si="50"/>
        <v>1.7310314585262601E-4</v>
      </c>
      <c r="G31" s="10">
        <f t="shared" si="51"/>
        <v>8.6943361830529498E-5</v>
      </c>
      <c r="H31" s="31"/>
      <c r="I31" t="s">
        <v>16</v>
      </c>
      <c r="J31">
        <v>6638.5800000000008</v>
      </c>
      <c r="K31">
        <f t="shared" si="45"/>
        <v>12.882720985878722</v>
      </c>
      <c r="L31">
        <v>20648.379999999997</v>
      </c>
      <c r="M31">
        <f t="shared" si="46"/>
        <v>22.720244276855826</v>
      </c>
      <c r="N31">
        <v>66647.94</v>
      </c>
      <c r="O31">
        <f t="shared" si="47"/>
        <v>40.819094796430747</v>
      </c>
      <c r="P31" s="8">
        <v>28042.799999999999</v>
      </c>
      <c r="Q31">
        <f t="shared" si="48"/>
        <v>26.4777264885035</v>
      </c>
      <c r="R31" s="8">
        <v>3888.6199999999994</v>
      </c>
      <c r="S31">
        <f t="shared" si="49"/>
        <v>9.8597920870574143</v>
      </c>
      <c r="T31">
        <v>4893.78</v>
      </c>
      <c r="U31" s="8">
        <f t="shared" si="17"/>
        <v>11.060944805937691</v>
      </c>
      <c r="V31">
        <v>4.8000000000000007</v>
      </c>
      <c r="W31" s="8">
        <f t="shared" si="18"/>
        <v>0.34641016151377552</v>
      </c>
      <c r="X31" s="28"/>
      <c r="Y31">
        <f t="shared" si="34"/>
        <v>0.15069707710319521</v>
      </c>
      <c r="Z31">
        <f t="shared" si="35"/>
        <v>1.2504097671083363E-3</v>
      </c>
      <c r="AA31" s="11">
        <f t="shared" si="19"/>
        <v>8.2975051085567731E-3</v>
      </c>
      <c r="AB31">
        <f t="shared" si="36"/>
        <v>0.47301823027729284</v>
      </c>
      <c r="AC31">
        <f t="shared" si="37"/>
        <v>3.5397915049494482E-3</v>
      </c>
      <c r="AD31" s="11">
        <f t="shared" si="38"/>
        <v>7.483414545934838E-3</v>
      </c>
      <c r="AE31">
        <f t="shared" si="39"/>
        <v>1.5537212300754188</v>
      </c>
      <c r="AF31">
        <f t="shared" si="40"/>
        <v>1.242893672032259E-2</v>
      </c>
      <c r="AG31" s="11">
        <f t="shared" si="21"/>
        <v>7.9994637903733085E-3</v>
      </c>
      <c r="AH31">
        <f t="shared" si="41"/>
        <v>0.65361523924980136</v>
      </c>
      <c r="AI31">
        <f t="shared" si="42"/>
        <v>4.8930684017127694E-3</v>
      </c>
      <c r="AJ31" s="11">
        <f t="shared" si="22"/>
        <v>7.4861602176364136E-3</v>
      </c>
      <c r="AK31">
        <f t="shared" si="43"/>
        <v>9.2132105961308358E-2</v>
      </c>
      <c r="AL31">
        <f t="shared" si="44"/>
        <v>8.4866521535366358E-4</v>
      </c>
      <c r="AM31" s="11">
        <f t="shared" si="25"/>
        <v>9.2113949474905907E-3</v>
      </c>
      <c r="AN31">
        <f t="shared" si="26"/>
        <v>0.11887014813270143</v>
      </c>
      <c r="AO31">
        <f t="shared" si="27"/>
        <v>1.0668083556143217E-3</v>
      </c>
      <c r="AP31" s="11">
        <f t="shared" si="28"/>
        <v>8.9745690770350814E-3</v>
      </c>
      <c r="AQ31">
        <f t="shared" si="29"/>
        <v>1.1662837107867301E-4</v>
      </c>
      <c r="AR31">
        <f t="shared" si="30"/>
        <v>8.4769644155312435E-6</v>
      </c>
      <c r="AS31" s="11">
        <f t="shared" si="31"/>
        <v>7.2683553213763144E-2</v>
      </c>
    </row>
    <row r="32" spans="2:45" x14ac:dyDescent="0.25">
      <c r="B32" s="3" t="s">
        <v>17</v>
      </c>
      <c r="C32" s="4">
        <v>2.5093000000000001</v>
      </c>
      <c r="D32" s="3">
        <v>5.0574000000000003</v>
      </c>
      <c r="E32" s="3">
        <v>2.0154624795759775</v>
      </c>
      <c r="F32" s="9">
        <f t="shared" si="50"/>
        <v>1.7932560206231394E-4</v>
      </c>
      <c r="G32" s="10">
        <f t="shared" si="51"/>
        <v>8.8974914631028662E-5</v>
      </c>
      <c r="H32" s="31"/>
      <c r="I32" t="s">
        <v>17</v>
      </c>
      <c r="J32">
        <v>263.2</v>
      </c>
      <c r="K32">
        <f t="shared" si="45"/>
        <v>2.565151067676132</v>
      </c>
      <c r="L32">
        <v>803.19999999999993</v>
      </c>
      <c r="M32">
        <f t="shared" si="46"/>
        <v>4.4810713004816156</v>
      </c>
      <c r="N32">
        <v>15849.279999999999</v>
      </c>
      <c r="O32">
        <f t="shared" si="47"/>
        <v>19.905577107936359</v>
      </c>
      <c r="P32" s="8">
        <v>1132.1000000000001</v>
      </c>
      <c r="Q32">
        <f t="shared" si="48"/>
        <v>5.3200093984879393</v>
      </c>
      <c r="R32" s="8">
        <v>157.6</v>
      </c>
      <c r="S32">
        <f t="shared" si="49"/>
        <v>1.9849433241279208</v>
      </c>
      <c r="T32">
        <v>180</v>
      </c>
      <c r="U32" s="8">
        <f t="shared" si="17"/>
        <v>2.1213203435596424</v>
      </c>
      <c r="V32">
        <v>2.4000000000000021</v>
      </c>
      <c r="W32" s="8">
        <f t="shared" si="18"/>
        <v>0.24494897427831791</v>
      </c>
      <c r="X32" s="28"/>
      <c r="Y32">
        <f t="shared" si="34"/>
        <v>6.0481382069459489E-3</v>
      </c>
      <c r="Z32">
        <f t="shared" si="35"/>
        <v>7.6519797204287979E-5</v>
      </c>
      <c r="AA32" s="11">
        <f t="shared" si="19"/>
        <v>1.2651793756367748E-2</v>
      </c>
      <c r="AB32">
        <f t="shared" si="36"/>
        <v>1.8626093586465092E-2</v>
      </c>
      <c r="AC32">
        <f t="shared" si="37"/>
        <v>1.7264751100262178E-4</v>
      </c>
      <c r="AD32" s="11">
        <f t="shared" si="38"/>
        <v>9.2691207740993251E-3</v>
      </c>
      <c r="AE32">
        <f t="shared" si="39"/>
        <v>0.37402625902877112</v>
      </c>
      <c r="AF32">
        <f t="shared" si="40"/>
        <v>3.019993533820734E-3</v>
      </c>
      <c r="AG32" s="11">
        <f t="shared" si="21"/>
        <v>8.0742821150116845E-3</v>
      </c>
      <c r="AH32">
        <f t="shared" si="41"/>
        <v>2.6711099877282752E-2</v>
      </c>
      <c r="AI32">
        <f t="shared" si="42"/>
        <v>2.3474530455167873E-4</v>
      </c>
      <c r="AJ32" s="11">
        <f t="shared" si="22"/>
        <v>8.7883054471794651E-3</v>
      </c>
      <c r="AK32">
        <f t="shared" si="43"/>
        <v>3.7798789526959711E-3</v>
      </c>
      <c r="AL32">
        <f t="shared" si="44"/>
        <v>5.8196705926906472E-5</v>
      </c>
      <c r="AM32" s="11">
        <f t="shared" si="25"/>
        <v>1.5396446990821782E-2</v>
      </c>
      <c r="AN32">
        <f t="shared" si="26"/>
        <v>4.4259556051488465E-3</v>
      </c>
      <c r="AO32">
        <f t="shared" si="27"/>
        <v>6.4795084739339601E-5</v>
      </c>
      <c r="AP32" s="11">
        <f t="shared" si="28"/>
        <v>1.4639795452074021E-2</v>
      </c>
      <c r="AQ32">
        <f t="shared" si="29"/>
        <v>5.9031035351819282E-5</v>
      </c>
      <c r="AR32">
        <f t="shared" si="30"/>
        <v>6.0463552222501693E-6</v>
      </c>
      <c r="AS32" s="11">
        <f t="shared" si="31"/>
        <v>0.10242671818670425</v>
      </c>
    </row>
    <row r="33" spans="1:45" x14ac:dyDescent="0.25">
      <c r="B33" s="3" t="s">
        <v>18</v>
      </c>
      <c r="C33" s="4">
        <v>2.4788999999999999</v>
      </c>
      <c r="D33" s="3">
        <v>5.0540000000000003</v>
      </c>
      <c r="E33" s="3">
        <v>2.0388075356004682</v>
      </c>
      <c r="F33" s="9">
        <f t="shared" si="50"/>
        <v>1.8321391048842223E-4</v>
      </c>
      <c r="G33" s="10">
        <f t="shared" si="51"/>
        <v>8.9863269234220384E-5</v>
      </c>
      <c r="H33" s="31"/>
      <c r="I33" t="s">
        <v>18</v>
      </c>
      <c r="J33">
        <v>12837.039999999999</v>
      </c>
      <c r="K33">
        <f t="shared" si="45"/>
        <v>17.914407609519216</v>
      </c>
      <c r="L33">
        <v>40460.840000000004</v>
      </c>
      <c r="M33">
        <f t="shared" si="46"/>
        <v>31.804417932104968</v>
      </c>
      <c r="N33">
        <v>38098.86</v>
      </c>
      <c r="O33">
        <f t="shared" si="47"/>
        <v>30.862136996650118</v>
      </c>
      <c r="P33" s="8">
        <v>53897.98</v>
      </c>
      <c r="Q33">
        <f t="shared" si="48"/>
        <v>36.707621824356863</v>
      </c>
      <c r="R33" s="8">
        <v>7617.5199999999995</v>
      </c>
      <c r="S33">
        <f t="shared" si="49"/>
        <v>13.799927536041629</v>
      </c>
      <c r="T33">
        <v>9513.24</v>
      </c>
      <c r="U33" s="8">
        <f t="shared" si="17"/>
        <v>15.421770326392492</v>
      </c>
      <c r="V33">
        <v>7.2000000000000028</v>
      </c>
      <c r="W33" s="8">
        <f t="shared" si="18"/>
        <v>0.42426406871192862</v>
      </c>
      <c r="X33" s="27"/>
      <c r="Y33">
        <f t="shared" si="34"/>
        <v>0.29840234295511103</v>
      </c>
      <c r="Z33">
        <f t="shared" si="35"/>
        <v>2.4430885427531484E-3</v>
      </c>
      <c r="AA33" s="11">
        <f t="shared" si="19"/>
        <v>8.1872297601921461E-3</v>
      </c>
      <c r="AB33">
        <f t="shared" si="36"/>
        <v>0.94914920487951404</v>
      </c>
      <c r="AC33">
        <f t="shared" si="37"/>
        <v>7.0652120598094234E-3</v>
      </c>
      <c r="AD33" s="11">
        <f t="shared" si="38"/>
        <v>7.4437317373155136E-3</v>
      </c>
      <c r="AE33">
        <f t="shared" si="39"/>
        <v>0.90950700627771985</v>
      </c>
      <c r="AF33">
        <f t="shared" si="40"/>
        <v>7.2915591023401654E-3</v>
      </c>
      <c r="AG33" s="11">
        <f t="shared" si="21"/>
        <v>8.0170455554618037E-3</v>
      </c>
      <c r="AH33">
        <f t="shared" si="41"/>
        <v>1.2864146647140706</v>
      </c>
      <c r="AI33">
        <f t="shared" si="42"/>
        <v>9.5935365193475786E-3</v>
      </c>
      <c r="AJ33" s="11">
        <f t="shared" si="22"/>
        <v>7.4575770803109731E-3</v>
      </c>
      <c r="AK33">
        <f t="shared" si="43"/>
        <v>0.1848148204251886</v>
      </c>
      <c r="AL33">
        <f t="shared" si="44"/>
        <v>1.6705379334504031E-3</v>
      </c>
      <c r="AM33" s="11">
        <f t="shared" si="25"/>
        <v>9.0389825318506964E-3</v>
      </c>
      <c r="AN33">
        <f t="shared" si="26"/>
        <v>0.23662711787970472</v>
      </c>
      <c r="AO33">
        <f t="shared" si="27"/>
        <v>2.0906752066834648E-3</v>
      </c>
      <c r="AP33" s="11">
        <f t="shared" si="28"/>
        <v>8.8353153493857424E-3</v>
      </c>
      <c r="AQ33">
        <f t="shared" si="29"/>
        <v>1.7914437147186261E-4</v>
      </c>
      <c r="AR33">
        <f t="shared" si="30"/>
        <v>1.0668928435798177E-5</v>
      </c>
      <c r="AS33" s="11">
        <f t="shared" si="31"/>
        <v>5.9554918461247316E-2</v>
      </c>
    </row>
    <row r="34" spans="1:45" s="13" customFormat="1" ht="30.75" thickBot="1" x14ac:dyDescent="0.3">
      <c r="A34" s="25"/>
      <c r="B34" s="25"/>
      <c r="C34" s="25"/>
      <c r="D34" s="25"/>
      <c r="E34" s="25"/>
      <c r="F34" s="25"/>
      <c r="G34" s="25"/>
      <c r="H34" s="34" t="s">
        <v>55</v>
      </c>
      <c r="I34" s="64" t="s">
        <v>56</v>
      </c>
      <c r="J34" s="65">
        <v>1.14014767029888E-5</v>
      </c>
      <c r="K34" s="65">
        <v>9.1974777831238999E-8</v>
      </c>
      <c r="L34" s="65">
        <v>1.1505973337568001E-5</v>
      </c>
      <c r="M34" s="65">
        <v>8.5162225816177602E-8</v>
      </c>
      <c r="N34" s="65">
        <v>1.17089469408196E-5</v>
      </c>
      <c r="O34" s="65">
        <v>9.3384820962855102E-8</v>
      </c>
      <c r="P34" s="25">
        <v>1.170664E-5</v>
      </c>
      <c r="Q34" s="65">
        <v>8.6931983599519403E-8</v>
      </c>
      <c r="R34" s="25">
        <v>1.19E-5</v>
      </c>
      <c r="S34" s="25">
        <v>1.05375976087826E-7</v>
      </c>
      <c r="T34" s="25">
        <v>1.22E-5</v>
      </c>
      <c r="U34" s="25">
        <v>1.0595530059326801E-7</v>
      </c>
      <c r="V34" s="25">
        <v>1.2203781999999999E-5</v>
      </c>
      <c r="W34" s="25">
        <v>1.05375976087826E-7</v>
      </c>
      <c r="X34" s="30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1:45" ht="30.75" thickTop="1" x14ac:dyDescent="0.25">
      <c r="A35" s="35" t="s">
        <v>49</v>
      </c>
      <c r="B35">
        <f>1/8</f>
        <v>0.125</v>
      </c>
      <c r="I35" t="s">
        <v>70</v>
      </c>
    </row>
    <row r="36" spans="1:45" ht="30" x14ac:dyDescent="0.25">
      <c r="A36" s="35" t="s">
        <v>50</v>
      </c>
      <c r="B36">
        <v>0.5</v>
      </c>
      <c r="I36" t="s">
        <v>71</v>
      </c>
    </row>
    <row r="38" spans="1:45" x14ac:dyDescent="0.25">
      <c r="I38" s="5"/>
      <c r="J38" s="5"/>
      <c r="K38" s="5"/>
      <c r="L38" s="5"/>
      <c r="M38" s="5"/>
    </row>
    <row r="39" spans="1:45" x14ac:dyDescent="0.25">
      <c r="K39" s="5"/>
      <c r="L39" s="5"/>
      <c r="M39" s="5"/>
      <c r="N39" s="5"/>
    </row>
    <row r="40" spans="1:45" x14ac:dyDescent="0.25">
      <c r="E40" s="52"/>
    </row>
    <row r="41" spans="1:45" x14ac:dyDescent="0.25">
      <c r="E41" s="52"/>
      <c r="G41" s="52"/>
      <c r="J41" s="5"/>
      <c r="K41" s="5"/>
      <c r="L41" s="5"/>
      <c r="M41" s="5"/>
      <c r="N41" s="5"/>
      <c r="O41" s="5"/>
      <c r="P41" s="5"/>
    </row>
    <row r="42" spans="1:45" x14ac:dyDescent="0.25">
      <c r="E42" s="52"/>
      <c r="G42" s="52"/>
    </row>
    <row r="43" spans="1:45" x14ac:dyDescent="0.25">
      <c r="G43" s="52"/>
    </row>
    <row r="44" spans="1:45" x14ac:dyDescent="0.25">
      <c r="G44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7" bestFit="1" customWidth="1"/>
    <col min="4" max="4" width="10.140625" bestFit="1" customWidth="1"/>
    <col min="13" max="13" width="9.85546875" bestFit="1" customWidth="1"/>
    <col min="34" max="34" width="10.140625" bestFit="1" customWidth="1"/>
  </cols>
  <sheetData>
    <row r="1" spans="1:34" x14ac:dyDescent="0.25">
      <c r="A1" t="str">
        <f>Sn_Calculations!B5</f>
        <v>Sample ID</v>
      </c>
      <c r="B1" t="str">
        <f>Sn_Calculations!Y5</f>
        <v>Sn117</v>
      </c>
      <c r="C1" t="str">
        <f>Sn_Calculations!Z5</f>
        <v>±</v>
      </c>
      <c r="D1" t="str">
        <f>Sn_Calculations!AA5</f>
        <v>%</v>
      </c>
      <c r="E1" s="12" t="str">
        <f>Sn_Calculations!AB5</f>
        <v>Sn118</v>
      </c>
      <c r="F1" t="str">
        <f>Sn_Calculations!AC5</f>
        <v>±</v>
      </c>
      <c r="G1" s="11" t="str">
        <f>Sn_Calculations!AD5</f>
        <v>%</v>
      </c>
      <c r="H1" s="12" t="str">
        <f>Sn_Calculations!AE5</f>
        <v>Sn119</v>
      </c>
      <c r="I1" t="str">
        <f>Sn_Calculations!AF5</f>
        <v>±</v>
      </c>
      <c r="J1" t="str">
        <f>Sn_Calculations!AG5</f>
        <v>%</v>
      </c>
      <c r="K1" s="12" t="str">
        <f>Sn_Calculations!AH5</f>
        <v>Sn120</v>
      </c>
      <c r="L1" t="str">
        <f>Sn_Calculations!AI5</f>
        <v>±</v>
      </c>
      <c r="M1" t="str">
        <f>Sn_Calculations!AJ5</f>
        <v>%</v>
      </c>
      <c r="N1" s="12" t="str">
        <f>Sn_Calculations!AK5</f>
        <v>Sn122</v>
      </c>
      <c r="O1" t="str">
        <f>Sn_Calculations!AL5</f>
        <v>±</v>
      </c>
      <c r="P1" s="47" t="str">
        <f>Sn_Calculations!AM5</f>
        <v>%</v>
      </c>
      <c r="Q1" s="12" t="str">
        <f>Sn_Calculations!AN5</f>
        <v>Sn124</v>
      </c>
      <c r="R1" t="str">
        <f>Sn_Calculations!AO5</f>
        <v>±</v>
      </c>
      <c r="S1" t="str">
        <f>Sn_Calculations!AP5</f>
        <v>%</v>
      </c>
      <c r="T1" s="24" t="str">
        <f>Sn_Calculations!AQ5</f>
        <v>Sn126</v>
      </c>
      <c r="U1" t="str">
        <f>Sn_Calculations!AR5</f>
        <v>±</v>
      </c>
      <c r="V1" t="str">
        <f>Sn_Calculations!AS5</f>
        <v>%</v>
      </c>
      <c r="W1" s="24"/>
      <c r="X1" t="s">
        <v>52</v>
      </c>
      <c r="Y1" t="s">
        <v>52</v>
      </c>
      <c r="Z1" t="s">
        <v>52</v>
      </c>
      <c r="AA1" t="s">
        <v>52</v>
      </c>
      <c r="AB1" t="s">
        <v>52</v>
      </c>
      <c r="AC1" t="s">
        <v>52</v>
      </c>
      <c r="AD1" t="s">
        <v>52</v>
      </c>
      <c r="AF1" t="s">
        <v>54</v>
      </c>
      <c r="AG1" t="s">
        <v>33</v>
      </c>
      <c r="AH1" t="s">
        <v>36</v>
      </c>
    </row>
    <row r="2" spans="1:34" s="83" customFormat="1" x14ac:dyDescent="0.25">
      <c r="A2" s="83" t="str">
        <f>Sn_Calculations!B6</f>
        <v>87G Trace</v>
      </c>
      <c r="B2" s="83">
        <f>IF(Sn_Calculations!Y6&gt;SUM($B$30:$D$30),Sn_Calculations!Y6-SUM($B$30:$D$30),"LLD")</f>
        <v>1.6522396530349874</v>
      </c>
      <c r="C2" s="83">
        <f>IF(Sn_Calculations!Y6&gt;SUM($B$30:$D$30),(Sn_Calculations!Z6^2+$B$31^2+$C$31^2+$D$31^2)^0.5,"LLD")</f>
        <v>0.73465579755585753</v>
      </c>
      <c r="D2" s="84">
        <f>IF(Sn_Calculations!Y6&gt;SUM($B$30:$D$30),C2/B2,"LLD")</f>
        <v>0.44464239567569597</v>
      </c>
      <c r="E2" s="85">
        <f>IF(Sn_Calculations!AB6&gt;SUM($E$30:$G$30),Sn_Calculations!AB6-SUM($E$30:$G$30),"LLD")</f>
        <v>5.411627589189786</v>
      </c>
      <c r="F2" s="83">
        <f>IF(Sn_Calculations!AB6&gt;SUM($E$30:$G$30),(Sn_Calculations!AC6^2+$E$31^2+$F$31^2+$G$31^2)^0.5,"LLD")</f>
        <v>2.3378645222356385</v>
      </c>
      <c r="G2" s="84">
        <f>IF(Sn_Calculations!AB6&gt;SUM($E$30:$G$30),F2/E2,"LLD")</f>
        <v>0.43200765087858845</v>
      </c>
      <c r="H2" s="85">
        <f>IF(Sn_Calculations!AE6&gt;SUM($H$30:$J$30),Sn_Calculations!AE6-SUM($H$30:$J$30),"LLD")</f>
        <v>3.7559355735050364</v>
      </c>
      <c r="I2" s="83">
        <f>IF(Sn_Calculations!AE6&gt;SUM($H$30:$J$30),(Sn_Calculations!AF6^2+$H$31^2+$I$31^2+$J$31^2)^0.5,"LLD")</f>
        <v>0.83883499349477342</v>
      </c>
      <c r="J2" s="84">
        <f>IF(Sn_Calculations!AE6&gt;SUM($H$30:$J$30),I2/H2,"LLD")</f>
        <v>0.22333583126719428</v>
      </c>
      <c r="K2" s="85">
        <f>IF(Sn_Calculations!AH6&gt;SUM($K$30:$M$30),Sn_Calculations!AH6-SUM($K$30:$M$30),"LLD")</f>
        <v>6.6630925138626838</v>
      </c>
      <c r="L2" s="83">
        <f>IF(Sn_Calculations!AH6&gt;SUM($K$30:$M$30),(Sn_Calculations!AI6^2+$K$31^2+$L$31^2+$M$31^2)^0.5,"LLD")</f>
        <v>3.1983471099913703</v>
      </c>
      <c r="M2" s="84">
        <f>IF(Sn_Calculations!AH6&gt;SUM($K$30:$M$30),L2/K2,"LLD")</f>
        <v>0.4800094105458016</v>
      </c>
      <c r="N2" s="85">
        <f>IF(Sn_Calculations!AK6&gt;SUM($N$30:$P$30),Sn_Calculations!AK6-SUM($N$30:$P$30),"LLD")</f>
        <v>1.3301105289552235</v>
      </c>
      <c r="O2" s="83">
        <f>IF(Sn_Calculations!AK6&gt;SUM($N$30:$P$30),(Sn_Calculations!AL6^2+$N$31^2+$O$31^2+$P$31^2)^0.5,"LLD")</f>
        <v>0.46273736721202546</v>
      </c>
      <c r="P2" s="86">
        <f>IF(Sn_Calculations!AK6&gt;SUM($N$30:$P$30),O2/N2,"LLD")</f>
        <v>0.34789392094768007</v>
      </c>
      <c r="Q2" s="85">
        <f>IF(Sn_Calculations!AN6&gt;SUM($Q$30:$S$30),Sn_Calculations!AN6-SUM($Q$30:$S$30),"LLD")</f>
        <v>1.6760676107462678</v>
      </c>
      <c r="R2" s="83">
        <f>IF(Sn_Calculations!AN6&gt;SUM($Q$30:$S$30),(Sn_Calculations!AO6^2+$Q$31^2+$R$31^2+$S$31^2)^0.5,"LLD")</f>
        <v>0.58787686397704686</v>
      </c>
      <c r="S2" s="86">
        <f>IF(Sn_Calculations!AN6&gt;SUM($Q$30:$S$30),R2/Q2,"LLD")</f>
        <v>0.35074770266295829</v>
      </c>
      <c r="T2" s="85">
        <f>IF(Sn_Calculations!AQ6&gt;SUM($T$30:$V$30),Sn_Calculations!AQ6-SUM($T$30:$V$30),"LLD")</f>
        <v>1.3236214671359994</v>
      </c>
      <c r="U2" s="83">
        <f>IF(Sn_Calculations!AQ6&gt;SUM($T$30:$V$30),(Sn_Calculations!AR6^2+$T$31^2+$U$31^2+$V$31^2)^0.5,"LLD")</f>
        <v>2.5942032078864346E-2</v>
      </c>
      <c r="V2" s="86">
        <f>IF(Sn_Calculations!AQ6&gt;SUM($T$30:$V$30),U2/T2,"LLD")</f>
        <v>1.959928327167185E-2</v>
      </c>
      <c r="W2" s="87"/>
      <c r="X2" s="83">
        <f>IF(C2="LLD","LLD",C2^2)</f>
        <v>0.53971914088243311</v>
      </c>
      <c r="Y2" s="83">
        <f>IF(F2="LLD","LLD",F2^2)</f>
        <v>5.4656105243280697</v>
      </c>
      <c r="Z2" s="83">
        <f>IF(I2="LLD","LLD",I2^2)</f>
        <v>0.70364414631137662</v>
      </c>
      <c r="AA2" s="83">
        <f>IF(L2="LLD","LLD",L2^2)</f>
        <v>10.22942423599015</v>
      </c>
      <c r="AB2" s="83">
        <f>IF(O2="LLD","LLD",O2^2)</f>
        <v>0.2141258710143169</v>
      </c>
      <c r="AC2" s="83">
        <f>IF(R2="LLD","LLD",R2^2)</f>
        <v>0.34559920719948728</v>
      </c>
      <c r="AD2" s="83">
        <f>IF(U2="LLD","LLD",U2^2)</f>
        <v>6.729890283808268E-4</v>
      </c>
      <c r="AF2" s="83">
        <f>IF(SUM(B2,E2,H2,K2,N2,Q2,T2)=0,"LLD",SUM(B2,E2,H2,K2,N2,Q2,T2))</f>
        <v>21.812694936429988</v>
      </c>
      <c r="AG2" s="83">
        <f>IF(AF2="LLD","LLD",SUM(X2:AD2)^0.5)</f>
        <v>4.1831562383867782</v>
      </c>
      <c r="AH2" s="84">
        <f>IF(AF2="LLD","LLD",AG2/AF2)</f>
        <v>0.19177622254278964</v>
      </c>
    </row>
    <row r="3" spans="1:34" s="13" customFormat="1" x14ac:dyDescent="0.25">
      <c r="A3" s="13" t="str">
        <f>Sn_Calculations!B7</f>
        <v>90G Trace</v>
      </c>
      <c r="B3" s="13">
        <f>IF(Sn_Calculations!Y7&gt;SUM($B$30:$D$30),Sn_Calculations!Y7-SUM($B$30:$D$30),"LLD")</f>
        <v>5.2087558613937393E-2</v>
      </c>
      <c r="C3" s="13">
        <f>IF(Sn_Calculations!Y7&gt;SUM($B$30:$D$30),(Sn_Calculations!Z7^2+$B$31^2+$C$31^2+$D$31^2)^0.5,"LLD")</f>
        <v>0.73400145232712477</v>
      </c>
      <c r="D3" s="74">
        <f>IF(Sn_Calculations!Y7&gt;SUM($B$30:$D$30),C3/B3,"LLD")</f>
        <v>14.091684691298306</v>
      </c>
      <c r="E3" s="75">
        <f>IF(Sn_Calculations!AB7&gt;SUM($E$30:$G$30),Sn_Calculations!AB7-SUM($E$30:$G$30),"LLD")</f>
        <v>0.12031533156832883</v>
      </c>
      <c r="F3" s="13">
        <f>IF(Sn_Calculations!AB7&gt;SUM($E$30:$G$30),(Sn_Calculations!AC7^2+$E$31^2+$F$31^2+$G$31^2)^0.5,"LLD")</f>
        <v>2.3360011912812171</v>
      </c>
      <c r="G3" s="74">
        <f>IF(Sn_Calculations!AB7&gt;SUM($E$30:$G$30),F3/E3,"LLD")</f>
        <v>19.415656847976752</v>
      </c>
      <c r="H3" s="75">
        <f>IF(Sn_Calculations!AE7&gt;SUM($H$30:$J$30),Sn_Calculations!AE7-SUM($H$30:$J$30),"LLD")</f>
        <v>7.1163046651861439</v>
      </c>
      <c r="I3" s="13">
        <f>IF(Sn_Calculations!AE7&gt;SUM($H$30:$J$30),(Sn_Calculations!AF7^2+$H$31^2+$I$31^2+$J$31^2)^0.5,"LLD")</f>
        <v>0.83897766380495997</v>
      </c>
      <c r="J3" s="74">
        <f>IF(Sn_Calculations!AE7&gt;SUM($H$30:$J$30),I3/H3,"LLD")</f>
        <v>0.11789513002574835</v>
      </c>
      <c r="K3" s="75" t="str">
        <f>IF(Sn_Calculations!AH7&gt;SUM($K$30:$M$30),Sn_Calculations!AH7-SUM($K$30:$M$30),"LLD")</f>
        <v>LLD</v>
      </c>
      <c r="L3" s="13" t="str">
        <f>IF(Sn_Calculations!AH7&gt;SUM($K$30:$M$30),(Sn_Calculations!AI7^2+$K$31^2+$L$31^2+$M$31^2)^0.5,"LLD")</f>
        <v>LLD</v>
      </c>
      <c r="M3" s="74" t="str">
        <f>IF(Sn_Calculations!AH7&gt;SUM($K$30:$M$30),L3/K3,"LLD")</f>
        <v>LLD</v>
      </c>
      <c r="N3" s="75">
        <f>IF(Sn_Calculations!AK7&gt;SUM($N$30:$P$30),Sn_Calculations!AK7-SUM($N$30:$P$30),"LLD")</f>
        <v>3.9867709538461533E-2</v>
      </c>
      <c r="O3" s="13">
        <f>IF(Sn_Calculations!AK7&gt;SUM($N$30:$P$30),(Sn_Calculations!AL7^2+$N$31^2+$O$31^2+$P$31^2)^0.5,"LLD")</f>
        <v>0.46200180906686705</v>
      </c>
      <c r="P3" s="76">
        <f>IF(Sn_Calculations!AK7&gt;SUM($N$30:$P$30),O3/N3,"LLD")</f>
        <v>11.588371000374639</v>
      </c>
      <c r="Q3" s="75">
        <f>IF(Sn_Calculations!AN7&gt;SUM($Q$30:$S$30),Sn_Calculations!AN7-SUM($Q$30:$S$30),"LLD")</f>
        <v>4.5827053948717958E-2</v>
      </c>
      <c r="R3" s="13">
        <f>IF(Sn_Calculations!AN7&gt;SUM($Q$30:$S$30),(Sn_Calculations!AO7^2+$Q$31^2+$R$31^2+$S$31^2)^0.5,"LLD")</f>
        <v>0.58700169283204495</v>
      </c>
      <c r="S3" s="76">
        <f>IF(Sn_Calculations!AN7&gt;SUM($Q$30:$S$30),R3/Q3,"LLD")</f>
        <v>12.809064564545649</v>
      </c>
      <c r="T3" s="75">
        <f>IF(Sn_Calculations!AQ7&gt;SUM($T$30:$V$30),Sn_Calculations!AQ7-SUM($T$30:$V$30),"LLD")</f>
        <v>6.1947649101948719E-3</v>
      </c>
      <c r="U3" s="13">
        <f>IF(Sn_Calculations!AQ7&gt;SUM($T$30:$V$30),(Sn_Calculations!AR7^2+$T$31^2+$U$31^2+$V$31^2)^0.5,"LLD")</f>
        <v>4.9367488707541404E-4</v>
      </c>
      <c r="V3" s="76">
        <f>IF(Sn_Calculations!AQ7&gt;SUM($T$30:$V$30),U3/T3,"LLD")</f>
        <v>7.9692271495720765E-2</v>
      </c>
      <c r="W3" s="77"/>
      <c r="X3" s="13">
        <f t="shared" ref="X3:X29" si="0">IF(C3="LLD","LLD",C3^2)</f>
        <v>0.53875813201832845</v>
      </c>
      <c r="Y3" s="13">
        <f t="shared" ref="Y3:Y29" si="1">IF(F3="LLD","LLD",F3^2)</f>
        <v>5.4569015656672653</v>
      </c>
      <c r="Z3" s="13">
        <f t="shared" ref="Z3:Z29" si="2">IF(I3="LLD","LLD",I3^2)</f>
        <v>0.70388352036362845</v>
      </c>
      <c r="AA3" s="13" t="str">
        <f t="shared" ref="AA3:AA29" si="3">IF(L3="LLD","LLD",L3^2)</f>
        <v>LLD</v>
      </c>
      <c r="AB3" s="13">
        <f t="shared" ref="AB3:AB29" si="4">IF(O3="LLD","LLD",O3^2)</f>
        <v>0.21344567158105787</v>
      </c>
      <c r="AC3" s="13">
        <f t="shared" ref="AC3:AC29" si="5">IF(R3="LLD","LLD",R3^2)</f>
        <v>0.34457098738768643</v>
      </c>
      <c r="AD3" s="13">
        <f t="shared" ref="AD3:AD29" si="6">IF(U3="LLD","LLD",U3^2)</f>
        <v>2.4371489412892278E-7</v>
      </c>
      <c r="AF3" s="13">
        <f t="shared" ref="AF3:AF29" si="7">IF(SUM(B3,E3,H3,K3,N3,Q3,T3)=0,"LLD",SUM(B3,E3,H3,K3,N3,Q3,T3))</f>
        <v>7.3805970837657844</v>
      </c>
      <c r="AG3" s="13">
        <f t="shared" ref="AG3:AG29" si="8">IF(AF3="LLD","LLD",SUM(X3:AD3)^0.5)</f>
        <v>2.6939859169514713</v>
      </c>
      <c r="AH3" s="74">
        <f t="shared" ref="AH3:AH29" si="9">IF(AF3="LLD","LLD",AG3/AF3)</f>
        <v>0.36500921082348603</v>
      </c>
    </row>
    <row r="4" spans="1:34" x14ac:dyDescent="0.25">
      <c r="A4" t="str">
        <f>Sn_Calculations!B8</f>
        <v>93G Trace</v>
      </c>
      <c r="B4">
        <f>IF(Sn_Calculations!Y8&gt;SUM($B$30:$D$30),Sn_Calculations!Y8-SUM($B$30:$D$30),"LLD")</f>
        <v>3.1660110115015926E-2</v>
      </c>
      <c r="C4">
        <f>IF(Sn_Calculations!Y8&gt;SUM($B$30:$D$30),(Sn_Calculations!Z8^2+$B$31^2+$C$31^2+$D$31^2)^0.5,"LLD")</f>
        <v>0.73400066487992421</v>
      </c>
      <c r="D4" s="11">
        <f>IF(Sn_Calculations!Y8&gt;SUM($B$30:$D$30),C4/B4,"LLD")</f>
        <v>23.183768540710112</v>
      </c>
      <c r="E4" s="12">
        <f>IF(Sn_Calculations!AB8&gt;SUM($E$30:$G$30),Sn_Calculations!AB8-SUM($E$30:$G$30),"LLD")</f>
        <v>7.4854943722690817E-2</v>
      </c>
      <c r="F4">
        <f>IF(Sn_Calculations!AB8&gt;SUM($E$30:$G$30),(Sn_Calculations!AC8^2+$E$31^2+$F$31^2+$G$31^2)^0.5,"LLD")</f>
        <v>2.3360005417270928</v>
      </c>
      <c r="G4" s="11">
        <f>IF(Sn_Calculations!AB8&gt;SUM($E$30:$G$30),F4/E4,"LLD")</f>
        <v>31.207030899403104</v>
      </c>
      <c r="H4" s="12" t="str">
        <f>IF(Sn_Calculations!AE8&gt;SUM($H$30:$J$30),Sn_Calculations!AE8-SUM($H$30:$J$30),"LLD")</f>
        <v>LLD</v>
      </c>
      <c r="I4" t="str">
        <f>IF(Sn_Calculations!AE8&gt;SUM($H$30:$J$30),(Sn_Calculations!AF8^2+$H$31^2+$I$31^2+$J$31^2)^0.5,"LLD")</f>
        <v>LLD</v>
      </c>
      <c r="J4" s="11" t="str">
        <f>IF(Sn_Calculations!AE8&gt;SUM($H$30:$J$30),I4/H4,"LLD")</f>
        <v>LLD</v>
      </c>
      <c r="K4" s="12" t="str">
        <f>IF(Sn_Calculations!AH8&gt;SUM($K$30:$M$30),Sn_Calculations!AH8-SUM($K$30:$M$30),"LLD")</f>
        <v>LLD</v>
      </c>
      <c r="L4" t="str">
        <f>IF(Sn_Calculations!AH8&gt;SUM($K$30:$M$30),(Sn_Calculations!AI8^2+$K$31^2+$L$31^2+$M$31^2)^0.5,"LLD")</f>
        <v>LLD</v>
      </c>
      <c r="M4" s="11" t="str">
        <f>IF(Sn_Calculations!AH8&gt;SUM($K$30:$M$30),L4/K4,"LLD")</f>
        <v>LLD</v>
      </c>
      <c r="N4" s="12">
        <f>IF(Sn_Calculations!AK8&gt;SUM($N$30:$P$30),Sn_Calculations!AK8-SUM($N$30:$P$30),"LLD")</f>
        <v>2.0770785208747516E-2</v>
      </c>
      <c r="O4">
        <f>IF(Sn_Calculations!AK8&gt;SUM($N$30:$P$30),(Sn_Calculations!AL8^2+$N$31^2+$O$31^2+$P$31^2)^0.5,"LLD")</f>
        <v>0.46200070721938385</v>
      </c>
      <c r="P4" s="48">
        <f>IF(Sn_Calculations!AK8&gt;SUM($N$30:$P$30),O4/N4,"LLD")</f>
        <v>22.242813768292905</v>
      </c>
      <c r="Q4" s="12">
        <f>IF(Sn_Calculations!AN8&gt;SUM($Q$30:$S$30),Sn_Calculations!AN8-SUM($Q$30:$S$30),"LLD")</f>
        <v>2.8069915228628228E-2</v>
      </c>
      <c r="R4">
        <f>IF(Sn_Calculations!AN8&gt;SUM($Q$30:$S$30),(Sn_Calculations!AO8^2+$Q$31^2+$R$31^2+$S$31^2)^0.5,"LLD")</f>
        <v>0.58700078444601245</v>
      </c>
      <c r="S4" s="48">
        <f>IF(Sn_Calculations!AN8&gt;SUM($Q$30:$S$30),R4/Q4,"LLD")</f>
        <v>20.91209680061079</v>
      </c>
      <c r="T4" s="12">
        <f>IF(Sn_Calculations!AQ8&gt;SUM($T$30:$V$30),Sn_Calculations!AQ8-SUM($T$30:$V$30),"LLD")</f>
        <v>6.7775971833256444E-3</v>
      </c>
      <c r="U4">
        <f>IF(Sn_Calculations!AQ8&gt;SUM($T$30:$V$30),(Sn_Calculations!AR8^2+$T$31^2+$U$31^2+$V$31^2)^0.5,"LLD")</f>
        <v>4.5740772938610621E-4</v>
      </c>
      <c r="V4" s="48">
        <f>IF(Sn_Calculations!AQ8&gt;SUM($T$30:$V$30),U4/T4,"LLD")</f>
        <v>6.7488184531153336E-2</v>
      </c>
      <c r="W4" s="24"/>
      <c r="X4">
        <f t="shared" si="0"/>
        <v>0.53875697604417083</v>
      </c>
      <c r="Y4">
        <f t="shared" si="1"/>
        <v>5.456898530949271</v>
      </c>
      <c r="Z4" t="str">
        <f t="shared" si="2"/>
        <v>LLD</v>
      </c>
      <c r="AA4" t="str">
        <f t="shared" si="3"/>
        <v>LLD</v>
      </c>
      <c r="AB4">
        <f t="shared" si="4"/>
        <v>0.21344465347121083</v>
      </c>
      <c r="AC4">
        <f t="shared" si="5"/>
        <v>0.34456992094023398</v>
      </c>
      <c r="AD4">
        <f t="shared" si="6"/>
        <v>2.0922183090215336E-7</v>
      </c>
      <c r="AF4">
        <f t="shared" si="7"/>
        <v>0.16213335145840813</v>
      </c>
      <c r="AG4">
        <f t="shared" si="8"/>
        <v>2.5600137286012195</v>
      </c>
      <c r="AH4" s="11">
        <f t="shared" si="9"/>
        <v>15.789556593838356</v>
      </c>
    </row>
    <row r="5" spans="1:34" x14ac:dyDescent="0.25">
      <c r="A5" t="str">
        <f>Sn_Calculations!B9</f>
        <v>96G Trace</v>
      </c>
      <c r="B5">
        <f>IF(Sn_Calculations!Y9&gt;SUM($B$30:$D$30),Sn_Calculations!Y9-SUM($B$30:$D$30),"LLD")</f>
        <v>2.2387739188464369E-2</v>
      </c>
      <c r="C5">
        <f>IF(Sn_Calculations!Y9&gt;SUM($B$30:$D$30),(Sn_Calculations!Z9^2+$B$31^2+$C$31^2+$D$31^2)^0.5,"LLD")</f>
        <v>0.73400062527650378</v>
      </c>
      <c r="D5" s="11">
        <f>IF(Sn_Calculations!Y9&gt;SUM($B$30:$D$30),C5/B5,"LLD")</f>
        <v>32.785830632452118</v>
      </c>
      <c r="E5" s="12">
        <f>IF(Sn_Calculations!AB9&gt;SUM($E$30:$G$30),Sn_Calculations!AB9-SUM($E$30:$G$30),"LLD")</f>
        <v>9.9157846026823829E-2</v>
      </c>
      <c r="F5">
        <f>IF(Sn_Calculations!AB9&gt;SUM($E$30:$G$30),(Sn_Calculations!AC9^2+$E$31^2+$F$31^2+$G$31^2)^0.5,"LLD")</f>
        <v>2.3360010113102692</v>
      </c>
      <c r="G5" s="11">
        <f>IF(Sn_Calculations!AB9&gt;SUM($E$30:$G$30),F5/E5,"LLD")</f>
        <v>23.55840818363826</v>
      </c>
      <c r="H5" s="12" t="str">
        <f>IF(Sn_Calculations!AE9&gt;SUM($H$30:$J$30),Sn_Calculations!AE9-SUM($H$30:$J$30),"LLD")</f>
        <v>LLD</v>
      </c>
      <c r="I5" t="str">
        <f>IF(Sn_Calculations!AE9&gt;SUM($H$30:$J$30),(Sn_Calculations!AF9^2+$H$31^2+$I$31^2+$J$31^2)^0.5,"LLD")</f>
        <v>LLD</v>
      </c>
      <c r="J5" s="11" t="str">
        <f>IF(Sn_Calculations!AE9&gt;SUM($H$30:$J$30),I5/H5,"LLD")</f>
        <v>LLD</v>
      </c>
      <c r="K5" s="12" t="str">
        <f>IF(Sn_Calculations!AH9&gt;SUM($K$30:$M$30),Sn_Calculations!AH9-SUM($K$30:$M$30),"LLD")</f>
        <v>LLD</v>
      </c>
      <c r="L5" t="str">
        <f>IF(Sn_Calculations!AH9&gt;SUM($K$30:$M$30),(Sn_Calculations!AI9^2+$K$31^2+$L$31^2+$M$31^2)^0.5,"LLD")</f>
        <v>LLD</v>
      </c>
      <c r="M5" s="11" t="str">
        <f>IF(Sn_Calculations!AH9&gt;SUM($K$30:$M$30),L5/K5,"LLD")</f>
        <v>LLD</v>
      </c>
      <c r="N5" s="12">
        <f>IF(Sn_Calculations!AK9&gt;SUM($N$30:$P$30),Sn_Calculations!AK9-SUM($N$30:$P$30),"LLD")</f>
        <v>3.3751800000000005E-2</v>
      </c>
      <c r="O5">
        <f>IF(Sn_Calculations!AK9&gt;SUM($N$30:$P$30),(Sn_Calculations!AL9^2+$N$31^2+$O$31^2+$P$31^2)^0.5,"LLD")</f>
        <v>0.46200161572442427</v>
      </c>
      <c r="P5" s="48">
        <f>IF(Sn_Calculations!AK9&gt;SUM($N$30:$P$30),O5/N5,"LLD")</f>
        <v>13.688206724513188</v>
      </c>
      <c r="Q5" s="12">
        <f>IF(Sn_Calculations!AN9&gt;SUM($Q$30:$S$30),Sn_Calculations!AN9-SUM($Q$30:$S$30),"LLD")</f>
        <v>2.6617450549450559E-2</v>
      </c>
      <c r="R5">
        <f>IF(Sn_Calculations!AN9&gt;SUM($Q$30:$S$30),(Sn_Calculations!AO9^2+$Q$31^2+$R$31^2+$S$31^2)^0.5,"LLD")</f>
        <v>0.58700100667948041</v>
      </c>
      <c r="S5" s="48">
        <f>IF(Sn_Calculations!AN9&gt;SUM($Q$30:$S$30),R5/Q5,"LLD")</f>
        <v>22.053239305880755</v>
      </c>
      <c r="T5" s="12">
        <f>IF(Sn_Calculations!AQ9&gt;SUM($T$30:$V$30),Sn_Calculations!AQ9-SUM($T$30:$V$30),"LLD")</f>
        <v>3.9938552938681305E-3</v>
      </c>
      <c r="U5">
        <f>IF(Sn_Calculations!AQ9&gt;SUM($T$30:$V$30),(Sn_Calculations!AR9^2+$T$31^2+$U$31^2+$V$31^2)^0.5,"LLD")</f>
        <v>4.0966552641225735E-4</v>
      </c>
      <c r="V5" s="48">
        <f>IF(Sn_Calculations!AQ9&gt;SUM($T$30:$V$30),U5/T5,"LLD")</f>
        <v>0.10257395330302213</v>
      </c>
      <c r="W5" s="24"/>
      <c r="X5">
        <f t="shared" si="0"/>
        <v>0.53875691790629854</v>
      </c>
      <c r="Y5">
        <f t="shared" si="1"/>
        <v>5.4569007248426002</v>
      </c>
      <c r="Z5" t="str">
        <f t="shared" si="2"/>
        <v>LLD</v>
      </c>
      <c r="AA5" t="str">
        <f t="shared" si="3"/>
        <v>LLD</v>
      </c>
      <c r="AB5">
        <f t="shared" si="4"/>
        <v>0.21344549293197859</v>
      </c>
      <c r="AC5">
        <f t="shared" si="5"/>
        <v>0.34457018184272342</v>
      </c>
      <c r="AD5">
        <f t="shared" si="6"/>
        <v>1.6782584353063191E-7</v>
      </c>
      <c r="AF5">
        <f t="shared" si="7"/>
        <v>0.18590869105860691</v>
      </c>
      <c r="AG5">
        <f t="shared" si="8"/>
        <v>2.5600143525670798</v>
      </c>
      <c r="AH5" s="11">
        <f t="shared" si="9"/>
        <v>13.770277968123859</v>
      </c>
    </row>
    <row r="6" spans="1:34" s="78" customFormat="1" x14ac:dyDescent="0.25">
      <c r="A6" s="78" t="str">
        <f>Sn_Calculations!B10</f>
        <v>30G Trace Waste</v>
      </c>
      <c r="B6" s="78">
        <f>IF(Sn_Calculations!Y10&gt;SUM($B$30:$D$30),Sn_Calculations!Y10-SUM($B$30:$D$30),"LLD")</f>
        <v>0.62628896989428462</v>
      </c>
      <c r="C6" s="78">
        <f>IF(Sn_Calculations!Y10&gt;SUM($B$30:$D$30),(Sn_Calculations!Z10^2+$B$31^2+$C$31^2+$D$31^2)^0.5,"LLD")</f>
        <v>0.73405121472156754</v>
      </c>
      <c r="D6" s="79">
        <f>IF(Sn_Calculations!Y10&gt;SUM($B$30:$D$30),C6/B6,"LLD")</f>
        <v>1.1720647337050705</v>
      </c>
      <c r="E6" s="80">
        <f>IF(Sn_Calculations!AB10&gt;SUM($E$30:$G$30),Sn_Calculations!AB10-SUM($E$30:$G$30),"LLD")</f>
        <v>1.4885318316129386</v>
      </c>
      <c r="F6" s="78">
        <f>IF(Sn_Calculations!AB10&gt;SUM($E$30:$G$30),(Sn_Calculations!AC10^2+$E$31^2+$F$31^2+$G$31^2)^0.5,"LLD")</f>
        <v>2.3360645451489628</v>
      </c>
      <c r="G6" s="79">
        <f>IF(Sn_Calculations!AB10&gt;SUM($E$30:$G$30),F6/E6,"LLD")</f>
        <v>1.569374934103799</v>
      </c>
      <c r="H6" s="80">
        <f>IF(Sn_Calculations!AE10&gt;SUM($H$30:$J$30),Sn_Calculations!AE10-SUM($H$30:$J$30),"LLD")</f>
        <v>31.493456251694305</v>
      </c>
      <c r="I6" s="78">
        <f>IF(Sn_Calculations!AE10&gt;SUM($H$30:$J$30),(Sn_Calculations!AF10^2+$H$31^2+$I$31^2+$J$31^2)^0.5,"LLD")</f>
        <v>0.90110494690556187</v>
      </c>
      <c r="J6" s="79">
        <f>IF(Sn_Calculations!AE10&gt;SUM($H$30:$J$30),I6/H6,"LLD")</f>
        <v>2.861245014532451E-2</v>
      </c>
      <c r="K6" s="80">
        <f>IF(Sn_Calculations!AH10&gt;SUM($K$30:$M$30),Sn_Calculations!AH10-SUM($K$30:$M$30),"LLD")</f>
        <v>1.3776036869350314</v>
      </c>
      <c r="L6" s="78">
        <f>IF(Sn_Calculations!AH10&gt;SUM($K$30:$M$30),(Sn_Calculations!AI10^2+$K$31^2+$L$31^2+$M$31^2)^0.5,"LLD")</f>
        <v>3.1960710134020371</v>
      </c>
      <c r="M6" s="79">
        <f>IF(Sn_Calculations!AH10&gt;SUM($K$30:$M$30),L6/K6,"LLD")</f>
        <v>2.3200221106498575</v>
      </c>
      <c r="N6" s="80">
        <f>IF(Sn_Calculations!AK10&gt;SUM($N$30:$P$30),Sn_Calculations!AK10-SUM($N$30:$P$30),"LLD")</f>
        <v>0.49066646588235296</v>
      </c>
      <c r="O6" s="78">
        <f>IF(Sn_Calculations!AK10&gt;SUM($N$30:$P$30),(Sn_Calculations!AL10^2+$N$31^2+$O$31^2+$P$31^2)^0.5,"LLD")</f>
        <v>0.46206022947802672</v>
      </c>
      <c r="P6" s="81">
        <f>IF(Sn_Calculations!AK10&gt;SUM($N$30:$P$30),O6/N6,"LLD")</f>
        <v>0.94169922260147865</v>
      </c>
      <c r="Q6" s="80">
        <f>IF(Sn_Calculations!AN10&gt;SUM($Q$30:$S$30),Sn_Calculations!AN10-SUM($Q$30:$S$30),"LLD")</f>
        <v>0.78156296858131491</v>
      </c>
      <c r="R6" s="78">
        <f>IF(Sn_Calculations!AN10&gt;SUM($Q$30:$S$30),(Sn_Calculations!AO10^2+$Q$31^2+$R$31^2+$S$31^2)^0.5,"LLD")</f>
        <v>0.58709927410713669</v>
      </c>
      <c r="S6" s="81">
        <f>IF(Sn_Calculations!AN10&gt;SUM($Q$30:$S$30),R6/Q6,"LLD")</f>
        <v>0.75118614584930155</v>
      </c>
      <c r="T6" s="80">
        <f>IF(Sn_Calculations!AQ10&gt;SUM($T$30:$V$30),Sn_Calculations!AQ10-SUM($T$30:$V$30),"LLD")</f>
        <v>1.2816202745228846</v>
      </c>
      <c r="U6" s="78">
        <f>IF(Sn_Calculations!AQ10&gt;SUM($T$30:$V$30),(Sn_Calculations!AR10^2+$T$31^2+$U$31^2+$V$31^2)^0.5,"LLD")</f>
        <v>1.6393940247272049E-2</v>
      </c>
      <c r="V6" s="81">
        <f>IF(Sn_Calculations!AQ10&gt;SUM($T$30:$V$30),U6/T6,"LLD")</f>
        <v>1.2791573739245898E-2</v>
      </c>
      <c r="W6" s="82"/>
      <c r="X6" s="78">
        <f t="shared" si="0"/>
        <v>0.53883118583420886</v>
      </c>
      <c r="Y6" s="78">
        <f t="shared" si="1"/>
        <v>5.4571975591020303</v>
      </c>
      <c r="Z6" s="78">
        <f t="shared" si="2"/>
        <v>0.81199012533767545</v>
      </c>
      <c r="AA6" s="78">
        <f t="shared" si="3"/>
        <v>10.214869922708724</v>
      </c>
      <c r="AB6" s="78">
        <f t="shared" si="4"/>
        <v>0.2134996556652867</v>
      </c>
      <c r="AC6" s="78">
        <f t="shared" si="5"/>
        <v>0.34468555765712683</v>
      </c>
      <c r="AD6" s="78">
        <f t="shared" si="6"/>
        <v>2.6876127683112634E-4</v>
      </c>
      <c r="AF6" s="78">
        <f t="shared" si="7"/>
        <v>37.539730449123113</v>
      </c>
      <c r="AG6" s="78">
        <f t="shared" si="8"/>
        <v>4.1930111814281972</v>
      </c>
      <c r="AH6" s="79">
        <f t="shared" si="9"/>
        <v>0.11169529272755184</v>
      </c>
    </row>
    <row r="7" spans="1:34" s="13" customFormat="1" x14ac:dyDescent="0.25">
      <c r="A7" s="13" t="str">
        <f>Sn_Calculations!B11</f>
        <v>30G Trace Original</v>
      </c>
      <c r="B7" s="13">
        <f>IF(Sn_Calculations!Y11&gt;SUM($B$30:$D$30),Sn_Calculations!Y11-SUM($B$30:$D$30),"LLD")</f>
        <v>1.9353902391393294</v>
      </c>
      <c r="C7" s="13">
        <f>IF(Sn_Calculations!Y11&gt;SUM($B$30:$D$30),(Sn_Calculations!Z11^2+$B$31^2+$C$31^2+$D$31^2)^0.5,"LLD")</f>
        <v>0.73425960282765235</v>
      </c>
      <c r="D7" s="74">
        <f>IF(Sn_Calculations!Y11&gt;SUM($B$30:$D$30),C7/B7,"LLD")</f>
        <v>0.37938581479783556</v>
      </c>
      <c r="E7" s="75">
        <f>IF(Sn_Calculations!AB11&gt;SUM($E$30:$G$30),Sn_Calculations!AB11-SUM($E$30:$G$30),"LLD")</f>
        <v>6.2412749934338461</v>
      </c>
      <c r="F7" s="13">
        <f>IF(Sn_Calculations!AB11&gt;SUM($E$30:$G$30),(Sn_Calculations!AC11^2+$E$31^2+$F$31^2+$G$31^2)^0.5,"LLD")</f>
        <v>2.3366691520307876</v>
      </c>
      <c r="G7" s="74">
        <f>IF(Sn_Calculations!AB11&gt;SUM($E$30:$G$30),F7/E7,"LLD")</f>
        <v>0.37438971275726324</v>
      </c>
      <c r="H7" s="75">
        <f>IF(Sn_Calculations!AE11&gt;SUM($H$30:$J$30),Sn_Calculations!AE11-SUM($H$30:$J$30),"LLD")</f>
        <v>1140.4902147851158</v>
      </c>
      <c r="I7" s="13">
        <f>IF(Sn_Calculations!AE11&gt;SUM($H$30:$J$30),(Sn_Calculations!AF11^2+$H$31^2+$I$31^2+$J$31^2)^0.5,"LLD")</f>
        <v>10.488621082224626</v>
      </c>
      <c r="J7" s="74">
        <f>IF(Sn_Calculations!AE11&gt;SUM($H$30:$J$30),I7/H7,"LLD")</f>
        <v>9.1965901559276659E-3</v>
      </c>
      <c r="K7" s="75">
        <f>IF(Sn_Calculations!AH11&gt;SUM($K$30:$M$30),Sn_Calculations!AH11-SUM($K$30:$M$30),"LLD")</f>
        <v>8.4164321000516775</v>
      </c>
      <c r="L7" s="13">
        <f>IF(Sn_Calculations!AH11&gt;SUM($K$30:$M$30),(Sn_Calculations!AI11^2+$K$31^2+$L$31^2+$M$31^2)^0.5,"LLD")</f>
        <v>3.1969822770537841</v>
      </c>
      <c r="M7" s="74">
        <f>IF(Sn_Calculations!AH11&gt;SUM($K$30:$M$30),L7/K7,"LLD")</f>
        <v>0.37985006461754195</v>
      </c>
      <c r="N7" s="75">
        <f>IF(Sn_Calculations!AK11&gt;SUM($N$30:$P$30),Sn_Calculations!AK11-SUM($N$30:$P$30),"LLD")</f>
        <v>1.3697953168803612</v>
      </c>
      <c r="O7" s="13">
        <f>IF(Sn_Calculations!AK11&gt;SUM($N$30:$P$30),(Sn_Calculations!AL11^2+$N$31^2+$O$31^2+$P$31^2)^0.5,"LLD")</f>
        <v>0.46224937037983033</v>
      </c>
      <c r="P7" s="76">
        <f>IF(Sn_Calculations!AK11&gt;SUM($N$30:$P$30),O7/N7,"LLD")</f>
        <v>0.33745871714073283</v>
      </c>
      <c r="Q7" s="75">
        <f>IF(Sn_Calculations!AN11&gt;SUM($Q$30:$S$30),Sn_Calculations!AN11-SUM($Q$30:$S$30),"LLD")</f>
        <v>1.7641530887133186</v>
      </c>
      <c r="R7" s="13">
        <f>IF(Sn_Calculations!AN11&gt;SUM($Q$30:$S$30),(Sn_Calculations!AO11^2+$Q$31^2+$R$31^2+$S$31^2)^0.5,"LLD")</f>
        <v>0.58730463864330462</v>
      </c>
      <c r="S7" s="76">
        <f>IF(Sn_Calculations!AN11&gt;SUM($Q$30:$S$30),R7/Q7,"LLD")</f>
        <v>0.33291024594223512</v>
      </c>
      <c r="T7" s="75">
        <f>IF(Sn_Calculations!AQ11&gt;SUM($T$30:$V$30),Sn_Calculations!AQ11-SUM($T$30:$V$30),"LLD")</f>
        <v>0.95197898446627904</v>
      </c>
      <c r="U7" s="13">
        <f>IF(Sn_Calculations!AQ11&gt;SUM($T$30:$V$30),(Sn_Calculations!AR11^2+$T$31^2+$U$31^2+$V$31^2)^0.5,"LLD")</f>
        <v>1.0871458465474111E-2</v>
      </c>
      <c r="V7" s="76">
        <f>IF(Sn_Calculations!AQ11&gt;SUM($T$30:$V$30),U7/T7,"LLD")</f>
        <v>1.1419851323261222E-2</v>
      </c>
      <c r="W7" s="77"/>
      <c r="X7" s="13">
        <f t="shared" si="0"/>
        <v>0.53913716434462178</v>
      </c>
      <c r="Y7" s="13">
        <f t="shared" si="1"/>
        <v>5.46002272605228</v>
      </c>
      <c r="Z7" s="13">
        <f t="shared" si="2"/>
        <v>110.01117220648688</v>
      </c>
      <c r="AA7" s="13">
        <f t="shared" si="3"/>
        <v>10.220695679795998</v>
      </c>
      <c r="AB7" s="13">
        <f t="shared" si="4"/>
        <v>0.21367448041654954</v>
      </c>
      <c r="AC7" s="13">
        <f t="shared" si="5"/>
        <v>0.34492673857194261</v>
      </c>
      <c r="AD7" s="13">
        <f t="shared" si="6"/>
        <v>1.1818860916652872E-4</v>
      </c>
      <c r="AF7" s="13">
        <f t="shared" si="7"/>
        <v>1161.1692395078005</v>
      </c>
      <c r="AG7" s="13">
        <f t="shared" si="8"/>
        <v>11.260095345256959</v>
      </c>
      <c r="AH7" s="74">
        <f t="shared" si="9"/>
        <v>9.6972043024752506E-3</v>
      </c>
    </row>
    <row r="8" spans="1:34" x14ac:dyDescent="0.25">
      <c r="A8" t="str">
        <f>Sn_Calculations!B12</f>
        <v>42G taper</v>
      </c>
      <c r="B8">
        <f>IF(Sn_Calculations!Y12&gt;SUM($B$30:$D$30),Sn_Calculations!Y12-SUM($B$30:$D$30),"LLD")</f>
        <v>2.1006097070403444</v>
      </c>
      <c r="C8">
        <f>IF(Sn_Calculations!Y12&gt;SUM($B$30:$D$30),(Sn_Calculations!Z12^2+$B$31^2+$C$31^2+$D$31)^0.5,"LLD")</f>
        <v>0.7342310538553487</v>
      </c>
      <c r="D8" s="11">
        <f>IF(Sn_Calculations!Y12&gt;SUM($B$30:$D$30),C8/B8,"LLD")</f>
        <v>0.34953235310420616</v>
      </c>
      <c r="E8" s="12">
        <f>IF(Sn_Calculations!AB12&gt;SUM($E$30:$G$30),Sn_Calculations!AB12-SUM($E$30:$G$30),"LLD")</f>
        <v>6.9007128837361966</v>
      </c>
      <c r="F8">
        <f>IF(Sn_Calculations!AB12&gt;SUM($E$30:$G$30),(Sn_Calculations!AC12^2+$E$31^2+$F$31^2+$G$31^2)^0.5,"LLD")</f>
        <v>2.3366274463831549</v>
      </c>
      <c r="G8" s="11">
        <f>IF(Sn_Calculations!AB12&gt;SUM($E$30:$G$30),F8/E8,"LLD")</f>
        <v>0.33860667524513116</v>
      </c>
      <c r="H8" s="12">
        <f>IF(Sn_Calculations!AE12&gt;SUM($H$30:$J$30),Sn_Calculations!AE12-SUM($H$30:$J$30),"LLD")</f>
        <v>30.840756454284904</v>
      </c>
      <c r="I8">
        <f>IF(Sn_Calculations!AE12&gt;SUM($H$30:$J$30),(Sn_Calculations!AF12^2+$H$31^2+$I$31^2+$J$31^2)^0.5,"LLD")</f>
        <v>0.87450332868255842</v>
      </c>
      <c r="J8" s="11">
        <f>IF(Sn_Calculations!AE12&gt;SUM($H$30:$J$30),I8/H8,"LLD")</f>
        <v>2.8355443550122716E-2</v>
      </c>
      <c r="K8" s="12">
        <f>IF(Sn_Calculations!AH12&gt;SUM($K$30:$M$30),Sn_Calculations!AH12-SUM($K$30:$M$30),"LLD")</f>
        <v>8.8010375353645394</v>
      </c>
      <c r="L8">
        <f>IF(Sn_Calculations!AH12&gt;SUM($K$30:$M$30),(Sn_Calculations!AI12^2+$K$31^2+$L$31^2+$M$31^2)^0.5,"LLD")</f>
        <v>3.1968288730138141</v>
      </c>
      <c r="M8" s="11">
        <f>IF(Sn_Calculations!AH12&gt;SUM($K$30:$M$30),L8/K8,"LLD")</f>
        <v>0.36323318247061664</v>
      </c>
      <c r="N8" s="12">
        <f>IF(Sn_Calculations!AK12&gt;SUM($N$30:$P$30),Sn_Calculations!AK12-SUM($N$30:$P$30),"LLD")</f>
        <v>1.3125583669562435</v>
      </c>
      <c r="O8">
        <f>IF(Sn_Calculations!AK12&gt;SUM($N$30:$P$30),(Sn_Calculations!AL12^2+$N$31^2+$O$31^2+$P$31^2)^0.5,"LLD")</f>
        <v>0.4621772390747777</v>
      </c>
      <c r="P8" s="48">
        <f>IF(Sn_Calculations!AK12&gt;SUM($N$30:$P$30),O8/N8,"LLD")</f>
        <v>0.35211938052442066</v>
      </c>
      <c r="Q8" s="12">
        <f>IF(Sn_Calculations!AN12&gt;SUM($Q$30:$S$30),Sn_Calculations!AN12-SUM($Q$30:$S$30),"LLD")</f>
        <v>1.655365173348986</v>
      </c>
      <c r="R8">
        <f>IF(Sn_Calculations!AN12&gt;SUM($Q$30:$S$30),(Sn_Calculations!AO12^2+$Q$31^2+$R$31^2+$S$31^2)^0.5,"LLD")</f>
        <v>0.5872096252011938</v>
      </c>
      <c r="S8" s="48">
        <f>IF(Sn_Calculations!AN12&gt;SUM($Q$30:$S$30),R8/Q8,"LLD")</f>
        <v>0.35473117029108692</v>
      </c>
      <c r="T8" s="12">
        <f>IF(Sn_Calculations!AQ12&gt;SUM($T$30:$V$30),Sn_Calculations!AQ12-SUM($T$30:$V$30),"LLD")</f>
        <v>2.8160087604842687E-2</v>
      </c>
      <c r="U8">
        <f>IF(Sn_Calculations!AQ12&gt;SUM($T$30:$V$30),(Sn_Calculations!AR12^2+$T$31^2+$U$31^2+$V$31^2)^0.5,"LLD")</f>
        <v>7.2224958728623614E-4</v>
      </c>
      <c r="V8" s="48">
        <f>IF(Sn_Calculations!AQ12&gt;SUM($T$30:$V$30),U8/T8,"LLD")</f>
        <v>2.5647987940280094E-2</v>
      </c>
      <c r="W8" s="24"/>
      <c r="X8">
        <f t="shared" si="0"/>
        <v>0.53909524044553592</v>
      </c>
      <c r="Y8">
        <f t="shared" si="1"/>
        <v>5.4598278231910635</v>
      </c>
      <c r="Z8">
        <f t="shared" si="2"/>
        <v>0.76475607187687478</v>
      </c>
      <c r="AA8">
        <f t="shared" si="3"/>
        <v>10.219714843334772</v>
      </c>
      <c r="AB8">
        <f t="shared" si="4"/>
        <v>0.21360780031878424</v>
      </c>
      <c r="AC8">
        <f t="shared" si="5"/>
        <v>0.34481514392892648</v>
      </c>
      <c r="AD8">
        <f t="shared" si="6"/>
        <v>5.2164446633513838E-7</v>
      </c>
      <c r="AF8">
        <f t="shared" si="7"/>
        <v>51.639200208336057</v>
      </c>
      <c r="AG8">
        <f t="shared" si="8"/>
        <v>4.1882952910152387</v>
      </c>
      <c r="AH8" s="11">
        <f t="shared" si="9"/>
        <v>8.1106896972024112E-2</v>
      </c>
    </row>
    <row r="9" spans="1:34" x14ac:dyDescent="0.25">
      <c r="A9" t="str">
        <f>Sn_Calculations!B13</f>
        <v>70G</v>
      </c>
      <c r="B9">
        <f>IF(Sn_Calculations!Y13&gt;SUM($B$30:$D$30),Sn_Calculations!Y13-SUM($B$30:$D$30),"LLD")</f>
        <v>3.91956549624978E-2</v>
      </c>
      <c r="C9">
        <f>IF(Sn_Calculations!Y13&gt;SUM($B$30:$D$30),(Sn_Calculations!Z13^2+$B$31^2+$C$31^2+$D$31)^0.5,"LLD")</f>
        <v>0.73400142708129579</v>
      </c>
      <c r="D9" s="11">
        <f>IF(Sn_Calculations!Y13&gt;SUM($B$30:$D$30),C9/B9,"LLD")</f>
        <v>18.72660190992049</v>
      </c>
      <c r="E9" s="12">
        <f>IF(Sn_Calculations!AB13&gt;SUM($E$30:$G$30),Sn_Calculations!AB13-SUM($E$30:$G$30),"LLD")</f>
        <v>0.12657564915710764</v>
      </c>
      <c r="F9">
        <f>IF(Sn_Calculations!AB13&gt;SUM($E$30:$G$30),(Sn_Calculations!AC13^2+$E$31^2+$F$31^2+$G$31^2)^0.5,"LLD")</f>
        <v>2.3360016939456858</v>
      </c>
      <c r="G9" s="11">
        <f>IF(Sn_Calculations!AB13&gt;SUM($E$30:$G$30),F9/E9,"LLD")</f>
        <v>18.455379921032083</v>
      </c>
      <c r="H9" s="12">
        <f>IF(Sn_Calculations!AE13&gt;SUM($H$30:$J$30),Sn_Calculations!AE13-SUM($H$30:$J$30),"LLD")</f>
        <v>0.54985491114698193</v>
      </c>
      <c r="I9">
        <f>IF(Sn_Calculations!AE13&gt;SUM($H$30:$J$30),(Sn_Calculations!AF13^2+$H$31^2+$I$31^2+$J$31^2)^0.5,"LLD")</f>
        <v>0.83605122367422269</v>
      </c>
      <c r="J9" s="11">
        <f>IF(Sn_Calculations!AE13&gt;SUM($H$30:$J$30),I9/H9,"LLD")</f>
        <v>1.5204942371620238</v>
      </c>
      <c r="K9" s="12" t="str">
        <f>IF(Sn_Calculations!AH13&gt;SUM($K$30:$M$30),Sn_Calculations!AH13-SUM($K$30:$M$30),"LLD")</f>
        <v>LLD</v>
      </c>
      <c r="L9" t="str">
        <f>IF(Sn_Calculations!AH13&gt;SUM($K$30:$M$30),(Sn_Calculations!AI13^2+$K$31^2+$L$31^2+$M$31^2)^0.5,"LLD")</f>
        <v>LLD</v>
      </c>
      <c r="M9" s="11" t="str">
        <f>IF(Sn_Calculations!AH13&gt;SUM($K$30:$M$30),L9/K9,"LLD")</f>
        <v>LLD</v>
      </c>
      <c r="N9" s="12">
        <f>IF(Sn_Calculations!AK13&gt;SUM($N$30:$P$30),Sn_Calculations!AK13-SUM($N$30:$P$30),"LLD")</f>
        <v>1.9636542439024386E-2</v>
      </c>
      <c r="O9">
        <f>IF(Sn_Calculations!AK13&gt;SUM($N$30:$P$30),(Sn_Calculations!AL13^2+$N$31^2+$O$31^2+$P$31^2)^0.5,"LLD")</f>
        <v>0.46200113973018969</v>
      </c>
      <c r="P9" s="48">
        <f>IF(Sn_Calculations!AK13&gt;SUM($N$30:$P$30),O9/N9,"LLD")</f>
        <v>23.527621584339549</v>
      </c>
      <c r="Q9" s="12">
        <f>IF(Sn_Calculations!AN13&gt;SUM($Q$30:$S$30),Sn_Calculations!AN13-SUM($Q$30:$S$30),"LLD")</f>
        <v>5.3684216864111511E-2</v>
      </c>
      <c r="R9">
        <f>IF(Sn_Calculations!AN13&gt;SUM($Q$30:$S$30),(Sn_Calculations!AO13^2+$Q$31^2+$R$31^2+$S$31^2)^0.5,"LLD")</f>
        <v>0.58700270168725177</v>
      </c>
      <c r="S9" s="48">
        <f>IF(Sn_Calculations!AN13&gt;SUM($Q$30:$S$30),R9/Q9,"LLD")</f>
        <v>10.934362760159207</v>
      </c>
      <c r="T9" s="12">
        <f>IF(Sn_Calculations!AQ13&gt;SUM($T$30:$V$30),Sn_Calculations!AQ13-SUM($T$30:$V$30),"LLD")</f>
        <v>1.6781518428543554E-2</v>
      </c>
      <c r="U9">
        <f>IF(Sn_Calculations!AQ13&gt;SUM($T$30:$V$30),(Sn_Calculations!AR13^2+$T$31^2+$U$31^2+$V$31^2)^0.5,"LLD")</f>
        <v>9.5641723830716381E-4</v>
      </c>
      <c r="V9" s="48">
        <f>IF(Sn_Calculations!AQ13&gt;SUM($T$30:$V$30),U9/T9,"LLD")</f>
        <v>5.6992294373100424E-2</v>
      </c>
      <c r="W9" s="24"/>
      <c r="X9">
        <f t="shared" si="0"/>
        <v>0.53875809495737881</v>
      </c>
      <c r="Y9">
        <f t="shared" si="1"/>
        <v>5.4569039141171132</v>
      </c>
      <c r="Z9">
        <f t="shared" si="2"/>
        <v>0.69898164860716516</v>
      </c>
      <c r="AA9" t="str">
        <f t="shared" si="3"/>
        <v>LLD</v>
      </c>
      <c r="AB9">
        <f t="shared" si="4"/>
        <v>0.21344505311199427</v>
      </c>
      <c r="AC9">
        <f t="shared" si="5"/>
        <v>0.34457217178813271</v>
      </c>
      <c r="AD9">
        <f t="shared" si="6"/>
        <v>9.1473393373110215E-7</v>
      </c>
      <c r="AF9">
        <f t="shared" si="7"/>
        <v>0.80572849299826677</v>
      </c>
      <c r="AG9">
        <f t="shared" si="8"/>
        <v>2.693076641559931</v>
      </c>
      <c r="AH9" s="11">
        <f t="shared" si="9"/>
        <v>3.3424120717619008</v>
      </c>
    </row>
    <row r="10" spans="1:34" x14ac:dyDescent="0.25">
      <c r="A10" t="str">
        <f>Sn_Calculations!B14</f>
        <v>71G</v>
      </c>
      <c r="B10">
        <f>IF(Sn_Calculations!Y14&gt;SUM($B$30:$D$30),Sn_Calculations!Y14-SUM($B$30:$D$30),"LLD")</f>
        <v>0.14068743779376983</v>
      </c>
      <c r="C10">
        <f>IF(Sn_Calculations!Y14&gt;SUM($B$30:$D$30),(Sn_Calculations!Z14^2+$B$31^2+$C$31^2+$D$31)^0.5,"LLD")</f>
        <v>0.73400460251379995</v>
      </c>
      <c r="D10" s="11">
        <f>IF(Sn_Calculations!Y14&gt;SUM($B$30:$D$30),C10/B10,"LLD")</f>
        <v>5.2172718049621372</v>
      </c>
      <c r="E10" s="12">
        <f>IF(Sn_Calculations!AB14&gt;SUM($E$30:$G$30),Sn_Calculations!AB14-SUM($E$30:$G$30),"LLD")</f>
        <v>0.40188612332678725</v>
      </c>
      <c r="F10">
        <f>IF(Sn_Calculations!AB14&gt;SUM($E$30:$G$30),(Sn_Calculations!AC14^2+$E$31^2+$F$31^2+$G$31^2)^0.5,"LLD")</f>
        <v>2.3360058106604633</v>
      </c>
      <c r="G10" s="11">
        <f>IF(Sn_Calculations!AB14&gt;SUM($E$30:$G$30),F10/E10,"LLD")</f>
        <v>5.8126062958411175</v>
      </c>
      <c r="H10" s="12">
        <f>IF(Sn_Calculations!AE14&gt;SUM($H$30:$J$30),Sn_Calculations!AE14-SUM($H$30:$J$30),"LLD")</f>
        <v>2.5870567239428635</v>
      </c>
      <c r="I10">
        <f>IF(Sn_Calculations!AE14&gt;SUM($H$30:$J$30),(Sn_Calculations!AF14^2+$H$31^2+$I$31^2+$J$31^2)^0.5,"LLD")</f>
        <v>0.83644643997058621</v>
      </c>
      <c r="J10" s="11">
        <f>IF(Sn_Calculations!AE14&gt;SUM($H$30:$J$30),I10/H10,"LLD")</f>
        <v>0.3233197139550078</v>
      </c>
      <c r="K10" s="12">
        <f>IF(Sn_Calculations!AH14&gt;SUM($K$30:$M$30),Sn_Calculations!AH14-SUM($K$30:$M$30),"LLD")</f>
        <v>7.1502678701399036E-2</v>
      </c>
      <c r="L10">
        <f>IF(Sn_Calculations!AH14&gt;SUM($K$30:$M$30),(Sn_Calculations!AI14^2+$K$31^2+$L$31^2+$M$31^2)^0.5,"LLD")</f>
        <v>3.1960071149069571</v>
      </c>
      <c r="M10" s="11">
        <f>IF(Sn_Calculations!AH14&gt;SUM($K$30:$M$30),L10/K10,"LLD")</f>
        <v>44.697725637017612</v>
      </c>
      <c r="N10" s="12">
        <f>IF(Sn_Calculations!AK14&gt;SUM($N$30:$P$30),Sn_Calculations!AK14-SUM($N$30:$P$30),"LLD")</f>
        <v>4.7367393103448271E-2</v>
      </c>
      <c r="O10">
        <f>IF(Sn_Calculations!AK14&gt;SUM($N$30:$P$30),(Sn_Calculations!AL14^2+$N$31^2+$O$31^2+$P$31^2)^0.5,"LLD")</f>
        <v>0.4620021463696391</v>
      </c>
      <c r="P10" s="48">
        <f>IF(Sn_Calculations!AK14&gt;SUM($N$30:$P$30),O10/N10,"LLD")</f>
        <v>9.7535903097020142</v>
      </c>
      <c r="Q10" s="12">
        <f>IF(Sn_Calculations!AN14&gt;SUM($Q$30:$S$30),Sn_Calculations!AN14-SUM($Q$30:$S$30),"LLD")</f>
        <v>0.10926344039408865</v>
      </c>
      <c r="R10">
        <f>IF(Sn_Calculations!AN14&gt;SUM($Q$30:$S$30),(Sn_Calculations!AO14^2+$Q$31^2+$R$31^2+$S$31^2)^0.5,"LLD")</f>
        <v>0.58700454471835872</v>
      </c>
      <c r="S10" s="48">
        <f>IF(Sn_Calculations!AN14&gt;SUM($Q$30:$S$30),R10/Q10,"LLD")</f>
        <v>5.3723783783593611</v>
      </c>
      <c r="T10" s="12">
        <f>IF(Sn_Calculations!AQ14&gt;SUM($T$30:$V$30),Sn_Calculations!AQ14-SUM($T$30:$V$30),"LLD")</f>
        <v>2.4288291569024623E-3</v>
      </c>
      <c r="U10">
        <f>IF(Sn_Calculations!AQ14&gt;SUM($T$30:$V$30),(Sn_Calculations!AR14^2+$T$31^2+$U$31^2+$V$31^2)^0.5,"LLD")</f>
        <v>3.0456225834311375E-4</v>
      </c>
      <c r="V10" s="48">
        <f>IF(Sn_Calculations!AQ14&gt;SUM($T$30:$V$30),U10/T10,"LLD")</f>
        <v>0.12539468141576846</v>
      </c>
      <c r="W10" s="24"/>
      <c r="X10">
        <f t="shared" si="0"/>
        <v>0.53876275651144145</v>
      </c>
      <c r="Y10">
        <f t="shared" si="1"/>
        <v>5.456923147439448</v>
      </c>
      <c r="Z10">
        <f t="shared" si="2"/>
        <v>0.69964264693946743</v>
      </c>
      <c r="AA10">
        <f t="shared" si="3"/>
        <v>10.214461478535892</v>
      </c>
      <c r="AB10">
        <f t="shared" si="4"/>
        <v>0.21344598325015343</v>
      </c>
      <c r="AC10">
        <f t="shared" si="5"/>
        <v>0.3445743355200076</v>
      </c>
      <c r="AD10">
        <f t="shared" si="6"/>
        <v>9.2758169207057555E-8</v>
      </c>
      <c r="AF10">
        <f t="shared" si="7"/>
        <v>3.3601926264192588</v>
      </c>
      <c r="AG10">
        <f t="shared" si="8"/>
        <v>4.1794509736273469</v>
      </c>
      <c r="AH10" s="11">
        <f t="shared" si="9"/>
        <v>1.2438129114285685</v>
      </c>
    </row>
    <row r="11" spans="1:34" x14ac:dyDescent="0.25">
      <c r="A11" t="str">
        <f>Sn_Calculations!B15</f>
        <v>72G</v>
      </c>
      <c r="B11">
        <f>IF(Sn_Calculations!Y15&gt;SUM($B$30:$D$30),Sn_Calculations!Y15-SUM($B$30:$D$30),"LLD")</f>
        <v>2.2252548866833553E-2</v>
      </c>
      <c r="C11">
        <f>IF(Sn_Calculations!Y15&gt;SUM($B$30:$D$30),(Sn_Calculations!Z15^2+$B$31^2+$C$31^2+$D$31)^0.5,"LLD")</f>
        <v>0.73400069346173291</v>
      </c>
      <c r="D11" s="11">
        <f>IF(Sn_Calculations!Y15&gt;SUM($B$30:$D$30),C11/B11,"LLD")</f>
        <v>32.985016586379849</v>
      </c>
      <c r="E11" s="12">
        <f>IF(Sn_Calculations!AB15&gt;SUM($E$30:$G$30),Sn_Calculations!AB15-SUM($E$30:$G$30),"LLD")</f>
        <v>0.13754604765903158</v>
      </c>
      <c r="F11">
        <f>IF(Sn_Calculations!AB15&gt;SUM($E$30:$G$30),(Sn_Calculations!AC15^2+$E$31^2+$F$31^2+$G$31^2)^0.5,"LLD")</f>
        <v>2.3360016655288773</v>
      </c>
      <c r="G11" s="11">
        <f>IF(Sn_Calculations!AB15&gt;SUM($E$30:$G$30),F11/E11,"LLD")</f>
        <v>16.983415410958848</v>
      </c>
      <c r="H11" s="12">
        <f>IF(Sn_Calculations!AE15&gt;SUM($H$30:$J$30),Sn_Calculations!AE15-SUM($H$30:$J$30),"LLD")</f>
        <v>0.13052056086061642</v>
      </c>
      <c r="I11">
        <f>IF(Sn_Calculations!AE15&gt;SUM($H$30:$J$30),(Sn_Calculations!AF15^2+$H$31^2+$I$31^2+$J$31^2)^0.5,"LLD")</f>
        <v>0.83601094821567412</v>
      </c>
      <c r="J11" s="11">
        <f>IF(Sn_Calculations!AE15&gt;SUM($H$30:$J$30),I11/H11,"LLD")</f>
        <v>6.4052049937822018</v>
      </c>
      <c r="K11" s="12" t="str">
        <f>IF(Sn_Calculations!AH15&gt;SUM($K$30:$M$30),Sn_Calculations!AH15-SUM($K$30:$M$30),"LLD")</f>
        <v>LLD</v>
      </c>
      <c r="L11" t="str">
        <f>IF(Sn_Calculations!AH15&gt;SUM($K$30:$M$30),(Sn_Calculations!AI15^2+$K$31^2+$L$31^2+$M$31^2)^0.5,"LLD")</f>
        <v>LLD</v>
      </c>
      <c r="M11" s="11" t="str">
        <f>IF(Sn_Calculations!AH15&gt;SUM($K$30:$M$30),L11/K11,"LLD")</f>
        <v>LLD</v>
      </c>
      <c r="N11" s="12">
        <f>IF(Sn_Calculations!AK15&gt;SUM($N$30:$P$30),Sn_Calculations!AK15-SUM($N$30:$P$30),"LLD")</f>
        <v>1.3064360245398773E-2</v>
      </c>
      <c r="O11">
        <f>IF(Sn_Calculations!AK15&gt;SUM($N$30:$P$30),(Sn_Calculations!AL15^2+$N$31^2+$O$31^2+$P$31^2)^0.5,"LLD")</f>
        <v>0.46200066281102042</v>
      </c>
      <c r="P11" s="48">
        <f>IF(Sn_Calculations!AK15&gt;SUM($N$30:$P$30),O11/N11,"LLD")</f>
        <v>35.363435647278301</v>
      </c>
      <c r="Q11" s="12">
        <f>IF(Sn_Calculations!AN15&gt;SUM($Q$30:$S$30),Sn_Calculations!AN15-SUM($Q$30:$S$30),"LLD")</f>
        <v>3.2740189447852765E-2</v>
      </c>
      <c r="R11">
        <f>IF(Sn_Calculations!AN15&gt;SUM($Q$30:$S$30),(Sn_Calculations!AO15^2+$Q$31^2+$R$31^2+$S$31^2)^0.5,"LLD")</f>
        <v>0.58700140017860547</v>
      </c>
      <c r="S11" s="48">
        <f>IF(Sn_Calculations!AN15&gt;SUM($Q$30:$S$30),R11/Q11,"LLD")</f>
        <v>17.929077689472667</v>
      </c>
      <c r="T11" s="12">
        <f>IF(Sn_Calculations!AQ15&gt;SUM($T$30:$V$30),Sn_Calculations!AQ15-SUM($T$30:$V$30),"LLD")</f>
        <v>4.465955305442945E-3</v>
      </c>
      <c r="U11">
        <f>IF(Sn_Calculations!AQ15&gt;SUM($T$30:$V$30),(Sn_Calculations!AR15^2+$T$31^2+$U$31^2+$V$31^2)^0.5,"LLD")</f>
        <v>4.5825280657920428E-4</v>
      </c>
      <c r="V11" s="48">
        <f>IF(Sn_Calculations!AQ15&gt;SUM($T$30:$V$30),U11/T11,"LLD")</f>
        <v>0.10261025362719199</v>
      </c>
      <c r="W11" s="24"/>
      <c r="X11">
        <f t="shared" si="0"/>
        <v>0.5387570180023048</v>
      </c>
      <c r="Y11">
        <f t="shared" si="1"/>
        <v>5.4569037813536889</v>
      </c>
      <c r="Z11">
        <f t="shared" si="2"/>
        <v>0.6989143055364706</v>
      </c>
      <c r="AA11" t="str">
        <f t="shared" si="3"/>
        <v>LLD</v>
      </c>
      <c r="AB11">
        <f t="shared" si="4"/>
        <v>0.2134446124378222</v>
      </c>
      <c r="AC11">
        <f t="shared" si="5"/>
        <v>0.34457064381164332</v>
      </c>
      <c r="AD11">
        <f t="shared" si="6"/>
        <v>2.0999563473771762E-7</v>
      </c>
      <c r="AF11">
        <f t="shared" si="7"/>
        <v>0.34058966238517607</v>
      </c>
      <c r="AG11">
        <f t="shared" si="8"/>
        <v>2.6930634175855506</v>
      </c>
      <c r="AH11" s="11">
        <f t="shared" si="9"/>
        <v>7.907061531832225</v>
      </c>
    </row>
    <row r="12" spans="1:34" x14ac:dyDescent="0.25">
      <c r="A12" t="str">
        <f>Sn_Calculations!B16</f>
        <v>73G</v>
      </c>
      <c r="B12">
        <f>IF(Sn_Calculations!Y16&gt;SUM($B$30:$D$30),Sn_Calculations!Y16-SUM($B$30:$D$30),"LLD")</f>
        <v>8.5759374098392169E-3</v>
      </c>
      <c r="C12">
        <f>IF(Sn_Calculations!Y16&gt;SUM($B$30:$D$30),(Sn_Calculations!Z16^2+$B$31^2+$C$31^2+$D$31)^0.5,"LLD")</f>
        <v>0.73400026610645019</v>
      </c>
      <c r="D12" s="11">
        <f>IF(Sn_Calculations!Y16&gt;SUM($B$30:$D$30),C12/B12,"LLD")</f>
        <v>85.588342245167027</v>
      </c>
      <c r="E12" s="12">
        <f>IF(Sn_Calculations!AB16&gt;SUM($E$30:$G$30),Sn_Calculations!AB16-SUM($E$30:$G$30),"LLD")</f>
        <v>6.4909030921666971E-2</v>
      </c>
      <c r="F12">
        <f>IF(Sn_Calculations!AB16&gt;SUM($E$30:$G$30),(Sn_Calculations!AC16^2+$E$31^2+$F$31^2+$G$31^2)^0.5,"LLD")</f>
        <v>2.3360007100123061</v>
      </c>
      <c r="G12" s="11">
        <f>IF(Sn_Calculations!AB16&gt;SUM($E$30:$G$30),F12/E12,"LLD")</f>
        <v>35.988839716794125</v>
      </c>
      <c r="H12" s="12" t="str">
        <f>IF(Sn_Calculations!AE16&gt;SUM($H$30:$J$30),Sn_Calculations!AE16-SUM($H$30:$J$30),"LLD")</f>
        <v>LLD</v>
      </c>
      <c r="I12" t="str">
        <f>IF(Sn_Calculations!AE16&gt;SUM($H$30:$J$30),(Sn_Calculations!AF16^2+$H$31^2+$I$31^2+$J$31^2)^0.5,"LLD")</f>
        <v>LLD</v>
      </c>
      <c r="J12" s="11" t="str">
        <f>IF(Sn_Calculations!AE16&gt;SUM($H$30:$J$30),I12/H12,"LLD")</f>
        <v>LLD</v>
      </c>
      <c r="K12" s="12" t="str">
        <f>IF(Sn_Calculations!AH16&gt;SUM($K$30:$M$30),Sn_Calculations!AH16-SUM($K$30:$M$30),"LLD")</f>
        <v>LLD</v>
      </c>
      <c r="L12" t="str">
        <f>IF(Sn_Calculations!AH16&gt;SUM($K$30:$M$30),(Sn_Calculations!AI16^2+$K$31^2+$L$31^2+$M$31^2)^0.5,"LLD")</f>
        <v>LLD</v>
      </c>
      <c r="M12" s="11" t="str">
        <f>IF(Sn_Calculations!AH16&gt;SUM($K$30:$M$30),L12/K12,"LLD")</f>
        <v>LLD</v>
      </c>
      <c r="N12" s="12" t="str">
        <f>IF(Sn_Calculations!AK16&gt;SUM($N$30:$P$30),Sn_Calculations!AK16-SUM($N$30:$P$30),"LLD")</f>
        <v>LLD</v>
      </c>
      <c r="O12" t="str">
        <f>IF(Sn_Calculations!AK16&gt;SUM($N$30:$P$30),(Sn_Calculations!AL16^2+$N$31^2+$O$31^2+$P$31^2)^0.5,"LLD")</f>
        <v>LLD</v>
      </c>
      <c r="P12" s="48" t="str">
        <f>IF(Sn_Calculations!AK16&gt;SUM($N$30:$P$30),O12/N12,"LLD")</f>
        <v>LLD</v>
      </c>
      <c r="Q12" s="12">
        <f>IF(Sn_Calculations!AN16&gt;SUM($Q$30:$S$30),Sn_Calculations!AN16-SUM($Q$30:$S$30),"LLD")</f>
        <v>1.9882565925925934E-2</v>
      </c>
      <c r="R12">
        <f>IF(Sn_Calculations!AN16&gt;SUM($Q$30:$S$30),(Sn_Calculations!AO16^2+$Q$31^2+$R$31^2+$S$31^2)^0.5,"LLD")</f>
        <v>0.58700084766638938</v>
      </c>
      <c r="S12" s="48">
        <f>IF(Sn_Calculations!AN16&gt;SUM($Q$30:$S$30),R12/Q12,"LLD")</f>
        <v>29.523395011152346</v>
      </c>
      <c r="T12" s="12">
        <f>IF(Sn_Calculations!AQ16&gt;SUM($T$30:$V$30),Sn_Calculations!AQ16-SUM($T$30:$V$30),"LLD")</f>
        <v>1.2239218166992591E-2</v>
      </c>
      <c r="U12">
        <f>IF(Sn_Calculations!AQ16&gt;SUM($T$30:$V$30),(Sn_Calculations!AR16^2+$T$31^2+$U$31^2+$V$31^2)^0.5,"LLD")</f>
        <v>7.7590402804686822E-4</v>
      </c>
      <c r="V12" s="48">
        <f>IF(Sn_Calculations!AQ16&gt;SUM($T$30:$V$30),U12/T12,"LLD")</f>
        <v>6.3394901329512171E-2</v>
      </c>
      <c r="W12" s="24"/>
      <c r="X12">
        <f t="shared" si="0"/>
        <v>0.53875639064433967</v>
      </c>
      <c r="Y12">
        <f t="shared" si="1"/>
        <v>5.4568993171779985</v>
      </c>
      <c r="Z12" t="str">
        <f t="shared" si="2"/>
        <v>LLD</v>
      </c>
      <c r="AA12" t="str">
        <f t="shared" si="3"/>
        <v>LLD</v>
      </c>
      <c r="AB12" t="str">
        <f t="shared" si="4"/>
        <v>LLD</v>
      </c>
      <c r="AC12">
        <f t="shared" si="5"/>
        <v>0.34456999516105968</v>
      </c>
      <c r="AD12">
        <f t="shared" si="6"/>
        <v>6.0202706073935529E-7</v>
      </c>
      <c r="AF12">
        <f t="shared" si="7"/>
        <v>0.10560675242442473</v>
      </c>
      <c r="AG12">
        <f t="shared" si="8"/>
        <v>2.5179806006024865</v>
      </c>
      <c r="AH12" s="11">
        <f t="shared" si="9"/>
        <v>23.842988661207311</v>
      </c>
    </row>
    <row r="13" spans="1:34" x14ac:dyDescent="0.25">
      <c r="A13" t="str">
        <f>Sn_Calculations!B17</f>
        <v xml:space="preserve">74G </v>
      </c>
      <c r="B13">
        <f>IF(Sn_Calculations!Y17&gt;SUM($B$30:$D$30),Sn_Calculations!Y17-SUM($B$30:$D$30),"LLD")</f>
        <v>5.2357219877453308E-2</v>
      </c>
      <c r="C13">
        <f>IF(Sn_Calculations!Y17&gt;SUM($B$30:$D$30),(Sn_Calculations!Z17^2+$B$31^2+$C$31^2+$D$31)^0.5,"LLD")</f>
        <v>0.73400088586155288</v>
      </c>
      <c r="D13" s="11">
        <f>IF(Sn_Calculations!Y17&gt;SUM($B$30:$D$30),C13/B13,"LLD")</f>
        <v>14.019095887435329</v>
      </c>
      <c r="E13" s="12">
        <f>IF(Sn_Calculations!AB17&gt;SUM($E$30:$G$30),Sn_Calculations!AB17-SUM($E$30:$G$30),"LLD")</f>
        <v>0.17205922044542399</v>
      </c>
      <c r="F13">
        <f>IF(Sn_Calculations!AB17&gt;SUM($E$30:$G$30),(Sn_Calculations!AC17^2+$E$31^2+$F$31^2+$G$31^2)^0.5,"LLD")</f>
        <v>2.3360011817180419</v>
      </c>
      <c r="G13" s="11">
        <f>IF(Sn_Calculations!AB17&gt;SUM($E$30:$G$30),F13/E13,"LLD")</f>
        <v>13.576727685215833</v>
      </c>
      <c r="H13" s="12">
        <f>IF(Sn_Calculations!AE17&gt;SUM($H$30:$J$30),Sn_Calculations!AE17-SUM($H$30:$J$30),"LLD")</f>
        <v>0.40762362915567352</v>
      </c>
      <c r="I13">
        <f>IF(Sn_Calculations!AE17&gt;SUM($H$30:$J$30),(Sn_Calculations!AF17^2+$H$31^2+$I$31^2+$J$31^2)^0.5,"LLD")</f>
        <v>0.83601930414785841</v>
      </c>
      <c r="J13" s="11">
        <f>IF(Sn_Calculations!AE17&gt;SUM($H$30:$J$30),I13/H13,"LLD")</f>
        <v>2.0509588854785905</v>
      </c>
      <c r="K13" s="12" t="str">
        <f>IF(Sn_Calculations!AH17&gt;SUM($K$30:$M$30),Sn_Calculations!AH17-SUM($K$30:$M$30),"LLD")</f>
        <v>LLD</v>
      </c>
      <c r="L13" t="str">
        <f>IF(Sn_Calculations!AH17&gt;SUM($K$30:$M$30),(Sn_Calculations!AI17^2+$K$31^2+$L$31^2+$M$31^2)^0.5,"LLD")</f>
        <v>LLD</v>
      </c>
      <c r="M13" s="11" t="str">
        <f>IF(Sn_Calculations!AH17&gt;SUM($K$30:$M$30),L13/K13,"LLD")</f>
        <v>LLD</v>
      </c>
      <c r="N13" s="12">
        <f>IF(Sn_Calculations!AK17&gt;SUM($N$30:$P$30),Sn_Calculations!AK17-SUM($N$30:$P$30),"LLD")</f>
        <v>3.1526832989690723E-2</v>
      </c>
      <c r="O13">
        <f>IF(Sn_Calculations!AK17&gt;SUM($N$30:$P$30),(Sn_Calculations!AL17^2+$N$31^2+$O$31^2+$P$31^2)^0.5,"LLD")</f>
        <v>0.46200084069200448</v>
      </c>
      <c r="P13" s="48">
        <f>IF(Sn_Calculations!AK17&gt;SUM($N$30:$P$30),O13/N13,"LLD")</f>
        <v>14.654210298988128</v>
      </c>
      <c r="Q13" s="12">
        <f>IF(Sn_Calculations!AN17&gt;SUM($Q$30:$S$30),Sn_Calculations!AN17-SUM($Q$30:$S$30),"LLD")</f>
        <v>4.381376117820325E-2</v>
      </c>
      <c r="R13">
        <f>IF(Sn_Calculations!AN17&gt;SUM($Q$30:$S$30),(Sn_Calculations!AO17^2+$Q$31^2+$R$31^2+$S$31^2)^0.5,"LLD")</f>
        <v>0.5870009751914651</v>
      </c>
      <c r="S13" s="48">
        <f>IF(Sn_Calculations!AN17&gt;SUM($Q$30:$S$30),R13/Q13,"LLD")</f>
        <v>13.397639449486253</v>
      </c>
      <c r="T13" s="12">
        <f>IF(Sn_Calculations!AQ17&gt;SUM($T$30:$V$30),Sn_Calculations!AQ17-SUM($T$30:$V$30),"LLD")</f>
        <v>5.0293672804783522E-3</v>
      </c>
      <c r="U13">
        <f>IF(Sn_Calculations!AQ17&gt;SUM($T$30:$V$30),(Sn_Calculations!AR17^2+$T$31^2+$U$31^2+$V$31^2)^0.5,"LLD")</f>
        <v>3.3915695339966408E-4</v>
      </c>
      <c r="V13" s="48">
        <f>IF(Sn_Calculations!AQ17&gt;SUM($T$30:$V$30),U13/T13,"LLD")</f>
        <v>6.7435312333643332E-2</v>
      </c>
      <c r="W13" s="24"/>
      <c r="X13">
        <f t="shared" si="0"/>
        <v>0.53875730044554437</v>
      </c>
      <c r="Y13">
        <f t="shared" si="1"/>
        <v>5.4569015209880884</v>
      </c>
      <c r="Z13">
        <f t="shared" si="2"/>
        <v>0.69892827690786941</v>
      </c>
      <c r="AA13" t="str">
        <f t="shared" si="3"/>
        <v>LLD</v>
      </c>
      <c r="AB13">
        <f t="shared" si="4"/>
        <v>0.21344477680011889</v>
      </c>
      <c r="AC13">
        <f t="shared" si="5"/>
        <v>0.34457014487573101</v>
      </c>
      <c r="AD13">
        <f t="shared" si="6"/>
        <v>1.1502743903934192E-7</v>
      </c>
      <c r="AF13">
        <f t="shared" si="7"/>
        <v>0.71241003092692312</v>
      </c>
      <c r="AG13">
        <f t="shared" si="8"/>
        <v>2.6930655645648125</v>
      </c>
      <c r="AH13" s="11">
        <f t="shared" si="9"/>
        <v>3.7802184804456509</v>
      </c>
    </row>
    <row r="14" spans="1:34" x14ac:dyDescent="0.25">
      <c r="A14" t="str">
        <f>Sn_Calculations!B18</f>
        <v xml:space="preserve">75G trace waste </v>
      </c>
      <c r="B14" t="e">
        <f>IF(Sn_Calculations!Y18&gt;SUM($B$30:$D$30),Sn_Calculations!Y18-SUM($B$30:$D$30),"LLD")</f>
        <v>#VALUE!</v>
      </c>
      <c r="C14" t="e">
        <f>IF(Sn_Calculations!Y18&gt;SUM($B$30:$D$30),(Sn_Calculations!Z18^2+$B$31^2+$C$31^2+$D$31)^0.5,"LLD")</f>
        <v>#VALUE!</v>
      </c>
      <c r="D14" s="11" t="e">
        <f>IF(Sn_Calculations!Y18&gt;SUM($B$30:$D$30),C14/B14,"LLD")</f>
        <v>#VALUE!</v>
      </c>
      <c r="E14" s="12" t="e">
        <f>IF(Sn_Calculations!AB18&gt;SUM($E$30:$G$30),Sn_Calculations!AB18-SUM($E$30:$G$30),"LLD")</f>
        <v>#VALUE!</v>
      </c>
      <c r="F14" t="e">
        <f>IF(Sn_Calculations!AB18&gt;SUM($E$30:$G$30),(Sn_Calculations!AC18^2+$E$31^2+$F$31^2+$G$31^2)^0.5,"LLD")</f>
        <v>#VALUE!</v>
      </c>
      <c r="G14" s="11" t="e">
        <f>IF(Sn_Calculations!AB18&gt;SUM($E$30:$G$30),F14/E14,"LLD")</f>
        <v>#VALUE!</v>
      </c>
      <c r="H14" s="12" t="e">
        <f>IF(Sn_Calculations!AE18&gt;SUM($H$30:$J$30),Sn_Calculations!AE18-SUM($H$30:$J$30),"LLD")</f>
        <v>#VALUE!</v>
      </c>
      <c r="I14" t="e">
        <f>IF(Sn_Calculations!AE18&gt;SUM($H$30:$J$30),(Sn_Calculations!AF18^2+$H$31^2+$I$31^2+$J$31^2)^0.5,"LLD")</f>
        <v>#VALUE!</v>
      </c>
      <c r="J14" s="11" t="e">
        <f>IF(Sn_Calculations!AE18&gt;SUM($H$30:$J$30),I14/H14,"LLD")</f>
        <v>#VALUE!</v>
      </c>
      <c r="K14" s="12" t="e">
        <f>IF(Sn_Calculations!AH18&gt;SUM($K$30:$M$30),Sn_Calculations!AH18-SUM($K$30:$M$30),"LLD")</f>
        <v>#VALUE!</v>
      </c>
      <c r="L14" t="e">
        <f>IF(Sn_Calculations!AH18&gt;SUM($K$30:$M$30),(Sn_Calculations!AI18^2+$K$31^2+$L$31^2+$M$31^2)^0.5,"LLD")</f>
        <v>#VALUE!</v>
      </c>
      <c r="M14" s="11" t="e">
        <f>IF(Sn_Calculations!AH18&gt;SUM($K$30:$M$30),L14/K14,"LLD")</f>
        <v>#VALUE!</v>
      </c>
      <c r="N14" s="12" t="e">
        <f>IF(Sn_Calculations!AK18&gt;SUM($N$30:$P$30),Sn_Calculations!AK18-SUM($N$30:$P$30),"LLD")</f>
        <v>#VALUE!</v>
      </c>
      <c r="O14" t="e">
        <f>IF(Sn_Calculations!AK18&gt;SUM($N$30:$P$30),(Sn_Calculations!AL18^2+$N$31^2+$O$31^2+$P$31^2)^0.5,"LLD")</f>
        <v>#VALUE!</v>
      </c>
      <c r="P14" s="48" t="e">
        <f>IF(Sn_Calculations!AK18&gt;SUM($N$30:$P$30),O14/N14,"LLD")</f>
        <v>#VALUE!</v>
      </c>
      <c r="Q14" s="12" t="e">
        <f>IF(Sn_Calculations!AN18&gt;SUM($Q$30:$S$30),Sn_Calculations!AN18-SUM($Q$30:$S$30),"LLD")</f>
        <v>#VALUE!</v>
      </c>
      <c r="R14" t="e">
        <f>IF(Sn_Calculations!AN18&gt;SUM($Q$30:$S$30),(Sn_Calculations!AO18^2+$Q$31^2+$R$31^2+$S$31^2)^0.5,"LLD")</f>
        <v>#VALUE!</v>
      </c>
      <c r="S14" s="48" t="e">
        <f>IF(Sn_Calculations!AN18&gt;SUM($Q$30:$S$30),R14/Q14,"LLD")</f>
        <v>#VALUE!</v>
      </c>
      <c r="T14" s="12" t="e">
        <f>IF(Sn_Calculations!AQ18&gt;SUM($T$30:$V$30),Sn_Calculations!AQ18-SUM($T$30:$V$30),"LLD")</f>
        <v>#VALUE!</v>
      </c>
      <c r="U14" t="e">
        <f>IF(Sn_Calculations!AQ18&gt;SUM($T$30:$V$30),(Sn_Calculations!AR18^2+$T$31^2+$U$31^2+$V$31^2)^0.5,"LLD")</f>
        <v>#VALUE!</v>
      </c>
      <c r="V14" s="48" t="e">
        <f>IF(Sn_Calculations!AQ18&gt;SUM($T$30:$V$30),U14/T14,"LLD")</f>
        <v>#VALUE!</v>
      </c>
      <c r="W14" s="24"/>
      <c r="X14" t="e">
        <f t="shared" si="0"/>
        <v>#VALUE!</v>
      </c>
      <c r="Y14" t="e">
        <f t="shared" si="1"/>
        <v>#VALUE!</v>
      </c>
      <c r="Z14" t="e">
        <f t="shared" si="2"/>
        <v>#VALUE!</v>
      </c>
      <c r="AA14" t="e">
        <f t="shared" si="3"/>
        <v>#VALUE!</v>
      </c>
      <c r="AB14" t="e">
        <f t="shared" si="4"/>
        <v>#VALUE!</v>
      </c>
      <c r="AC14" t="e">
        <f t="shared" si="5"/>
        <v>#VALUE!</v>
      </c>
      <c r="AD14" t="e">
        <f t="shared" si="6"/>
        <v>#VALUE!</v>
      </c>
      <c r="AF14" t="e">
        <f t="shared" si="7"/>
        <v>#VALUE!</v>
      </c>
      <c r="AG14" t="e">
        <f t="shared" si="8"/>
        <v>#VALUE!</v>
      </c>
      <c r="AH14" s="11" t="e">
        <f t="shared" si="9"/>
        <v>#VALUE!</v>
      </c>
    </row>
    <row r="15" spans="1:34" x14ac:dyDescent="0.25">
      <c r="A15" t="str">
        <f>Sn_Calculations!B19</f>
        <v>81G trace</v>
      </c>
      <c r="B15">
        <f>IF(Sn_Calculations!Y19&gt;SUM($B$30:$D$30),Sn_Calculations!Y19-SUM($B$30:$D$30),"LLD")</f>
        <v>2.6855521925231461E-2</v>
      </c>
      <c r="C15">
        <f>IF(Sn_Calculations!Y19&gt;SUM($B$30:$D$30),(Sn_Calculations!Z19^2+$B$31^2+$C$31^2+$D$31)^0.5,"LLD")</f>
        <v>0.73400163944534946</v>
      </c>
      <c r="D15" s="11">
        <f>IF(Sn_Calculations!Y19&gt;SUM($B$30:$D$30),C15/B15,"LLD")</f>
        <v>27.331497838280171</v>
      </c>
      <c r="E15" s="12">
        <f>IF(Sn_Calculations!AB19&gt;SUM($E$30:$G$30),Sn_Calculations!AB19-SUM($E$30:$G$30),"LLD")</f>
        <v>0.10569646515288851</v>
      </c>
      <c r="F15">
        <f>IF(Sn_Calculations!AB19&gt;SUM($E$30:$G$30),(Sn_Calculations!AC19^2+$E$31^2+$F$31^2+$G$31^2)^0.5,"LLD")</f>
        <v>2.3360023983622624</v>
      </c>
      <c r="G15" s="11">
        <f>IF(Sn_Calculations!AB19&gt;SUM($E$30:$G$30),F15/E15,"LLD")</f>
        <v>22.101045621376898</v>
      </c>
      <c r="H15" s="12" t="str">
        <f>IF(Sn_Calculations!AE19&gt;SUM($H$30:$J$30),Sn_Calculations!AE19-SUM($H$30:$J$30),"LLD")</f>
        <v>LLD</v>
      </c>
      <c r="I15" t="str">
        <f>IF(Sn_Calculations!AE19&gt;SUM($H$30:$J$30),(Sn_Calculations!AF19^2+$H$31^2+$I$31^2+$J$31^2)^0.5,"LLD")</f>
        <v>LLD</v>
      </c>
      <c r="J15" s="11" t="str">
        <f>IF(Sn_Calculations!AE19&gt;SUM($H$30:$J$30),I15/H15,"LLD")</f>
        <v>LLD</v>
      </c>
      <c r="K15" s="12" t="str">
        <f>IF(Sn_Calculations!AH19&gt;SUM($K$30:$M$30),Sn_Calculations!AH19-SUM($K$30:$M$30),"LLD")</f>
        <v>LLD</v>
      </c>
      <c r="L15" t="str">
        <f>IF(Sn_Calculations!AH19&gt;SUM($K$30:$M$30),(Sn_Calculations!AI19^2+$K$31^2+$L$31^2+$M$31^2)^0.5,"LLD")</f>
        <v>LLD</v>
      </c>
      <c r="M15" s="11" t="str">
        <f>IF(Sn_Calculations!AH19&gt;SUM($K$30:$M$30),L15/K15,"LLD")</f>
        <v>LLD</v>
      </c>
      <c r="N15" s="12" t="str">
        <f>IF(Sn_Calculations!AK19&gt;SUM($N$30:$P$30),Sn_Calculations!AK19-SUM($N$30:$P$30),"LLD")</f>
        <v>LLD</v>
      </c>
      <c r="O15" t="str">
        <f>IF(Sn_Calculations!AK19&gt;SUM($N$30:$P$30),(Sn_Calculations!AL19^2+$N$31^2+$O$31^2+$P$31^2)^0.5,"LLD")</f>
        <v>LLD</v>
      </c>
      <c r="P15" s="48" t="str">
        <f>IF(Sn_Calculations!AK19&gt;SUM($N$30:$P$30),O15/N15,"LLD")</f>
        <v>LLD</v>
      </c>
      <c r="Q15" s="12" t="str">
        <f>IF(Sn_Calculations!AN19&gt;SUM($Q$30:$S$30),Sn_Calculations!AN19-SUM($Q$30:$S$30),"LLD")</f>
        <v>LLD</v>
      </c>
      <c r="R15" t="str">
        <f>IF(Sn_Calculations!AN19&gt;SUM($Q$30:$S$30),(Sn_Calculations!AO19^2+$Q$31^2+$R$31^2+$S$31^2)^0.5,"LLD")</f>
        <v>LLD</v>
      </c>
      <c r="S15" s="48" t="str">
        <f>IF(Sn_Calculations!AN19&gt;SUM($Q$30:$S$30),R15/Q15,"LLD")</f>
        <v>LLD</v>
      </c>
      <c r="T15" s="12">
        <f>IF(Sn_Calculations!AQ19&gt;SUM($T$30:$V$30),Sn_Calculations!AQ19-SUM($T$30:$V$30),"LLD")</f>
        <v>5.7490611718012041E-3</v>
      </c>
      <c r="U15">
        <f>IF(Sn_Calculations!AQ19&gt;SUM($T$30:$V$30),(Sn_Calculations!AR19^2+$T$31^2+$U$31^2+$V$31^2)^0.5,"LLD")</f>
        <v>7.2370801261579035E-4</v>
      </c>
      <c r="V15" s="48">
        <f>IF(Sn_Calculations!AQ19&gt;SUM($T$30:$V$30),U15/T15,"LLD")</f>
        <v>0.12588281651368299</v>
      </c>
      <c r="W15" s="24"/>
      <c r="X15">
        <f t="shared" si="0"/>
        <v>0.53875840670846076</v>
      </c>
      <c r="Y15">
        <f t="shared" si="1"/>
        <v>5.4569072051542422</v>
      </c>
      <c r="Z15" t="str">
        <f t="shared" si="2"/>
        <v>LLD</v>
      </c>
      <c r="AA15" t="str">
        <f t="shared" si="3"/>
        <v>LLD</v>
      </c>
      <c r="AB15" t="str">
        <f t="shared" si="4"/>
        <v>LLD</v>
      </c>
      <c r="AC15" t="str">
        <f t="shared" si="5"/>
        <v>LLD</v>
      </c>
      <c r="AD15">
        <f t="shared" si="6"/>
        <v>5.2375328752429701E-7</v>
      </c>
      <c r="AF15">
        <f t="shared" si="7"/>
        <v>0.13830104824992118</v>
      </c>
      <c r="AG15">
        <f t="shared" si="8"/>
        <v>2.4486049366151312</v>
      </c>
      <c r="AH15" s="11">
        <f t="shared" si="9"/>
        <v>17.704890654120742</v>
      </c>
    </row>
    <row r="16" spans="1:34" x14ac:dyDescent="0.25">
      <c r="A16" t="str">
        <f>Sn_Calculations!B20</f>
        <v>82G trace</v>
      </c>
      <c r="B16">
        <f>IF(Sn_Calculations!Y20&gt;SUM($B$30:$D$30),Sn_Calculations!Y20-SUM($B$30:$D$30),"LLD")</f>
        <v>7.8185682933699686E-3</v>
      </c>
      <c r="C16">
        <f>IF(Sn_Calculations!Y20&gt;SUM($B$30:$D$30),(Sn_Calculations!Z20^2+$B$31^2+$C$31^2+$D$31)^0.5,"LLD")</f>
        <v>0.73400018963084357</v>
      </c>
      <c r="D16" s="11">
        <f>IF(Sn_Calculations!Y20&gt;SUM($B$30:$D$30),C16/B16,"LLD")</f>
        <v>93.879104471500867</v>
      </c>
      <c r="E16" s="12">
        <f>IF(Sn_Calculations!AB20&gt;SUM($E$30:$G$30),Sn_Calculations!AB20-SUM($E$30:$G$30),"LLD")</f>
        <v>5.7485938932206666E-2</v>
      </c>
      <c r="F16">
        <f>IF(Sn_Calculations!AB20&gt;SUM($E$30:$G$30),(Sn_Calculations!AC20^2+$E$31^2+$F$31^2+$G$31^2)^0.5,"LLD")</f>
        <v>2.3360004894968411</v>
      </c>
      <c r="G16" s="11">
        <f>IF(Sn_Calculations!AB20&gt;SUM($E$30:$G$30),F16/E16,"LLD")</f>
        <v>40.636032617501357</v>
      </c>
      <c r="H16" s="12" t="str">
        <f>IF(Sn_Calculations!AE20&gt;SUM($H$30:$J$30),Sn_Calculations!AE20-SUM($H$30:$J$30),"LLD")</f>
        <v>LLD</v>
      </c>
      <c r="I16" t="str">
        <f>IF(Sn_Calculations!AE20&gt;SUM($H$30:$J$30),(Sn_Calculations!AF20^2+$H$31^2+$I$31^2+$J$31^2)^0.5,"LLD")</f>
        <v>LLD</v>
      </c>
      <c r="J16" s="11" t="str">
        <f>IF(Sn_Calculations!AE20&gt;SUM($H$30:$J$30),I16/H16,"LLD")</f>
        <v>LLD</v>
      </c>
      <c r="K16" s="12" t="str">
        <f>IF(Sn_Calculations!AH20&gt;SUM($K$30:$M$30),Sn_Calculations!AH20-SUM($K$30:$M$30),"LLD")</f>
        <v>LLD</v>
      </c>
      <c r="L16" t="str">
        <f>IF(Sn_Calculations!AH20&gt;SUM($K$30:$M$30),(Sn_Calculations!AI20^2+$K$31^2+$L$31^2+$M$31^2)^0.5,"LLD")</f>
        <v>LLD</v>
      </c>
      <c r="M16" s="11" t="str">
        <f>IF(Sn_Calculations!AH20&gt;SUM($K$30:$M$30),L16/K16,"LLD")</f>
        <v>LLD</v>
      </c>
      <c r="N16" s="12">
        <f>IF(Sn_Calculations!AK20&gt;SUM($N$30:$P$30),Sn_Calculations!AK20-SUM($N$30:$P$30),"LLD")</f>
        <v>2.3315516831683134E-3</v>
      </c>
      <c r="O16">
        <f>IF(Sn_Calculations!AK20&gt;SUM($N$30:$P$30),(Sn_Calculations!AL20^2+$N$31^2+$O$31^2+$P$31^2)^0.5,"LLD")</f>
        <v>0.46200009253146385</v>
      </c>
      <c r="P16" s="48">
        <f>IF(Sn_Calculations!AK20&gt;SUM($N$30:$P$30),O16/N16,"LLD")</f>
        <v>198.151340957477</v>
      </c>
      <c r="Q16" s="12" t="str">
        <f>IF(Sn_Calculations!AN20&gt;SUM($Q$30:$S$30),Sn_Calculations!AN20-SUM($Q$30:$S$30),"LLD")</f>
        <v>LLD</v>
      </c>
      <c r="R16" t="str">
        <f>IF(Sn_Calculations!AN20&gt;SUM($Q$30:$S$30),(Sn_Calculations!AO20^2+$Q$31^2+$R$31^2+$S$31^2)^0.5,"LLD")</f>
        <v>LLD</v>
      </c>
      <c r="S16" s="48" t="str">
        <f>IF(Sn_Calculations!AN20&gt;SUM($Q$30:$S$30),R16/Q16,"LLD")</f>
        <v>LLD</v>
      </c>
      <c r="T16" s="12" t="str">
        <f>IF(Sn_Calculations!AQ20&gt;SUM($T$30:$V$30),Sn_Calculations!AQ20-SUM($T$30:$V$30),"LLD")</f>
        <v>LLD</v>
      </c>
      <c r="U16" t="str">
        <f>IF(Sn_Calculations!AQ20&gt;SUM($T$30:$V$30),(Sn_Calculations!AR20^2+$T$31^2+$U$31^2+$V$31^2)^0.5,"LLD")</f>
        <v>LLD</v>
      </c>
      <c r="V16" s="48" t="str">
        <f>IF(Sn_Calculations!AQ20&gt;SUM($T$30:$V$30),U16/T16,"LLD")</f>
        <v>LLD</v>
      </c>
      <c r="W16" s="24"/>
      <c r="X16">
        <f t="shared" si="0"/>
        <v>0.53875627837811435</v>
      </c>
      <c r="Y16">
        <f t="shared" si="1"/>
        <v>5.4568982869294818</v>
      </c>
      <c r="Z16" t="str">
        <f t="shared" si="2"/>
        <v>LLD</v>
      </c>
      <c r="AA16" t="str">
        <f t="shared" si="3"/>
        <v>LLD</v>
      </c>
      <c r="AB16">
        <f t="shared" si="4"/>
        <v>0.21344408549908114</v>
      </c>
      <c r="AC16" t="str">
        <f t="shared" si="5"/>
        <v>LLD</v>
      </c>
      <c r="AD16" t="str">
        <f t="shared" si="6"/>
        <v>LLD</v>
      </c>
      <c r="AF16">
        <f t="shared" si="7"/>
        <v>6.7636058908744953E-2</v>
      </c>
      <c r="AG16">
        <f t="shared" si="8"/>
        <v>2.4918063028266619</v>
      </c>
      <c r="AH16" s="11">
        <f t="shared" si="9"/>
        <v>36.841388203718736</v>
      </c>
    </row>
    <row r="17" spans="1:34" x14ac:dyDescent="0.25">
      <c r="A17" t="str">
        <f>Sn_Calculations!B21</f>
        <v>83G Trace</v>
      </c>
      <c r="B17" t="e">
        <f>IF(Sn_Calculations!Y21&gt;SUM($B$30:$D$30),Sn_Calculations!Y21-SUM($B$30:$D$30),"LLD")</f>
        <v>#VALUE!</v>
      </c>
      <c r="C17" t="e">
        <f>IF(Sn_Calculations!Y21&gt;SUM($B$30:$D$30),(Sn_Calculations!Z21^2+$B$31^2+$C$31^2+$D$31)^0.5,"LLD")</f>
        <v>#VALUE!</v>
      </c>
      <c r="D17" s="11" t="e">
        <f>IF(Sn_Calculations!Y21&gt;SUM($B$30:$D$30),C17/B17,"LLD")</f>
        <v>#VALUE!</v>
      </c>
      <c r="E17" s="12" t="e">
        <f>IF(Sn_Calculations!AB21&gt;SUM($E$30:$G$30),Sn_Calculations!AB21-SUM($E$30:$G$30),"LLD")</f>
        <v>#VALUE!</v>
      </c>
      <c r="F17" t="e">
        <f>IF(Sn_Calculations!AB21&gt;SUM($E$30:$G$30),(Sn_Calculations!AC21^2+$E$31^2+$F$31^2+$G$31^2)^0.5,"LLD")</f>
        <v>#VALUE!</v>
      </c>
      <c r="G17" s="11" t="e">
        <f>IF(Sn_Calculations!AB21&gt;SUM($E$30:$G$30),F17/E17,"LLD")</f>
        <v>#VALUE!</v>
      </c>
      <c r="H17" s="12" t="e">
        <f>IF(Sn_Calculations!AE21&gt;SUM($H$30:$J$30),Sn_Calculations!AE21-SUM($H$30:$J$30),"LLD")</f>
        <v>#VALUE!</v>
      </c>
      <c r="I17" t="e">
        <f>IF(Sn_Calculations!AE21&gt;SUM($H$30:$J$30),(Sn_Calculations!AF21^2+$H$31^2+$I$31^2+$J$31^2)^0.5,"LLD")</f>
        <v>#VALUE!</v>
      </c>
      <c r="J17" s="11" t="e">
        <f>IF(Sn_Calculations!AE21&gt;SUM($H$30:$J$30),I17/H17,"LLD")</f>
        <v>#VALUE!</v>
      </c>
      <c r="K17" s="12" t="e">
        <f>IF(Sn_Calculations!AH21&gt;SUM($K$30:$M$30),Sn_Calculations!AH21-SUM($K$30:$M$30),"LLD")</f>
        <v>#VALUE!</v>
      </c>
      <c r="L17" t="e">
        <f>IF(Sn_Calculations!AH21&gt;SUM($K$30:$M$30),(Sn_Calculations!AI21^2+$K$31^2+$L$31^2+$M$31^2)^0.5,"LLD")</f>
        <v>#VALUE!</v>
      </c>
      <c r="M17" s="11" t="e">
        <f>IF(Sn_Calculations!AH21&gt;SUM($K$30:$M$30),L17/K17,"LLD")</f>
        <v>#VALUE!</v>
      </c>
      <c r="N17" s="12" t="e">
        <f>IF(Sn_Calculations!AK21&gt;SUM($N$30:$P$30),Sn_Calculations!AK21-SUM($N$30:$P$30),"LLD")</f>
        <v>#VALUE!</v>
      </c>
      <c r="O17" t="e">
        <f>IF(Sn_Calculations!AK21&gt;SUM($N$30:$P$30),(Sn_Calculations!AL21^2+$N$31^2+$O$31^2+$P$31^2)^0.5,"LLD")</f>
        <v>#VALUE!</v>
      </c>
      <c r="P17" s="48" t="e">
        <f>IF(Sn_Calculations!AK21&gt;SUM($N$30:$P$30),O17/N17,"LLD")</f>
        <v>#VALUE!</v>
      </c>
      <c r="Q17" s="12" t="e">
        <f>IF(Sn_Calculations!AN21&gt;SUM($Q$30:$S$30),Sn_Calculations!AN21-SUM($Q$30:$S$30),"LLD")</f>
        <v>#VALUE!</v>
      </c>
      <c r="R17" t="e">
        <f>IF(Sn_Calculations!AN21&gt;SUM($Q$30:$S$30),(Sn_Calculations!AO21^2+$Q$31^2+$R$31^2+$S$31^2)^0.5,"LLD")</f>
        <v>#VALUE!</v>
      </c>
      <c r="S17" s="48" t="e">
        <f>IF(Sn_Calculations!AN21&gt;SUM($Q$30:$S$30),R17/Q17,"LLD")</f>
        <v>#VALUE!</v>
      </c>
      <c r="T17" s="12" t="e">
        <f>IF(Sn_Calculations!AQ21&gt;SUM($T$30:$V$30),Sn_Calculations!AQ21-SUM($T$30:$V$30),"LLD")</f>
        <v>#VALUE!</v>
      </c>
      <c r="U17" t="e">
        <f>IF(Sn_Calculations!AQ21&gt;SUM($T$30:$V$30),(Sn_Calculations!AR21^2+$T$31^2+$U$31^2+$V$31^2)^0.5,"LLD")</f>
        <v>#VALUE!</v>
      </c>
      <c r="V17" s="48" t="e">
        <f>IF(Sn_Calculations!AQ21&gt;SUM($T$30:$V$30),U17/T17,"LLD")</f>
        <v>#VALUE!</v>
      </c>
      <c r="W17" s="24"/>
      <c r="X17" t="e">
        <f t="shared" si="0"/>
        <v>#VALUE!</v>
      </c>
      <c r="Y17" t="e">
        <f t="shared" si="1"/>
        <v>#VALUE!</v>
      </c>
      <c r="Z17" t="e">
        <f t="shared" si="2"/>
        <v>#VALUE!</v>
      </c>
      <c r="AA17" t="e">
        <f t="shared" si="3"/>
        <v>#VALUE!</v>
      </c>
      <c r="AB17" t="e">
        <f t="shared" si="4"/>
        <v>#VALUE!</v>
      </c>
      <c r="AC17" t="e">
        <f t="shared" si="5"/>
        <v>#VALUE!</v>
      </c>
      <c r="AD17" t="e">
        <f t="shared" si="6"/>
        <v>#VALUE!</v>
      </c>
      <c r="AF17" t="e">
        <f t="shared" si="7"/>
        <v>#VALUE!</v>
      </c>
      <c r="AG17" t="e">
        <f t="shared" si="8"/>
        <v>#VALUE!</v>
      </c>
      <c r="AH17" s="11" t="e">
        <f t="shared" si="9"/>
        <v>#VALUE!</v>
      </c>
    </row>
    <row r="18" spans="1:34" x14ac:dyDescent="0.25">
      <c r="A18" t="str">
        <f>Sn_Calculations!B22</f>
        <v>84G trace</v>
      </c>
      <c r="B18">
        <f>IF(Sn_Calculations!Y22&gt;SUM($B$30:$D$30),Sn_Calculations!Y22-SUM($B$30:$D$30),"LLD")</f>
        <v>1.7257275137643847E-2</v>
      </c>
      <c r="C18">
        <f>IF(Sn_Calculations!Y22&gt;SUM($B$30:$D$30),(Sn_Calculations!Z22^2+$B$31^2+$C$31^2+$D$31)^0.5,"LLD")</f>
        <v>0.73400047216197684</v>
      </c>
      <c r="D18" s="11">
        <f>IF(Sn_Calculations!Y22&gt;SUM($B$30:$D$30),C18/B18,"LLD")</f>
        <v>42.532813918048866</v>
      </c>
      <c r="E18" s="12">
        <f>IF(Sn_Calculations!AB22&gt;SUM($E$30:$G$30),Sn_Calculations!AB22-SUM($E$30:$G$30),"LLD")</f>
        <v>8.8321166307553392E-2</v>
      </c>
      <c r="F18">
        <f>IF(Sn_Calculations!AB22&gt;SUM($E$30:$G$30),(Sn_Calculations!AC22^2+$E$31^2+$F$31^2+$G$31^2)^0.5,"LLD")</f>
        <v>2.336000876761207</v>
      </c>
      <c r="G18" s="11">
        <f>IF(Sn_Calculations!AB22&gt;SUM($E$30:$G$30),F18/E18,"LLD")</f>
        <v>26.448936018652052</v>
      </c>
      <c r="H18" s="12" t="str">
        <f>IF(Sn_Calculations!AE22&gt;SUM($H$30:$J$30),Sn_Calculations!AE22-SUM($H$30:$J$30),"LLD")</f>
        <v>LLD</v>
      </c>
      <c r="I18" t="str">
        <f>IF(Sn_Calculations!AE22&gt;SUM($H$30:$J$30),(Sn_Calculations!AF22^2+$H$31^2+$I$31^2+$J$31^2)^0.5,"LLD")</f>
        <v>LLD</v>
      </c>
      <c r="J18" s="11" t="str">
        <f>IF(Sn_Calculations!AE22&gt;SUM($H$30:$J$30),I18/H18,"LLD")</f>
        <v>LLD</v>
      </c>
      <c r="K18" s="12" t="str">
        <f>IF(Sn_Calculations!AH22&gt;SUM($K$30:$M$30),Sn_Calculations!AH22-SUM($K$30:$M$30),"LLD")</f>
        <v>LLD</v>
      </c>
      <c r="L18" t="str">
        <f>IF(Sn_Calculations!AH22&gt;SUM($K$30:$M$30),(Sn_Calculations!AI22^2+$K$31^2+$L$31^2+$M$31^2)^0.5,"LLD")</f>
        <v>LLD</v>
      </c>
      <c r="M18" s="11" t="str">
        <f>IF(Sn_Calculations!AH22&gt;SUM($K$30:$M$30),L18/K18,"LLD")</f>
        <v>LLD</v>
      </c>
      <c r="N18" s="12">
        <f>IF(Sn_Calculations!AK22&gt;SUM($N$30:$P$30),Sn_Calculations!AK22-SUM($N$30:$P$30),"LLD")</f>
        <v>1.415216E-2</v>
      </c>
      <c r="O18">
        <f>IF(Sn_Calculations!AK22&gt;SUM($N$30:$P$30),(Sn_Calculations!AL22^2+$N$31^2+$O$31^2+$P$31^2)^0.5,"LLD")</f>
        <v>0.46200063932779323</v>
      </c>
      <c r="P18" s="48">
        <f>IF(Sn_Calculations!AK22&gt;SUM($N$30:$P$30),O18/N18,"LLD")</f>
        <v>32.645238559187661</v>
      </c>
      <c r="Q18" s="12">
        <f>IF(Sn_Calculations!AN22&gt;SUM($Q$30:$S$30),Sn_Calculations!AN22-SUM($Q$30:$S$30),"LLD")</f>
        <v>2.6379885714285737E-3</v>
      </c>
      <c r="R18">
        <f>IF(Sn_Calculations!AN22&gt;SUM($Q$30:$S$30),(Sn_Calculations!AO22^2+$Q$31^2+$R$31^2+$S$31^2)^0.5,"LLD")</f>
        <v>0.5870000932445536</v>
      </c>
      <c r="S18" s="48">
        <f>IF(Sn_Calculations!AN22&gt;SUM($Q$30:$S$30),R18/Q18,"LLD")</f>
        <v>222.51805773619031</v>
      </c>
      <c r="T18" s="12">
        <f>IF(Sn_Calculations!AQ22&gt;SUM($T$30:$V$30),Sn_Calculations!AQ22-SUM($T$30:$V$30),"LLD")</f>
        <v>5.2776126957714267E-3</v>
      </c>
      <c r="U18">
        <f>IF(Sn_Calculations!AQ22&gt;SUM($T$30:$V$30),(Sn_Calculations!AR22^2+$T$31^2+$U$31^2+$V$31^2)^0.5,"LLD")</f>
        <v>4.6959630912239372E-4</v>
      </c>
      <c r="V18" s="48">
        <f>IF(Sn_Calculations!AQ22&gt;SUM($T$30:$V$30),U18/T18,"LLD")</f>
        <v>8.8978925925854241E-2</v>
      </c>
      <c r="W18" s="24"/>
      <c r="X18">
        <f t="shared" si="0"/>
        <v>0.53875669313400498</v>
      </c>
      <c r="Y18">
        <f t="shared" si="1"/>
        <v>5.4569000962291279</v>
      </c>
      <c r="Z18" t="str">
        <f t="shared" si="2"/>
        <v>LLD</v>
      </c>
      <c r="AA18" t="str">
        <f t="shared" si="3"/>
        <v>LLD</v>
      </c>
      <c r="AB18">
        <f t="shared" si="4"/>
        <v>0.21344459073928967</v>
      </c>
      <c r="AC18">
        <f t="shared" si="5"/>
        <v>0.34456910946911462</v>
      </c>
      <c r="AD18">
        <f t="shared" si="6"/>
        <v>2.2052069354137475E-7</v>
      </c>
      <c r="AF18">
        <f t="shared" si="7"/>
        <v>0.12764620271239724</v>
      </c>
      <c r="AG18">
        <f t="shared" si="8"/>
        <v>2.5600138105276367</v>
      </c>
      <c r="AH18" s="11">
        <f t="shared" si="9"/>
        <v>20.055542241986359</v>
      </c>
    </row>
    <row r="19" spans="1:34" s="69" customFormat="1" x14ac:dyDescent="0.25">
      <c r="A19" s="69" t="str">
        <f>Sn_Calculations!B23</f>
        <v>86G Trace</v>
      </c>
      <c r="B19" s="69">
        <f>IF(Sn_Calculations!Y23&gt;SUM($B$30:$D$30),Sn_Calculations!Y23-SUM($B$30:$D$30),"LLD")</f>
        <v>6.3927043375776121E-2</v>
      </c>
      <c r="C19" s="69">
        <f>IF(Sn_Calculations!Y23&gt;SUM($B$30:$D$30),(Sn_Calculations!Z23^2+$B$31^2+$C$31^2+$D$31)^0.5,"LLD")</f>
        <v>0.73400605903613969</v>
      </c>
      <c r="D19" s="70">
        <f>IF(Sn_Calculations!Y23&gt;SUM($B$30:$D$30),C19/B19,"LLD")</f>
        <v>11.481933470964757</v>
      </c>
      <c r="E19" s="71">
        <f>IF(Sn_Calculations!AB23&gt;SUM($E$30:$G$30),Sn_Calculations!AB23-SUM($E$30:$G$30),"LLD")</f>
        <v>0.10246173856861916</v>
      </c>
      <c r="F19" s="69">
        <f>IF(Sn_Calculations!AB23&gt;SUM($E$30:$G$30),(Sn_Calculations!AC23^2+$E$31^2+$F$31^2+$G$31^2)^0.5,"LLD")</f>
        <v>2.3360033378207463</v>
      </c>
      <c r="G19" s="70">
        <f>IF(Sn_Calculations!AB23&gt;SUM($E$30:$G$30),F19/E19,"LLD")</f>
        <v>22.798786849164312</v>
      </c>
      <c r="H19" s="71">
        <f>IF(Sn_Calculations!AE23&gt;SUM($H$30:$J$30),Sn_Calculations!AE23-SUM($H$30:$J$30),"LLD")</f>
        <v>261.25354393207499</v>
      </c>
      <c r="I19" s="69">
        <f>IF(Sn_Calculations!AE23&gt;SUM($H$30:$J$30),(Sn_Calculations!AF23^2+$H$31^2+$I$31^2+$J$31^2)^0.5,"LLD")</f>
        <v>4.8725554618018707</v>
      </c>
      <c r="J19" s="70">
        <f>IF(Sn_Calculations!AE23&gt;SUM($H$30:$J$30),I19/H19,"LLD")</f>
        <v>1.8650676995481133E-2</v>
      </c>
      <c r="K19" s="71">
        <f>IF(Sn_Calculations!AH23&gt;SUM($K$30:$M$30),Sn_Calculations!AH23-SUM($K$30:$M$30),"LLD")</f>
        <v>0.72237369408000029</v>
      </c>
      <c r="L19" s="69">
        <f>IF(Sn_Calculations!AH23&gt;SUM($K$30:$M$30),(Sn_Calculations!AI23^2+$K$31^2+$L$31^2+$M$31^2)^0.5,"LLD")</f>
        <v>3.1960983884822616</v>
      </c>
      <c r="M19" s="70">
        <f>IF(Sn_Calculations!AH23&gt;SUM($K$30:$M$30),L19/K19,"LLD")</f>
        <v>4.4244390606620083</v>
      </c>
      <c r="N19" s="71">
        <f>IF(Sn_Calculations!AK23&gt;SUM($N$30:$P$30),Sn_Calculations!AK23-SUM($N$30:$P$30),"LLD")</f>
        <v>3.5323527272727272E-2</v>
      </c>
      <c r="O19" s="69">
        <f>IF(Sn_Calculations!AK23&gt;SUM($N$30:$P$30),(Sn_Calculations!AL23^2+$N$31^2+$O$31^2+$P$31^2)^0.5,"LLD")</f>
        <v>0.46200516361338889</v>
      </c>
      <c r="P19" s="72">
        <f>IF(Sn_Calculations!AK23&gt;SUM($N$30:$P$30),O19/N19,"LLD")</f>
        <v>13.079247721959399</v>
      </c>
      <c r="Q19" s="71">
        <f>IF(Sn_Calculations!AN23&gt;SUM($Q$30:$S$30),Sn_Calculations!AN23-SUM($Q$30:$S$30),"LLD")</f>
        <v>4.0237818181818215E-3</v>
      </c>
      <c r="R19" s="69">
        <f>IF(Sn_Calculations!AN23&gt;SUM($Q$30:$S$30),(Sn_Calculations!AO23^2+$Q$31^2+$R$31^2+$S$31^2)^0.5,"LLD")</f>
        <v>0.58700043578160643</v>
      </c>
      <c r="S19" s="72">
        <f>IF(Sn_Calculations!AN23&gt;SUM($Q$30:$S$30),R19/Q19,"LLD")</f>
        <v>145.88276956995827</v>
      </c>
      <c r="T19" s="71" t="str">
        <f>IF(Sn_Calculations!AQ23&gt;SUM($T$30:$V$30),Sn_Calculations!AQ23-SUM($T$30:$V$30),"LLD")</f>
        <v>LLD</v>
      </c>
      <c r="U19" s="69" t="str">
        <f>IF(Sn_Calculations!AQ23&gt;SUM($T$30:$V$30),(Sn_Calculations!AR23^2+$T$31^2+$U$31^2+$V$31^2)^0.5,"LLD")</f>
        <v>LLD</v>
      </c>
      <c r="V19" s="72" t="str">
        <f>IF(Sn_Calculations!AQ23&gt;SUM($T$30:$V$30),U19/T19,"LLD")</f>
        <v>LLD</v>
      </c>
      <c r="W19" s="73"/>
      <c r="X19" s="69">
        <f t="shared" si="0"/>
        <v>0.53876489470176503</v>
      </c>
      <c r="Y19" s="69">
        <f t="shared" si="1"/>
        <v>5.456911594309668</v>
      </c>
      <c r="Z19" s="69">
        <f t="shared" si="2"/>
        <v>23.741796728335242</v>
      </c>
      <c r="AA19" s="69">
        <f t="shared" si="3"/>
        <v>10.215044908858909</v>
      </c>
      <c r="AB19" s="69">
        <f t="shared" si="4"/>
        <v>0.21344877120543423</v>
      </c>
      <c r="AC19" s="69">
        <f t="shared" si="5"/>
        <v>0.34456951160779586</v>
      </c>
      <c r="AD19" s="69" t="str">
        <f t="shared" si="6"/>
        <v>LLD</v>
      </c>
      <c r="AF19" s="69">
        <f t="shared" si="7"/>
        <v>262.18165371719033</v>
      </c>
      <c r="AG19" s="69">
        <f t="shared" si="8"/>
        <v>6.3647887953190416</v>
      </c>
      <c r="AH19" s="70">
        <f t="shared" si="9"/>
        <v>2.427625543236752E-2</v>
      </c>
    </row>
    <row r="20" spans="1:34" x14ac:dyDescent="0.25">
      <c r="A20" t="str">
        <f>Sn_Calculations!B24</f>
        <v>24G Taper Waste</v>
      </c>
      <c r="B20">
        <f>IF(Sn_Calculations!Y24&gt;SUM($B$30:$D$30),Sn_Calculations!Y24-SUM($B$30:$D$30),"LLD")</f>
        <v>3.5471682909748408</v>
      </c>
      <c r="C20">
        <f>IF(Sn_Calculations!Y24&gt;SUM($B$30:$D$30),(Sn_Calculations!Z24^2+$B$31^2+$C$31^2+$D$31)^0.5,"LLD")</f>
        <v>0.73476376106897878</v>
      </c>
      <c r="D20" s="11">
        <f>IF(Sn_Calculations!Y24&gt;SUM($B$30:$D$30),C20/B20,"LLD")</f>
        <v>0.20714093631769848</v>
      </c>
      <c r="E20" s="12">
        <f>IF(Sn_Calculations!AB24&gt;SUM($E$30:$G$30),Sn_Calculations!AB24-SUM($E$30:$G$30),"LLD")</f>
        <v>10.474297148784222</v>
      </c>
      <c r="F20">
        <f>IF(Sn_Calculations!AB24&gt;SUM($E$30:$G$30),(Sn_Calculations!AC24^2+$E$31^2+$F$31^2+$G$31^2)^0.5,"LLD")</f>
        <v>2.3377294008184215</v>
      </c>
      <c r="G20" s="11">
        <f>IF(Sn_Calculations!AB24&gt;SUM($E$30:$G$30),F20/E20,"LLD")</f>
        <v>0.22318723324454925</v>
      </c>
      <c r="H20" s="12">
        <f>IF(Sn_Calculations!AE24&gt;SUM($H$30:$J$30),Sn_Calculations!AE24-SUM($H$30:$J$30),"LLD")</f>
        <v>26.42991715175264</v>
      </c>
      <c r="I20">
        <f>IF(Sn_Calculations!AE24&gt;SUM($H$30:$J$30),(Sn_Calculations!AF24^2+$H$31^2+$I$31^2+$J$31^2)^0.5,"LLD")</f>
        <v>0.86945184383868268</v>
      </c>
      <c r="J20" s="11">
        <f>IF(Sn_Calculations!AE24&gt;SUM($H$30:$J$30),I20/H20,"LLD")</f>
        <v>3.289650280954539E-2</v>
      </c>
      <c r="K20" s="12">
        <f>IF(Sn_Calculations!AH24&gt;SUM($K$30:$M$30),Sn_Calculations!AH24-SUM($K$30:$M$30),"LLD")</f>
        <v>13.871612254126243</v>
      </c>
      <c r="L20">
        <f>IF(Sn_Calculations!AH24&gt;SUM($K$30:$M$30),(Sn_Calculations!AI24^2+$K$31^2+$L$31^2+$M$31^2)^0.5,"LLD")</f>
        <v>3.1983655968571747</v>
      </c>
      <c r="M20" s="11">
        <f>IF(Sn_Calculations!AH24&gt;SUM($K$30:$M$30),L20/K20,"LLD")</f>
        <v>0.23056913199875453</v>
      </c>
      <c r="N20" s="12">
        <f>IF(Sn_Calculations!AK24&gt;SUM($N$30:$P$30),Sn_Calculations!AK24-SUM($N$30:$P$30),"LLD")</f>
        <v>2.3316991618309859</v>
      </c>
      <c r="O20">
        <f>IF(Sn_Calculations!AK24&gt;SUM($N$30:$P$30),(Sn_Calculations!AL24^2+$N$31^2+$O$31^2+$P$31^2)^0.5,"LLD")</f>
        <v>0.46262990965546957</v>
      </c>
      <c r="P20" s="48">
        <f>IF(Sn_Calculations!AK24&gt;SUM($N$30:$P$30),O20/N20,"LLD")</f>
        <v>0.19840891879559008</v>
      </c>
      <c r="Q20" s="12">
        <f>IF(Sn_Calculations!AN24&gt;SUM($Q$30:$S$30),Sn_Calculations!AN24-SUM($Q$30:$S$30),"LLD")</f>
        <v>3.0638211566197184</v>
      </c>
      <c r="R20">
        <f>IF(Sn_Calculations!AN24&gt;SUM($Q$30:$S$30),(Sn_Calculations!AO24^2+$Q$31^2+$R$31^2+$S$31^2)^0.5,"LLD")</f>
        <v>0.5878101278661757</v>
      </c>
      <c r="S20" s="48">
        <f>IF(Sn_Calculations!AN24&gt;SUM($Q$30:$S$30),R20/Q20,"LLD")</f>
        <v>0.19185523495591381</v>
      </c>
      <c r="T20" s="12">
        <f>IF(Sn_Calculations!AQ24&gt;SUM($T$30:$V$30),Sn_Calculations!AQ24-SUM($T$30:$V$30),"LLD")</f>
        <v>1.4916253150740661</v>
      </c>
      <c r="U20">
        <f>IF(Sn_Calculations!AQ24&gt;SUM($T$30:$V$30),(Sn_Calculations!AR24^2+$T$31^2+$U$31^2+$V$31^2)^0.5,"LLD")</f>
        <v>1.5702676057113587E-2</v>
      </c>
      <c r="V20" s="48">
        <f>IF(Sn_Calculations!AQ24&gt;SUM($T$30:$V$30),U20/T20,"LLD")</f>
        <v>1.0527225502561195E-2</v>
      </c>
      <c r="W20" s="24"/>
      <c r="X20">
        <f t="shared" si="0"/>
        <v>0.53987778458023139</v>
      </c>
      <c r="Y20">
        <f t="shared" si="1"/>
        <v>5.4649787514508557</v>
      </c>
      <c r="Z20">
        <f t="shared" si="2"/>
        <v>0.7559465087544851</v>
      </c>
      <c r="AA20">
        <f t="shared" si="3"/>
        <v>10.229542491159551</v>
      </c>
      <c r="AB20">
        <f t="shared" si="4"/>
        <v>0.21402643330782795</v>
      </c>
      <c r="AC20">
        <f t="shared" si="5"/>
        <v>0.34552074642204983</v>
      </c>
      <c r="AD20">
        <f t="shared" si="6"/>
        <v>2.465740353546483E-4</v>
      </c>
      <c r="AF20">
        <f t="shared" si="7"/>
        <v>61.21014047916271</v>
      </c>
      <c r="AG20">
        <f t="shared" si="8"/>
        <v>4.1892886376699279</v>
      </c>
      <c r="AH20" s="11">
        <f t="shared" si="9"/>
        <v>6.8441088435274133E-2</v>
      </c>
    </row>
    <row r="21" spans="1:34" x14ac:dyDescent="0.25">
      <c r="A21" t="str">
        <f>Sn_Calculations!B25</f>
        <v>24G Trace Original</v>
      </c>
      <c r="B21">
        <f>IF(Sn_Calculations!Y25&gt;SUM($B$30:$D$30),Sn_Calculations!Y25-SUM($B$30:$D$30),"LLD")</f>
        <v>1.4724448201427629</v>
      </c>
      <c r="C21">
        <f>IF(Sn_Calculations!Y25&gt;SUM($B$30:$D$30),(Sn_Calculations!Z25^2+$B$31^2+$C$31^2+$D$31)^0.5,"LLD")</f>
        <v>0.73422378908696695</v>
      </c>
      <c r="D21" s="11">
        <f>IF(Sn_Calculations!Y25&gt;SUM($B$30:$D$30),C21/B21,"LLD")</f>
        <v>0.49864265135299213</v>
      </c>
      <c r="E21" s="12">
        <f>IF(Sn_Calculations!AB25&gt;SUM($E$30:$G$30),Sn_Calculations!AB25-SUM($E$30:$G$30),"LLD")</f>
        <v>4.6117619006957398</v>
      </c>
      <c r="F21">
        <f>IF(Sn_Calculations!AB25&gt;SUM($E$30:$G$30),(Sn_Calculations!AC25^2+$E$31^2+$F$31^2+$G$31^2)^0.5,"LLD")</f>
        <v>2.336537023945898</v>
      </c>
      <c r="G21" s="11">
        <f>IF(Sn_Calculations!AB25&gt;SUM($E$30:$G$30),F21/E21,"LLD")</f>
        <v>0.50664736694090895</v>
      </c>
      <c r="H21" s="12">
        <f>IF(Sn_Calculations!AE25&gt;SUM($H$30:$J$30),Sn_Calculations!AE25-SUM($H$30:$J$30),"LLD")</f>
        <v>233.31881778824916</v>
      </c>
      <c r="I21">
        <f>IF(Sn_Calculations!AE25&gt;SUM($H$30:$J$30),(Sn_Calculations!AF25^2+$H$31^2+$I$31^2+$J$31^2)^0.5,"LLD")</f>
        <v>2.6492744831801929</v>
      </c>
      <c r="J21" s="11">
        <f>IF(Sn_Calculations!AE25&gt;SUM($H$30:$J$30),I21/H21,"LLD")</f>
        <v>1.1354739871794518E-2</v>
      </c>
      <c r="K21" s="12">
        <f>IF(Sn_Calculations!AH25&gt;SUM($K$30:$M$30),Sn_Calculations!AH25-SUM($K$30:$M$30),"LLD")</f>
        <v>5.9071825328579184</v>
      </c>
      <c r="L21">
        <f>IF(Sn_Calculations!AH25&gt;SUM($K$30:$M$30),(Sn_Calculations!AI25^2+$K$31^2+$L$31^2+$M$31^2)^0.5,"LLD")</f>
        <v>3.1967387000399912</v>
      </c>
      <c r="M21" s="11">
        <f>IF(Sn_Calculations!AH25&gt;SUM($K$30:$M$30),L21/K21,"LLD")</f>
        <v>0.54116132052100252</v>
      </c>
      <c r="N21" s="12">
        <f>IF(Sn_Calculations!AK25&gt;SUM($N$30:$P$30),Sn_Calculations!AK25-SUM($N$30:$P$30),"LLD")</f>
        <v>1.0369357903249097</v>
      </c>
      <c r="O21">
        <f>IF(Sn_Calculations!AK25&gt;SUM($N$30:$P$30),(Sn_Calculations!AL25^2+$N$31^2+$O$31^2+$P$31^2)^0.5,"LLD")</f>
        <v>0.46221109152056478</v>
      </c>
      <c r="P21" s="48">
        <f>IF(Sn_Calculations!AK25&gt;SUM($N$30:$P$30),O21/N21,"LLD")</f>
        <v>0.44574707116217605</v>
      </c>
      <c r="Q21" s="12">
        <f>IF(Sn_Calculations!AN25&gt;SUM($Q$30:$S$30),Sn_Calculations!AN25-SUM($Q$30:$S$30),"LLD")</f>
        <v>1.3712654833212998</v>
      </c>
      <c r="R21">
        <f>IF(Sn_Calculations!AN25&gt;SUM($Q$30:$S$30),(Sn_Calculations!AO25^2+$Q$31^2+$R$31^2+$S$31^2)^0.5,"LLD")</f>
        <v>0.58726744649049067</v>
      </c>
      <c r="S21" s="48">
        <f>IF(Sn_Calculations!AN25&gt;SUM($Q$30:$S$30),R21/Q21,"LLD")</f>
        <v>0.42826677520394396</v>
      </c>
      <c r="T21" s="12">
        <f>IF(Sn_Calculations!AQ25&gt;SUM($T$30:$V$30),Sn_Calculations!AQ25-SUM($T$30:$V$30),"LLD")</f>
        <v>0.96815029264168084</v>
      </c>
      <c r="U21">
        <f>IF(Sn_Calculations!AQ25&gt;SUM($T$30:$V$30),(Sn_Calculations!AR25^2+$T$31^2+$U$31^2+$V$31^2)^0.5,"LLD")</f>
        <v>1.3082379532446141E-2</v>
      </c>
      <c r="V21" s="48">
        <f>IF(Sn_Calculations!AQ25&gt;SUM($T$30:$V$30),U21/T21,"LLD")</f>
        <v>1.3512756884832158E-2</v>
      </c>
      <c r="W21" s="24"/>
      <c r="X21">
        <f t="shared" si="0"/>
        <v>0.53908457246122288</v>
      </c>
      <c r="Y21">
        <f t="shared" si="1"/>
        <v>5.4594052642699538</v>
      </c>
      <c r="Z21">
        <f t="shared" si="2"/>
        <v>7.0186552872296781</v>
      </c>
      <c r="AA21">
        <f t="shared" si="3"/>
        <v>10.219138316333373</v>
      </c>
      <c r="AB21">
        <f t="shared" si="4"/>
        <v>0.21363909312463192</v>
      </c>
      <c r="AC21">
        <f t="shared" si="5"/>
        <v>0.34488305370746131</v>
      </c>
      <c r="AD21">
        <f t="shared" si="6"/>
        <v>1.7114865423096572E-4</v>
      </c>
      <c r="AF21">
        <f t="shared" si="7"/>
        <v>248.68655860823347</v>
      </c>
      <c r="AG21">
        <f t="shared" si="8"/>
        <v>4.8780095055033001</v>
      </c>
      <c r="AH21" s="11">
        <f t="shared" si="9"/>
        <v>1.9615091112293835E-2</v>
      </c>
    </row>
    <row r="22" spans="1:34" x14ac:dyDescent="0.25">
      <c r="A22" t="str">
        <f>Sn_Calculations!B26</f>
        <v>53G</v>
      </c>
      <c r="B22">
        <f>IF(Sn_Calculations!Y26&gt;SUM($B$30:$D$30),Sn_Calculations!Y26-SUM($B$30:$D$30),"LLD")</f>
        <v>0.99797130096697284</v>
      </c>
      <c r="C22">
        <f>IF(Sn_Calculations!Y26&gt;SUM($B$30:$D$30),(Sn_Calculations!Z26^2+$B$31^2+$C$31^2+$D$31)^0.5,"LLD")</f>
        <v>0.73440599916832516</v>
      </c>
      <c r="D22" s="11">
        <f>IF(Sn_Calculations!Y26&gt;SUM($B$30:$D$30),C22/B22,"LLD")</f>
        <v>0.73589891658881468</v>
      </c>
      <c r="E22" s="12">
        <f>IF(Sn_Calculations!AB26&gt;SUM($E$30:$G$30),Sn_Calculations!AB26-SUM($E$30:$G$30),"LLD")</f>
        <v>3.5044056959206284</v>
      </c>
      <c r="F22">
        <f>IF(Sn_Calculations!AB26&gt;SUM($E$30:$G$30),(Sn_Calculations!AC26^2+$E$31^2+$F$31^2+$G$31^2)^0.5,"LLD")</f>
        <v>2.3372812015242661</v>
      </c>
      <c r="G22" s="11">
        <f>IF(Sn_Calculations!AB26&gt;SUM($E$30:$G$30),F22/E22,"LLD")</f>
        <v>0.66695508577817453</v>
      </c>
      <c r="H22" s="12">
        <f>IF(Sn_Calculations!AE26&gt;SUM($H$30:$J$30),Sn_Calculations!AE26-SUM($H$30:$J$30),"LLD")</f>
        <v>1.0823835697675284</v>
      </c>
      <c r="I22">
        <f>IF(Sn_Calculations!AE26&gt;SUM($H$30:$J$30),(Sn_Calculations!AF26^2+$H$31^2+$I$31^2+$J$31^2)^0.5,"LLD")</f>
        <v>0.83650407415621664</v>
      </c>
      <c r="J22" s="11">
        <f>IF(Sn_Calculations!AE26&gt;SUM($H$30:$J$30),I22/H22,"LLD")</f>
        <v>0.77283515522679158</v>
      </c>
      <c r="K22" s="12">
        <f>IF(Sn_Calculations!AH26&gt;SUM($K$30:$M$30),Sn_Calculations!AH26-SUM($K$30:$M$30),"LLD")</f>
        <v>3.863740400830733</v>
      </c>
      <c r="L22">
        <f>IF(Sn_Calculations!AH26&gt;SUM($K$30:$M$30),(Sn_Calculations!AI26^2+$K$31^2+$L$31^2+$M$31^2)^0.5,"LLD")</f>
        <v>3.1974247030179352</v>
      </c>
      <c r="M22" s="11">
        <f>IF(Sn_Calculations!AH26&gt;SUM($K$30:$M$30),L22/K22,"LLD")</f>
        <v>0.8275464630932412</v>
      </c>
      <c r="N22" s="12">
        <f>IF(Sn_Calculations!AK26&gt;SUM($N$30:$P$30),Sn_Calculations!AK26-SUM($N$30:$P$30),"LLD")</f>
        <v>0.61742318178217825</v>
      </c>
      <c r="O22">
        <f>IF(Sn_Calculations!AK26&gt;SUM($N$30:$P$30),(Sn_Calculations!AL26^2+$N$31^2+$O$31^2+$P$31^2)^0.5,"LLD")</f>
        <v>0.46229245122465579</v>
      </c>
      <c r="P22" s="48">
        <f>IF(Sn_Calculations!AK26&gt;SUM($N$30:$P$30),O22/N22,"LLD")</f>
        <v>0.74874488821469087</v>
      </c>
      <c r="Q22" s="12">
        <f>IF(Sn_Calculations!AN26&gt;SUM($Q$30:$S$30),Sn_Calculations!AN26-SUM($Q$30:$S$30),"LLD")</f>
        <v>0.89874699089108923</v>
      </c>
      <c r="R22">
        <f>IF(Sn_Calculations!AN26&gt;SUM($Q$30:$S$30),(Sn_Calculations!AO26^2+$Q$31^2+$R$31^2+$S$31^2)^0.5,"LLD")</f>
        <v>0.58743711934879617</v>
      </c>
      <c r="S22" s="48">
        <f>IF(Sn_Calculations!AN26&gt;SUM($Q$30:$S$30),R22/Q22,"LLD")</f>
        <v>0.65361789836577289</v>
      </c>
      <c r="T22" s="12">
        <f>IF(Sn_Calculations!AQ26&gt;SUM($T$30:$V$30),Sn_Calculations!AQ26-SUM($T$30:$V$30),"LLD")</f>
        <v>8.700247765725147E-2</v>
      </c>
      <c r="U22">
        <f>IF(Sn_Calculations!AQ26&gt;SUM($T$30:$V$30),(Sn_Calculations!AR26^2+$T$31^2+$U$31^2+$V$31^2)^0.5,"LLD")</f>
        <v>4.0833638962335496E-3</v>
      </c>
      <c r="V22" s="48">
        <f>IF(Sn_Calculations!AQ26&gt;SUM($T$30:$V$30),U22/T22,"LLD")</f>
        <v>4.6933880576597697E-2</v>
      </c>
      <c r="W22" s="24"/>
      <c r="X22">
        <f t="shared" si="0"/>
        <v>0.53935217161442606</v>
      </c>
      <c r="Y22">
        <f t="shared" si="1"/>
        <v>5.4628834149987169</v>
      </c>
      <c r="Z22">
        <f t="shared" si="2"/>
        <v>0.69973906607994918</v>
      </c>
      <c r="AA22">
        <f t="shared" si="3"/>
        <v>10.223524731469331</v>
      </c>
      <c r="AB22">
        <f t="shared" si="4"/>
        <v>0.21371431045930075</v>
      </c>
      <c r="AC22">
        <f t="shared" si="5"/>
        <v>0.3450823691888118</v>
      </c>
      <c r="AD22">
        <f t="shared" si="6"/>
        <v>1.6673860709063634E-5</v>
      </c>
      <c r="AF22">
        <f t="shared" si="7"/>
        <v>11.051673617816382</v>
      </c>
      <c r="AG22">
        <f t="shared" si="8"/>
        <v>4.1814247258166981</v>
      </c>
      <c r="AH22" s="11">
        <f t="shared" si="9"/>
        <v>0.37835217274927763</v>
      </c>
    </row>
    <row r="23" spans="1:34" x14ac:dyDescent="0.25">
      <c r="A23" t="str">
        <f>Sn_Calculations!B27</f>
        <v>94G</v>
      </c>
      <c r="B23">
        <f>IF(Sn_Calculations!Y27&gt;SUM($B$30:$D$30),Sn_Calculations!Y27-SUM($B$30:$D$30),"LLD")</f>
        <v>0.60022189988375274</v>
      </c>
      <c r="C23">
        <f>IF(Sn_Calculations!Y27&gt;SUM($B$30:$D$30),(Sn_Calculations!Z27^2+$B$31^2+$C$31^2+$D$31)^0.5,"LLD")</f>
        <v>0.73441759113580818</v>
      </c>
      <c r="D23" s="11">
        <f>IF(Sn_Calculations!Y27&gt;SUM($B$30:$D$30),C23/B23,"LLD")</f>
        <v>1.2235767993104645</v>
      </c>
      <c r="E23" s="12">
        <f>IF(Sn_Calculations!AB27&gt;SUM($E$30:$G$30),Sn_Calculations!AB27-SUM($E$30:$G$30),"LLD")</f>
        <v>1.8643683307891812</v>
      </c>
      <c r="F23">
        <f>IF(Sn_Calculations!AB27&gt;SUM($E$30:$G$30),(Sn_Calculations!AC27^2+$E$31^2+$F$31^2+$G$31^2)^0.5,"LLD")</f>
        <v>2.3370545673577761</v>
      </c>
      <c r="G23" s="11">
        <f>IF(Sn_Calculations!AB27&gt;SUM($E$30:$G$30),F23/E23,"LLD")</f>
        <v>1.2535369372899121</v>
      </c>
      <c r="H23" s="12">
        <f>IF(Sn_Calculations!AE27&gt;SUM($H$30:$J$30),Sn_Calculations!AE27-SUM($H$30:$J$30),"LLD")</f>
        <v>0.67253043133774748</v>
      </c>
      <c r="I23">
        <f>IF(Sn_Calculations!AE27&gt;SUM($H$30:$J$30),(Sn_Calculations!AF27^2+$H$31^2+$I$31^2+$J$31^2)^0.5,"LLD")</f>
        <v>0.8366158078525231</v>
      </c>
      <c r="J23" s="11">
        <f>IF(Sn_Calculations!AE27&gt;SUM($H$30:$J$30),I23/H23,"LLD")</f>
        <v>1.2439820844811278</v>
      </c>
      <c r="K23" s="12">
        <f>IF(Sn_Calculations!AH27&gt;SUM($K$30:$M$30),Sn_Calculations!AH27-SUM($K$30:$M$30),"LLD")</f>
        <v>1.7990659443581751</v>
      </c>
      <c r="L23">
        <f>IF(Sn_Calculations!AH27&gt;SUM($K$30:$M$30),(Sn_Calculations!AI27^2+$K$31^2+$L$31^2+$M$31^2)^0.5,"LLD")</f>
        <v>3.197143800650561</v>
      </c>
      <c r="M23" s="11">
        <f>IF(Sn_Calculations!AH27&gt;SUM($K$30:$M$30),L23/K23,"LLD")</f>
        <v>1.777113179578949</v>
      </c>
      <c r="N23" s="12">
        <f>IF(Sn_Calculations!AK27&gt;SUM($N$30:$P$30),Sn_Calculations!AK27-SUM($N$30:$P$30),"LLD")</f>
        <v>0.33357295017543853</v>
      </c>
      <c r="O23">
        <f>IF(Sn_Calculations!AK27&gt;SUM($N$30:$P$30),(Sn_Calculations!AL27^2+$N$31^2+$O$31^2+$P$31^2)^0.5,"LLD")</f>
        <v>0.46224942013235482</v>
      </c>
      <c r="P23" s="48">
        <f>IF(Sn_Calculations!AK27&gt;SUM($N$30:$P$30),O23/N23,"LLD")</f>
        <v>1.3857521117621812</v>
      </c>
      <c r="Q23" s="12">
        <f>IF(Sn_Calculations!AN27&gt;SUM($Q$30:$S$30),Sn_Calculations!AN27-SUM($Q$30:$S$30),"LLD")</f>
        <v>0.50046197894736832</v>
      </c>
      <c r="R23">
        <f>IF(Sn_Calculations!AN27&gt;SUM($Q$30:$S$30),(Sn_Calculations!AO27^2+$Q$31^2+$R$31^2+$S$31^2)^0.5,"LLD")</f>
        <v>0.58738973184964893</v>
      </c>
      <c r="S23" s="48">
        <f>IF(Sn_Calculations!AN27&gt;SUM($Q$30:$S$30),R23/Q23,"LLD")</f>
        <v>1.1736950189205531</v>
      </c>
      <c r="T23" s="12" t="str">
        <f>IF(Sn_Calculations!AQ27&gt;SUM($T$30:$V$30),Sn_Calculations!AQ27-SUM($T$30:$V$30),"LLD")</f>
        <v>LLD</v>
      </c>
      <c r="U23" t="str">
        <f>IF(Sn_Calculations!AQ27&gt;SUM($T$30:$V$30),(Sn_Calculations!AR27^2+$T$31^2+$U$31^2+$V$31^2)^0.5,"LLD")</f>
        <v>LLD</v>
      </c>
      <c r="V23" s="48" t="str">
        <f>IF(Sn_Calculations!AQ27&gt;SUM($T$30:$V$30),U23/T23,"LLD")</f>
        <v>LLD</v>
      </c>
      <c r="W23" s="24"/>
      <c r="X23">
        <f t="shared" si="0"/>
        <v>0.53936919816972306</v>
      </c>
      <c r="Y23">
        <f t="shared" si="1"/>
        <v>5.4618240508078415</v>
      </c>
      <c r="Z23">
        <f t="shared" si="2"/>
        <v>0.69992600994872989</v>
      </c>
      <c r="AA23">
        <f t="shared" si="3"/>
        <v>10.221728482038314</v>
      </c>
      <c r="AB23">
        <f t="shared" si="4"/>
        <v>0.21367452641269827</v>
      </c>
      <c r="AC23">
        <f t="shared" si="5"/>
        <v>0.34502669708240247</v>
      </c>
      <c r="AD23" t="str">
        <f t="shared" si="6"/>
        <v>LLD</v>
      </c>
      <c r="AF23">
        <f t="shared" si="7"/>
        <v>5.7702215354916637</v>
      </c>
      <c r="AG23">
        <f t="shared" si="8"/>
        <v>4.1810942305166607</v>
      </c>
      <c r="AH23" s="11">
        <f t="shared" si="9"/>
        <v>0.72459856260274447</v>
      </c>
    </row>
    <row r="24" spans="1:34" x14ac:dyDescent="0.25">
      <c r="A24" t="str">
        <f>Sn_Calculations!B28</f>
        <v>47G</v>
      </c>
      <c r="B24">
        <f>IF(Sn_Calculations!Y28&gt;SUM($B$30:$D$30),Sn_Calculations!Y28-SUM($B$30:$D$30),"LLD")</f>
        <v>4.3976431354234E-2</v>
      </c>
      <c r="C24">
        <f>IF(Sn_Calculations!Y28&gt;SUM($B$30:$D$30),(Sn_Calculations!Z28^2+$B$31^2+$C$31^2+$D$31)^0.5,"LLD")</f>
        <v>0.73400010277095262</v>
      </c>
      <c r="D24" s="11">
        <f>IF(Sn_Calculations!Y28&gt;SUM($B$30:$D$30),C24/B24,"LLD")</f>
        <v>16.690760940980354</v>
      </c>
      <c r="E24" s="12">
        <f>IF(Sn_Calculations!AB28&gt;SUM($E$30:$G$30),Sn_Calculations!AB28-SUM($E$30:$G$30),"LLD")</f>
        <v>0.13883505974338647</v>
      </c>
      <c r="F24">
        <f>IF(Sn_Calculations!AB28&gt;SUM($E$30:$G$30),(Sn_Calculations!AC28^2+$E$31^2+$F$31^2+$G$31^2)^0.5,"LLD")</f>
        <v>2.3360002430995701</v>
      </c>
      <c r="G24" s="11">
        <f>IF(Sn_Calculations!AB28&gt;SUM($E$30:$G$30),F24/E24,"LLD")</f>
        <v>16.825722893174664</v>
      </c>
      <c r="H24" s="12">
        <f>IF(Sn_Calculations!AE28&gt;SUM($H$30:$J$30),Sn_Calculations!AE28-SUM($H$30:$J$30),"LLD")</f>
        <v>4.1438889310784175</v>
      </c>
      <c r="I24">
        <f>IF(Sn_Calculations!AE28&gt;SUM($H$30:$J$30),(Sn_Calculations!AF28^2+$H$31^2+$I$31^2+$J$31^2)^0.5,"LLD")</f>
        <v>0.83669554464967477</v>
      </c>
      <c r="J24" s="11">
        <f>IF(Sn_Calculations!AE28&gt;SUM($H$30:$J$30),I24/H24,"LLD")</f>
        <v>0.20191070720419399</v>
      </c>
      <c r="K24" s="12" t="str">
        <f>IF(Sn_Calculations!AH28&gt;SUM($K$30:$M$30),Sn_Calculations!AH28-SUM($K$30:$M$30),"LLD")</f>
        <v>LLD</v>
      </c>
      <c r="L24" t="str">
        <f>IF(Sn_Calculations!AH28&gt;SUM($K$30:$M$30),(Sn_Calculations!AI28^2+$K$31^2+$L$31^2+$M$31^2)^0.5,"LLD")</f>
        <v>LLD</v>
      </c>
      <c r="M24" s="11" t="str">
        <f>IF(Sn_Calculations!AH28&gt;SUM($K$30:$M$30),L24/K24,"LLD")</f>
        <v>LLD</v>
      </c>
      <c r="N24" s="12">
        <f>IF(Sn_Calculations!AK28&gt;SUM($N$30:$P$30),Sn_Calculations!AK28-SUM($N$30:$P$30),"LLD")</f>
        <v>2.8313921634293367E-2</v>
      </c>
      <c r="O24">
        <f>IF(Sn_Calculations!AK28&gt;SUM($N$30:$P$30),(Sn_Calculations!AL28^2+$N$31^2+$O$31^2+$P$31^2)^0.5,"LLD")</f>
        <v>0.46200008622262445</v>
      </c>
      <c r="P24" s="48">
        <f>IF(Sn_Calculations!AK28&gt;SUM($N$30:$P$30),O24/N24,"LLD")</f>
        <v>16.317064523589604</v>
      </c>
      <c r="Q24" s="12">
        <f>IF(Sn_Calculations!AN28&gt;SUM($Q$30:$S$30),Sn_Calculations!AN28-SUM($Q$30:$S$30),"LLD")</f>
        <v>3.3875566861037786E-2</v>
      </c>
      <c r="R24">
        <f>IF(Sn_Calculations!AN28&gt;SUM($Q$30:$S$30),(Sn_Calculations!AO28^2+$Q$31^2+$R$31^2+$S$31^2)^0.5,"LLD")</f>
        <v>0.58700009128924091</v>
      </c>
      <c r="S24" s="48">
        <f>IF(Sn_Calculations!AN28&gt;SUM($Q$30:$S$30),R24/Q24,"LLD")</f>
        <v>17.328126011800649</v>
      </c>
      <c r="T24" s="12" t="str">
        <f>IF(Sn_Calculations!AQ28&gt;SUM($T$30:$V$30),Sn_Calculations!AQ28-SUM($T$30:$V$30),"LLD")</f>
        <v>LLD</v>
      </c>
      <c r="U24" t="str">
        <f>IF(Sn_Calculations!AQ28&gt;SUM($T$30:$V$30),(Sn_Calculations!AR28^2+$T$31^2+$U$31^2+$V$31^2)^0.5,"LLD")</f>
        <v>LLD</v>
      </c>
      <c r="V24" s="48" t="str">
        <f>IF(Sn_Calculations!AQ28&gt;SUM($T$30:$V$30),U24/T24,"LLD")</f>
        <v>LLD</v>
      </c>
      <c r="W24" s="24"/>
      <c r="X24">
        <f t="shared" si="0"/>
        <v>0.53875615086776896</v>
      </c>
      <c r="Y24">
        <f t="shared" si="1"/>
        <v>5.4568971357612508</v>
      </c>
      <c r="Z24">
        <f t="shared" si="2"/>
        <v>0.70005943443661589</v>
      </c>
      <c r="AA24" t="str">
        <f t="shared" si="3"/>
        <v>LLD</v>
      </c>
      <c r="AB24">
        <f t="shared" si="4"/>
        <v>0.21344407966971243</v>
      </c>
      <c r="AC24">
        <f t="shared" si="5"/>
        <v>0.34456910717357714</v>
      </c>
      <c r="AD24" t="str">
        <f t="shared" si="6"/>
        <v>LLD</v>
      </c>
      <c r="AF24">
        <f t="shared" si="7"/>
        <v>4.3888899106713692</v>
      </c>
      <c r="AG24">
        <f t="shared" si="8"/>
        <v>2.6932741984263182</v>
      </c>
      <c r="AH24" s="11">
        <f t="shared" si="9"/>
        <v>0.61365726943338339</v>
      </c>
    </row>
    <row r="25" spans="1:34" x14ac:dyDescent="0.25">
      <c r="A25" t="str">
        <f>Sn_Calculations!B29</f>
        <v>48G</v>
      </c>
      <c r="B25">
        <f>IF(Sn_Calculations!Y29&gt;SUM($B$30:$D$30),Sn_Calculations!Y29-SUM($B$30:$D$30),"LLD")</f>
        <v>1.3756627750197398E-2</v>
      </c>
      <c r="C25">
        <f>IF(Sn_Calculations!Y29&gt;SUM($B$30:$D$30),(Sn_Calculations!Z29^2+$B$31^2+$C$31^2+$D$31)^0.5,"LLD")</f>
        <v>0.73400001369065848</v>
      </c>
      <c r="D25" s="11">
        <f>IF(Sn_Calculations!Y29&gt;SUM($B$30:$D$30),C25/B25,"LLD")</f>
        <v>53.356100566152641</v>
      </c>
      <c r="E25" s="12">
        <f>IF(Sn_Calculations!AB29&gt;SUM($E$30:$G$30),Sn_Calculations!AB29-SUM($E$30:$G$30),"LLD")</f>
        <v>4.7972982308636926E-2</v>
      </c>
      <c r="F25">
        <f>IF(Sn_Calculations!AB29&gt;SUM($E$30:$G$30),(Sn_Calculations!AC29^2+$E$31^2+$F$31^2+$G$31^2)^0.5,"LLD")</f>
        <v>2.3360000328507922</v>
      </c>
      <c r="G25" s="11">
        <f>IF(Sn_Calculations!AB29&gt;SUM($E$30:$G$30),F25/E25,"LLD")</f>
        <v>48.694075715826926</v>
      </c>
      <c r="H25" s="12">
        <f>IF(Sn_Calculations!AE29&gt;SUM($H$30:$J$30),Sn_Calculations!AE29-SUM($H$30:$J$30),"LLD")</f>
        <v>4.4078529853609663</v>
      </c>
      <c r="I25">
        <f>IF(Sn_Calculations!AE29&gt;SUM($H$30:$J$30),(Sn_Calculations!AF29^2+$H$31^2+$I$31^2+$J$31^2)^0.5,"LLD")</f>
        <v>0.83678399876530751</v>
      </c>
      <c r="J25" s="11">
        <f>IF(Sn_Calculations!AE29&gt;SUM($H$30:$J$30),I25/H25,"LLD")</f>
        <v>0.18983936205322008</v>
      </c>
      <c r="K25" s="12" t="str">
        <f>IF(Sn_Calculations!AH29&gt;SUM($K$30:$M$30),Sn_Calculations!AH29-SUM($K$30:$M$30),"LLD")</f>
        <v>LLD</v>
      </c>
      <c r="L25" t="str">
        <f>IF(Sn_Calculations!AH29&gt;SUM($K$30:$M$30),(Sn_Calculations!AI29^2+$K$31^2+$L$31^2+$M$31^2)^0.5,"LLD")</f>
        <v>LLD</v>
      </c>
      <c r="M25" s="11" t="str">
        <f>IF(Sn_Calculations!AH29&gt;SUM($K$30:$M$30),L25/K25,"LLD")</f>
        <v>LLD</v>
      </c>
      <c r="N25" s="12">
        <f>IF(Sn_Calculations!AK29&gt;SUM($N$30:$P$30),Sn_Calculations!AK29-SUM($N$30:$P$30),"LLD")</f>
        <v>9.276106851344345E-3</v>
      </c>
      <c r="O25">
        <f>IF(Sn_Calculations!AK29&gt;SUM($N$30:$P$30),(Sn_Calculations!AL29^2+$N$31^2+$O$31^2+$P$31^2)^0.5,"LLD")</f>
        <v>0.46200001322966394</v>
      </c>
      <c r="P25" s="48">
        <f>IF(Sn_Calculations!AK29&gt;SUM($N$30:$P$30),O25/N25,"LLD")</f>
        <v>49.805378553041173</v>
      </c>
      <c r="Q25" s="12">
        <f>IF(Sn_Calculations!AN29&gt;SUM($Q$30:$S$30),Sn_Calculations!AN29-SUM($Q$30:$S$30),"LLD")</f>
        <v>1.2337766654321904E-2</v>
      </c>
      <c r="R25">
        <f>IF(Sn_Calculations!AN29&gt;SUM($Q$30:$S$30),(Sn_Calculations!AO29^2+$Q$31^2+$R$31^2+$S$31^2)^0.5,"LLD")</f>
        <v>0.58700001614156505</v>
      </c>
      <c r="S25" s="48">
        <f>IF(Sn_Calculations!AN29&gt;SUM($Q$30:$S$30),R25/Q25,"LLD")</f>
        <v>47.577493770798434</v>
      </c>
      <c r="T25" s="12">
        <f>IF(Sn_Calculations!AQ29&gt;SUM($T$30:$V$30),Sn_Calculations!AQ29-SUM($T$30:$V$30),"LLD")</f>
        <v>3.0805542018140877E-3</v>
      </c>
      <c r="U25">
        <f>IF(Sn_Calculations!AQ29&gt;SUM($T$30:$V$30),(Sn_Calculations!AR29^2+$T$31^2+$U$31^2+$V$31^2)^0.5,"LLD")</f>
        <v>5.0722218316319693E-5</v>
      </c>
      <c r="V25" s="48">
        <f>IF(Sn_Calculations!AQ29&gt;SUM($T$30:$V$30),U25/T25,"LLD")</f>
        <v>1.6465290007379261E-2</v>
      </c>
      <c r="W25" s="24"/>
      <c r="X25">
        <f t="shared" si="0"/>
        <v>0.53875602009788681</v>
      </c>
      <c r="Y25">
        <f t="shared" si="1"/>
        <v>5.456896153478902</v>
      </c>
      <c r="Z25">
        <f t="shared" si="2"/>
        <v>0.70020746058965821</v>
      </c>
      <c r="AA25" t="str">
        <f t="shared" si="3"/>
        <v>LLD</v>
      </c>
      <c r="AB25">
        <f t="shared" si="4"/>
        <v>0.21344401222420967</v>
      </c>
      <c r="AC25">
        <f t="shared" si="5"/>
        <v>0.34456901895019765</v>
      </c>
      <c r="AD25">
        <f t="shared" si="6"/>
        <v>2.572743430928397E-9</v>
      </c>
      <c r="AF25">
        <f t="shared" si="7"/>
        <v>4.4942770231272808</v>
      </c>
      <c r="AG25">
        <f t="shared" si="8"/>
        <v>2.6933014439370875</v>
      </c>
      <c r="AH25" s="11">
        <f t="shared" si="9"/>
        <v>0.59927357171743512</v>
      </c>
    </row>
    <row r="26" spans="1:34" x14ac:dyDescent="0.25">
      <c r="A26" t="str">
        <f>Sn_Calculations!B30</f>
        <v>49G</v>
      </c>
      <c r="B26">
        <f>IF(Sn_Calculations!Y30&gt;SUM($B$30:$D$30),Sn_Calculations!Y30-SUM($B$30:$D$30),"LLD")</f>
        <v>0.10358184210707889</v>
      </c>
      <c r="C26">
        <f>IF(Sn_Calculations!Y30&gt;SUM($B$30:$D$30),(Sn_Calculations!Z30^2+$B$31^2+$C$31^2+$D$31)^0.5,"LLD")</f>
        <v>0.73400051740635475</v>
      </c>
      <c r="D26" s="11">
        <f>IF(Sn_Calculations!Y30&gt;SUM($B$30:$D$30),C26/B26,"LLD")</f>
        <v>7.0861890701612884</v>
      </c>
      <c r="E26" s="12">
        <f>IF(Sn_Calculations!AB30&gt;SUM($E$30:$G$30),Sn_Calculations!AB30-SUM($E$30:$G$30),"LLD")</f>
        <v>0.32990379009448012</v>
      </c>
      <c r="F26">
        <f>IF(Sn_Calculations!AB30&gt;SUM($E$30:$G$30),(Sn_Calculations!AC30^2+$E$31^2+$F$31^2+$G$31^2)^0.5,"LLD")</f>
        <v>2.3360013185164847</v>
      </c>
      <c r="G26" s="11">
        <f>IF(Sn_Calculations!AB30&gt;SUM($E$30:$G$30),F26/E26,"LLD")</f>
        <v>7.0808562637230832</v>
      </c>
      <c r="H26" s="12">
        <f>IF(Sn_Calculations!AE30&gt;SUM($H$30:$J$30),Sn_Calculations!AE30-SUM($H$30:$J$30),"LLD")</f>
        <v>3.7598831313999681</v>
      </c>
      <c r="I26">
        <f>IF(Sn_Calculations!AE30&gt;SUM($H$30:$J$30),(Sn_Calculations!AF30^2+$H$31^2+$I$31^2+$J$31^2)^0.5,"LLD")</f>
        <v>0.83657632871277943</v>
      </c>
      <c r="J26" s="11">
        <f>IF(Sn_Calculations!AE30&gt;SUM($H$30:$J$30),I26/H26,"LLD")</f>
        <v>0.22250062022573708</v>
      </c>
      <c r="K26" s="12" t="str">
        <f>IF(Sn_Calculations!AH30&gt;SUM($K$30:$M$30),Sn_Calculations!AH30-SUM($K$30:$M$30),"LLD")</f>
        <v>LLD</v>
      </c>
      <c r="L26" t="str">
        <f>IF(Sn_Calculations!AH30&gt;SUM($K$30:$M$30),(Sn_Calculations!AI30^2+$K$31^2+$L$31^2+$M$31^2)^0.5,"LLD")</f>
        <v>LLD</v>
      </c>
      <c r="M26" s="11" t="str">
        <f>IF(Sn_Calculations!AH30&gt;SUM($K$30:$M$30),L26/K26,"LLD")</f>
        <v>LLD</v>
      </c>
      <c r="N26" s="12">
        <f>IF(Sn_Calculations!AK30&gt;SUM($N$30:$P$30),Sn_Calculations!AK30-SUM($N$30:$P$30),"LLD")</f>
        <v>6.3862475243689903E-2</v>
      </c>
      <c r="O26">
        <f>IF(Sn_Calculations!AK30&gt;SUM($N$30:$P$30),(Sn_Calculations!AL30^2+$N$31^2+$O$31^2+$P$31^2)^0.5,"LLD")</f>
        <v>0.46200038880908517</v>
      </c>
      <c r="P26" s="48">
        <f>IF(Sn_Calculations!AK30&gt;SUM($N$30:$P$30),O26/N26,"LLD")</f>
        <v>7.234301317732502</v>
      </c>
      <c r="Q26" s="12">
        <f>IF(Sn_Calculations!AN30&gt;SUM($Q$30:$S$30),Sn_Calculations!AN30-SUM($Q$30:$S$30),"LLD")</f>
        <v>8.3341236931189902E-2</v>
      </c>
      <c r="R26">
        <f>IF(Sn_Calculations!AN30&gt;SUM($Q$30:$S$30),(Sn_Calculations!AO30^2+$Q$31^2+$R$31^2+$S$31^2)^0.5,"LLD")</f>
        <v>0.5870004912249106</v>
      </c>
      <c r="S26" s="48">
        <f>IF(Sn_Calculations!AN30&gt;SUM($Q$30:$S$30),R26/Q26,"LLD")</f>
        <v>7.0433378821766635</v>
      </c>
      <c r="T26" s="12">
        <f>IF(Sn_Calculations!AQ30&gt;SUM($T$30:$V$30),Sn_Calculations!AQ30-SUM($T$30:$V$30),"LLD")</f>
        <v>6.6863450813473544E-4</v>
      </c>
      <c r="U26">
        <f>IF(Sn_Calculations!AQ30&gt;SUM($T$30:$V$30),(Sn_Calculations!AR30^2+$T$31^2+$U$31^2+$V$31^2)^0.5,"LLD")</f>
        <v>2.1370532368465436E-5</v>
      </c>
      <c r="V26" s="48">
        <f>IF(Sn_Calculations!AQ30&gt;SUM($T$30:$V$30),U26/T26,"LLD")</f>
        <v>3.1961455935144607E-2</v>
      </c>
      <c r="W26" s="24"/>
      <c r="X26">
        <f t="shared" si="0"/>
        <v>0.53875675955279645</v>
      </c>
      <c r="Y26">
        <f t="shared" si="1"/>
        <v>5.4569021601107552</v>
      </c>
      <c r="Z26">
        <f t="shared" si="2"/>
        <v>0.69985995376255239</v>
      </c>
      <c r="AA26" t="str">
        <f t="shared" si="3"/>
        <v>LLD</v>
      </c>
      <c r="AB26">
        <f t="shared" si="4"/>
        <v>0.21344435925974586</v>
      </c>
      <c r="AC26">
        <f t="shared" si="5"/>
        <v>0.34456957669828636</v>
      </c>
      <c r="AD26">
        <f t="shared" si="6"/>
        <v>4.5669965371162892E-10</v>
      </c>
      <c r="AF26">
        <f t="shared" si="7"/>
        <v>4.3412411102845425</v>
      </c>
      <c r="AG26">
        <f t="shared" si="8"/>
        <v>2.6932383499870256</v>
      </c>
      <c r="AH26" s="11">
        <f t="shared" si="9"/>
        <v>0.6203844203922827</v>
      </c>
    </row>
    <row r="27" spans="1:34" x14ac:dyDescent="0.25">
      <c r="A27" t="str">
        <f>Sn_Calculations!B31</f>
        <v>50G</v>
      </c>
      <c r="B27">
        <f>IF(Sn_Calculations!Y31&gt;SUM($B$30:$D$30),Sn_Calculations!Y31-SUM($B$30:$D$30),"LLD")</f>
        <v>0.15069707710319521</v>
      </c>
      <c r="C27">
        <f>IF(Sn_Calculations!Y31&gt;SUM($B$30:$D$30),(Sn_Calculations!Z31^2+$B$31^2+$C$31^2+$D$31)^0.5,"LLD")</f>
        <v>0.73400106507047091</v>
      </c>
      <c r="D27" s="11">
        <f>IF(Sn_Calculations!Y31&gt;SUM($B$30:$D$30),C27/B27,"LLD")</f>
        <v>4.8707053857974794</v>
      </c>
      <c r="E27" s="12">
        <f>IF(Sn_Calculations!AB31&gt;SUM($E$30:$G$30),Sn_Calculations!AB31-SUM($E$30:$G$30),"LLD")</f>
        <v>0.47301823027729284</v>
      </c>
      <c r="F27">
        <f>IF(Sn_Calculations!AB31&gt;SUM($E$30:$G$30),(Sn_Calculations!AC31^2+$E$31^2+$F$31^2+$G$31^2)^0.5,"LLD")</f>
        <v>2.3360026819599113</v>
      </c>
      <c r="G27" s="11">
        <f>IF(Sn_Calculations!AB31&gt;SUM($E$30:$G$30),F27/E27,"LLD")</f>
        <v>4.9385045489483552</v>
      </c>
      <c r="H27" s="12">
        <f>IF(Sn_Calculations!AE31&gt;SUM($H$30:$J$30),Sn_Calculations!AE31-SUM($H$30:$J$30),"LLD")</f>
        <v>1.425721230075419</v>
      </c>
      <c r="I27">
        <f>IF(Sn_Calculations!AE31&gt;SUM($H$30:$J$30),(Sn_Calculations!AF31^2+$H$31^2+$I$31^2+$J$31^2)^0.5,"LLD")</f>
        <v>0.83609238632342398</v>
      </c>
      <c r="J27" s="11">
        <f>IF(Sn_Calculations!AE31&gt;SUM($H$30:$J$30),I27/H27,"LLD")</f>
        <v>0.58643468911464247</v>
      </c>
      <c r="K27" s="12">
        <f>IF(Sn_Calculations!AH31&gt;SUM($K$30:$M$30),Sn_Calculations!AH31-SUM($K$30:$M$30),"LLD")</f>
        <v>0.16361523924980137</v>
      </c>
      <c r="L27">
        <f>IF(Sn_Calculations!AH31&gt;SUM($K$30:$M$30),(Sn_Calculations!AI31^2+$K$31^2+$L$31^2+$M$31^2)^0.5,"LLD")</f>
        <v>3.1960037456358505</v>
      </c>
      <c r="M27" s="11">
        <f>IF(Sn_Calculations!AH31&gt;SUM($K$30:$M$30),L27/K27,"LLD")</f>
        <v>19.533655668567135</v>
      </c>
      <c r="N27" s="12">
        <f>IF(Sn_Calculations!AK31&gt;SUM($N$30:$P$30),Sn_Calculations!AK31-SUM($N$30:$P$30),"LLD")</f>
        <v>9.2132105961308358E-2</v>
      </c>
      <c r="O27">
        <f>IF(Sn_Calculations!AK31&gt;SUM($N$30:$P$30),(Sn_Calculations!AL31^2+$N$31^2+$O$31^2+$P$31^2)^0.5,"LLD")</f>
        <v>0.46200077947190499</v>
      </c>
      <c r="P27" s="48">
        <f>IF(Sn_Calculations!AK31&gt;SUM($N$30:$P$30),O27/N27,"LLD")</f>
        <v>5.0145470425469929</v>
      </c>
      <c r="Q27" s="12">
        <f>IF(Sn_Calculations!AN31&gt;SUM($Q$30:$S$30),Sn_Calculations!AN31-SUM($Q$30:$S$30),"LLD")</f>
        <v>0.11887014813270143</v>
      </c>
      <c r="R27">
        <f>IF(Sn_Calculations!AN31&gt;SUM($Q$30:$S$30),(Sn_Calculations!AO31^2+$Q$31^2+$R$31^2+$S$31^2)^0.5,"LLD")</f>
        <v>0.58700096940300495</v>
      </c>
      <c r="S27" s="48">
        <f>IF(Sn_Calculations!AN31&gt;SUM($Q$30:$S$30),R27/Q27,"LLD")</f>
        <v>4.9381697476115098</v>
      </c>
      <c r="T27" s="12">
        <f>IF(Sn_Calculations!AQ31&gt;SUM($T$30:$V$30),Sn_Calculations!AQ31-SUM($T$30:$V$30),"LLD")</f>
        <v>1.1662837107867301E-4</v>
      </c>
      <c r="U27">
        <f>IF(Sn_Calculations!AQ31&gt;SUM($T$30:$V$30),(Sn_Calculations!AR31^2+$T$31^2+$U$31^2+$V$31^2)^0.5,"LLD")</f>
        <v>8.4769644155312435E-6</v>
      </c>
      <c r="V27" s="48">
        <f>IF(Sn_Calculations!AQ31&gt;SUM($T$30:$V$30),U27/T27,"LLD")</f>
        <v>7.2683553213763144E-2</v>
      </c>
      <c r="W27" s="24"/>
      <c r="X27">
        <f t="shared" si="0"/>
        <v>0.5387575635245857</v>
      </c>
      <c r="Y27">
        <f t="shared" si="1"/>
        <v>5.4569085301238989</v>
      </c>
      <c r="Z27">
        <f t="shared" si="2"/>
        <v>0.69905047846799762</v>
      </c>
      <c r="AA27">
        <f t="shared" si="3"/>
        <v>10.214439942118387</v>
      </c>
      <c r="AB27">
        <f t="shared" si="4"/>
        <v>0.21344472023264779</v>
      </c>
      <c r="AC27">
        <f t="shared" si="5"/>
        <v>0.34457013808006753</v>
      </c>
      <c r="AD27">
        <f t="shared" si="6"/>
        <v>7.185892570218295E-11</v>
      </c>
      <c r="AF27">
        <f t="shared" si="7"/>
        <v>2.4241706591707968</v>
      </c>
      <c r="AG27">
        <f t="shared" si="8"/>
        <v>4.1793745193054237</v>
      </c>
      <c r="AH27" s="11">
        <f t="shared" si="9"/>
        <v>1.7240430262178843</v>
      </c>
    </row>
    <row r="28" spans="1:34" x14ac:dyDescent="0.25">
      <c r="A28" t="str">
        <f>Sn_Calculations!B32</f>
        <v>51G</v>
      </c>
      <c r="B28">
        <f>IF(Sn_Calculations!Y32&gt;SUM($B$30:$D$30),Sn_Calculations!Y32-SUM($B$30:$D$30),"LLD")</f>
        <v>6.0481382069459489E-3</v>
      </c>
      <c r="C28">
        <f>IF(Sn_Calculations!Y32&gt;SUM($B$30:$D$30),(Sn_Calculations!Z32^2+$B$31^2+$C$31^2+$D$31)^0.5,"LLD")</f>
        <v>0.73400000398860987</v>
      </c>
      <c r="D28" s="11">
        <f>IF(Sn_Calculations!Y32&gt;SUM($B$30:$D$30),C28/B28,"LLD")</f>
        <v>121.35966125007724</v>
      </c>
      <c r="E28" s="12">
        <f>IF(Sn_Calculations!AB32&gt;SUM($E$30:$G$30),Sn_Calculations!AB32-SUM($E$30:$G$30),"LLD")</f>
        <v>1.8626093586465092E-2</v>
      </c>
      <c r="F28">
        <f>IF(Sn_Calculations!AB32&gt;SUM($E$30:$G$30),(Sn_Calculations!AC32^2+$E$31^2+$F$31^2+$G$31^2)^0.5,"LLD")</f>
        <v>2.3360000063799577</v>
      </c>
      <c r="G28" s="11">
        <f>IF(Sn_Calculations!AB32&gt;SUM($E$30:$G$30),F28/E28,"LLD")</f>
        <v>125.4154552341262</v>
      </c>
      <c r="H28" s="12">
        <f>IF(Sn_Calculations!AE32&gt;SUM($H$30:$J$30),Sn_Calculations!AE32-SUM($H$30:$J$30),"LLD")</f>
        <v>0.24602625902877112</v>
      </c>
      <c r="I28">
        <f>IF(Sn_Calculations!AE32&gt;SUM($H$30:$J$30),(Sn_Calculations!AF32^2+$H$31^2+$I$31^2+$J$31^2)^0.5,"LLD")</f>
        <v>0.83600545474353471</v>
      </c>
      <c r="J28" s="11">
        <f>IF(Sn_Calculations!AE32&gt;SUM($H$30:$J$30),I28/H28,"LLD")</f>
        <v>3.3980334377468604</v>
      </c>
      <c r="K28" s="12" t="str">
        <f>IF(Sn_Calculations!AH32&gt;SUM($K$30:$M$30),Sn_Calculations!AH32-SUM($K$30:$M$30),"LLD")</f>
        <v>LLD</v>
      </c>
      <c r="L28" t="str">
        <f>IF(Sn_Calculations!AH32&gt;SUM($K$30:$M$30),(Sn_Calculations!AI32^2+$K$31^2+$L$31^2+$M$31^2)^0.5,"LLD")</f>
        <v>LLD</v>
      </c>
      <c r="M28" s="11" t="str">
        <f>IF(Sn_Calculations!AH32&gt;SUM($K$30:$M$30),L28/K28,"LLD")</f>
        <v>LLD</v>
      </c>
      <c r="N28" s="12">
        <f>IF(Sn_Calculations!AK32&gt;SUM($N$30:$P$30),Sn_Calculations!AK32-SUM($N$30:$P$30),"LLD")</f>
        <v>3.7798789526959711E-3</v>
      </c>
      <c r="O28">
        <f>IF(Sn_Calculations!AK32&gt;SUM($N$30:$P$30),(Sn_Calculations!AL32^2+$N$31^2+$O$31^2+$P$31^2)^0.5,"LLD")</f>
        <v>0.4620000036654292</v>
      </c>
      <c r="P28" s="48">
        <f>IF(Sn_Calculations!AK32&gt;SUM($N$30:$P$30),O28/N28,"LLD")</f>
        <v>122.22613725127654</v>
      </c>
      <c r="Q28" s="12">
        <f>IF(Sn_Calculations!AN32&gt;SUM($Q$30:$S$30),Sn_Calculations!AN32-SUM($Q$30:$S$30),"LLD")</f>
        <v>4.4259556051488465E-3</v>
      </c>
      <c r="R28">
        <f>IF(Sn_Calculations!AN32&gt;SUM($Q$30:$S$30),(Sn_Calculations!AO32^2+$Q$31^2+$R$31^2+$S$31^2)^0.5,"LLD")</f>
        <v>0.58700000357615245</v>
      </c>
      <c r="S28" s="48">
        <f>IF(Sn_Calculations!AN32&gt;SUM($Q$30:$S$30),R28/Q28,"LLD")</f>
        <v>132.62672650698931</v>
      </c>
      <c r="T28" s="12">
        <f>IF(Sn_Calculations!AQ32&gt;SUM($T$30:$V$30),Sn_Calculations!AQ32-SUM($T$30:$V$30),"LLD")</f>
        <v>5.9031035351819282E-5</v>
      </c>
      <c r="U28">
        <f>IF(Sn_Calculations!AQ32&gt;SUM($T$30:$V$30),(Sn_Calculations!AR32^2+$T$31^2+$U$31^2+$V$31^2)^0.5,"LLD")</f>
        <v>6.0463552222501693E-6</v>
      </c>
      <c r="V28" s="48">
        <f>IF(Sn_Calculations!AQ32&gt;SUM($T$30:$V$30),U28/T28,"LLD")</f>
        <v>0.10242671818670425</v>
      </c>
      <c r="W28" s="24"/>
      <c r="X28">
        <f t="shared" si="0"/>
        <v>0.53875600585527927</v>
      </c>
      <c r="Y28">
        <f t="shared" si="1"/>
        <v>5.4568960298071625</v>
      </c>
      <c r="Z28">
        <f t="shared" si="2"/>
        <v>0.69890512036094432</v>
      </c>
      <c r="AA28" t="str">
        <f t="shared" si="3"/>
        <v>LLD</v>
      </c>
      <c r="AB28">
        <f t="shared" si="4"/>
        <v>0.2134440033868566</v>
      </c>
      <c r="AC28">
        <f t="shared" si="5"/>
        <v>0.34456900419840297</v>
      </c>
      <c r="AD28">
        <f t="shared" si="6"/>
        <v>3.6558411473631897E-11</v>
      </c>
      <c r="AF28">
        <f t="shared" si="7"/>
        <v>0.27896535641537884</v>
      </c>
      <c r="AG28">
        <f t="shared" si="8"/>
        <v>2.6930596286835544</v>
      </c>
      <c r="AH28" s="11">
        <f t="shared" si="9"/>
        <v>9.6537421825009488</v>
      </c>
    </row>
    <row r="29" spans="1:34" ht="15.75" thickBot="1" x14ac:dyDescent="0.3">
      <c r="A29" s="43" t="str">
        <f>Sn_Calculations!B33</f>
        <v>52G</v>
      </c>
      <c r="B29" s="43">
        <f>IF(Sn_Calculations!Y33&gt;SUM($B$30:$D$30),Sn_Calculations!Y33-SUM($B$30:$D$30),"LLD")</f>
        <v>0.29840234295511103</v>
      </c>
      <c r="C29" s="43">
        <f>IF(Sn_Calculations!Y33&gt;SUM($B$30:$D$30),(Sn_Calculations!Z33^2+$B$31^2+$C$31^2+$D$31)^0.5,"LLD")</f>
        <v>0.73400406584815847</v>
      </c>
      <c r="D29" s="44">
        <f>IF(Sn_Calculations!Y33&gt;SUM($B$30:$D$30),C29/B29,"LLD")</f>
        <v>2.4597798347668318</v>
      </c>
      <c r="E29" s="45">
        <f>IF(Sn_Calculations!AB33&gt;SUM($E$30:$G$30),Sn_Calculations!AB33-SUM($E$30:$G$30),"LLD")</f>
        <v>0.94914920487951404</v>
      </c>
      <c r="F29" s="43">
        <f>IF(Sn_Calculations!AB33&gt;SUM($E$30:$G$30),(Sn_Calculations!AC33^2+$E$31^2+$F$31^2+$G$31^2)^0.5,"LLD")</f>
        <v>2.3360106843123489</v>
      </c>
      <c r="G29" s="44">
        <f>IF(Sn_Calculations!AB33&gt;SUM($E$30:$G$30),F29/E29,"LLD")</f>
        <v>2.4611627679853396</v>
      </c>
      <c r="H29" s="45">
        <f>IF(Sn_Calculations!AE33&gt;SUM($H$30:$J$30),Sn_Calculations!AE33-SUM($H$30:$J$30),"LLD")</f>
        <v>0.78150700627771985</v>
      </c>
      <c r="I29" s="43">
        <f>IF(Sn_Calculations!AE33&gt;SUM($H$30:$J$30),(Sn_Calculations!AF33^2+$H$31^2+$I$31^2+$J$31^2)^0.5,"LLD")</f>
        <v>0.83603179774105651</v>
      </c>
      <c r="J29" s="44">
        <f>IF(Sn_Calculations!AE33&gt;SUM($H$30:$J$30),I29/H29,"LLD")</f>
        <v>1.0697687813741243</v>
      </c>
      <c r="K29" s="45">
        <f>IF(Sn_Calculations!AH33&gt;SUM($K$30:$M$30),Sn_Calculations!AH33-SUM($K$30:$M$30),"LLD")</f>
        <v>0.79641466471407063</v>
      </c>
      <c r="L29" s="43">
        <f>IF(Sn_Calculations!AH33&gt;SUM($K$30:$M$30),(Sn_Calculations!AI33^2+$K$31^2+$L$31^2+$M$31^2)^0.5,"LLD")</f>
        <v>3.1960143985819198</v>
      </c>
      <c r="M29" s="44">
        <f>IF(Sn_Calculations!AH33&gt;SUM($K$30:$M$30),L29/K29,"LLD")</f>
        <v>4.0130029495744601</v>
      </c>
      <c r="N29" s="45">
        <f>IF(Sn_Calculations!AK33&gt;SUM($N$30:$P$30),Sn_Calculations!AK33-SUM($N$30:$P$30),"LLD")</f>
        <v>0.1848148204251886</v>
      </c>
      <c r="O29" s="43">
        <f>IF(Sn_Calculations!AK33&gt;SUM($N$30:$P$30),(Sn_Calculations!AL33^2+$N$31^2+$O$31^2+$P$31^2)^0.5,"LLD")</f>
        <v>0.46200302022496254</v>
      </c>
      <c r="P29" s="49">
        <f>IF(Sn_Calculations!AK33&gt;SUM($N$30:$P$30),O29/N29,"LLD")</f>
        <v>2.4998158652107518</v>
      </c>
      <c r="Q29" s="12">
        <f>IF(Sn_Calculations!AN33&gt;SUM($Q$30:$S$30),Sn_Calculations!AN33-SUM($Q$30:$S$30),"LLD")</f>
        <v>0.23662711787970472</v>
      </c>
      <c r="R29">
        <f>IF(Sn_Calculations!AN33&gt;SUM($Q$30:$S$30),(Sn_Calculations!AO33^2+$Q$31^2+$R$31^2+$S$31^2)^0.5,"LLD")</f>
        <v>0.58700372309110593</v>
      </c>
      <c r="S29" s="48">
        <f>IF(Sn_Calculations!AN33&gt;SUM($Q$30:$S$30),R29/Q29,"LLD")</f>
        <v>2.4807119672121596</v>
      </c>
      <c r="T29" s="12">
        <f>IF(Sn_Calculations!AQ33&gt;SUM($T$30:$V$30),Sn_Calculations!AQ33-SUM($T$30:$V$30),"LLD")</f>
        <v>1.7914437147186261E-4</v>
      </c>
      <c r="U29">
        <f>IF(Sn_Calculations!AQ33&gt;SUM($T$30:$V$30),(Sn_Calculations!AR33^2+$T$31^2+$U$31^2+$V$31^2)^0.5,"LLD")</f>
        <v>1.0668928435798177E-5</v>
      </c>
      <c r="V29" s="48">
        <f>IF(Sn_Calculations!AQ33&gt;SUM($T$30:$V$30),U29/T29,"LLD")</f>
        <v>5.9554918461247316E-2</v>
      </c>
      <c r="W29" s="24"/>
      <c r="X29">
        <f t="shared" si="0"/>
        <v>0.53876196868162773</v>
      </c>
      <c r="Y29">
        <f t="shared" si="1"/>
        <v>5.4569459172214483</v>
      </c>
      <c r="Z29">
        <f t="shared" si="2"/>
        <v>0.69894916683414288</v>
      </c>
      <c r="AA29">
        <f t="shared" si="3"/>
        <v>10.21450803594295</v>
      </c>
      <c r="AB29">
        <f t="shared" si="4"/>
        <v>0.21344679069698713</v>
      </c>
      <c r="AC29">
        <f t="shared" si="5"/>
        <v>0.34457337092281975</v>
      </c>
      <c r="AD29">
        <f t="shared" si="6"/>
        <v>1.1382603396818294E-10</v>
      </c>
      <c r="AF29">
        <f t="shared" si="7"/>
        <v>3.2470943015027802</v>
      </c>
      <c r="AG29">
        <f t="shared" si="8"/>
        <v>4.1793761795767805</v>
      </c>
      <c r="AH29" s="11">
        <f t="shared" si="9"/>
        <v>1.2871126587369308</v>
      </c>
    </row>
    <row r="30" spans="1:34" ht="30" x14ac:dyDescent="0.25">
      <c r="A30" s="35" t="s">
        <v>60</v>
      </c>
      <c r="B30" s="12">
        <v>0</v>
      </c>
      <c r="D30" s="11"/>
      <c r="E30" s="12">
        <v>0</v>
      </c>
      <c r="G30" s="11"/>
      <c r="H30" s="12">
        <v>0.128</v>
      </c>
      <c r="J30" s="50"/>
      <c r="K30" s="12">
        <v>0.49</v>
      </c>
      <c r="L30">
        <v>0</v>
      </c>
      <c r="M30" s="11"/>
      <c r="N30" s="12">
        <v>0</v>
      </c>
      <c r="O30" s="46">
        <v>0</v>
      </c>
      <c r="P30" s="56"/>
      <c r="Q30" s="58">
        <v>0</v>
      </c>
      <c r="R30" s="59">
        <v>0</v>
      </c>
      <c r="S30" s="59"/>
      <c r="T30" s="60">
        <v>0</v>
      </c>
      <c r="U30" s="54"/>
      <c r="V30" s="55"/>
      <c r="W30" s="24"/>
      <c r="AH30" s="11"/>
    </row>
    <row r="31" spans="1:34" ht="15.75" thickBot="1" x14ac:dyDescent="0.3">
      <c r="A31" s="43" t="s">
        <v>53</v>
      </c>
      <c r="B31" s="45">
        <v>0.73399999999999999</v>
      </c>
      <c r="C31" s="43"/>
      <c r="D31" s="44"/>
      <c r="E31" s="45">
        <v>2.3359999999999999</v>
      </c>
      <c r="F31" s="43"/>
      <c r="G31" s="44"/>
      <c r="H31" s="45">
        <v>0.83599999999999997</v>
      </c>
      <c r="I31" s="43"/>
      <c r="J31" s="51"/>
      <c r="K31" s="45">
        <v>3.1960000000000002</v>
      </c>
      <c r="L31" s="43">
        <v>0</v>
      </c>
      <c r="M31" s="44"/>
      <c r="N31" s="45">
        <v>0.46200000000000002</v>
      </c>
      <c r="O31" s="43">
        <v>0</v>
      </c>
      <c r="P31" s="57"/>
      <c r="Q31" s="61">
        <v>0.58699999999999997</v>
      </c>
      <c r="R31" s="51">
        <v>0</v>
      </c>
      <c r="S31" s="51"/>
      <c r="T31" s="62">
        <v>0</v>
      </c>
      <c r="U31" s="44"/>
      <c r="V31" s="49"/>
      <c r="W31" s="24"/>
      <c r="AH31" s="11"/>
    </row>
    <row r="32" spans="1:34" x14ac:dyDescent="0.25">
      <c r="B32" t="s">
        <v>68</v>
      </c>
      <c r="N32" s="23"/>
    </row>
    <row r="33" spans="2:32" x14ac:dyDescent="0.25">
      <c r="B33" t="s">
        <v>69</v>
      </c>
      <c r="N33" s="23"/>
      <c r="AF33" t="s">
        <v>41</v>
      </c>
    </row>
    <row r="34" spans="2:32" x14ac:dyDescent="0.25">
      <c r="AF34" t="s">
        <v>42</v>
      </c>
    </row>
    <row r="35" spans="2:32" x14ac:dyDescent="0.25">
      <c r="AF35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C3" sqref="C3"/>
    </sheetView>
  </sheetViews>
  <sheetFormatPr defaultRowHeight="15" x14ac:dyDescent="0.25"/>
  <cols>
    <col min="1" max="1" width="17" bestFit="1" customWidth="1"/>
    <col min="10" max="10" width="11.140625" bestFit="1" customWidth="1"/>
    <col min="16" max="16" width="16" bestFit="1" customWidth="1"/>
  </cols>
  <sheetData>
    <row r="1" spans="1:23" x14ac:dyDescent="0.25">
      <c r="A1" t="str">
        <f>PPB_Sn_Aliquot_Sent!A1</f>
        <v>Sample ID</v>
      </c>
      <c r="B1" s="24" t="str">
        <f>PPB_Sn_Aliquot_Sent!B1</f>
        <v>Sn117</v>
      </c>
      <c r="C1" t="str">
        <f>PPB_Sn_Aliquot_Sent!C1</f>
        <v>±</v>
      </c>
      <c r="D1" t="str">
        <f>PPB_Sn_Aliquot_Sent!D1</f>
        <v>%</v>
      </c>
      <c r="E1" s="24" t="str">
        <f>PPB_Sn_Aliquot_Sent!E1</f>
        <v>Sn118</v>
      </c>
      <c r="F1" t="str">
        <f>PPB_Sn_Aliquot_Sent!F1</f>
        <v>±</v>
      </c>
      <c r="G1" t="str">
        <f>PPB_Sn_Aliquot_Sent!G1</f>
        <v>%</v>
      </c>
      <c r="H1" s="24" t="str">
        <f>PPB_Sn_Aliquot_Sent!H1</f>
        <v>Sn119</v>
      </c>
      <c r="I1" t="str">
        <f>PPB_Sn_Aliquot_Sent!I1</f>
        <v>±</v>
      </c>
      <c r="J1" t="str">
        <f>PPB_Sn_Aliquot_Sent!J1</f>
        <v>%</v>
      </c>
      <c r="K1" s="24" t="str">
        <f>PPB_Sn_Aliquot_Sent!K1</f>
        <v>Sn120</v>
      </c>
      <c r="L1" t="str">
        <f>PPB_Sn_Aliquot_Sent!L1</f>
        <v>±</v>
      </c>
      <c r="M1" t="str">
        <f>PPB_Sn_Aliquot_Sent!M1</f>
        <v>%</v>
      </c>
      <c r="N1" s="12" t="str">
        <f>PPB_Sn_Aliquot_Sent!N1</f>
        <v>Sn122</v>
      </c>
      <c r="O1" t="str">
        <f>PPB_Sn_Aliquot_Sent!O1</f>
        <v>±</v>
      </c>
      <c r="P1" t="str">
        <f>PPB_Sn_Aliquot_Sent!P1</f>
        <v>%</v>
      </c>
      <c r="Q1" s="24" t="str">
        <f>PPB_Sn_Aliquot_Sent!Q1</f>
        <v>Sn124</v>
      </c>
      <c r="R1" t="str">
        <f>PPB_Sn_Aliquot_Sent!R1</f>
        <v>±</v>
      </c>
      <c r="S1" t="str">
        <f>PPB_Sn_Aliquot_Sent!S1</f>
        <v>%</v>
      </c>
      <c r="T1" s="24" t="str">
        <f>PPB_Sn_Aliquot_Sent!T1</f>
        <v>Sn126</v>
      </c>
      <c r="U1" t="str">
        <f>PPB_Sn_Aliquot_Sent!U1</f>
        <v>±</v>
      </c>
      <c r="V1" t="str">
        <f>PPB_Sn_Aliquot_Sent!V1</f>
        <v>%</v>
      </c>
    </row>
    <row r="2" spans="1:23" x14ac:dyDescent="0.25">
      <c r="A2" t="str">
        <f>PPB_Sn_Aliquot_Sent!A2</f>
        <v>87G Trace</v>
      </c>
      <c r="B2" s="24">
        <f>PPB_Sn_Aliquot_Sent!B2</f>
        <v>1.6522396530349874</v>
      </c>
      <c r="C2">
        <f>PPB_Sn_Aliquot_Sent!C2</f>
        <v>0.73465579755585753</v>
      </c>
      <c r="D2" s="11">
        <f>PPB_Sn_Aliquot_Sent!D2</f>
        <v>0.44464239567569597</v>
      </c>
      <c r="E2" s="24">
        <f>PPB_Sn_Aliquot_Sent!E2</f>
        <v>5.411627589189786</v>
      </c>
      <c r="F2">
        <f>PPB_Sn_Aliquot_Sent!F2</f>
        <v>2.3378645222356385</v>
      </c>
      <c r="G2" s="11">
        <f>PPB_Sn_Aliquot_Sent!G2</f>
        <v>0.43200765087858845</v>
      </c>
      <c r="H2" s="24">
        <f>PPB_Sn_Aliquot_Sent!H2</f>
        <v>3.7559355735050364</v>
      </c>
      <c r="I2">
        <f>PPB_Sn_Aliquot_Sent!I2</f>
        <v>0.83883499349477342</v>
      </c>
      <c r="J2" s="11">
        <f>PPB_Sn_Aliquot_Sent!J2</f>
        <v>0.22333583126719428</v>
      </c>
      <c r="K2" s="24">
        <f>PPB_Sn_Aliquot_Sent!K2</f>
        <v>6.6630925138626838</v>
      </c>
      <c r="L2">
        <f>PPB_Sn_Aliquot_Sent!L2</f>
        <v>3.1983471099913703</v>
      </c>
      <c r="M2" s="11">
        <f>PPB_Sn_Aliquot_Sent!M2</f>
        <v>0.4800094105458016</v>
      </c>
      <c r="N2" s="12">
        <f>PPB_Sn_Aliquot_Sent!N2</f>
        <v>1.3301105289552235</v>
      </c>
      <c r="O2">
        <f>PPB_Sn_Aliquot_Sent!O2</f>
        <v>0.46273736721202546</v>
      </c>
      <c r="P2" s="11">
        <f>PPB_Sn_Aliquot_Sent!P2</f>
        <v>0.34789392094768007</v>
      </c>
      <c r="Q2" s="66">
        <f>PPB_Sn_Aliquot_Sent!Q2</f>
        <v>1.6760676107462678</v>
      </c>
      <c r="R2" s="50">
        <f>PPB_Sn_Aliquot_Sent!R2</f>
        <v>0.58787686397704686</v>
      </c>
      <c r="S2" s="11">
        <f>PPB_Sn_Aliquot_Sent!S2</f>
        <v>0.35074770266295829</v>
      </c>
      <c r="T2" s="67">
        <f>PPB_Sn_Aliquot_Sent!T2</f>
        <v>1.3236214671359994</v>
      </c>
      <c r="U2" s="68">
        <f>PPB_Sn_Aliquot_Sent!U2</f>
        <v>2.5942032078864346E-2</v>
      </c>
      <c r="V2" s="11">
        <f>PPB_Sn_Aliquot_Sent!V2</f>
        <v>1.959928327167185E-2</v>
      </c>
    </row>
    <row r="3" spans="1:23" x14ac:dyDescent="0.25">
      <c r="A3" t="str">
        <f>PPB_Sn_Aliquot_Sent!A3</f>
        <v>90G Trace</v>
      </c>
      <c r="B3" s="24">
        <f>PPB_Sn_Aliquot_Sent!B3</f>
        <v>5.2087558613937393E-2</v>
      </c>
      <c r="C3">
        <f>PPB_Sn_Aliquot_Sent!C3</f>
        <v>0.73400145232712477</v>
      </c>
      <c r="D3" s="11">
        <f>PPB_Sn_Aliquot_Sent!D3</f>
        <v>14.091684691298306</v>
      </c>
      <c r="E3" s="24">
        <f>PPB_Sn_Aliquot_Sent!E3</f>
        <v>0.12031533156832883</v>
      </c>
      <c r="F3">
        <f>PPB_Sn_Aliquot_Sent!F3</f>
        <v>2.3360011912812171</v>
      </c>
      <c r="G3" s="11">
        <f>PPB_Sn_Aliquot_Sent!G3</f>
        <v>19.415656847976752</v>
      </c>
      <c r="H3" s="24">
        <f>PPB_Sn_Aliquot_Sent!H3</f>
        <v>7.1163046651861439</v>
      </c>
      <c r="I3">
        <f>PPB_Sn_Aliquot_Sent!I3</f>
        <v>0.83897766380495997</v>
      </c>
      <c r="J3" s="11">
        <f>PPB_Sn_Aliquot_Sent!J3</f>
        <v>0.11789513002574835</v>
      </c>
      <c r="K3" s="24" t="str">
        <f>PPB_Sn_Aliquot_Sent!K3</f>
        <v>LLD</v>
      </c>
      <c r="L3" t="str">
        <f>PPB_Sn_Aliquot_Sent!L3</f>
        <v>LLD</v>
      </c>
      <c r="M3" s="11" t="str">
        <f>PPB_Sn_Aliquot_Sent!M3</f>
        <v>LLD</v>
      </c>
      <c r="N3" s="12">
        <f>PPB_Sn_Aliquot_Sent!N3</f>
        <v>3.9867709538461533E-2</v>
      </c>
      <c r="O3">
        <f>PPB_Sn_Aliquot_Sent!O3</f>
        <v>0.46200180906686705</v>
      </c>
      <c r="P3" s="11">
        <f>PPB_Sn_Aliquot_Sent!P3</f>
        <v>11.588371000374639</v>
      </c>
      <c r="Q3" s="66">
        <f>PPB_Sn_Aliquot_Sent!Q3</f>
        <v>4.5827053948717958E-2</v>
      </c>
      <c r="R3" s="50">
        <f>PPB_Sn_Aliquot_Sent!R3</f>
        <v>0.58700169283204495</v>
      </c>
      <c r="S3" s="11">
        <f>PPB_Sn_Aliquot_Sent!S3</f>
        <v>12.809064564545649</v>
      </c>
      <c r="T3" s="67">
        <f>PPB_Sn_Aliquot_Sent!T3</f>
        <v>6.1947649101948719E-3</v>
      </c>
      <c r="U3" s="68">
        <f>PPB_Sn_Aliquot_Sent!U3</f>
        <v>4.9367488707541404E-4</v>
      </c>
      <c r="V3" s="11">
        <f>PPB_Sn_Aliquot_Sent!V3</f>
        <v>7.9692271495720765E-2</v>
      </c>
    </row>
    <row r="4" spans="1:23" x14ac:dyDescent="0.25">
      <c r="A4" t="str">
        <f>PPB_Sn_Aliquot_Sent!A4</f>
        <v>93G Trace</v>
      </c>
      <c r="B4" s="24">
        <f>IF(PPB_Sn_Aliquot_Sent!B4="LLD","LLD",PPB_Sn_Aliquot_Sent!B4*12)</f>
        <v>0.37992132138019108</v>
      </c>
      <c r="C4">
        <f>IF(PPB_Sn_Aliquot_Sent!C4="LLD","LLD",PPB_Sn_Aliquot_Sent!C4*12)</f>
        <v>8.8080079785590897</v>
      </c>
      <c r="D4" s="11">
        <f>IF(PPB_Sn_Aliquot_Sent!D4="LLD","LLD",PPB_Sn_Aliquot_Sent!D4*12)</f>
        <v>278.20522248852137</v>
      </c>
      <c r="E4" s="24">
        <f>IF(PPB_Sn_Aliquot_Sent!E4="LLD","LLD",PPB_Sn_Aliquot_Sent!E4*12)</f>
        <v>0.89825932467228986</v>
      </c>
      <c r="F4">
        <f>IF(PPB_Sn_Aliquot_Sent!F4="LLD","LLD",PPB_Sn_Aliquot_Sent!F4*12)</f>
        <v>28.032006500725114</v>
      </c>
      <c r="G4" s="11">
        <f>IF(PPB_Sn_Aliquot_Sent!G4="LLD","LLD",PPB_Sn_Aliquot_Sent!G4*12)</f>
        <v>374.48437079283724</v>
      </c>
      <c r="H4" s="24" t="str">
        <f>IF(PPB_Sn_Aliquot_Sent!H4="LLD","LLD",PPB_Sn_Aliquot_Sent!H4*12)</f>
        <v>LLD</v>
      </c>
      <c r="I4" t="str">
        <f>IF(PPB_Sn_Aliquot_Sent!I4="LLD","LLD",PPB_Sn_Aliquot_Sent!I4*12)</f>
        <v>LLD</v>
      </c>
      <c r="J4" s="11" t="str">
        <f>IF(PPB_Sn_Aliquot_Sent!J4="LLD","LLD",PPB_Sn_Aliquot_Sent!J4*12)</f>
        <v>LLD</v>
      </c>
      <c r="K4" s="24" t="str">
        <f>IF(PPB_Sn_Aliquot_Sent!K4="LLD","LLD",PPB_Sn_Aliquot_Sent!K4*12)</f>
        <v>LLD</v>
      </c>
      <c r="L4" t="str">
        <f>IF(PPB_Sn_Aliquot_Sent!L4="LLD","LLD",PPB_Sn_Aliquot_Sent!L4*12)</f>
        <v>LLD</v>
      </c>
      <c r="M4" s="11" t="str">
        <f>IF(PPB_Sn_Aliquot_Sent!M4="LLD","LLD",PPB_Sn_Aliquot_Sent!M4*12)</f>
        <v>LLD</v>
      </c>
      <c r="N4" s="24">
        <f>IF(PPB_Sn_Aliquot_Sent!N4="LLD","LLD",PPB_Sn_Aliquot_Sent!N4*12)</f>
        <v>0.24924942250497018</v>
      </c>
      <c r="O4">
        <f>IF(PPB_Sn_Aliquot_Sent!O4="LLD","LLD",PPB_Sn_Aliquot_Sent!O4*12)</f>
        <v>5.544008486632606</v>
      </c>
      <c r="P4" s="11">
        <f>IF(PPB_Sn_Aliquot_Sent!P4="LLD","LLD",PPB_Sn_Aliquot_Sent!P4*12)</f>
        <v>266.91376521951486</v>
      </c>
      <c r="Q4" s="66">
        <f>IF(PPB_Sn_Aliquot_Sent!Q4="LLD","LLD",PPB_Sn_Aliquot_Sent!Q4*12)</f>
        <v>0.33683898274353874</v>
      </c>
      <c r="R4" s="50">
        <f>IF(PPB_Sn_Aliquot_Sent!R4="LLD","LLD",PPB_Sn_Aliquot_Sent!R4*12)</f>
        <v>7.0440094133521498</v>
      </c>
      <c r="S4" s="11">
        <f>IF(PPB_Sn_Aliquot_Sent!S4="LLD","LLD",PPB_Sn_Aliquot_Sent!S4*12)</f>
        <v>250.94516160732948</v>
      </c>
      <c r="T4" s="67">
        <f>IF(PPB_Sn_Aliquot_Sent!T4="LLD","LLD",PPB_Sn_Aliquot_Sent!T4*12)</f>
        <v>8.133116619990774E-2</v>
      </c>
      <c r="U4" s="68">
        <f>IF(PPB_Sn_Aliquot_Sent!U4="LLD","LLD",PPB_Sn_Aliquot_Sent!U4*12)</f>
        <v>5.4888927526332747E-3</v>
      </c>
      <c r="V4" s="11">
        <f>IF(PPB_Sn_Aliquot_Sent!V4="LLD","LLD",PPB_Sn_Aliquot_Sent!V4*12)</f>
        <v>0.80985821437383998</v>
      </c>
    </row>
    <row r="5" spans="1:23" x14ac:dyDescent="0.25">
      <c r="A5" t="str">
        <f>PPB_Sn_Aliquot_Sent!A5</f>
        <v>96G Trace</v>
      </c>
      <c r="B5" s="24">
        <f>IF(PPB_Sn_Aliquot_Sent!B5="LLD","LLD",PPB_Sn_Aliquot_Sent!B5*144)</f>
        <v>3.2238344431388692</v>
      </c>
      <c r="C5">
        <f>IF(PPB_Sn_Aliquot_Sent!C5="LLD","LLD",PPB_Sn_Aliquot_Sent!C5*144)</f>
        <v>105.69609003981654</v>
      </c>
      <c r="D5" s="11">
        <f>IF(PPB_Sn_Aliquot_Sent!D5="LLD","LLD",PPB_Sn_Aliquot_Sent!D5*144)</f>
        <v>4721.1596110731052</v>
      </c>
      <c r="E5" s="24">
        <f>IF(PPB_Sn_Aliquot_Sent!E5="LLD","LLD",PPB_Sn_Aliquot_Sent!E5*144)</f>
        <v>14.278729827862632</v>
      </c>
      <c r="F5">
        <f>IF(PPB_Sn_Aliquot_Sent!F5="LLD","LLD",PPB_Sn_Aliquot_Sent!F5*144)</f>
        <v>336.38414562867877</v>
      </c>
      <c r="G5" s="11">
        <f>IF(PPB_Sn_Aliquot_Sent!G5="LLD","LLD",PPB_Sn_Aliquot_Sent!G5*144)</f>
        <v>3392.4107784439093</v>
      </c>
      <c r="H5" s="24" t="str">
        <f>IF(PPB_Sn_Aliquot_Sent!H5="LLD","LLD",PPB_Sn_Aliquot_Sent!H5*144)</f>
        <v>LLD</v>
      </c>
      <c r="I5" t="str">
        <f>IF(PPB_Sn_Aliquot_Sent!I5="LLD","LLD",PPB_Sn_Aliquot_Sent!I5*144)</f>
        <v>LLD</v>
      </c>
      <c r="J5" s="11" t="str">
        <f>IF(PPB_Sn_Aliquot_Sent!J5="LLD","LLD",PPB_Sn_Aliquot_Sent!J5*144)</f>
        <v>LLD</v>
      </c>
      <c r="K5" s="24" t="str">
        <f>IF(PPB_Sn_Aliquot_Sent!K5="LLD","LLD",PPB_Sn_Aliquot_Sent!K5*144)</f>
        <v>LLD</v>
      </c>
      <c r="L5" t="str">
        <f>IF(PPB_Sn_Aliquot_Sent!L5="LLD","LLD",PPB_Sn_Aliquot_Sent!L5*144)</f>
        <v>LLD</v>
      </c>
      <c r="M5" s="11" t="str">
        <f>IF(PPB_Sn_Aliquot_Sent!M5="LLD","LLD",PPB_Sn_Aliquot_Sent!M5*144)</f>
        <v>LLD</v>
      </c>
      <c r="N5" s="24">
        <f>IF(PPB_Sn_Aliquot_Sent!N5="LLD","LLD",PPB_Sn_Aliquot_Sent!N5*144)</f>
        <v>4.8602592000000007</v>
      </c>
      <c r="O5">
        <f>IF(PPB_Sn_Aliquot_Sent!O5="LLD","LLD",PPB_Sn_Aliquot_Sent!O5*144)</f>
        <v>66.528232664317102</v>
      </c>
      <c r="P5" s="11">
        <f>IF(PPB_Sn_Aliquot_Sent!P5="LLD","LLD",PPB_Sn_Aliquot_Sent!P5*144)</f>
        <v>1971.1017683298992</v>
      </c>
      <c r="Q5" s="66">
        <f>IF(PPB_Sn_Aliquot_Sent!Q5="LLD","LLD",PPB_Sn_Aliquot_Sent!Q5*144)</f>
        <v>3.8329128791208804</v>
      </c>
      <c r="R5" s="50">
        <f>IF(PPB_Sn_Aliquot_Sent!R5="LLD","LLD",PPB_Sn_Aliquot_Sent!R5*144)</f>
        <v>84.528144961845186</v>
      </c>
      <c r="S5" s="11">
        <f>IF(PPB_Sn_Aliquot_Sent!S5="LLD","LLD",PPB_Sn_Aliquot_Sent!S5*144)</f>
        <v>3175.6664600468289</v>
      </c>
      <c r="T5" s="67">
        <f>IF(PPB_Sn_Aliquot_Sent!T5="LLD","LLD",PPB_Sn_Aliquot_Sent!T5*144)</f>
        <v>0.57511516231701076</v>
      </c>
      <c r="U5" s="68">
        <f>IF(PPB_Sn_Aliquot_Sent!U5="LLD","LLD",PPB_Sn_Aliquot_Sent!U5*144)</f>
        <v>5.8991835803365061E-2</v>
      </c>
      <c r="V5" s="11">
        <f>IF(PPB_Sn_Aliquot_Sent!V5="LLD","LLD",PPB_Sn_Aliquot_Sent!V5*144)</f>
        <v>14.770649275635186</v>
      </c>
    </row>
    <row r="6" spans="1:23" x14ac:dyDescent="0.25">
      <c r="A6" t="str">
        <f>PPB_Sn_Aliquot_Sent!A6</f>
        <v>30G Trace Waste</v>
      </c>
      <c r="B6" s="24">
        <f>PPB_Sn_Aliquot_Sent!B6</f>
        <v>0.62628896989428462</v>
      </c>
      <c r="C6">
        <f>PPB_Sn_Aliquot_Sent!C6</f>
        <v>0.73405121472156754</v>
      </c>
      <c r="D6" s="11">
        <f>PPB_Sn_Aliquot_Sent!D6</f>
        <v>1.1720647337050705</v>
      </c>
      <c r="E6" s="24">
        <f>PPB_Sn_Aliquot_Sent!E6</f>
        <v>1.4885318316129386</v>
      </c>
      <c r="F6">
        <f>PPB_Sn_Aliquot_Sent!F6</f>
        <v>2.3360645451489628</v>
      </c>
      <c r="G6" s="11">
        <f>PPB_Sn_Aliquot_Sent!G6</f>
        <v>1.569374934103799</v>
      </c>
      <c r="H6" s="24">
        <f>PPB_Sn_Aliquot_Sent!H6</f>
        <v>31.493456251694305</v>
      </c>
      <c r="I6">
        <f>PPB_Sn_Aliquot_Sent!I6</f>
        <v>0.90110494690556187</v>
      </c>
      <c r="J6" s="11">
        <f>PPB_Sn_Aliquot_Sent!J6</f>
        <v>2.861245014532451E-2</v>
      </c>
      <c r="K6" s="24">
        <f>PPB_Sn_Aliquot_Sent!K6</f>
        <v>1.3776036869350314</v>
      </c>
      <c r="L6">
        <f>PPB_Sn_Aliquot_Sent!L6</f>
        <v>3.1960710134020371</v>
      </c>
      <c r="M6" s="11">
        <f>PPB_Sn_Aliquot_Sent!M6</f>
        <v>2.3200221106498575</v>
      </c>
      <c r="N6" s="12">
        <f>PPB_Sn_Aliquot_Sent!N6</f>
        <v>0.49066646588235296</v>
      </c>
      <c r="O6">
        <f>PPB_Sn_Aliquot_Sent!O6</f>
        <v>0.46206022947802672</v>
      </c>
      <c r="P6" s="11">
        <f>PPB_Sn_Aliquot_Sent!P6</f>
        <v>0.94169922260147865</v>
      </c>
      <c r="Q6" s="66">
        <f>PPB_Sn_Aliquot_Sent!Q6</f>
        <v>0.78156296858131491</v>
      </c>
      <c r="R6" s="50">
        <f>PPB_Sn_Aliquot_Sent!R6</f>
        <v>0.58709927410713669</v>
      </c>
      <c r="S6" s="11">
        <f>PPB_Sn_Aliquot_Sent!S6</f>
        <v>0.75118614584930155</v>
      </c>
      <c r="T6" s="67">
        <f>PPB_Sn_Aliquot_Sent!T6</f>
        <v>1.2816202745228846</v>
      </c>
      <c r="U6" s="68">
        <f>PPB_Sn_Aliquot_Sent!U6</f>
        <v>1.6393940247272049E-2</v>
      </c>
      <c r="V6" s="11">
        <f>PPB_Sn_Aliquot_Sent!V6</f>
        <v>1.2791573739245898E-2</v>
      </c>
    </row>
    <row r="7" spans="1:23" x14ac:dyDescent="0.25">
      <c r="A7" t="str">
        <f>PPB_Sn_Aliquot_Sent!A7</f>
        <v>30G Trace Original</v>
      </c>
      <c r="B7" s="24">
        <f>PPB_Sn_Aliquot_Sent!B7</f>
        <v>1.9353902391393294</v>
      </c>
      <c r="C7">
        <f>PPB_Sn_Aliquot_Sent!C7</f>
        <v>0.73425960282765235</v>
      </c>
      <c r="D7" s="11">
        <f>PPB_Sn_Aliquot_Sent!D7</f>
        <v>0.37938581479783556</v>
      </c>
      <c r="E7" s="24">
        <f>PPB_Sn_Aliquot_Sent!E7</f>
        <v>6.2412749934338461</v>
      </c>
      <c r="F7">
        <f>PPB_Sn_Aliquot_Sent!F7</f>
        <v>2.3366691520307876</v>
      </c>
      <c r="G7" s="11">
        <f>PPB_Sn_Aliquot_Sent!G7</f>
        <v>0.37438971275726324</v>
      </c>
      <c r="H7" s="24">
        <f>PPB_Sn_Aliquot_Sent!H7</f>
        <v>1140.4902147851158</v>
      </c>
      <c r="I7">
        <f>PPB_Sn_Aliquot_Sent!I7</f>
        <v>10.488621082224626</v>
      </c>
      <c r="J7" s="11">
        <f>PPB_Sn_Aliquot_Sent!J7</f>
        <v>9.1965901559276659E-3</v>
      </c>
      <c r="K7" s="24">
        <f>PPB_Sn_Aliquot_Sent!K7</f>
        <v>8.4164321000516775</v>
      </c>
      <c r="L7">
        <f>PPB_Sn_Aliquot_Sent!L7</f>
        <v>3.1969822770537841</v>
      </c>
      <c r="M7" s="11">
        <f>PPB_Sn_Aliquot_Sent!M7</f>
        <v>0.37985006461754195</v>
      </c>
      <c r="N7" s="12">
        <f>PPB_Sn_Aliquot_Sent!N7</f>
        <v>1.3697953168803612</v>
      </c>
      <c r="O7">
        <f>PPB_Sn_Aliquot_Sent!O7</f>
        <v>0.46224937037983033</v>
      </c>
      <c r="P7" s="11">
        <f>PPB_Sn_Aliquot_Sent!P7</f>
        <v>0.33745871714073283</v>
      </c>
      <c r="Q7" s="66">
        <f>PPB_Sn_Aliquot_Sent!Q7</f>
        <v>1.7641530887133186</v>
      </c>
      <c r="R7" s="50">
        <f>PPB_Sn_Aliquot_Sent!R7</f>
        <v>0.58730463864330462</v>
      </c>
      <c r="S7" s="11">
        <f>PPB_Sn_Aliquot_Sent!S7</f>
        <v>0.33291024594223512</v>
      </c>
      <c r="T7" s="67">
        <f>PPB_Sn_Aliquot_Sent!T7</f>
        <v>0.95197898446627904</v>
      </c>
      <c r="U7" s="68">
        <f>PPB_Sn_Aliquot_Sent!U7</f>
        <v>1.0871458465474111E-2</v>
      </c>
      <c r="V7" s="11">
        <f>PPB_Sn_Aliquot_Sent!V7</f>
        <v>1.1419851323261222E-2</v>
      </c>
    </row>
    <row r="9" spans="1:23" x14ac:dyDescent="0.25">
      <c r="B9">
        <f t="shared" ref="B9:E9" si="0">B7/B3</f>
        <v>37.156478257774687</v>
      </c>
      <c r="E9">
        <f t="shared" si="0"/>
        <v>51.874311545152793</v>
      </c>
      <c r="H9">
        <f>H7/H3</f>
        <v>160.26438839311322</v>
      </c>
      <c r="K9" t="e">
        <f t="shared" ref="K9:T9" si="1">K7/K3</f>
        <v>#VALUE!</v>
      </c>
      <c r="N9">
        <f>N7/N3</f>
        <v>34.358515518903339</v>
      </c>
      <c r="Q9">
        <f t="shared" si="1"/>
        <v>38.495886964225676</v>
      </c>
      <c r="T9">
        <f t="shared" si="1"/>
        <v>153.67475574409363</v>
      </c>
      <c r="W9" t="s">
        <v>57</v>
      </c>
    </row>
    <row r="12" spans="1:23" x14ac:dyDescent="0.25">
      <c r="B12" t="s">
        <v>45</v>
      </c>
    </row>
    <row r="17" spans="2:2" x14ac:dyDescent="0.25">
      <c r="B17" t="s">
        <v>46</v>
      </c>
    </row>
    <row r="18" spans="2:2" x14ac:dyDescent="0.25">
      <c r="B18" t="s">
        <v>47</v>
      </c>
    </row>
    <row r="20" spans="2:2" x14ac:dyDescent="0.25">
      <c r="B20" t="s">
        <v>58</v>
      </c>
    </row>
    <row r="21" spans="2:2" x14ac:dyDescent="0.25">
      <c r="B21" t="s">
        <v>59</v>
      </c>
    </row>
    <row r="23" spans="2:2" x14ac:dyDescent="0.25">
      <c r="B23" t="s">
        <v>48</v>
      </c>
    </row>
    <row r="26" spans="2:2" x14ac:dyDescent="0.25">
      <c r="B26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Sn_Calculations</vt:lpstr>
      <vt:lpstr>PPB_Sn_Aliquot_Sent</vt:lpstr>
      <vt:lpstr>PPB_Sn_to_Stock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2016-02-29T16:51:12Z</dcterms:modified>
</cp:coreProperties>
</file>