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Mass_Spec\Elements\"/>
    </mc:Choice>
  </mc:AlternateContent>
  <bookViews>
    <workbookView xWindow="0" yWindow="0" windowWidth="24000" windowHeight="9720" activeTab="1"/>
  </bookViews>
  <sheets>
    <sheet name="Volume" sheetId="1" r:id="rId1"/>
    <sheet name="Densi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L3" i="1"/>
  <c r="O7" i="1"/>
  <c r="K3" i="1" s="1"/>
  <c r="K1" i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30" i="1"/>
  <c r="L30" i="1" s="1"/>
</calcChain>
</file>

<file path=xl/sharedStrings.xml><?xml version="1.0" encoding="utf-8"?>
<sst xmlns="http://schemas.openxmlformats.org/spreadsheetml/2006/main" count="80" uniqueCount="75">
  <si>
    <t>Calculations</t>
  </si>
  <si>
    <t>Extra Details</t>
  </si>
  <si>
    <t>Total aliquot (g)</t>
  </si>
  <si>
    <t>Total dilution mass (g)</t>
  </si>
  <si>
    <t>DF initial</t>
  </si>
  <si>
    <t>volume total of tube (ml)</t>
  </si>
  <si>
    <t>Volume Sent (µL)</t>
  </si>
  <si>
    <t>Nitric Acid</t>
  </si>
  <si>
    <t>Iron Sulfamate</t>
  </si>
  <si>
    <t>density estimate (g/cc)</t>
  </si>
  <si>
    <t>volume estimate measured (ml)</t>
  </si>
  <si>
    <t>87G Trace</t>
  </si>
  <si>
    <t>Waste after 4 TBP Contacts. First Cycle</t>
  </si>
  <si>
    <t>90G Trace</t>
  </si>
  <si>
    <t>Start of Cycle 2</t>
  </si>
  <si>
    <t>93G Trace</t>
  </si>
  <si>
    <t>Start of Cycle 3 (multiply results by 12)</t>
  </si>
  <si>
    <t>96G Trace</t>
  </si>
  <si>
    <t>End of cycle 3 (multiply results by 144)</t>
  </si>
  <si>
    <t>30G Trace Waste</t>
  </si>
  <si>
    <t>Waste after 1 TBP Contact. First Cycle</t>
  </si>
  <si>
    <t>30G Trace Original</t>
  </si>
  <si>
    <t>Original solution used for Matts and Screw Up Experiment</t>
  </si>
  <si>
    <t>42G taper</t>
  </si>
  <si>
    <t xml:space="preserve"> 2C Start</t>
  </si>
  <si>
    <t>70G</t>
  </si>
  <si>
    <t xml:space="preserve"> 1 TBP 1 Fe 2C</t>
  </si>
  <si>
    <t>71G</t>
  </si>
  <si>
    <t xml:space="preserve"> 2 TBP 1 Fe 2C</t>
  </si>
  <si>
    <t>72G</t>
  </si>
  <si>
    <t xml:space="preserve"> 3 TBP 1 Fe 2C</t>
  </si>
  <si>
    <t>73G</t>
  </si>
  <si>
    <t xml:space="preserve"> 4 TBP 1 Fe 2C</t>
  </si>
  <si>
    <t xml:space="preserve">74G </t>
  </si>
  <si>
    <t>0.1 ml 3C Start</t>
  </si>
  <si>
    <t xml:space="preserve">75G trace waste </t>
  </si>
  <si>
    <t>3C waste</t>
  </si>
  <si>
    <t>**</t>
  </si>
  <si>
    <t>81G trace</t>
  </si>
  <si>
    <t xml:space="preserve"> 1 TBP 1 Fe 3C</t>
  </si>
  <si>
    <t>82G trace</t>
  </si>
  <si>
    <t xml:space="preserve"> 2 TBP 1 Fe 3C</t>
  </si>
  <si>
    <t>83G Trace</t>
  </si>
  <si>
    <t xml:space="preserve"> 3 TBP 1 Fe 3C</t>
  </si>
  <si>
    <t>84G trace</t>
  </si>
  <si>
    <t xml:space="preserve"> 4 TBP 1 Fe 3C</t>
  </si>
  <si>
    <t>86G Trace</t>
  </si>
  <si>
    <t>1 Cycle. 1 TBP 1 Fe contact, no sodium nitrite added</t>
  </si>
  <si>
    <t>24G Taper Waste</t>
  </si>
  <si>
    <t>waste after first cycle</t>
  </si>
  <si>
    <t>24G Trace Original</t>
  </si>
  <si>
    <t>original solution used for Pauls exp</t>
  </si>
  <si>
    <t>53G</t>
  </si>
  <si>
    <t>waste after second cycle</t>
  </si>
  <si>
    <t>94G</t>
  </si>
  <si>
    <t>47G</t>
  </si>
  <si>
    <t xml:space="preserve"> 1 TBP 1 Fe 1 C</t>
  </si>
  <si>
    <t>48G</t>
  </si>
  <si>
    <t xml:space="preserve"> 1 TBP 2 Fe 1C</t>
  </si>
  <si>
    <t>49G</t>
  </si>
  <si>
    <t xml:space="preserve"> 1 TBP 3 Fe 1C</t>
  </si>
  <si>
    <t>50G</t>
  </si>
  <si>
    <t xml:space="preserve"> 2 TBP 1 Fe 1C</t>
  </si>
  <si>
    <t>51G</t>
  </si>
  <si>
    <t xml:space="preserve"> 3 TBP 1 Fe 1C</t>
  </si>
  <si>
    <t>52G</t>
  </si>
  <si>
    <t xml:space="preserve"> 4 TBP 1 Fe 1C</t>
  </si>
  <si>
    <t>1/100 of pellet</t>
  </si>
  <si>
    <t>grams</t>
  </si>
  <si>
    <t>Iron Sulfa</t>
  </si>
  <si>
    <t xml:space="preserve"> g/cc</t>
  </si>
  <si>
    <t xml:space="preserve"> M</t>
  </si>
  <si>
    <t>M</t>
  </si>
  <si>
    <t>Volume sent (mL)</t>
  </si>
  <si>
    <t>% Estimated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</si>
</sst>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0" xfId="0" applyFont="1" applyFill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B1" workbookViewId="0">
      <selection activeCell="N6" sqref="N6"/>
    </sheetView>
  </sheetViews>
  <sheetFormatPr defaultRowHeight="15" x14ac:dyDescent="0.25"/>
  <cols>
    <col min="1" max="1" width="13.5703125" customWidth="1"/>
    <col min="2" max="2" width="29.28515625" customWidth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 t="s">
        <v>67</v>
      </c>
      <c r="J1" s="3"/>
      <c r="K1" s="3">
        <f>0.0129/100</f>
        <v>1.2899999999999999E-4</v>
      </c>
      <c r="L1" s="3" t="s">
        <v>68</v>
      </c>
    </row>
    <row r="2" spans="1:16" ht="60" x14ac:dyDescent="0.25">
      <c r="A2" s="3" t="s">
        <v>0</v>
      </c>
      <c r="B2" s="3" t="s">
        <v>1</v>
      </c>
      <c r="C2" s="6" t="s">
        <v>2</v>
      </c>
      <c r="D2" s="6" t="s">
        <v>3</v>
      </c>
      <c r="E2" s="6" t="s">
        <v>4</v>
      </c>
      <c r="F2" s="1" t="s">
        <v>5</v>
      </c>
      <c r="G2" s="1" t="s">
        <v>6</v>
      </c>
      <c r="H2" s="1" t="s">
        <v>73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74</v>
      </c>
      <c r="O2" s="5" t="s">
        <v>69</v>
      </c>
    </row>
    <row r="3" spans="1:16" ht="30" x14ac:dyDescent="0.25">
      <c r="A3" s="3" t="s">
        <v>11</v>
      </c>
      <c r="B3" s="5" t="s">
        <v>12</v>
      </c>
      <c r="C3" s="7">
        <v>1.34E-2</v>
      </c>
      <c r="D3" s="7">
        <v>5.0464000000000002</v>
      </c>
      <c r="E3" s="7">
        <v>376.59701492537312</v>
      </c>
      <c r="F3" s="2">
        <v>0.5</v>
      </c>
      <c r="G3" s="3">
        <v>50</v>
      </c>
      <c r="H3" s="3">
        <f>G3/(10^3)</f>
        <v>0.05</v>
      </c>
      <c r="I3" s="3">
        <v>4</v>
      </c>
      <c r="J3" s="3">
        <v>0</v>
      </c>
      <c r="K3" s="3">
        <f>(1-J3/2.302-I3/$O$7)*1+(J3/2.302)*1.418+(I3/$O$7)*1.41</f>
        <v>1.1062148216671805</v>
      </c>
      <c r="L3" s="3">
        <f>C3/K3</f>
        <v>1.2113379551184109E-2</v>
      </c>
      <c r="M3">
        <f>(H3-L3)/H3</f>
        <v>0.75773240897631788</v>
      </c>
      <c r="O3" s="3">
        <v>1.4179999999999999</v>
      </c>
      <c r="P3" t="s">
        <v>70</v>
      </c>
    </row>
    <row r="4" spans="1:16" x14ac:dyDescent="0.25">
      <c r="A4" s="3" t="s">
        <v>13</v>
      </c>
      <c r="B4" s="5" t="s">
        <v>14</v>
      </c>
      <c r="C4" s="7">
        <v>3.9E-2</v>
      </c>
      <c r="D4" s="7">
        <v>4.9492000000000003</v>
      </c>
      <c r="E4" s="7">
        <v>126.90256410256411</v>
      </c>
      <c r="F4" s="2">
        <v>6</v>
      </c>
      <c r="G4" s="3">
        <v>50</v>
      </c>
      <c r="H4" s="3">
        <f t="shared" ref="H4:H30" si="0">G4/(10^3)</f>
        <v>0.05</v>
      </c>
      <c r="I4" s="3">
        <v>4</v>
      </c>
      <c r="J4" s="3">
        <v>2.4E-2</v>
      </c>
      <c r="K4" s="3">
        <f>(1-J4/2.302-I4/$O$7)*1+(J4/2.302)*1.418+(I4/$O$7)*1.41</f>
        <v>1.1105727712762161</v>
      </c>
      <c r="L4" s="3">
        <f t="shared" ref="L4:L30" si="1">C4/K4</f>
        <v>3.5117014398960186E-2</v>
      </c>
      <c r="M4">
        <f t="shared" ref="M4:M30" si="2">(H4-L4)/H4</f>
        <v>0.29765971202079633</v>
      </c>
      <c r="O4" s="3">
        <v>2.302</v>
      </c>
      <c r="P4" t="s">
        <v>71</v>
      </c>
    </row>
    <row r="5" spans="1:16" ht="30" x14ac:dyDescent="0.25">
      <c r="A5" s="3" t="s">
        <v>15</v>
      </c>
      <c r="B5" s="5" t="s">
        <v>16</v>
      </c>
      <c r="C5" s="7">
        <v>5.0299999999999997E-2</v>
      </c>
      <c r="D5" s="7">
        <v>4.9884000000000004</v>
      </c>
      <c r="E5" s="7">
        <v>99.172962226640166</v>
      </c>
      <c r="F5" s="2">
        <v>6</v>
      </c>
      <c r="G5" s="3">
        <v>50</v>
      </c>
      <c r="H5" s="3">
        <f t="shared" si="0"/>
        <v>0.05</v>
      </c>
      <c r="I5" s="3">
        <v>4</v>
      </c>
      <c r="J5" s="3">
        <v>2.4E-2</v>
      </c>
      <c r="K5" s="3">
        <f>(1-J5/2.302-I5/$O$7)*1+(J5/2.302)*1.418+(I5/$O$7)*1.41</f>
        <v>1.1105727712762161</v>
      </c>
      <c r="L5" s="3">
        <f t="shared" si="1"/>
        <v>4.5291944211992237E-2</v>
      </c>
      <c r="M5">
        <f t="shared" si="2"/>
        <v>9.4161115760155317E-2</v>
      </c>
      <c r="O5" s="3" t="s">
        <v>7</v>
      </c>
    </row>
    <row r="6" spans="1:16" ht="30" x14ac:dyDescent="0.25">
      <c r="A6" s="3" t="s">
        <v>17</v>
      </c>
      <c r="B6" s="5" t="s">
        <v>18</v>
      </c>
      <c r="C6" s="7">
        <v>3.6399999999999995E-2</v>
      </c>
      <c r="D6" s="7">
        <v>4.9635000000000007</v>
      </c>
      <c r="E6" s="7">
        <v>136.35989010989016</v>
      </c>
      <c r="F6" s="2">
        <v>6</v>
      </c>
      <c r="G6" s="3">
        <v>50</v>
      </c>
      <c r="H6" s="3">
        <f t="shared" si="0"/>
        <v>0.05</v>
      </c>
      <c r="I6" s="3">
        <v>4</v>
      </c>
      <c r="J6" s="3">
        <v>2.4E-2</v>
      </c>
      <c r="K6" s="3">
        <f>(1-J6/2.302-I6/$O$7)*1+(J6/2.302)*1.418+(I6/$O$7)*1.41</f>
        <v>1.1105727712762161</v>
      </c>
      <c r="L6" s="3">
        <f t="shared" si="1"/>
        <v>3.2775880105696167E-2</v>
      </c>
      <c r="M6">
        <f t="shared" si="2"/>
        <v>0.34448239788607671</v>
      </c>
      <c r="O6" s="3">
        <v>1.41</v>
      </c>
      <c r="P6" t="s">
        <v>70</v>
      </c>
    </row>
    <row r="7" spans="1:16" ht="30" x14ac:dyDescent="0.25">
      <c r="A7" s="5" t="s">
        <v>19</v>
      </c>
      <c r="B7" s="5" t="s">
        <v>20</v>
      </c>
      <c r="C7" s="7">
        <v>2.8899999999999999E-2</v>
      </c>
      <c r="D7" s="7">
        <v>4.9984000000000002</v>
      </c>
      <c r="E7" s="7">
        <v>172.95501730103808</v>
      </c>
      <c r="F7" s="2">
        <v>0.5</v>
      </c>
      <c r="G7" s="3">
        <v>50</v>
      </c>
      <c r="H7" s="3">
        <f t="shared" si="0"/>
        <v>0.05</v>
      </c>
      <c r="I7" s="3">
        <v>4</v>
      </c>
      <c r="J7" s="3">
        <v>0</v>
      </c>
      <c r="K7" s="3">
        <f>(1-J7/2.302-I7/$O$7)*1+(J7/2.302)*1.418+(I7/$O$7)*1.41</f>
        <v>1.1062148216671805</v>
      </c>
      <c r="L7" s="3">
        <f>C7/K7</f>
        <v>2.6125124554419458E-2</v>
      </c>
      <c r="M7">
        <f t="shared" si="2"/>
        <v>0.47749750891161086</v>
      </c>
      <c r="O7" s="4">
        <f>((69*1.41)/63.01)*10</f>
        <v>15.44040628471671</v>
      </c>
      <c r="P7" t="s">
        <v>72</v>
      </c>
    </row>
    <row r="8" spans="1:16" ht="45" x14ac:dyDescent="0.25">
      <c r="A8" s="5" t="s">
        <v>21</v>
      </c>
      <c r="B8" s="5" t="s">
        <v>22</v>
      </c>
      <c r="C8" s="7">
        <v>4.4299999999999999E-2</v>
      </c>
      <c r="D8" s="7">
        <v>4.9031000000000002</v>
      </c>
      <c r="E8" s="7">
        <v>110.67945823927766</v>
      </c>
      <c r="F8" s="2">
        <v>0.5</v>
      </c>
      <c r="G8" s="3">
        <v>50</v>
      </c>
      <c r="H8" s="3">
        <f t="shared" si="0"/>
        <v>0.05</v>
      </c>
      <c r="I8" s="3">
        <v>4</v>
      </c>
      <c r="J8" s="3">
        <v>0</v>
      </c>
      <c r="K8" s="3">
        <f>(1-J8/2.302-I8/$O$7)*1+(J8/2.302)*1.418+(I8/$O$7)*1.41</f>
        <v>1.1062148216671805</v>
      </c>
      <c r="L8" s="3">
        <f t="shared" si="1"/>
        <v>4.0046471202795225E-2</v>
      </c>
      <c r="M8">
        <f t="shared" si="2"/>
        <v>0.19907057594409555</v>
      </c>
    </row>
    <row r="9" spans="1:16" x14ac:dyDescent="0.25">
      <c r="A9" s="8" t="s">
        <v>23</v>
      </c>
      <c r="B9" s="3" t="s">
        <v>24</v>
      </c>
      <c r="C9" s="7">
        <v>9.3700000000000006E-2</v>
      </c>
      <c r="D9" s="7">
        <v>5.0049000000000001</v>
      </c>
      <c r="E9" s="7">
        <v>53.414087513340448</v>
      </c>
      <c r="F9" s="9"/>
      <c r="G9" s="3">
        <v>100</v>
      </c>
      <c r="H9" s="3">
        <f t="shared" si="0"/>
        <v>0.1</v>
      </c>
      <c r="I9" s="3">
        <v>4</v>
      </c>
      <c r="J9" s="3">
        <v>1.2999999999999999E-2</v>
      </c>
      <c r="K9" s="3">
        <f>(1-J9/2.302-I9/$O$7)*1+(J9/2.302)*1.418+(I9/$O$7)*1.41</f>
        <v>1.1085753777054081</v>
      </c>
      <c r="L9" s="3">
        <f t="shared" si="1"/>
        <v>8.4522894775045029E-2</v>
      </c>
      <c r="M9">
        <f t="shared" si="2"/>
        <v>0.15477105224954976</v>
      </c>
    </row>
    <row r="10" spans="1:16" x14ac:dyDescent="0.25">
      <c r="A10" s="3" t="s">
        <v>25</v>
      </c>
      <c r="B10" s="3" t="s">
        <v>26</v>
      </c>
      <c r="C10" s="7">
        <v>2.87E-2</v>
      </c>
      <c r="D10" s="7">
        <v>4.9332000000000003</v>
      </c>
      <c r="E10" s="7">
        <v>171.88850174216029</v>
      </c>
      <c r="F10" s="9"/>
      <c r="G10" s="3">
        <v>50</v>
      </c>
      <c r="H10" s="3">
        <f t="shared" si="0"/>
        <v>0.05</v>
      </c>
      <c r="I10" s="3">
        <v>0.75</v>
      </c>
      <c r="J10" s="3">
        <v>2.4E-2</v>
      </c>
      <c r="K10" s="3">
        <f>(1-J10/2.302-I10/$O$7)*1+(J10/2.302)*1.418+(I10/$O$7)*1.41</f>
        <v>1.0242732286716318</v>
      </c>
      <c r="L10" s="3">
        <f t="shared" si="1"/>
        <v>2.801986735240625E-2</v>
      </c>
      <c r="M10">
        <f t="shared" si="2"/>
        <v>0.43960265295187501</v>
      </c>
    </row>
    <row r="11" spans="1:16" x14ac:dyDescent="0.25">
      <c r="A11" s="3" t="s">
        <v>27</v>
      </c>
      <c r="B11" s="3" t="s">
        <v>28</v>
      </c>
      <c r="C11" s="7">
        <v>4.0600000000000004E-2</v>
      </c>
      <c r="D11" s="7">
        <v>5.0502000000000002</v>
      </c>
      <c r="E11" s="7">
        <v>124.38916256157634</v>
      </c>
      <c r="F11" s="9"/>
      <c r="G11" s="3">
        <v>50</v>
      </c>
      <c r="H11" s="3">
        <f t="shared" si="0"/>
        <v>0.05</v>
      </c>
      <c r="I11" s="3">
        <v>0.75</v>
      </c>
      <c r="J11" s="3">
        <v>2.4E-2</v>
      </c>
      <c r="K11" s="3">
        <f>(1-J11/2.302-I11/$O$7)*1+(J11/2.302)*1.418+(I11/$O$7)*1.41</f>
        <v>1.0242732286716318</v>
      </c>
      <c r="L11" s="3">
        <f t="shared" si="1"/>
        <v>3.9637861132672265E-2</v>
      </c>
      <c r="M11">
        <f t="shared" si="2"/>
        <v>0.20724277734655475</v>
      </c>
      <c r="O11" s="3"/>
    </row>
    <row r="12" spans="1:16" x14ac:dyDescent="0.25">
      <c r="A12" s="3" t="s">
        <v>29</v>
      </c>
      <c r="B12" s="3" t="s">
        <v>30</v>
      </c>
      <c r="C12" s="7">
        <v>3.2599999999999997E-2</v>
      </c>
      <c r="D12" s="7">
        <v>4.9707999999999997</v>
      </c>
      <c r="E12" s="7">
        <v>152.47852760736197</v>
      </c>
      <c r="F12" s="9"/>
      <c r="G12" s="3">
        <v>50</v>
      </c>
      <c r="H12" s="3">
        <f t="shared" si="0"/>
        <v>0.05</v>
      </c>
      <c r="I12" s="3">
        <v>0.75</v>
      </c>
      <c r="J12" s="3">
        <v>2.4E-2</v>
      </c>
      <c r="K12" s="3">
        <f>(1-J12/2.302-I12/$O$7)*1+(J12/2.302)*1.418+(I12/$O$7)*1.41</f>
        <v>1.0242732286716318</v>
      </c>
      <c r="L12" s="3">
        <f t="shared" si="1"/>
        <v>3.1827445145938806E-2</v>
      </c>
      <c r="M12">
        <f t="shared" si="2"/>
        <v>0.36345109708122392</v>
      </c>
    </row>
    <row r="13" spans="1:16" x14ac:dyDescent="0.25">
      <c r="A13" s="3" t="s">
        <v>31</v>
      </c>
      <c r="B13" s="3" t="s">
        <v>32</v>
      </c>
      <c r="C13" s="7">
        <v>3.2399999999999998E-2</v>
      </c>
      <c r="D13" s="7">
        <v>5.0772000000000004</v>
      </c>
      <c r="E13" s="7">
        <v>156.70370370370372</v>
      </c>
      <c r="F13" s="9"/>
      <c r="G13" s="3">
        <v>50</v>
      </c>
      <c r="H13" s="3">
        <f t="shared" si="0"/>
        <v>0.05</v>
      </c>
      <c r="I13" s="3">
        <v>0.75</v>
      </c>
      <c r="J13" s="3">
        <v>2.4E-2</v>
      </c>
      <c r="K13" s="3">
        <f>(1-J13/2.302-I13/$O$7)*1+(J13/2.302)*1.418+(I13/$O$7)*1.41</f>
        <v>1.0242732286716318</v>
      </c>
      <c r="L13" s="3">
        <f t="shared" si="1"/>
        <v>3.163218474627047E-2</v>
      </c>
      <c r="M13">
        <f t="shared" si="2"/>
        <v>0.36735630507459066</v>
      </c>
    </row>
    <row r="14" spans="1:16" x14ac:dyDescent="0.25">
      <c r="A14" s="3" t="s">
        <v>33</v>
      </c>
      <c r="B14" s="3" t="s">
        <v>34</v>
      </c>
      <c r="C14" s="7">
        <v>6.7900000000000002E-2</v>
      </c>
      <c r="D14" s="7">
        <v>4.9969000000000001</v>
      </c>
      <c r="E14" s="7">
        <v>73.592047128129607</v>
      </c>
      <c r="F14" s="9"/>
      <c r="G14" s="3">
        <v>100</v>
      </c>
      <c r="H14" s="3">
        <f t="shared" si="0"/>
        <v>0.1</v>
      </c>
      <c r="I14" s="3">
        <v>4</v>
      </c>
      <c r="J14" s="3">
        <v>1.9E-2</v>
      </c>
      <c r="K14" s="3">
        <f>(1-J14/2.302-I14/$O$7)*1+(J14/2.302)*1.418+(I14/$O$7)*1.41</f>
        <v>1.1096648651076673</v>
      </c>
      <c r="L14" s="3">
        <f t="shared" si="1"/>
        <v>6.1189645752559606E-2</v>
      </c>
      <c r="M14">
        <f t="shared" si="2"/>
        <v>0.38810354247440398</v>
      </c>
    </row>
    <row r="15" spans="1:16" x14ac:dyDescent="0.25">
      <c r="A15" s="3" t="s">
        <v>35</v>
      </c>
      <c r="B15" s="3" t="s">
        <v>36</v>
      </c>
      <c r="C15" s="10" t="s">
        <v>37</v>
      </c>
      <c r="D15" s="7">
        <v>5.5175000000000001</v>
      </c>
      <c r="E15" s="10" t="s">
        <v>37</v>
      </c>
      <c r="F15" s="11"/>
      <c r="G15" s="3">
        <v>50</v>
      </c>
      <c r="H15" s="3">
        <f t="shared" si="0"/>
        <v>0.05</v>
      </c>
      <c r="I15" s="3">
        <v>4</v>
      </c>
      <c r="J15" s="3">
        <v>1.9E-2</v>
      </c>
      <c r="K15" s="3">
        <f>(1-J15/2.302-I15/$O$7)*1+(J15/2.302)*1.418+(I15/$O$7)*1.41</f>
        <v>1.1096648651076673</v>
      </c>
      <c r="L15" s="3" t="e">
        <f t="shared" si="1"/>
        <v>#VALUE!</v>
      </c>
      <c r="M15" t="e">
        <f t="shared" si="2"/>
        <v>#VALUE!</v>
      </c>
    </row>
    <row r="16" spans="1:16" x14ac:dyDescent="0.25">
      <c r="A16" s="3" t="s">
        <v>38</v>
      </c>
      <c r="B16" s="3" t="s">
        <v>39</v>
      </c>
      <c r="C16" s="7">
        <v>1.6500000000000001E-2</v>
      </c>
      <c r="D16" s="7">
        <v>4.8581000000000003</v>
      </c>
      <c r="E16" s="7">
        <v>294.43030303030304</v>
      </c>
      <c r="F16" s="9"/>
      <c r="G16" s="3">
        <v>50</v>
      </c>
      <c r="H16" s="3">
        <f t="shared" si="0"/>
        <v>0.05</v>
      </c>
      <c r="I16" s="3">
        <v>0.75</v>
      </c>
      <c r="J16" s="3">
        <v>2.4E-2</v>
      </c>
      <c r="K16" s="3">
        <f>(1-J16/2.302-I16/$O$7)*1+(J16/2.302)*1.418+(I16/$O$7)*1.41</f>
        <v>1.0242732286716318</v>
      </c>
      <c r="L16" s="3">
        <f t="shared" si="1"/>
        <v>1.6108982972637742E-2</v>
      </c>
      <c r="M16">
        <f t="shared" si="2"/>
        <v>0.67782034054724516</v>
      </c>
    </row>
    <row r="17" spans="1:13" x14ac:dyDescent="0.25">
      <c r="A17" s="3" t="s">
        <v>40</v>
      </c>
      <c r="B17" s="3" t="s">
        <v>41</v>
      </c>
      <c r="C17" s="7">
        <v>4.0399999999999998E-2</v>
      </c>
      <c r="D17" s="7">
        <v>4.9471999999999996</v>
      </c>
      <c r="E17" s="7">
        <v>122.45544554455445</v>
      </c>
      <c r="F17" s="9"/>
      <c r="G17" s="3">
        <v>50</v>
      </c>
      <c r="H17" s="3">
        <f t="shared" si="0"/>
        <v>0.05</v>
      </c>
      <c r="I17" s="3">
        <v>0.75</v>
      </c>
      <c r="J17" s="3">
        <v>2.4E-2</v>
      </c>
      <c r="K17" s="3">
        <f>(1-J17/2.302-I17/$O$7)*1+(J17/2.302)*1.418+(I17/$O$7)*1.41</f>
        <v>1.0242732286716318</v>
      </c>
      <c r="L17" s="3">
        <f t="shared" si="1"/>
        <v>3.9442600733003923E-2</v>
      </c>
      <c r="M17">
        <f t="shared" si="2"/>
        <v>0.2111479853399216</v>
      </c>
    </row>
    <row r="18" spans="1:13" x14ac:dyDescent="0.25">
      <c r="A18" s="3" t="s">
        <v>42</v>
      </c>
      <c r="B18" s="3" t="s">
        <v>43</v>
      </c>
      <c r="C18" s="10" t="s">
        <v>37</v>
      </c>
      <c r="D18" s="7">
        <v>4.9318</v>
      </c>
      <c r="E18" s="10" t="s">
        <v>37</v>
      </c>
      <c r="F18" s="11"/>
      <c r="G18" s="3">
        <v>50</v>
      </c>
      <c r="H18" s="3">
        <f t="shared" si="0"/>
        <v>0.05</v>
      </c>
      <c r="I18" s="3">
        <v>0.75</v>
      </c>
      <c r="J18" s="3">
        <v>2.4E-2</v>
      </c>
      <c r="K18" s="3">
        <f>(1-J18/2.302-I18/$O$7)*1+(J18/2.302)*1.418+(I18/$O$7)*1.41</f>
        <v>1.0242732286716318</v>
      </c>
      <c r="L18" s="3" t="e">
        <f t="shared" si="1"/>
        <v>#VALUE!</v>
      </c>
      <c r="M18" t="e">
        <f t="shared" si="2"/>
        <v>#VALUE!</v>
      </c>
    </row>
    <row r="19" spans="1:13" x14ac:dyDescent="0.25">
      <c r="A19" s="3" t="s">
        <v>44</v>
      </c>
      <c r="B19" s="3" t="s">
        <v>45</v>
      </c>
      <c r="C19" s="7">
        <v>3.6400000000000002E-2</v>
      </c>
      <c r="D19" s="7">
        <v>4.9192</v>
      </c>
      <c r="E19" s="7">
        <v>135.14285714285714</v>
      </c>
      <c r="F19" s="9"/>
      <c r="G19" s="3">
        <v>50</v>
      </c>
      <c r="H19" s="3">
        <f t="shared" si="0"/>
        <v>0.05</v>
      </c>
      <c r="I19" s="3">
        <v>0.75</v>
      </c>
      <c r="J19" s="3">
        <v>2.4E-2</v>
      </c>
      <c r="K19" s="3">
        <f>(1-J19/2.302-I19/$O$7)*1+(J19/2.302)*1.418+(I19/$O$7)*1.41</f>
        <v>1.0242732286716318</v>
      </c>
      <c r="L19" s="3">
        <f t="shared" si="1"/>
        <v>3.55373927396372E-2</v>
      </c>
      <c r="M19">
        <f t="shared" si="2"/>
        <v>0.28925214520725606</v>
      </c>
    </row>
    <row r="20" spans="1:13" ht="30" x14ac:dyDescent="0.25">
      <c r="A20" s="3" t="s">
        <v>46</v>
      </c>
      <c r="B20" s="5" t="s">
        <v>47</v>
      </c>
      <c r="C20" s="7">
        <v>1.21E-2</v>
      </c>
      <c r="D20" s="7">
        <v>4.9885000000000002</v>
      </c>
      <c r="E20" s="7">
        <v>412.27272727272731</v>
      </c>
      <c r="F20" s="2">
        <v>0.5</v>
      </c>
      <c r="G20" s="3">
        <v>50</v>
      </c>
      <c r="H20" s="3">
        <f t="shared" si="0"/>
        <v>0.05</v>
      </c>
      <c r="I20" s="3">
        <v>0.75</v>
      </c>
      <c r="J20" s="3">
        <v>2.4E-2</v>
      </c>
      <c r="K20" s="3">
        <f>(1-J20/2.302-I20/$O$7)*1+(J20/2.302)*1.418+(I20/$O$7)*1.41</f>
        <v>1.0242732286716318</v>
      </c>
      <c r="L20" s="3">
        <f t="shared" si="1"/>
        <v>1.1813254179934342E-2</v>
      </c>
      <c r="M20">
        <f t="shared" si="2"/>
        <v>0.76373491640131319</v>
      </c>
    </row>
    <row r="21" spans="1:13" ht="30" x14ac:dyDescent="0.25">
      <c r="A21" s="5" t="s">
        <v>48</v>
      </c>
      <c r="B21" s="5" t="s">
        <v>49</v>
      </c>
      <c r="C21" s="7">
        <v>4.9700000000000001E-2</v>
      </c>
      <c r="D21" s="7">
        <v>4.8765000000000001</v>
      </c>
      <c r="E21" s="7">
        <v>98.118712273641847</v>
      </c>
      <c r="F21" s="2">
        <v>0.5</v>
      </c>
      <c r="G21" s="3">
        <v>100</v>
      </c>
      <c r="H21" s="3">
        <f t="shared" si="0"/>
        <v>0.1</v>
      </c>
      <c r="I21" s="3">
        <v>4</v>
      </c>
      <c r="J21" s="3">
        <v>0</v>
      </c>
      <c r="K21" s="3">
        <f>(1-J21/2.302-I21/$O$7)*1+(J21/2.302)*1.418+(I21/$O$7)*1.41</f>
        <v>1.1062148216671805</v>
      </c>
      <c r="L21" s="3">
        <f t="shared" si="1"/>
        <v>4.4927982365212699E-2</v>
      </c>
      <c r="M21">
        <f t="shared" si="2"/>
        <v>0.55072017634787307</v>
      </c>
    </row>
    <row r="22" spans="1:13" ht="30" x14ac:dyDescent="0.25">
      <c r="A22" s="5" t="s">
        <v>50</v>
      </c>
      <c r="B22" s="5" t="s">
        <v>51</v>
      </c>
      <c r="C22" s="7">
        <v>2.7699999999999999E-2</v>
      </c>
      <c r="D22" s="7">
        <v>4.9138999999999999</v>
      </c>
      <c r="E22" s="7">
        <v>177.39711191335741</v>
      </c>
      <c r="F22" s="2">
        <v>0.5</v>
      </c>
      <c r="G22" s="3">
        <v>50</v>
      </c>
      <c r="H22" s="3">
        <f t="shared" si="0"/>
        <v>0.05</v>
      </c>
      <c r="I22" s="3">
        <v>4</v>
      </c>
      <c r="J22" s="3">
        <v>0</v>
      </c>
      <c r="K22" s="3">
        <f>(1-J22/2.302-I22/$O$7)*1+(J22/2.302)*1.418+(I22/$O$7)*1.41</f>
        <v>1.1062148216671805</v>
      </c>
      <c r="L22" s="3">
        <f t="shared" si="1"/>
        <v>2.5040344296104463E-2</v>
      </c>
      <c r="M22">
        <f t="shared" si="2"/>
        <v>0.49919311407791078</v>
      </c>
    </row>
    <row r="23" spans="1:13" x14ac:dyDescent="0.25">
      <c r="A23" s="8" t="s">
        <v>52</v>
      </c>
      <c r="B23" s="3" t="s">
        <v>53</v>
      </c>
      <c r="C23" s="7">
        <v>1.01E-2</v>
      </c>
      <c r="D23" s="7">
        <v>5.0003000000000002</v>
      </c>
      <c r="E23" s="7">
        <v>495.0792079207921</v>
      </c>
      <c r="F23" s="9"/>
      <c r="G23" s="3">
        <v>100</v>
      </c>
      <c r="H23" s="3">
        <f t="shared" si="0"/>
        <v>0.1</v>
      </c>
      <c r="I23" s="3">
        <v>4</v>
      </c>
      <c r="J23" s="3">
        <v>1.2999999999999999E-2</v>
      </c>
      <c r="K23" s="3">
        <f>(1-J23/2.302-I23/$O$7)*1+(J23/2.302)*1.418+(I23/$O$7)*1.41</f>
        <v>1.1085753777054081</v>
      </c>
      <c r="L23" s="3">
        <f t="shared" si="1"/>
        <v>9.1107922863175525E-3</v>
      </c>
      <c r="M23">
        <f t="shared" si="2"/>
        <v>0.90889207713682441</v>
      </c>
    </row>
    <row r="24" spans="1:13" x14ac:dyDescent="0.25">
      <c r="A24" s="3" t="s">
        <v>54</v>
      </c>
      <c r="B24" s="3"/>
      <c r="C24" s="7">
        <v>5.7000000000000002E-3</v>
      </c>
      <c r="D24" s="7">
        <v>4.8712999999999997</v>
      </c>
      <c r="E24" s="7">
        <v>854.61403508771923</v>
      </c>
      <c r="F24" s="2">
        <v>0.5</v>
      </c>
      <c r="G24" s="2">
        <v>50</v>
      </c>
      <c r="H24" s="3">
        <f t="shared" si="0"/>
        <v>0.05</v>
      </c>
      <c r="I24" s="2">
        <v>4</v>
      </c>
      <c r="J24" s="2">
        <v>2.4E-2</v>
      </c>
      <c r="K24" s="3">
        <f>(1-J24/2.302-I24/$O$7)*1+(J24/2.302)*1.418+(I24/$O$7)*1.41</f>
        <v>1.1105727712762161</v>
      </c>
      <c r="L24" s="3">
        <f t="shared" si="1"/>
        <v>5.1324867198480279E-3</v>
      </c>
      <c r="M24">
        <f t="shared" si="2"/>
        <v>0.89735026560303943</v>
      </c>
    </row>
    <row r="25" spans="1:13" x14ac:dyDescent="0.25">
      <c r="A25" s="3" t="s">
        <v>55</v>
      </c>
      <c r="B25" s="3" t="s">
        <v>56</v>
      </c>
      <c r="C25" s="12">
        <v>2.5381</v>
      </c>
      <c r="D25" s="7">
        <v>5.0625</v>
      </c>
      <c r="E25" s="7">
        <v>1.9946022615342185</v>
      </c>
      <c r="F25" s="2"/>
      <c r="G25" s="2">
        <v>5000</v>
      </c>
      <c r="H25" s="3">
        <f t="shared" si="0"/>
        <v>5</v>
      </c>
      <c r="I25" s="2">
        <v>0.16</v>
      </c>
      <c r="J25" s="2">
        <v>9.6000000000000002E-4</v>
      </c>
      <c r="K25" s="3">
        <f>(1-J25/2.302-I25/$O$7)*1+(J25/2.302)*1.418+(I25/$O$7)*1.41</f>
        <v>1.0044229108510487</v>
      </c>
      <c r="L25" s="3">
        <f t="shared" si="1"/>
        <v>2.5269236420040091</v>
      </c>
      <c r="M25">
        <f t="shared" si="2"/>
        <v>0.49461527159919816</v>
      </c>
    </row>
    <row r="26" spans="1:13" x14ac:dyDescent="0.25">
      <c r="A26" s="3" t="s">
        <v>57</v>
      </c>
      <c r="B26" s="3" t="s">
        <v>58</v>
      </c>
      <c r="C26" s="12">
        <v>2.7002000000000002</v>
      </c>
      <c r="D26" s="7">
        <v>5.3585000000000003</v>
      </c>
      <c r="E26" s="7">
        <v>1.9844826309162285</v>
      </c>
      <c r="F26" s="2"/>
      <c r="G26" s="2">
        <v>5000</v>
      </c>
      <c r="H26" s="3">
        <f t="shared" si="0"/>
        <v>5</v>
      </c>
      <c r="I26" s="2">
        <v>0.16</v>
      </c>
      <c r="J26" s="2">
        <v>9.6000000000000002E-4</v>
      </c>
      <c r="K26" s="3">
        <f>(1-J26/2.302-I26/$O$7)*1+(J26/2.302)*1.418+(I26/$O$7)*1.41</f>
        <v>1.0044229108510487</v>
      </c>
      <c r="L26" s="3">
        <f t="shared" si="1"/>
        <v>2.6883098452146195</v>
      </c>
      <c r="M26">
        <f t="shared" si="2"/>
        <v>0.4623380309570761</v>
      </c>
    </row>
    <row r="27" spans="1:13" x14ac:dyDescent="0.25">
      <c r="A27" s="3" t="s">
        <v>59</v>
      </c>
      <c r="B27" s="3" t="s">
        <v>60</v>
      </c>
      <c r="C27" s="12">
        <v>2.6623999999999999</v>
      </c>
      <c r="D27" s="7">
        <v>5.5254000000000003</v>
      </c>
      <c r="E27" s="7">
        <v>2.0753455528846154</v>
      </c>
      <c r="F27" s="2"/>
      <c r="G27" s="2">
        <v>5000</v>
      </c>
      <c r="H27" s="3">
        <f t="shared" si="0"/>
        <v>5</v>
      </c>
      <c r="I27" s="2">
        <v>0.16</v>
      </c>
      <c r="J27" s="2">
        <v>9.6000000000000002E-4</v>
      </c>
      <c r="K27" s="3">
        <f>(1-J27/2.302-I27/$O$7)*1+(J27/2.302)*1.418+(I27/$O$7)*1.41</f>
        <v>1.0044229108510487</v>
      </c>
      <c r="L27" s="3">
        <f t="shared" si="1"/>
        <v>2.6506762950519969</v>
      </c>
      <c r="M27">
        <f t="shared" si="2"/>
        <v>0.46986474098960063</v>
      </c>
    </row>
    <row r="28" spans="1:13" x14ac:dyDescent="0.25">
      <c r="A28" s="3" t="s">
        <v>61</v>
      </c>
      <c r="B28" s="3" t="s">
        <v>62</v>
      </c>
      <c r="C28" s="12">
        <v>2.5741999999999998</v>
      </c>
      <c r="D28" s="7">
        <v>5.1252000000000004</v>
      </c>
      <c r="E28" s="7">
        <v>1.9909874912594208</v>
      </c>
      <c r="F28" s="2"/>
      <c r="G28" s="2">
        <v>5000</v>
      </c>
      <c r="H28" s="3">
        <f t="shared" si="0"/>
        <v>5</v>
      </c>
      <c r="I28" s="2">
        <v>0.16</v>
      </c>
      <c r="J28" s="2">
        <v>9.6000000000000002E-4</v>
      </c>
      <c r="K28" s="3">
        <f>(1-J28/2.302-I28/$O$7)*1+(J28/2.302)*1.418+(I28/$O$7)*1.41</f>
        <v>1.0044229108510487</v>
      </c>
      <c r="L28" s="3">
        <f t="shared" si="1"/>
        <v>2.5628646780058779</v>
      </c>
      <c r="M28">
        <f t="shared" si="2"/>
        <v>0.48742706439882444</v>
      </c>
    </row>
    <row r="29" spans="1:13" x14ac:dyDescent="0.25">
      <c r="A29" s="3" t="s">
        <v>63</v>
      </c>
      <c r="B29" s="3" t="s">
        <v>64</v>
      </c>
      <c r="C29" s="12">
        <v>2.5093000000000001</v>
      </c>
      <c r="D29" s="7">
        <v>5.0574000000000003</v>
      </c>
      <c r="E29" s="7">
        <v>2.0154624795759775</v>
      </c>
      <c r="F29" s="2"/>
      <c r="G29" s="2">
        <v>5000</v>
      </c>
      <c r="H29" s="3">
        <f t="shared" si="0"/>
        <v>5</v>
      </c>
      <c r="I29" s="2">
        <v>0.16</v>
      </c>
      <c r="J29" s="2">
        <v>9.6000000000000002E-4</v>
      </c>
      <c r="K29" s="3">
        <f>(1-J29/2.302-I29/$O$7)*1+(J29/2.302)*1.418+(I29/$O$7)*1.41</f>
        <v>1.0044229108510487</v>
      </c>
      <c r="L29" s="3">
        <f t="shared" si="1"/>
        <v>2.4982504609277254</v>
      </c>
      <c r="M29">
        <f t="shared" si="2"/>
        <v>0.50034990781445488</v>
      </c>
    </row>
    <row r="30" spans="1:13" x14ac:dyDescent="0.25">
      <c r="A30" s="3" t="s">
        <v>65</v>
      </c>
      <c r="B30" s="3" t="s">
        <v>66</v>
      </c>
      <c r="C30" s="12">
        <v>2.4788999999999999</v>
      </c>
      <c r="D30" s="7">
        <v>5.0540000000000003</v>
      </c>
      <c r="E30" s="7">
        <v>2.0388075356004682</v>
      </c>
      <c r="F30" s="2"/>
      <c r="G30" s="2">
        <v>5000</v>
      </c>
      <c r="H30" s="3">
        <f t="shared" si="0"/>
        <v>5</v>
      </c>
      <c r="I30" s="2">
        <v>0.16</v>
      </c>
      <c r="J30" s="2">
        <v>9.6000000000000002E-4</v>
      </c>
      <c r="K30" s="3">
        <f>(1-J30/2.302-I30/$O$7)*1+(J30/2.302)*1.418+(I30/$O$7)*1.41</f>
        <v>1.0044229108510487</v>
      </c>
      <c r="L30" s="3">
        <f t="shared" si="1"/>
        <v>2.4679843253472034</v>
      </c>
      <c r="M30">
        <f t="shared" si="2"/>
        <v>0.50640313493055933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Density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2015-11-04T16:15:00Z</dcterms:created>
  <dcterms:modified xsi:type="dcterms:W3CDTF">2015-11-04T20:38:31Z</dcterms:modified>
</cp:coreProperties>
</file>