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F11" i="3"/>
  <c r="G11" i="3" l="1"/>
  <c r="AO14" i="3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L11" i="3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<sst xmlns="http://schemas.openxmlformats.org/spreadsheetml/2006/main" count="680" uniqueCount="172">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</sst>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L26" sqref="L26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1.1591211436576024E-2</v>
      </c>
      <c r="S6" s="25">
        <f>Exp2_eq_V_p_sep_C1!C2</f>
        <v>2.424835756994783E-3</v>
      </c>
      <c r="T6" s="25"/>
      <c r="U6" s="25">
        <f>Exp2_eq_V_p_sep_C1!P7</f>
        <v>1.1591211436576024E-2</v>
      </c>
      <c r="V6" s="27">
        <f>Exp2_eq_V_p_sep_C1!Q7</f>
        <v>2.424835756994783E-3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4.5051752006179793E-2</v>
      </c>
      <c r="S10" s="25">
        <f>Exp2_eq_V_p_sep_C1!L40</f>
        <v>4.8229534515335454E-3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22.127906139891856</v>
      </c>
      <c r="S13" s="18">
        <f>((S11/R10)^2+((S10*R11)/(R10^2))^2)^0.5</f>
        <v>2.5434494150395155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1.1591211436576024E-2</v>
      </c>
      <c r="E16" s="25">
        <f>'Exp1'!AO12</f>
        <v>2.424835756994783E-3</v>
      </c>
      <c r="F16" s="25"/>
      <c r="G16" s="25">
        <f>'Exp1'!AN12</f>
        <v>1.1591211436576024E-2</v>
      </c>
      <c r="H16" s="25">
        <f>'Exp1'!AO12</f>
        <v>2.424835756994783E-3</v>
      </c>
      <c r="J16" s="22" t="s">
        <v>152</v>
      </c>
      <c r="K16" s="25">
        <f>Exp2_Eq_V_P_Sep_C3!B2</f>
        <v>1.1591211436576024E-2</v>
      </c>
      <c r="L16" s="25">
        <f>Exp2_Eq_V_P_Sep_C3!C2</f>
        <v>0.12711718947706127</v>
      </c>
      <c r="M16" s="25"/>
      <c r="N16" s="25">
        <f>Exp2_Eq_V_P_Sep_C3!P7</f>
        <v>1.1591211436576024E-2</v>
      </c>
      <c r="O16" s="27">
        <f>Exp2_Eq_V_P_Sep_C3!Q7</f>
        <v>2.424835756994783E-3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1.1591211436576024E-2</v>
      </c>
      <c r="S18" s="25">
        <f>Exp2_Eq_V_P_Sep_C2!C2</f>
        <v>0.12711718947706127</v>
      </c>
      <c r="T18" s="25"/>
      <c r="U18" s="25">
        <f>Exp2_Eq_V_P_Sep_C2!P7</f>
        <v>1.1591211436576024E-2</v>
      </c>
      <c r="V18" s="27">
        <f>Exp2_Eq_V_P_Sep_C2!Q7</f>
        <v>2.424835756994783E-3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1.1327099949706664E-2</v>
      </c>
      <c r="E20" s="25">
        <f>'Exp1'!AD27</f>
        <v>2.3479371939190423E-3</v>
      </c>
      <c r="F20" s="25"/>
      <c r="G20" s="25"/>
      <c r="H20" s="27"/>
      <c r="J20" s="22" t="s">
        <v>79</v>
      </c>
      <c r="K20" s="25">
        <f>Exp2_Eq_V_P_Sep_C3!K40</f>
        <v>4.5051752006179793E-2</v>
      </c>
      <c r="L20" s="25">
        <f>Exp2_Eq_V_P_Sep_C3!L40</f>
        <v>0.24425132274334252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4.5051752006179793E-2</v>
      </c>
      <c r="S22" s="25">
        <f>Exp2_Eq_V_P_Sep_C2!L40</f>
        <v>0.24425132274334252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73.621427353407157</v>
      </c>
      <c r="E23" s="18">
        <f>'Exp1'!AD33</f>
        <v>17.431297997270093</v>
      </c>
      <c r="F23" s="18"/>
      <c r="G23" s="18"/>
      <c r="H23" s="41"/>
      <c r="J23" s="24" t="s">
        <v>154</v>
      </c>
      <c r="K23" s="18">
        <f>K21/K20</f>
        <v>22.101570665779821</v>
      </c>
      <c r="L23" s="18">
        <f>((L21/K20)^2+((L20*K21)/(K20^2))^2)^0.5</f>
        <v>119.82886713423686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20.651314673590313</v>
      </c>
      <c r="S25" s="18">
        <f>((S23/R22)^2+((S22*R23)/(R22^2))^2)^0.5</f>
        <v>111.96722833780461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workbookViewId="0">
      <selection activeCell="E10" sqref="E10:G10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1.524645</v>
      </c>
      <c r="F4">
        <v>0.144124</v>
      </c>
      <c r="G4" s="3">
        <v>9.4529546222235333E-2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9.697667325836512E-2</v>
      </c>
      <c r="M4" s="8">
        <f>((F8/E5)^2+((F5*E8)/(E5^2))^2)^0.5</f>
        <v>0.13031237318269651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1.524645</v>
      </c>
      <c r="S4">
        <f>(($Q4*$Q$2*E4)^2+(F4*$Q4)^2)^0.5</f>
        <v>0.16304319463277975</v>
      </c>
      <c r="T4" s="3">
        <f>S4/R4</f>
        <v>0.10693846412297928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9.697667325836512E-2</v>
      </c>
      <c r="Z4" s="8">
        <f>((S8/R5)^2+((S5*R8)/(R5^2))^2)^0.5</f>
        <v>0.14511571330391485</v>
      </c>
      <c r="AA4" s="42"/>
      <c r="AC4" s="43"/>
      <c r="AE4" s="64">
        <f>Y12/Y11</f>
        <v>54.786007949525477</v>
      </c>
      <c r="AF4" s="61">
        <f>((Z12/Y11)^2+((Y12*Z11)/(Y11^2))^2)^0.5</f>
        <v>12.310527748854799</v>
      </c>
      <c r="AH4">
        <v>0.99090599999999995</v>
      </c>
      <c r="AI4">
        <v>0</v>
      </c>
      <c r="AK4">
        <f>1/S16</f>
        <v>1.4</v>
      </c>
      <c r="AL4">
        <f>T16/S16^2</f>
        <v>1.979898987322333E-2</v>
      </c>
      <c r="AN4">
        <f>AK10*AK4</f>
        <v>86.272259415828074</v>
      </c>
      <c r="AO4">
        <f>((AL10*AK4)^2+(AL4*AK10)^2)^0.5</f>
        <v>18.047816711212114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0.85984641742500012</v>
      </c>
      <c r="F5" s="10">
        <f>((F4*$C5*$B5)^2+($C5*$B$2*E4)^2+($C$2*$B5*E4)^2)^0.5</f>
        <v>8.3429199043672519E-2</v>
      </c>
      <c r="G5" s="3">
        <f>F5/E5</f>
        <v>9.7028024252888867E-2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0.85984641742500012</v>
      </c>
      <c r="S5">
        <f>((S4*$C5*$B5)^2+($C5*$B$2*R4)^2+($C$2*$B5*R4)^2)^0.5</f>
        <v>9.3855052644837636E-2</v>
      </c>
      <c r="T5" s="3">
        <f>S5/R5</f>
        <v>0.10915327521618023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1.37679</v>
      </c>
      <c r="F7">
        <v>0.14394799999999999</v>
      </c>
      <c r="G7" s="3">
        <v>0.10455334509983367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6.9269052327403657E-2</v>
      </c>
      <c r="M7" s="3">
        <f>((M4*F19)^2+(L4*G19)^2)^0.5</f>
        <v>9.3085421323800197E-2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1.37679</v>
      </c>
      <c r="S7">
        <f>(($Q7*$Q$2*E7)^2+(F7*$Q7)^2)^0.5</f>
        <v>0.15956159771151077</v>
      </c>
      <c r="T7" s="3">
        <f>S7/R7</f>
        <v>0.11589392551624486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6.9269052327403657E-2</v>
      </c>
      <c r="Z7" s="3">
        <f>((Z4*S19)^2+(Y4*T19)^2)^0.5</f>
        <v>0.10365870988030192</v>
      </c>
      <c r="AA7" s="54" t="s">
        <v>15</v>
      </c>
      <c r="AB7" s="54">
        <f>1/(1+1/V17)</f>
        <v>7.1243027116728141E-2</v>
      </c>
      <c r="AC7">
        <f>W14/((V14+1)^2)</f>
        <v>0.14511571330391485</v>
      </c>
      <c r="AH7">
        <f>S19</f>
        <v>0.7142857142857143</v>
      </c>
      <c r="AI7">
        <f>T19</f>
        <v>1.0101525445522107E-2</v>
      </c>
      <c r="AK7">
        <f>AH4*AH7</f>
        <v>0.70779000000000003</v>
      </c>
      <c r="AL7">
        <f>((AI7*AH4)^2+(AH7*AI4)^2)^0.5</f>
        <v>1.0009662173120529E-2</v>
      </c>
      <c r="AN7">
        <f>1/AN4</f>
        <v>1.1591211436576024E-2</v>
      </c>
      <c r="AO7">
        <f>AO4/AN4^2</f>
        <v>2.424835756994783E-3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0.77646137235000001</v>
      </c>
      <c r="F8">
        <f>((F7*$C8*$B8)^2+($C8*$B$2*E7)^2+($C$2*$B8*E7)^2)^0.5</f>
        <v>8.2939757308468934E-2</v>
      </c>
      <c r="G8" s="3">
        <f>F8/E8</f>
        <v>0.10681762192167721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0.77646137235000001</v>
      </c>
      <c r="S8">
        <f>((S7*$C8*$B8)^2+($C8*$B$2*R7)^2+($C$2*$B8*R7)^2)^0.5</f>
        <v>9.157638341443082E-2</v>
      </c>
      <c r="T8" s="3">
        <f>S8/R8</f>
        <v>0.11794068150134786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4.2701000000000003E-2</v>
      </c>
      <c r="F10">
        <v>7.0000000000000001E-3</v>
      </c>
      <c r="G10" s="3">
        <v>0.16393058710568839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1.579937E-2</v>
      </c>
      <c r="S10">
        <f>(($Q10*$Q$2*E10)^2+(F10*$Q10)^2)^0.5</f>
        <v>2.707794347987352E-3</v>
      </c>
      <c r="T10" s="3">
        <f>S10/R10</f>
        <v>0.17138622286757965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1.1302389223256461E-2</v>
      </c>
      <c r="AI10" s="3">
        <f>Z14</f>
        <v>2.3158268110380236E-3</v>
      </c>
      <c r="AK10">
        <f>AK7/AH10-1</f>
        <v>61.623042439877196</v>
      </c>
      <c r="AL10">
        <f>((AL7/AH10)^2+((AK7*AI10)/(AH10^2))^2)^0.5</f>
        <v>12.861806842403933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2.1888105590000002E-2</v>
      </c>
      <c r="F11" s="18">
        <f>((F10*$C11*$B11)^2+($C11*$B$2*E10)^2+($C$2*$B11*E10)^2)^0.5</f>
        <v>3.6210353420606926E-3</v>
      </c>
      <c r="G11" s="20">
        <f>F11/E11</f>
        <v>0.1654339306419936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2.5455831583910956E-2</v>
      </c>
      <c r="M11" s="3">
        <f>((F11/E5)^2+((F5*E11)/(E5^2))^2)^0.5</f>
        <v>4.8821353685500361E-3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8.0985990682999991E-3</v>
      </c>
      <c r="S11" s="18">
        <f>((S10*$C11*$B11)^2+($C11*$B$2*R10)^2+($C$2*$B11*R10)^2)^0.5</f>
        <v>1.3996381530295013E-3</v>
      </c>
      <c r="T11" s="20">
        <f>S11/R11</f>
        <v>0.17282472452649808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9.4186576860470512E-3</v>
      </c>
      <c r="Z11" s="3">
        <f>((S11/R5)^2+((S5*R11)/(R5^2))^2)^0.5</f>
        <v>1.925253413747667E-3</v>
      </c>
      <c r="AA11" s="27"/>
      <c r="AB11" s="54" t="s">
        <v>19</v>
      </c>
      <c r="AC11" s="54">
        <f>(1/(1+Y25))*AB7</f>
        <v>9.9578614015869513E-3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1.1591211436576024E-2</v>
      </c>
      <c r="AO12">
        <f>AO7</f>
        <v>2.424835756994783E-3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0.10739110539733732</v>
      </c>
      <c r="J14" s="6">
        <f>((F5/E8)^2+((F8*E5)/(E8^2))^2)^0.5</f>
        <v>0.15980402577908648</v>
      </c>
      <c r="K14" s="22" t="s">
        <v>65</v>
      </c>
      <c r="L14" s="3">
        <f>L11/F23</f>
        <v>3.0546997900693144E-2</v>
      </c>
      <c r="M14" s="3">
        <f>((M11/F23)^2+((L11*G23)/(F23^2))^2)^0.5</f>
        <v>5.8744682913442437E-3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0.10739110539733732</v>
      </c>
      <c r="W14" s="6">
        <f>((S5/R8)^2+((S8*R5)/(R8^2))^2)^0.5</f>
        <v>0.1779575847126742</v>
      </c>
      <c r="X14" s="22" t="s">
        <v>65</v>
      </c>
      <c r="Y14" s="3">
        <f>Y11/S23</f>
        <v>1.1302389223256461E-2</v>
      </c>
      <c r="Z14" s="3">
        <f>((Z11/S23)^2+((Y11*T23)/(S23^2))^2)^0.5</f>
        <v>2.3158268110380236E-3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6.1544505635893243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7.6707932426669512E-2</v>
      </c>
      <c r="J17">
        <f>((J14*F16)^2+(I14*G16)^2)^0.5</f>
        <v>0.1141508874904191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7.6707932426669512E-2</v>
      </c>
      <c r="W17">
        <f>((W14*S16)^2+(V14*T16)^2)^0.5</f>
        <v>0.12711718947706127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9.6593428638133538E-3</v>
      </c>
      <c r="AO17">
        <f>((AO14*AN12)^2+(AO12*AN14)^2)^0.5</f>
        <v>2.0253085644390684E-3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0.44099055601787684</v>
      </c>
      <c r="M18">
        <f>((M14/L7)^2+((L14*M7)/(L7^2))^2)^0.5</f>
        <v>0.59865113823509386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0.1631665057266144</v>
      </c>
      <c r="Z18">
        <f>((Z14/Y7)^2+((Y14*Z7)/(Y7^2))^2)^0.5</f>
        <v>0.24645112212029316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0.99043306741814963</v>
      </c>
      <c r="AO19">
        <f>AO17/((AN17+1)^2)</f>
        <v>1.9867419522469603E-3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1.1458394760186943E-2</v>
      </c>
      <c r="AD20">
        <f>U32/((1+T32)^2)</f>
        <v>2.3749930882297678E-3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2.2676222571067077</v>
      </c>
      <c r="M22">
        <f>M18/(L18^2)</f>
        <v>3.0783304240400389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6.1287088029911034</v>
      </c>
      <c r="Z22">
        <f>Z18/(Y18^2)</f>
        <v>9.2569682418547217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0.98854160523981316</v>
      </c>
      <c r="AD24">
        <f>U41/((1+T41)^2)</f>
        <v>2.3749930882297678E-3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1.5211467085280492</v>
      </c>
      <c r="M25">
        <f>((L22*G25)^2+(M22*F25)^2)^0.5</f>
        <v>3.694196954043385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6.1544505635893243</v>
      </c>
      <c r="Z25">
        <f>((Y22*T25)^2+(Z22*S25)^2)^0.5</f>
        <v>11.108848791519145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86.272259415828074</v>
      </c>
      <c r="W27" s="27">
        <f>AO7/(AN7^2)</f>
        <v>18.047816711212118</v>
      </c>
      <c r="Z27" s="4"/>
      <c r="AB27" s="61" t="s">
        <v>79</v>
      </c>
      <c r="AC27" s="61">
        <f>AC24*AC20</f>
        <v>1.1327099949706664E-2</v>
      </c>
      <c r="AD27" s="61">
        <f>((AD20*AC24)^2+(AD24*AC20)^2)^0.5</f>
        <v>2.3479371939190423E-3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86.272259415828074</v>
      </c>
      <c r="U32" s="25">
        <f>((S$30*W27)^2+(T$30*V27)^2)^0.5</f>
        <v>18.089009607782561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73.621427353407157</v>
      </c>
      <c r="AD33">
        <f>((AD28/AC27)^2+((AD27*AC28)/(AC27^2))^2)^0.5</f>
        <v>17.431297997270093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1.1591211436576024E-2</v>
      </c>
      <c r="W36" s="27">
        <f>AO12</f>
        <v>2.424835756994783E-3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1.1591211436576024E-2</v>
      </c>
      <c r="U41" s="25">
        <f>((S$30*W36)^2+(T$30*V36)^2)^0.5</f>
        <v>2.4303702773268818E-3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1.1591211436576024E-2</v>
      </c>
      <c r="P26" s="61">
        <f>_xlfn.STDEV.S(Exp2_Act_C1!P7,Exp2_Act_C2!P7)+AVERAGE(Exp2_Act_C2!Q7,Exp2_Act_C1!Q7)</f>
        <v>2.424835756994783E-3</v>
      </c>
      <c r="Q26" s="62">
        <f>P26/O26</f>
        <v>0.20919605946822978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1.1591211436576024E-2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1.1591211436576024E-2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1.1591211436576024E-2</v>
      </c>
      <c r="C2">
        <f>'Exp1'!AO7</f>
        <v>2.424835756994783E-3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86.272259415828074</v>
      </c>
      <c r="C5">
        <f>C2/B2^2</f>
        <v>18.047816711212118</v>
      </c>
      <c r="E5">
        <f>B5*F1</f>
        <v>61.623042439877196</v>
      </c>
      <c r="F5">
        <f>((C5*F$1)^2+(G$1*B5)^2)^0.5</f>
        <v>12.920721148416114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1.1591211436576024E-2</v>
      </c>
      <c r="Q7">
        <f>C2</f>
        <v>2.424835756994783E-3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1.5968563024705718E-2</v>
      </c>
      <c r="F9">
        <f>F5/((1+E5)^2)</f>
        <v>3.2947193548000884E-3</v>
      </c>
      <c r="G9" s="3">
        <f>F9/E9</f>
        <v>0.20632534998313076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1.1039248987215261E-2</v>
      </c>
      <c r="Q10">
        <f>((L$9*P7)^2+(Q7*K$9)^2)^0.5</f>
        <v>2.3146383593589349E-3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1.140611644621837E-2</v>
      </c>
      <c r="F13">
        <f>((F9*F$1)^2+(E9*G$1)^2)^0.5</f>
        <v>2.3588927084879693E-3</v>
      </c>
      <c r="G13" s="3">
        <f t="shared" si="0"/>
        <v>0.20680945347266255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0.98908128542163554</v>
      </c>
      <c r="K14">
        <f>Q10/((1+P10)^2)</f>
        <v>2.2643685554782161E-3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0.98859388355378164</v>
      </c>
      <c r="F16">
        <f>F13</f>
        <v>2.3588927084879693E-3</v>
      </c>
      <c r="G16" s="3">
        <f t="shared" si="0"/>
        <v>2.3861089449676333E-3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0.94198217659203376</v>
      </c>
      <c r="L18">
        <f>((J14*Q$16)^2+(K14*P$16)^2)^0.5</f>
        <v>1.349506411116471E-2</v>
      </c>
      <c r="M18" s="3">
        <f t="shared" ref="M18:M19" si="1">L18/K18</f>
        <v>1.4326241458185607E-2</v>
      </c>
    </row>
    <row r="19" spans="3:13" x14ac:dyDescent="0.25">
      <c r="C19" t="s">
        <v>87</v>
      </c>
      <c r="E19">
        <f>E16*E13</f>
        <v>1.1276016953833677E-2</v>
      </c>
      <c r="F19">
        <f>((F16*E13)^2+(E16*F13)^2)^0.5</f>
        <v>2.3321421141868823E-3</v>
      </c>
      <c r="G19" s="3">
        <f t="shared" si="0"/>
        <v>0.20682321813945029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5.801782340796624E-2</v>
      </c>
      <c r="L21">
        <f>L18</f>
        <v>1.349506411116471E-2</v>
      </c>
      <c r="M21" s="3">
        <f>L21/K21</f>
        <v>0.23260204051901309</v>
      </c>
    </row>
    <row r="22" spans="3:13" x14ac:dyDescent="0.25">
      <c r="C22" t="s">
        <v>89</v>
      </c>
      <c r="E22">
        <f>E19+E13</f>
        <v>2.2682133400052047E-2</v>
      </c>
      <c r="F22">
        <f>((F19^2+F13^2)^0.5)</f>
        <v>3.3171164662884191E-3</v>
      </c>
      <c r="G22" s="3">
        <f t="shared" si="0"/>
        <v>0.14624358334303808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5.4651755574968285E-2</v>
      </c>
      <c r="L24">
        <f>((L21*K18)^2+(K21*L18)^2)^0.5</f>
        <v>1.273619859156875E-2</v>
      </c>
      <c r="M24" s="3">
        <f t="shared" ref="M24:M25" si="3">L24/K24</f>
        <v>0.23304280818752346</v>
      </c>
    </row>
    <row r="25" spans="3:13" x14ac:dyDescent="0.25">
      <c r="C25" t="s">
        <v>90</v>
      </c>
      <c r="E25">
        <f>1-E22</f>
        <v>0.9773178665999479</v>
      </c>
      <c r="F25">
        <f>F22</f>
        <v>3.3171164662884191E-3</v>
      </c>
      <c r="G25" s="3">
        <f t="shared" si="0"/>
        <v>3.3941019392478133E-3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0.99663393216700202</v>
      </c>
      <c r="L27">
        <f>((L24^2+L18^2)^0.5)</f>
        <v>1.8556063966486094E-2</v>
      </c>
      <c r="M27" s="3">
        <f t="shared" ref="M27:M28" si="4">L27/K27</f>
        <v>1.861873589447156E-2</v>
      </c>
    </row>
    <row r="28" spans="3:13" x14ac:dyDescent="0.25">
      <c r="C28" t="s">
        <v>92</v>
      </c>
      <c r="E28">
        <f>E13*E25</f>
        <v>1.1147401391408717E-2</v>
      </c>
      <c r="F28">
        <f>((F25*E13)^2+(E25*F13)^2)^0.5</f>
        <v>2.3056984409098756E-3</v>
      </c>
      <c r="G28" s="3">
        <f t="shared" si="0"/>
        <v>0.20683730314823626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3.3660678329979765E-3</v>
      </c>
      <c r="L30">
        <f>L27</f>
        <v>1.8556063966486094E-2</v>
      </c>
      <c r="M30" s="3">
        <f t="shared" ref="M30:M31" si="5">L30/K30</f>
        <v>5.5126827167826864</v>
      </c>
    </row>
    <row r="31" spans="3:13" x14ac:dyDescent="0.25">
      <c r="C31" t="s">
        <v>91</v>
      </c>
      <c r="E31" s="6">
        <f>E28+E22</f>
        <v>3.3829534791460766E-2</v>
      </c>
      <c r="F31">
        <f>((F28^2)+F22^2)^0.5</f>
        <v>4.0397409510185183E-3</v>
      </c>
      <c r="G31" s="3">
        <f t="shared" si="0"/>
        <v>0.11941461731357381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3.1707759038838643E-3</v>
      </c>
      <c r="L33">
        <f>((L30*K18)^2+(K30*L18)^2)^0.5</f>
        <v>1.747954054918055E-2</v>
      </c>
      <c r="M33" s="3">
        <f t="shared" ref="M33:M34" si="6">L33/K33</f>
        <v>5.5127013321155767</v>
      </c>
    </row>
    <row r="34" spans="3:13" x14ac:dyDescent="0.25">
      <c r="C34" t="s">
        <v>93</v>
      </c>
      <c r="E34">
        <f>1-E31</f>
        <v>0.96617046520853922</v>
      </c>
      <c r="F34">
        <f>F31</f>
        <v>4.0397409510185183E-3</v>
      </c>
      <c r="G34" s="3">
        <f t="shared" si="0"/>
        <v>4.1811886168002209E-3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0.99980470807088584</v>
      </c>
      <c r="L36">
        <f>((L33^2)+L27^2)^0.5</f>
        <v>2.549238803523065E-2</v>
      </c>
      <c r="M36" s="3">
        <f t="shared" ref="M36:M37" si="7">L36/K36</f>
        <v>2.5497367465310283E-2</v>
      </c>
    </row>
    <row r="37" spans="3:13" x14ac:dyDescent="0.25">
      <c r="C37" t="s">
        <v>94</v>
      </c>
      <c r="E37">
        <f>E34*E13</f>
        <v>1.1020252833065573E-2</v>
      </c>
      <c r="F37">
        <f>((F34*E13)^2+(E34*F13)^2)^0.5</f>
        <v>2.2795582085213765E-3</v>
      </c>
      <c r="G37" s="3">
        <f t="shared" si="0"/>
        <v>0.20685171593175303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4.4849787624526335E-2</v>
      </c>
      <c r="F40">
        <f>(F37^2+F31^2)^0.5</f>
        <v>4.6385226718615048E-3</v>
      </c>
      <c r="G40" s="3">
        <f t="shared" si="0"/>
        <v>0.10342351474870541</v>
      </c>
      <c r="J40" t="s">
        <v>79</v>
      </c>
      <c r="K40">
        <f>K36*E40</f>
        <v>4.4841028822980779E-2</v>
      </c>
      <c r="L40">
        <f>((F40*K36)^2+(L36*E40)^2)^0.5</f>
        <v>4.7764724417039845E-3</v>
      </c>
      <c r="M40" s="3">
        <f>L40/K40</f>
        <v>0.10652013495408627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0.30159260290483147</v>
      </c>
      <c r="I46" t="s">
        <v>132</v>
      </c>
      <c r="K46" s="3">
        <f>ABS(K40-K43)/K43</f>
        <v>0.94376593080650528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0.47188296540400049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1.1591211436576024E-2</v>
      </c>
      <c r="C2">
        <f>'Exp1'!AO7</f>
        <v>2.424835756994783E-3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86.272259415828074</v>
      </c>
      <c r="C5">
        <f>C2/B2^2</f>
        <v>18.047816711212118</v>
      </c>
      <c r="E5">
        <f>B5*F1</f>
        <v>61.623042439877196</v>
      </c>
      <c r="F5">
        <f>((C5*F$1)^2+(G$1*B5)^2)^0.5</f>
        <v>12.920721148416114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1.1591211436576024E-2</v>
      </c>
      <c r="Q7">
        <f>'Exp1'!AO12</f>
        <v>2.424835756994783E-3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1.5968563024705718E-2</v>
      </c>
      <c r="F9">
        <f>F5/((1+E5)^2)</f>
        <v>3.2947193548000884E-3</v>
      </c>
      <c r="G9" s="3">
        <f>F9/E9</f>
        <v>0.20632534998313076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1.1039248987215261E-2</v>
      </c>
      <c r="Q10">
        <f>((L$9*P7)^2+(Q7*K$9)^2)^0.5</f>
        <v>2.3146383593589349E-3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1.140611644621837E-2</v>
      </c>
      <c r="F13">
        <f>((F9*F$1)^2+(E9*G$1)^2)^0.5</f>
        <v>2.3588927084879693E-3</v>
      </c>
      <c r="G13" s="3">
        <f t="shared" si="0"/>
        <v>0.20680945347266255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0.98908128542163554</v>
      </c>
      <c r="K14">
        <f>Q10/((1+P10)^2)</f>
        <v>2.2643685554782161E-3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0.98859388355378164</v>
      </c>
      <c r="F16">
        <f>F13</f>
        <v>2.3588927084879693E-3</v>
      </c>
      <c r="G16" s="3">
        <f t="shared" si="0"/>
        <v>2.3861089449676333E-3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0.87668568480554054</v>
      </c>
      <c r="L18">
        <f>((J14*Q$16)^2+(K14*P$16)^2)^0.5</f>
        <v>1.2881652106111771E-2</v>
      </c>
      <c r="M18" s="3">
        <f>L18/K18</f>
        <v>1.4693580982754471E-2</v>
      </c>
      <c r="P18" t="s">
        <v>136</v>
      </c>
      <c r="S18">
        <f>J14*P16*(1-P19)</f>
        <v>2.2479120123219006E-2</v>
      </c>
      <c r="T18">
        <f>((J14*Q$16)^2+(K14*P$16)^2)^0.5</f>
        <v>1.2881652106111771E-2</v>
      </c>
      <c r="U18">
        <f>L18/K18</f>
        <v>1.4693580982754471E-2</v>
      </c>
    </row>
    <row r="19" spans="3:21" x14ac:dyDescent="0.25">
      <c r="C19" t="s">
        <v>87</v>
      </c>
      <c r="E19">
        <f>E16*E13</f>
        <v>1.1276016953833677E-2</v>
      </c>
      <c r="F19">
        <f>((F16*E13)^2+(E16*F13)^2)^0.5</f>
        <v>2.3321421141868823E-3</v>
      </c>
      <c r="G19" s="3">
        <f t="shared" si="0"/>
        <v>0.20682321813945029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0.10083519507124045</v>
      </c>
      <c r="L21">
        <f>L18</f>
        <v>1.2881652106111771E-2</v>
      </c>
      <c r="M21" s="3">
        <f>L21/K21</f>
        <v>0.12774956300734913</v>
      </c>
    </row>
    <row r="22" spans="3:21" x14ac:dyDescent="0.25">
      <c r="C22" t="s">
        <v>89</v>
      </c>
      <c r="E22">
        <f>E19+E13</f>
        <v>2.2682133400052047E-2</v>
      </c>
      <c r="F22">
        <f>((F19^2+F13^2)^0.5)</f>
        <v>3.3171164662884191E-3</v>
      </c>
      <c r="G22" s="3">
        <f t="shared" si="0"/>
        <v>0.14624358334303808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8.8400772043530695E-2</v>
      </c>
      <c r="L24">
        <f>((L21*K18)^2+(K21*L18)^2)^0.5</f>
        <v>1.1367614791492696E-2</v>
      </c>
      <c r="M24" s="3">
        <f t="shared" ref="M24:M25" si="2">L24/K24</f>
        <v>0.12859180444594992</v>
      </c>
    </row>
    <row r="25" spans="3:21" x14ac:dyDescent="0.25">
      <c r="C25" t="s">
        <v>90</v>
      </c>
      <c r="E25">
        <f>1-E22</f>
        <v>0.9773178665999479</v>
      </c>
      <c r="F25">
        <f>F22</f>
        <v>3.3171164662884191E-3</v>
      </c>
      <c r="G25" s="3">
        <f t="shared" si="0"/>
        <v>3.3941019392478133E-3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0.96508645684907124</v>
      </c>
      <c r="L27">
        <f>((L24^2+L18^2)^0.5)</f>
        <v>1.7180210331385858E-2</v>
      </c>
      <c r="M27" s="3">
        <f t="shared" ref="M27:M28" si="3">L27/K27</f>
        <v>1.7801731865016369E-2</v>
      </c>
    </row>
    <row r="28" spans="3:21" x14ac:dyDescent="0.25">
      <c r="C28" t="s">
        <v>92</v>
      </c>
      <c r="E28">
        <f>E13*E25</f>
        <v>1.1147401391408717E-2</v>
      </c>
      <c r="F28">
        <f>((F25*E13)^2+(E25*F13)^2)^0.5</f>
        <v>2.3056984409098756E-3</v>
      </c>
      <c r="G28" s="3">
        <f t="shared" si="0"/>
        <v>0.20683730314823626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3.4913543150928761E-2</v>
      </c>
      <c r="L30">
        <f>L27</f>
        <v>1.7180210331385858E-2</v>
      </c>
      <c r="M30" s="3">
        <f t="shared" ref="M30:M31" si="4">L30/K30</f>
        <v>0.49207868296600638</v>
      </c>
    </row>
    <row r="31" spans="3:21" x14ac:dyDescent="0.25">
      <c r="C31" t="s">
        <v>91</v>
      </c>
      <c r="E31" s="6">
        <f>E28+E22</f>
        <v>3.3829534791460766E-2</v>
      </c>
      <c r="F31">
        <f>((F28^2)+F22^2)^0.5</f>
        <v>4.0397409510185183E-3</v>
      </c>
      <c r="G31" s="3">
        <f t="shared" si="0"/>
        <v>0.11941461731357381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3.0608203486259769E-2</v>
      </c>
      <c r="L33">
        <f>((L30*K18)^2+(K30*L18)^2)^0.5</f>
        <v>1.5068357693991835E-2</v>
      </c>
      <c r="M33" s="3">
        <f t="shared" ref="M33:M34" si="5">L33/K33</f>
        <v>0.49229801091580316</v>
      </c>
    </row>
    <row r="34" spans="3:13" x14ac:dyDescent="0.25">
      <c r="C34" t="s">
        <v>93</v>
      </c>
      <c r="E34">
        <f>1-E31</f>
        <v>0.96617046520853922</v>
      </c>
      <c r="F34">
        <f>F31</f>
        <v>4.0397409510185183E-3</v>
      </c>
      <c r="G34" s="3">
        <f t="shared" si="0"/>
        <v>4.1811886168002209E-3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0.99569466033533105</v>
      </c>
      <c r="L36">
        <f>((L33^2)+L27^2)^0.5</f>
        <v>2.2852024650449252E-2</v>
      </c>
      <c r="M36" s="3">
        <f t="shared" ref="M36:M37" si="6">L36/K36</f>
        <v>2.2950835794131028E-2</v>
      </c>
    </row>
    <row r="37" spans="3:13" x14ac:dyDescent="0.25">
      <c r="C37" t="s">
        <v>94</v>
      </c>
      <c r="E37">
        <f>E34*E13</f>
        <v>1.1020252833065573E-2</v>
      </c>
      <c r="F37">
        <f>((F34*E13)^2+(E34*F13)^2)^0.5</f>
        <v>2.2795582085213765E-3</v>
      </c>
      <c r="G37" s="3">
        <f t="shared" si="0"/>
        <v>0.20685171593175303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4.4849787624526335E-2</v>
      </c>
      <c r="F40">
        <f>(F37^2+F31^2)^0.5</f>
        <v>4.6385226718615048E-3</v>
      </c>
      <c r="G40" s="3">
        <f t="shared" si="0"/>
        <v>0.10342351474870541</v>
      </c>
      <c r="J40" t="s">
        <v>79</v>
      </c>
      <c r="K40">
        <f>K36*E40</f>
        <v>4.4656694054914486E-2</v>
      </c>
      <c r="L40">
        <f>((F40*K36)^2+(L36*E40)^2)^0.5</f>
        <v>4.7309050169213156E-3</v>
      </c>
      <c r="M40" s="3">
        <f>L40/K40</f>
        <v>0.10593943678642458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0.30159260290483147</v>
      </c>
      <c r="I46" t="s">
        <v>132</v>
      </c>
      <c r="K46" s="3">
        <f>ABS(K40-K43)/K43</f>
        <v>0.99672459168946459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0.49836229584910835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1.1591211436576024E-2</v>
      </c>
      <c r="C2">
        <f>'Exp1'!AO7</f>
        <v>2.424835756994783E-3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86.272259415828074</v>
      </c>
      <c r="C5">
        <f>C2/B2^2</f>
        <v>18.047816711212118</v>
      </c>
      <c r="E5">
        <f>B5*F1</f>
        <v>61.623042439877196</v>
      </c>
      <c r="F5">
        <f>((C5*F$1)^2+(G$1*B5)^2)^0.5</f>
        <v>12.920721148416114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1.1591211436576024E-2</v>
      </c>
      <c r="Q7">
        <f>'Exp1'!AO12</f>
        <v>2.424835756994783E-3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1.5968563024705718E-2</v>
      </c>
      <c r="F9">
        <f>F5/((1+E5)^2)</f>
        <v>3.2947193548000884E-3</v>
      </c>
      <c r="G9" s="3">
        <f>F9/E9</f>
        <v>0.20632534998313076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1.1039248987215261E-2</v>
      </c>
      <c r="Q10">
        <f>((L$9*P7)^2+(Q7*K$9)^2)^0.5</f>
        <v>2.3146383593589349E-3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1.140611644621837E-2</v>
      </c>
      <c r="F13">
        <f>((F9*F$1)^2+(E9*G$1)^2)^0.5</f>
        <v>2.3588927084879693E-3</v>
      </c>
      <c r="G13" s="3">
        <f t="shared" si="0"/>
        <v>0.20680945347266255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0.98908128542163554</v>
      </c>
      <c r="K14">
        <f>Q10/((1+P10)^2)</f>
        <v>2.2643685554782161E-3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0.98859388355378164</v>
      </c>
      <c r="F16">
        <f>F13</f>
        <v>2.3588927084879693E-3</v>
      </c>
      <c r="G16" s="3">
        <f t="shared" si="0"/>
        <v>2.3861089449676333E-3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0.8991648049287595</v>
      </c>
      <c r="L18">
        <f>((J14*Q$16)^2+(K14*P$16)^2)^0.5</f>
        <v>1.2881652106111771E-2</v>
      </c>
      <c r="M18" s="3">
        <f t="shared" ref="M18:M19" si="1">L18/K18</f>
        <v>1.4326241458185609E-2</v>
      </c>
    </row>
    <row r="19" spans="3:13" x14ac:dyDescent="0.25">
      <c r="C19" t="s">
        <v>87</v>
      </c>
      <c r="E19">
        <f>E16*E13</f>
        <v>1.1276016953833677E-2</v>
      </c>
      <c r="F19">
        <f>((F16*E13)^2+(E16*F13)^2)^0.5</f>
        <v>2.3321421141868823E-3</v>
      </c>
      <c r="G19" s="3">
        <f t="shared" si="0"/>
        <v>0.20682321813945029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0.1008351950712405</v>
      </c>
      <c r="L21">
        <f>L18</f>
        <v>1.2881652106111771E-2</v>
      </c>
      <c r="M21" s="3">
        <f>L21/K21</f>
        <v>0.12774956300734905</v>
      </c>
    </row>
    <row r="22" spans="3:13" x14ac:dyDescent="0.25">
      <c r="C22" t="s">
        <v>89</v>
      </c>
      <c r="E22">
        <f>E19+E13</f>
        <v>2.2682133400052047E-2</v>
      </c>
      <c r="F22">
        <f>((F19^2+F13^2)^0.5)</f>
        <v>3.3171164662884191E-3</v>
      </c>
      <c r="G22" s="3">
        <f t="shared" si="0"/>
        <v>0.14624358334303808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9.0667458506185378E-2</v>
      </c>
      <c r="L24">
        <f>((L21*K18)^2+(K21*L18)^2)^0.5</f>
        <v>1.1655333368624673E-2</v>
      </c>
      <c r="M24" s="3">
        <f t="shared" ref="M24:M25" si="3">L24/K24</f>
        <v>0.1285503482799128</v>
      </c>
    </row>
    <row r="25" spans="3:13" x14ac:dyDescent="0.25">
      <c r="C25" t="s">
        <v>90</v>
      </c>
      <c r="E25">
        <f>1-E22</f>
        <v>0.9773178665999479</v>
      </c>
      <c r="F25">
        <f>F22</f>
        <v>3.3171164662884191E-3</v>
      </c>
      <c r="G25" s="3">
        <f t="shared" si="0"/>
        <v>3.3941019392478133E-3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0.9898322634349449</v>
      </c>
      <c r="L27">
        <f>((L24^2+L18^2)^0.5)</f>
        <v>1.7371924387259735E-2</v>
      </c>
      <c r="M27" s="3">
        <f t="shared" ref="M27:M28" si="4">L27/K27</f>
        <v>1.7550371945823602E-2</v>
      </c>
    </row>
    <row r="28" spans="3:13" x14ac:dyDescent="0.25">
      <c r="C28" t="s">
        <v>92</v>
      </c>
      <c r="E28">
        <f>E13*E25</f>
        <v>1.1147401391408717E-2</v>
      </c>
      <c r="F28">
        <f>((F25*E13)^2+(E25*F13)^2)^0.5</f>
        <v>2.3056984409098756E-3</v>
      </c>
      <c r="G28" s="3">
        <f t="shared" si="0"/>
        <v>0.20683730314823626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1.0167736565055097E-2</v>
      </c>
      <c r="L30">
        <f>L27</f>
        <v>1.7371924387259735E-2</v>
      </c>
      <c r="M30" s="3">
        <f t="shared" ref="M30:M31" si="5">L30/K30</f>
        <v>1.7085340750235696</v>
      </c>
    </row>
    <row r="31" spans="3:13" x14ac:dyDescent="0.25">
      <c r="C31" t="s">
        <v>91</v>
      </c>
      <c r="E31" s="6">
        <f>E28+E22</f>
        <v>3.3829534791460766E-2</v>
      </c>
      <c r="F31">
        <f>((F28^2)+F22^2)^0.5</f>
        <v>4.0397409510185183E-3</v>
      </c>
      <c r="G31" s="3">
        <f t="shared" si="0"/>
        <v>0.11941461731357381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9.1424708650847814E-3</v>
      </c>
      <c r="L33">
        <f>((L30*K18)^2+(K30*L18)^2)^0.5</f>
        <v>1.5620772122379429E-2</v>
      </c>
      <c r="M33" s="3">
        <f t="shared" ref="M33:M34" si="6">L33/K33</f>
        <v>1.7085941375033928</v>
      </c>
    </row>
    <row r="34" spans="3:14" x14ac:dyDescent="0.25">
      <c r="C34" t="s">
        <v>93</v>
      </c>
      <c r="E34">
        <f>1-E31</f>
        <v>0.96617046520853922</v>
      </c>
      <c r="F34">
        <f>F31</f>
        <v>4.0397409510185183E-3</v>
      </c>
      <c r="G34" s="3">
        <f t="shared" si="0"/>
        <v>4.1811886168002209E-3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0.9989747343000297</v>
      </c>
      <c r="L36">
        <f>((L33^2)+L27^2)^0.5</f>
        <v>2.3362197640974955E-2</v>
      </c>
      <c r="M36" s="3">
        <f t="shared" ref="M36:M37" si="7">L36/K36</f>
        <v>2.3386174683731699E-2</v>
      </c>
    </row>
    <row r="37" spans="3:14" x14ac:dyDescent="0.25">
      <c r="C37" t="s">
        <v>94</v>
      </c>
      <c r="E37">
        <f>E34*E13</f>
        <v>1.1020252833065573E-2</v>
      </c>
      <c r="F37">
        <f>((F34*E13)^2+(E34*F13)^2)^0.5</f>
        <v>2.2795582085213765E-3</v>
      </c>
      <c r="G37" s="3">
        <f t="shared" si="0"/>
        <v>0.20685171593175303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4.4849787624526335E-2</v>
      </c>
      <c r="F40">
        <f>(F37^2+F31^2)^0.5</f>
        <v>4.6385226718615048E-3</v>
      </c>
      <c r="G40" s="3">
        <f t="shared" si="0"/>
        <v>0.10342351474870541</v>
      </c>
      <c r="J40" t="s">
        <v>79</v>
      </c>
      <c r="K40">
        <f>K36*E40</f>
        <v>4.4803804675623955E-2</v>
      </c>
      <c r="L40">
        <f>((F40*K36)^2+(L36*E40)^2)^0.5</f>
        <v>4.7507535436287825E-3</v>
      </c>
      <c r="M40" s="3">
        <f>L40/K40</f>
        <v>0.10603460081178076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-1.0151853067835759</v>
      </c>
      <c r="I46" t="s">
        <v>132</v>
      </c>
      <c r="K46" s="3">
        <f>ABS(K40-K43)/K43</f>
        <v>0.99612617751202581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0.49806308879035344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1.1591211436576024E-2</v>
      </c>
      <c r="C2">
        <f>Exp2_Act_C1!C2</f>
        <v>2.424835756994783E-3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0.42540838839623535</v>
      </c>
      <c r="J3">
        <f>AVERAGE(I3:I4)</f>
        <v>0.20963802773922724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86.272259415828074</v>
      </c>
      <c r="C5">
        <f>C2/B2^2</f>
        <v>18.047816711212118</v>
      </c>
      <c r="E5">
        <f>B5*F1</f>
        <v>86.272259415828074</v>
      </c>
      <c r="F5">
        <f>((C5*F$1)^2+(G$1*B5)^2)^0.5</f>
        <v>18.068845229106834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1.1591211436576024E-2</v>
      </c>
      <c r="Q7">
        <f>C2</f>
        <v>2.424835756994783E-3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1.1458394760186943E-2</v>
      </c>
      <c r="F9">
        <f>F5/((1+E5)^2)</f>
        <v>2.372345609953086E-3</v>
      </c>
      <c r="G9" s="3">
        <f>F9/E9</f>
        <v>0.2070399614958266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1.1039248987215261E-2</v>
      </c>
      <c r="Q10">
        <f>((L$9*P7)^2+(Q7*K$9)^2)^0.5</f>
        <v>2.3146383593589349E-3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1.1458394760186943E-2</v>
      </c>
      <c r="F13">
        <f>((F9*F$1)^2+(E9*G$1)^2)^0.5</f>
        <v>2.3751675988663463E-3</v>
      </c>
      <c r="G13" s="3">
        <f t="shared" si="0"/>
        <v>0.20728624284433325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0.98908128542163554</v>
      </c>
      <c r="K14">
        <f>Q10/((1+P10)^2)</f>
        <v>2.2643685554782161E-3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0.98854160523981305</v>
      </c>
      <c r="F16">
        <f>F13</f>
        <v>2.3751675988663463E-3</v>
      </c>
      <c r="G16" s="3">
        <f t="shared" si="0"/>
        <v>2.4026986687021106E-3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0.98908128542163554</v>
      </c>
      <c r="L18">
        <f>((J14*Q$16)^2+(K14*P$16)^2)^0.5</f>
        <v>1.3512714351989079E-2</v>
      </c>
      <c r="M18" s="3">
        <f t="shared" ref="M18:M19" si="1">L18/K18</f>
        <v>1.3661884570213804E-2</v>
      </c>
    </row>
    <row r="19" spans="3:13" x14ac:dyDescent="0.25">
      <c r="C19" t="s">
        <v>87</v>
      </c>
      <c r="E19">
        <f>E16*E13</f>
        <v>1.1327099949706664E-2</v>
      </c>
      <c r="F19">
        <f>((F16*E13)^2+(E16*F13)^2)^0.5</f>
        <v>2.348109716532429E-3</v>
      </c>
      <c r="G19" s="3">
        <f t="shared" si="0"/>
        <v>0.20730016747077767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1.0918714578364463E-2</v>
      </c>
      <c r="L21">
        <f>L18</f>
        <v>1.3512714351989079E-2</v>
      </c>
      <c r="M21" s="3">
        <f>L21/K21</f>
        <v>1.2375737322381015</v>
      </c>
    </row>
    <row r="22" spans="3:13" x14ac:dyDescent="0.25">
      <c r="C22" t="s">
        <v>89</v>
      </c>
      <c r="E22">
        <f>E19+E13</f>
        <v>2.2785494709893606E-2</v>
      </c>
      <c r="F22">
        <f>((F19^2+F13^2)^0.5)</f>
        <v>3.3399162210418585E-3</v>
      </c>
      <c r="G22" s="3">
        <f t="shared" si="0"/>
        <v>0.14658080781505461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1.0799496250320674E-2</v>
      </c>
      <c r="L24">
        <f>((L21*K18)^2+(K21*L18)^2)^0.5</f>
        <v>1.3365987229509537E-2</v>
      </c>
      <c r="M24" s="3">
        <f t="shared" ref="M24:M25" si="3">L24/K24</f>
        <v>1.2376491384135306</v>
      </c>
    </row>
    <row r="25" spans="3:13" x14ac:dyDescent="0.25">
      <c r="C25" t="s">
        <v>90</v>
      </c>
      <c r="E25">
        <f>1-E22</f>
        <v>0.97721450529010645</v>
      </c>
      <c r="F25">
        <f>F22</f>
        <v>3.3399162210418585E-3</v>
      </c>
      <c r="G25" s="3">
        <f t="shared" si="0"/>
        <v>3.4177923096325048E-3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0.99988078167195626</v>
      </c>
      <c r="L27">
        <f>((L24^2+L18^2)^0.5)</f>
        <v>1.9006395338881692E-2</v>
      </c>
      <c r="M27" s="3">
        <f t="shared" ref="M27:M28" si="4">L27/K27</f>
        <v>1.9008661519726425E-2</v>
      </c>
    </row>
    <row r="28" spans="3:13" x14ac:dyDescent="0.25">
      <c r="C28" t="s">
        <v>92</v>
      </c>
      <c r="E28">
        <f>E13*E25</f>
        <v>1.1197309566994832E-2</v>
      </c>
      <c r="F28">
        <f>((F25*E13)^2+(E25*F13)^2)^0.5</f>
        <v>2.3213637124316626E-3</v>
      </c>
      <c r="G28" s="3">
        <f t="shared" si="0"/>
        <v>0.2073144176770918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1.1921832804373533E-4</v>
      </c>
      <c r="L30">
        <f>L27</f>
        <v>1.9006395338881692E-2</v>
      </c>
      <c r="M30" s="3">
        <f t="shared" ref="M30:M31" si="5">L30/K30</f>
        <v>159.4251123192164</v>
      </c>
    </row>
    <row r="31" spans="3:13" x14ac:dyDescent="0.25">
      <c r="C31" t="s">
        <v>91</v>
      </c>
      <c r="E31" s="6">
        <f>E28+E22</f>
        <v>3.3982804276888434E-2</v>
      </c>
      <c r="F31">
        <f>((F28^2)+F22^2)^0.5</f>
        <v>4.067403330009582E-3</v>
      </c>
      <c r="G31" s="3">
        <f t="shared" si="0"/>
        <v>0.11969004373119985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1.1791661714731596E-4</v>
      </c>
      <c r="L33">
        <f>((L30*K18)^2+(K30*L18)^2)^0.5</f>
        <v>1.8798870002038379E-2</v>
      </c>
      <c r="M33" s="3">
        <f t="shared" ref="M33:M34" si="6">L33/K33</f>
        <v>159.42511290459186</v>
      </c>
    </row>
    <row r="34" spans="3:13" x14ac:dyDescent="0.25">
      <c r="C34" t="s">
        <v>93</v>
      </c>
      <c r="E34">
        <f>1-E31</f>
        <v>0.96601719572311162</v>
      </c>
      <c r="F34">
        <f>F31</f>
        <v>4.067403330009582E-3</v>
      </c>
      <c r="G34" s="3">
        <f t="shared" si="0"/>
        <v>4.210487502724969E-3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0.99999869828910359</v>
      </c>
      <c r="L36">
        <f>((L33^2)+L27^2)^0.5</f>
        <v>2.6732762242824854E-2</v>
      </c>
      <c r="M36" s="3">
        <f t="shared" ref="M36:M37" si="7">L36/K36</f>
        <v>2.6732797041198054E-2</v>
      </c>
    </row>
    <row r="37" spans="3:13" x14ac:dyDescent="0.25">
      <c r="C37" t="s">
        <v>94</v>
      </c>
      <c r="E37">
        <f>E34*E13</f>
        <v>1.1069006373724186E-2</v>
      </c>
      <c r="F37">
        <f>((F34*E13)^2+(E34*F13)^2)^0.5</f>
        <v>2.2949260341107395E-3</v>
      </c>
      <c r="G37" s="3">
        <f t="shared" si="0"/>
        <v>0.20732900105274829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4.5051810650612617E-2</v>
      </c>
      <c r="F40">
        <f>(F37^2+F31^2)^0.5</f>
        <v>4.6701665228353782E-3</v>
      </c>
      <c r="G40" s="3">
        <f t="shared" si="0"/>
        <v>0.10366212712411534</v>
      </c>
      <c r="J40" t="s">
        <v>79</v>
      </c>
      <c r="K40" s="59">
        <f>K36*E40</f>
        <v>4.5051752006179793E-2</v>
      </c>
      <c r="L40" s="59">
        <f>((F40*K36)^2+(L36*E40)^2)^0.5</f>
        <v>4.8229534515335454E-3</v>
      </c>
      <c r="M40" s="3">
        <f>L40/K40</f>
        <v>0.10705362692380922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0.29844667104483197</v>
      </c>
      <c r="I46" t="s">
        <v>132</v>
      </c>
      <c r="K46" s="3">
        <f>ABS(K40-K43)/K43</f>
        <v>0.94350166786750211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0.47924389098546605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1.1591211436576024E-2</v>
      </c>
      <c r="C2">
        <f>'Exp1'!W17</f>
        <v>0.12711718947706127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86.272259415828074</v>
      </c>
      <c r="C5">
        <f>C2/B2^2</f>
        <v>946.12087845888664</v>
      </c>
      <c r="E5">
        <f>B5*F1</f>
        <v>86.272259415828074</v>
      </c>
      <c r="F5">
        <f>((C5*F$1)^2+(G$1*B5)^2)^0.5</f>
        <v>946.12127982393849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1.1591211436576024E-2</v>
      </c>
      <c r="Q7">
        <f>Exp2_Act_C2!Q7</f>
        <v>2.424835756994783E-3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1.1458394760186943E-2</v>
      </c>
      <c r="F9">
        <f>F5/((1+E5)^2)</f>
        <v>0.12422081412584357</v>
      </c>
      <c r="G9" s="3">
        <f>F9/E9</f>
        <v>10.84103111523598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1.1039248987215261E-2</v>
      </c>
      <c r="Q10">
        <f>((L$9*P7)^2+(Q7*K$9)^2)^0.5</f>
        <v>2.3146383593589349E-3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1.1458394760186943E-2</v>
      </c>
      <c r="F13">
        <f>((F9*F$1)^2+(E9*G$1)^2)^0.5</f>
        <v>0.1242208680516966</v>
      </c>
      <c r="G13" s="3">
        <f t="shared" si="0"/>
        <v>10.841035821467015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0.98908128542163554</v>
      </c>
      <c r="K14">
        <f>Q10/((1+P10)^2)</f>
        <v>2.2643685554782161E-3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0.98854160523981305</v>
      </c>
      <c r="F16">
        <f>F13</f>
        <v>0.1242208680516966</v>
      </c>
      <c r="G16" s="3">
        <f t="shared" si="0"/>
        <v>0.12566073839811884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0.98908128542163554</v>
      </c>
      <c r="L18">
        <f>((J14*Q$16)^2+(K14*P$16)^2)^0.5</f>
        <v>1.2916146261155196E-2</v>
      </c>
      <c r="M18" s="3">
        <f t="shared" ref="M18:M19" si="1">L18/K18</f>
        <v>1.305873081568738E-2</v>
      </c>
    </row>
    <row r="19" spans="3:13" x14ac:dyDescent="0.25">
      <c r="C19" t="s">
        <v>87</v>
      </c>
      <c r="E19">
        <f>E16*E13</f>
        <v>1.1327099949706664E-2</v>
      </c>
      <c r="F19">
        <f>((F16*E13)^2+(E16*F13)^2)^0.5</f>
        <v>0.12280574533245601</v>
      </c>
      <c r="G19" s="3">
        <f t="shared" si="0"/>
        <v>10.841764077100448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1.0918714578364463E-2</v>
      </c>
      <c r="L21">
        <f>L18</f>
        <v>1.2916146261155196E-2</v>
      </c>
      <c r="M21" s="3">
        <f>L21/K21</f>
        <v>1.1829365232010609</v>
      </c>
    </row>
    <row r="22" spans="3:13" x14ac:dyDescent="0.25">
      <c r="C22" t="s">
        <v>89</v>
      </c>
      <c r="E22">
        <f>E19+E13</f>
        <v>2.2785494709893606E-2</v>
      </c>
      <c r="F22">
        <f>((F19^2+F13^2)^0.5)</f>
        <v>0.17467705958762031</v>
      </c>
      <c r="G22" s="3">
        <f t="shared" si="0"/>
        <v>7.6661517255438136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1.0799496250320674E-2</v>
      </c>
      <c r="L24">
        <f>((L21*K18)^2+(K21*L18)^2)^0.5</f>
        <v>1.2775896942990245E-2</v>
      </c>
      <c r="M24" s="3">
        <f t="shared" ref="M24:M25" si="3">L24/K24</f>
        <v>1.1830086002956743</v>
      </c>
    </row>
    <row r="25" spans="3:13" x14ac:dyDescent="0.25">
      <c r="C25" t="s">
        <v>90</v>
      </c>
      <c r="E25">
        <f>1-E22</f>
        <v>0.97721450529010645</v>
      </c>
      <c r="F25">
        <f>F22</f>
        <v>0.17467705958762031</v>
      </c>
      <c r="G25" s="3">
        <f t="shared" si="0"/>
        <v>0.17874996599212759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0.99988078167195626</v>
      </c>
      <c r="L27">
        <f>((L24^2+L18^2)^0.5)</f>
        <v>1.8167288651239646E-2</v>
      </c>
      <c r="M27" s="3">
        <f t="shared" ref="M27:M28" si="4">L27/K27</f>
        <v>1.8169454783260371E-2</v>
      </c>
    </row>
    <row r="28" spans="3:13" x14ac:dyDescent="0.25">
      <c r="C28" t="s">
        <v>92</v>
      </c>
      <c r="E28">
        <f>E13*E25</f>
        <v>1.1197309566994832E-2</v>
      </c>
      <c r="F28">
        <f>((F25*E13)^2+(E25*F13)^2)^0.5</f>
        <v>0.12140693379263155</v>
      </c>
      <c r="G28" s="3">
        <f t="shared" si="0"/>
        <v>10.842509360506599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1.1921832804373533E-4</v>
      </c>
      <c r="L30">
        <f>L27</f>
        <v>1.8167288651239646E-2</v>
      </c>
      <c r="M30" s="3">
        <f t="shared" ref="M30:M31" si="5">L30/K30</f>
        <v>152.3867089007905</v>
      </c>
    </row>
    <row r="31" spans="3:13" x14ac:dyDescent="0.25">
      <c r="C31" t="s">
        <v>91</v>
      </c>
      <c r="E31" s="6">
        <f>E28+E22</f>
        <v>3.3982804276888434E-2</v>
      </c>
      <c r="F31">
        <f>((F28^2)+F22^2)^0.5</f>
        <v>0.2127245136769749</v>
      </c>
      <c r="G31" s="3">
        <f t="shared" si="0"/>
        <v>6.2597692628223731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1.1791661714731596E-4</v>
      </c>
      <c r="L33">
        <f>((L30*K18)^2+(K30*L18)^2)^0.5</f>
        <v>1.7968925277772108E-2</v>
      </c>
      <c r="M33" s="3">
        <f t="shared" ref="M33:M34" si="6">L33/K33</f>
        <v>152.38670946032241</v>
      </c>
    </row>
    <row r="34" spans="3:13" x14ac:dyDescent="0.25">
      <c r="C34" t="s">
        <v>93</v>
      </c>
      <c r="E34">
        <f>1-E31</f>
        <v>0.96601719572311162</v>
      </c>
      <c r="F34">
        <f>F31</f>
        <v>0.2127245136769749</v>
      </c>
      <c r="G34" s="3">
        <f t="shared" si="0"/>
        <v>0.22020779197179827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0.99999869828910359</v>
      </c>
      <c r="L36">
        <f>((L33^2)+L27^2)^0.5</f>
        <v>2.555254689019508E-2</v>
      </c>
      <c r="M36" s="3">
        <f t="shared" ref="M36:M37" si="7">L36/K36</f>
        <v>2.5552580152267097E-2</v>
      </c>
    </row>
    <row r="37" spans="3:13" x14ac:dyDescent="0.25">
      <c r="C37" t="s">
        <v>94</v>
      </c>
      <c r="E37">
        <f>E34*E13</f>
        <v>1.1069006373724186E-2</v>
      </c>
      <c r="F37">
        <f>((F34*E13)^2+(E34*F13)^2)^0.5</f>
        <v>0.1200242476395095</v>
      </c>
      <c r="G37" s="3">
        <f t="shared" si="0"/>
        <v>10.843272068613611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4.5051810650612617E-2</v>
      </c>
      <c r="F40">
        <f>(F37^2+F31^2)^0.5</f>
        <v>0.24424892781860022</v>
      </c>
      <c r="G40" s="3">
        <f t="shared" si="0"/>
        <v>5.421511905765743</v>
      </c>
      <c r="J40" t="s">
        <v>79</v>
      </c>
      <c r="K40" s="60">
        <f>K36*E40</f>
        <v>4.5051752006179793E-2</v>
      </c>
      <c r="L40" s="60">
        <f>((F40*K36)^2+(L36*E40)^2)^0.5</f>
        <v>0.24425132274334252</v>
      </c>
      <c r="M40" s="3">
        <f>L40/K40</f>
        <v>5.4215721224301845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0.29844667104483197</v>
      </c>
      <c r="I46" t="s">
        <v>132</v>
      </c>
      <c r="K46" s="3">
        <f>ABS(K40-K43)/K43</f>
        <v>0.99669561560594344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0.52870389279923324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1.1591211436576024E-2</v>
      </c>
      <c r="C2">
        <f>'Exp1'!W17</f>
        <v>0.12711718947706127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86.272259415828074</v>
      </c>
      <c r="C5">
        <f>C2/B2^2</f>
        <v>946.12087845888664</v>
      </c>
      <c r="E5">
        <f>B5*F1</f>
        <v>86.272259415828074</v>
      </c>
      <c r="F5">
        <f>((C5*F$1)^2+(G$1*B5)^2)^0.5</f>
        <v>946.12127982393849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1.1591211436576024E-2</v>
      </c>
      <c r="Q7">
        <f>Exp2_Act_C3!Q7</f>
        <v>2.424835756994783E-3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1.1458394760186943E-2</v>
      </c>
      <c r="F9">
        <f>F5/((1+E5)^2)</f>
        <v>0.12422081412584357</v>
      </c>
      <c r="G9" s="3">
        <f>F9/E9</f>
        <v>10.84103111523598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1.1039248987215261E-2</v>
      </c>
      <c r="Q10">
        <f>((L$9*P7)^2+(Q7*K$9)^2)^0.5</f>
        <v>2.3146383593589349E-3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1.1458394760186943E-2</v>
      </c>
      <c r="F13">
        <f>((F9*F$1)^2+(E9*G$1)^2)^0.5</f>
        <v>0.1242208680516966</v>
      </c>
      <c r="G13" s="3">
        <f t="shared" si="0"/>
        <v>10.841035821467015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0.98908128542163554</v>
      </c>
      <c r="K14">
        <f>Q10/((1+P10)^2)</f>
        <v>2.2643685554782161E-3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0.98854160523981305</v>
      </c>
      <c r="F16">
        <f>F13</f>
        <v>0.1242208680516966</v>
      </c>
      <c r="G16" s="3">
        <f t="shared" si="0"/>
        <v>0.12566073839811884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0.98908128542163554</v>
      </c>
      <c r="L18">
        <f>((J14*Q$16)^2+(K14*P$16)^2)^0.5</f>
        <v>1.2916146261155196E-2</v>
      </c>
      <c r="M18" s="3">
        <f t="shared" ref="M18:M19" si="1">L18/K18</f>
        <v>1.305873081568738E-2</v>
      </c>
    </row>
    <row r="19" spans="3:13" x14ac:dyDescent="0.25">
      <c r="C19" t="s">
        <v>87</v>
      </c>
      <c r="E19">
        <f>E16*E13</f>
        <v>1.1327099949706664E-2</v>
      </c>
      <c r="F19">
        <f>((F16*E13)^2+(E16*F13)^2)^0.5</f>
        <v>0.12280574533245601</v>
      </c>
      <c r="G19" s="3">
        <f t="shared" si="0"/>
        <v>10.841764077100448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1.0918714578364463E-2</v>
      </c>
      <c r="L21">
        <f>L18</f>
        <v>1.2916146261155196E-2</v>
      </c>
      <c r="M21" s="3">
        <f>L21/K21</f>
        <v>1.1829365232010609</v>
      </c>
    </row>
    <row r="22" spans="3:13" x14ac:dyDescent="0.25">
      <c r="C22" t="s">
        <v>89</v>
      </c>
      <c r="E22">
        <f>E19+E13</f>
        <v>2.2785494709893606E-2</v>
      </c>
      <c r="F22">
        <f>((F19^2+F13^2)^0.5)</f>
        <v>0.17467705958762031</v>
      </c>
      <c r="G22" s="3">
        <f t="shared" si="0"/>
        <v>7.6661517255438136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1.0799496250320674E-2</v>
      </c>
      <c r="L24">
        <f>((L21*K18)^2+(K21*L18)^2)^0.5</f>
        <v>1.2775896942990245E-2</v>
      </c>
      <c r="M24" s="3">
        <f t="shared" ref="M24:M25" si="3">L24/K24</f>
        <v>1.1830086002956743</v>
      </c>
    </row>
    <row r="25" spans="3:13" x14ac:dyDescent="0.25">
      <c r="C25" t="s">
        <v>90</v>
      </c>
      <c r="E25">
        <f>1-E22</f>
        <v>0.97721450529010645</v>
      </c>
      <c r="F25">
        <f>F22</f>
        <v>0.17467705958762031</v>
      </c>
      <c r="G25" s="3">
        <f t="shared" si="0"/>
        <v>0.17874996599212759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0.99988078167195626</v>
      </c>
      <c r="L27">
        <f>((L24^2+L18^2)^0.5)</f>
        <v>1.8167288651239646E-2</v>
      </c>
      <c r="M27" s="3">
        <f t="shared" ref="M27:M28" si="4">L27/K27</f>
        <v>1.8169454783260371E-2</v>
      </c>
    </row>
    <row r="28" spans="3:13" x14ac:dyDescent="0.25">
      <c r="C28" t="s">
        <v>92</v>
      </c>
      <c r="E28">
        <f>E13*E25</f>
        <v>1.1197309566994832E-2</v>
      </c>
      <c r="F28">
        <f>((F25*E13)^2+(E25*F13)^2)^0.5</f>
        <v>0.12140693379263155</v>
      </c>
      <c r="G28" s="3">
        <f t="shared" si="0"/>
        <v>10.842509360506599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1.1921832804373533E-4</v>
      </c>
      <c r="L30">
        <f>L27</f>
        <v>1.8167288651239646E-2</v>
      </c>
      <c r="M30" s="3">
        <f t="shared" ref="M30:M31" si="5">L30/K30</f>
        <v>152.3867089007905</v>
      </c>
    </row>
    <row r="31" spans="3:13" x14ac:dyDescent="0.25">
      <c r="C31" t="s">
        <v>91</v>
      </c>
      <c r="E31" s="6">
        <f>E28+E22</f>
        <v>3.3982804276888434E-2</v>
      </c>
      <c r="F31">
        <f>((F28^2)+F22^2)^0.5</f>
        <v>0.2127245136769749</v>
      </c>
      <c r="G31" s="3">
        <f t="shared" si="0"/>
        <v>6.2597692628223731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1.1791661714731596E-4</v>
      </c>
      <c r="L33">
        <f>((L30*K18)^2+(K30*L18)^2)^0.5</f>
        <v>1.7968925277772108E-2</v>
      </c>
      <c r="M33" s="3">
        <f t="shared" ref="M33:M34" si="6">L33/K33</f>
        <v>152.38670946032241</v>
      </c>
    </row>
    <row r="34" spans="3:14" x14ac:dyDescent="0.25">
      <c r="C34" t="s">
        <v>93</v>
      </c>
      <c r="E34">
        <f>1-E31</f>
        <v>0.96601719572311162</v>
      </c>
      <c r="F34">
        <f>F31</f>
        <v>0.2127245136769749</v>
      </c>
      <c r="G34" s="3">
        <f t="shared" si="0"/>
        <v>0.22020779197179827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0.99999869828910359</v>
      </c>
      <c r="L36">
        <f>((L33^2)+L27^2)^0.5</f>
        <v>2.555254689019508E-2</v>
      </c>
      <c r="M36" s="3">
        <f t="shared" ref="M36:M37" si="7">L36/K36</f>
        <v>2.5552580152267097E-2</v>
      </c>
    </row>
    <row r="37" spans="3:14" x14ac:dyDescent="0.25">
      <c r="C37" t="s">
        <v>94</v>
      </c>
      <c r="E37">
        <f>E34*E13</f>
        <v>1.1069006373724186E-2</v>
      </c>
      <c r="F37">
        <f>((F34*E13)^2+(E34*F13)^2)^0.5</f>
        <v>0.1200242476395095</v>
      </c>
      <c r="G37" s="3">
        <f t="shared" si="0"/>
        <v>10.843272068613611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4.5051810650612617E-2</v>
      </c>
      <c r="F40">
        <f>(F37^2+F31^2)^0.5</f>
        <v>0.24424892781860022</v>
      </c>
      <c r="G40" s="3">
        <f t="shared" si="0"/>
        <v>5.421511905765743</v>
      </c>
      <c r="I40" s="61"/>
      <c r="J40" s="61" t="s">
        <v>79</v>
      </c>
      <c r="K40" s="61">
        <f>K36*E40</f>
        <v>4.5051752006179793E-2</v>
      </c>
      <c r="L40" s="61">
        <f>((F40*K36)^2+(L36*E40)^2)^0.5</f>
        <v>0.24425132274334252</v>
      </c>
      <c r="M40" s="62">
        <f>L40/K40</f>
        <v>5.4215721224301845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-1.0152537080356434</v>
      </c>
      <c r="I46" t="s">
        <v>132</v>
      </c>
      <c r="K46" s="3">
        <f>ABS(K40-K43)/K43</f>
        <v>0.99610473951246536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0.50857877743918034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2016-04-22T07:49:59Z</dcterms:modified>
</cp:coreProperties>
</file>