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<sst xmlns="http://schemas.openxmlformats.org/spreadsheetml/2006/main" count="680" uniqueCount="172">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</sst>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2.8507411831627378E-2</v>
      </c>
      <c r="S6" s="25">
        <f>Exp2_eq_V_p_sep_C1!C2</f>
        <v>3.0159630323332892E-3</v>
      </c>
      <c r="T6" s="25"/>
      <c r="U6" s="25">
        <f>Exp2_eq_V_p_sep_C1!P7</f>
        <v>2.8507411831627378E-2</v>
      </c>
      <c r="V6" s="27">
        <f>Exp2_eq_V_p_sep_C1!Q7</f>
        <v>3.0159630323332892E-3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0.10634219768156454</v>
      </c>
      <c r="S10" s="25">
        <f>Exp2_eq_V_p_sep_C1!L40</f>
        <v>6.1843408757946521E-3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9.3744624576557314</v>
      </c>
      <c r="S13" s="18">
        <f>((S11/R10)^2+((S10*R11)/(R10^2))^2)^0.5</f>
        <v>0.67166209152462486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2.8507411831627378E-2</v>
      </c>
      <c r="E16" s="25">
        <f>'Exp1'!AO12</f>
        <v>3.0159630323332892E-3</v>
      </c>
      <c r="F16" s="25"/>
      <c r="G16" s="25">
        <f>'Exp1'!AN12</f>
        <v>2.8507411831627378E-2</v>
      </c>
      <c r="H16" s="25">
        <f>'Exp1'!AO12</f>
        <v>3.0159630323332892E-3</v>
      </c>
      <c r="J16" s="22" t="s">
        <v>152</v>
      </c>
      <c r="K16" s="25">
        <f>Exp2_Eq_V_P_Sep_C3!B2</f>
        <v>2.8507411831627378E-2</v>
      </c>
      <c r="L16" s="25">
        <f>Exp2_Eq_V_P_Sep_C3!C2</f>
        <v>6.8648118106679812E-2</v>
      </c>
      <c r="M16" s="25"/>
      <c r="N16" s="25">
        <f>Exp2_Eq_V_P_Sep_C3!P7</f>
        <v>2.8507411831627378E-2</v>
      </c>
      <c r="O16" s="27">
        <f>Exp2_Eq_V_P_Sep_C3!Q7</f>
        <v>3.0159630323332892E-3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2.8507411831627378E-2</v>
      </c>
      <c r="S18" s="25">
        <f>Exp2_Eq_V_P_Sep_C2!C2</f>
        <v>6.8648118106679812E-2</v>
      </c>
      <c r="T18" s="25"/>
      <c r="U18" s="25">
        <f>Exp2_Eq_V_P_Sep_C2!P7</f>
        <v>2.8507411831627378E-2</v>
      </c>
      <c r="V18" s="27">
        <f>Exp2_Eq_V_P_Sep_C2!Q7</f>
        <v>3.0159630323332892E-3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2.6949017617932287E-2</v>
      </c>
      <c r="E20" s="25">
        <f>'Exp1'!AD27</f>
        <v>2.7978602599632255E-3</v>
      </c>
      <c r="F20" s="25"/>
      <c r="G20" s="25"/>
      <c r="H20" s="27"/>
      <c r="J20" s="22" t="s">
        <v>79</v>
      </c>
      <c r="K20" s="25">
        <f>Exp2_Eq_V_P_Sep_C3!K40</f>
        <v>0.10634219768156454</v>
      </c>
      <c r="L20" s="25">
        <f>Exp2_Eq_V_P_Sep_C3!L40</f>
        <v>0.12465842920591873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0.10634219768156454</v>
      </c>
      <c r="S22" s="25">
        <f>Exp2_Eq_V_P_Sep_C2!L40</f>
        <v>0.12465842920591873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30.94425473666282</v>
      </c>
      <c r="E23" s="18">
        <f>'Exp1'!AD33</f>
        <v>4.781000305769548</v>
      </c>
      <c r="F23" s="18"/>
      <c r="G23" s="18"/>
      <c r="H23" s="41"/>
      <c r="J23" s="24" t="s">
        <v>154</v>
      </c>
      <c r="K23" s="18">
        <f>K21/K20</f>
        <v>9.36330546377628</v>
      </c>
      <c r="L23" s="18">
        <f>((L21/K20)^2+((L20*K21)/(K20^2))^2)^0.5</f>
        <v>10.983094843269129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8.7489061497688283</v>
      </c>
      <c r="S25" s="18">
        <f>((S23/R22)^2+((S22*R23)/(R22^2))^2)^0.5</f>
        <v>10.264886108981012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AH4" sqref="AH4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42.940170000000002</v>
      </c>
      <c r="F4">
        <v>0.57323999999999997</v>
      </c>
      <c r="G4" s="3">
        <v>1.3349737553437723E-2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0.17137263313116835</v>
      </c>
      <c r="M4" s="8">
        <f>((F8/E5)^2+((F5*E8)/(E5^2))^2)^0.5</f>
        <v>3.0289802210044747E-2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42.940170000000002</v>
      </c>
      <c r="S4">
        <f>(($Q4*$Q$2*E4)^2+(F4*$Q4)^2)^0.5</f>
        <v>2.2222172703568503</v>
      </c>
      <c r="T4" s="3">
        <f>S4/R4</f>
        <v>5.1751478169668408E-2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0.17137263313116835</v>
      </c>
      <c r="Z4" s="8">
        <f>((S8/R5)^2+((S5*R8)/(R5^2))^2)^0.5</f>
        <v>6.5958992438813827E-2</v>
      </c>
      <c r="AA4" s="42"/>
      <c r="AC4" s="43"/>
      <c r="AE4" s="64">
        <f>Y12/Y11</f>
        <v>23.124620242110208</v>
      </c>
      <c r="AF4" s="61">
        <f>((Z12/Y11)^2+((Y12*Z11)/(Y11^2))^2)^0.5</f>
        <v>3.143021502080142</v>
      </c>
      <c r="AH4">
        <v>0.97679499999999997</v>
      </c>
      <c r="AI4">
        <v>0</v>
      </c>
      <c r="AK4">
        <f>1/S16</f>
        <v>1.4</v>
      </c>
      <c r="AL4">
        <f>T16/S16^2</f>
        <v>1.979898987322333E-2</v>
      </c>
      <c r="AN4">
        <f>AK10*AK4</f>
        <v>35.078596608709177</v>
      </c>
      <c r="AO4">
        <f>((AL10*AK4)^2+(AL4*AK10)^2)^0.5</f>
        <v>3.7111664581428014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24.216752974050003</v>
      </c>
      <c r="F5" s="10">
        <f>((F4*$C5*$B5)^2+($C5*$B$2*E4)^2+($C$2*$B5*E4)^2)^0.5</f>
        <v>0.62063804344893547</v>
      </c>
      <c r="G5" s="3">
        <f>F5/E5</f>
        <v>2.5628458287285414E-2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24.216752974050003</v>
      </c>
      <c r="S5">
        <f>((S4*$C5*$B5)^2+($C5*$B$2*R4)^2+($C$2*$B5*R4)^2)^0.5</f>
        <v>1.3606319827534272</v>
      </c>
      <c r="T5" s="3">
        <f>S5/R5</f>
        <v>5.6185566422197165E-2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35.581400000000002</v>
      </c>
      <c r="F7">
        <v>0.50418799999999997</v>
      </c>
      <c r="G7" s="3">
        <v>1.4169987690197686E-2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0.12240902366512026</v>
      </c>
      <c r="M7" s="3">
        <f>((M4*F19)^2+(L4*G19)^2)^0.5</f>
        <v>2.1704718684279721E-2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35.581400000000002</v>
      </c>
      <c r="S7">
        <f>(($Q7*$Q$2*E7)^2+(F7*$Q7)^2)^0.5</f>
        <v>1.8491337442824411</v>
      </c>
      <c r="T7" s="3">
        <f>S7/R7</f>
        <v>5.1969111510014813E-2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0.12240902366512026</v>
      </c>
      <c r="Z7" s="3">
        <f>((Z4*S19)^2+(Y4*T19)^2)^0.5</f>
        <v>4.7145359237825882E-2</v>
      </c>
      <c r="AA7" s="54" t="s">
        <v>15</v>
      </c>
      <c r="AB7" s="54">
        <f>1/(1+1/V17)</f>
        <v>0.12871118800868872</v>
      </c>
      <c r="AC7">
        <f>W14/((V14+1)^2)</f>
        <v>6.5958992438813827E-2</v>
      </c>
      <c r="AH7">
        <f>S19</f>
        <v>0.7142857142857143</v>
      </c>
      <c r="AI7">
        <f>T19</f>
        <v>1.0101525445522107E-2</v>
      </c>
      <c r="AK7">
        <f>AH4*AH7</f>
        <v>0.6977107142857143</v>
      </c>
      <c r="AL7">
        <f>((AI7*AH4)^2+(AH7*AI4)^2)^0.5</f>
        <v>9.8671195475587663E-3</v>
      </c>
      <c r="AN7">
        <f>1/AN4</f>
        <v>2.8507411831627378E-2</v>
      </c>
      <c r="AO7">
        <f>AO4/AN4^2</f>
        <v>3.0159630323332892E-3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20.066664251000002</v>
      </c>
      <c r="F8">
        <f>((F7*$C8*$B8)^2+($C8*$B$2*E7)^2+($C$2*$B8*E7)^2)^0.5</f>
        <v>0.52304018567775667</v>
      </c>
      <c r="G8" s="3">
        <f>F8/E8</f>
        <v>2.6065128669887996E-2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20.066664251000002</v>
      </c>
      <c r="S8">
        <f>((S7*$C8*$B8)^2+($C8*$B$2*R7)^2+($C$2*$B8*R7)^2)^0.5</f>
        <v>1.1314806985714454</v>
      </c>
      <c r="T8" s="3">
        <f>S8/R8</f>
        <v>5.6386088112031836E-2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2.849234</v>
      </c>
      <c r="F10">
        <v>0.171267</v>
      </c>
      <c r="G10" s="3">
        <v>6.0109840048237523E-2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1.0542165800000001</v>
      </c>
      <c r="S10">
        <f>(($Q10*$Q$2*E10)^2+(F10*$Q10)^2)^0.5</f>
        <v>8.2425936694291435E-2</v>
      </c>
      <c r="T10" s="3">
        <f>S10/R10</f>
        <v>7.8186909841895511E-2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2.6777208851471893E-2</v>
      </c>
      <c r="AI10" s="3">
        <f>Z14</f>
        <v>2.673052059595771E-3</v>
      </c>
      <c r="AK10">
        <f>AK7/AH10-1</f>
        <v>25.056140434792269</v>
      </c>
      <c r="AL10">
        <f>((AL7/AH10)^2+((AK7*AI10)/(AH10^2))^2)^0.5</f>
        <v>2.6270429263248651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1.46048885606</v>
      </c>
      <c r="F11" s="18">
        <f>((F10*$C11*$B11)^2+($C11*$B$2*E10)^2+($C$2*$B11*E10)^2)^0.5</f>
        <v>9.3611991287645482E-2</v>
      </c>
      <c r="G11" s="20">
        <f>F11/E11</f>
        <v>6.40963406870389E-2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6.0309028944756517E-2</v>
      </c>
      <c r="M11" s="3">
        <f>((F11/E5)^2+((F5*E11)/(E5^2))^2)^0.5</f>
        <v>4.163140071464488E-3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0.54038087674220003</v>
      </c>
      <c r="S11" s="18">
        <f>((S10*$C11*$B11)^2+($C11*$B$2*R10)^2+($C$2*$B11*R10)^2)^0.5</f>
        <v>4.3928481449274151E-2</v>
      </c>
      <c r="T11" s="20">
        <f>S11/R11</f>
        <v>8.1291702463836726E-2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2.2314340709559913E-2</v>
      </c>
      <c r="Z11" s="3">
        <f>((S11/R5)^2+((S5*R11)/(R5^2))^2)^0.5</f>
        <v>2.205076770289624E-3</v>
      </c>
      <c r="AA11" s="27"/>
      <c r="AB11" s="54" t="s">
        <v>19</v>
      </c>
      <c r="AC11" s="54">
        <f>(1/(1+Y25))*AB7</f>
        <v>2.4350987021301916E-2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2.8507411831627378E-2</v>
      </c>
      <c r="AO12">
        <f>AO7</f>
        <v>3.0159630323332892E-3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0.20681507754051265</v>
      </c>
      <c r="J14" s="6">
        <f>((F5/E8)^2+((F8*E5)/(E8^2))^2)^0.5</f>
        <v>4.4114147642662062E-2</v>
      </c>
      <c r="K14" s="22" t="s">
        <v>65</v>
      </c>
      <c r="L14" s="3">
        <f>L11/F23</f>
        <v>7.2370834733707812E-2</v>
      </c>
      <c r="M14" s="3">
        <f>((M11/F23)^2+((L11*G23)/(F23^2))^2)^0.5</f>
        <v>5.0995300088030413E-3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0.20681507754051265</v>
      </c>
      <c r="W14" s="6">
        <f>((S5/R8)^2+((S8*R5)/(R8^2))^2)^0.5</f>
        <v>9.606285015100352E-2</v>
      </c>
      <c r="X14" s="22" t="s">
        <v>65</v>
      </c>
      <c r="Y14" s="3">
        <f>Y11/S23</f>
        <v>2.6777208851471893E-2</v>
      </c>
      <c r="Z14" s="3">
        <f>((Z11/S23)^2+((Y11*T23)/(S23^2))^2)^0.5</f>
        <v>2.673052059595771E-3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4.2856661578478894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0.14772505538608047</v>
      </c>
      <c r="J17">
        <f>((J14*F16)^2+(I14*G16)^2)^0.5</f>
        <v>3.1579285685997702E-2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0.14772505538608047</v>
      </c>
      <c r="W17">
        <f>((W14*S16)^2+(V14*T16)^2)^0.5</f>
        <v>6.8648118106679812E-2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2.375617652635615E-2</v>
      </c>
      <c r="AO17">
        <f>((AO14*AN12)^2+(AO12*AN14)^2)^0.5</f>
        <v>2.535657858737141E-3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0.59122140318426097</v>
      </c>
      <c r="M18">
        <f>((M14/L7)^2+((L14*M7)/(L7^2))^2)^0.5</f>
        <v>0.11280572601141158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0.2187519191781766</v>
      </c>
      <c r="Z18">
        <f>((Z14/Y7)^2+((Y14*Z7)/(Y7^2))^2)^0.5</f>
        <v>8.7035416454103745E-2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0.97679508356475886</v>
      </c>
      <c r="AO19">
        <f>AO17/((AN17+1)^2)</f>
        <v>2.4193437722844534E-3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2.7717264361624461E-2</v>
      </c>
      <c r="AD20">
        <f>U32/((1+T32)^2)</f>
        <v>2.8764514454732849E-3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1.6914137320030995</v>
      </c>
      <c r="M22">
        <f>M18/(L18^2)</f>
        <v>0.32272369199870693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4.571388464873241</v>
      </c>
      <c r="Z22">
        <f>Z18/(Y18^2)</f>
        <v>1.8188306658450637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0.97228273563837564</v>
      </c>
      <c r="AD24">
        <f>U41/((1+T41)^2)</f>
        <v>2.8764514454732858E-3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0.82969647840371941</v>
      </c>
      <c r="M25">
        <f>((L22*G25)^2+(M22*F25)^2)^0.5</f>
        <v>0.38833074915871224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4.2856661578478894</v>
      </c>
      <c r="Z25">
        <f>((Y22*T25)^2+(Z22*S25)^2)^0.5</f>
        <v>2.1839751128860336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35.078596608709177</v>
      </c>
      <c r="W27" s="27">
        <f>AO7/(AN7^2)</f>
        <v>3.7111664581428014</v>
      </c>
      <c r="Z27" s="4"/>
      <c r="AB27" s="61" t="s">
        <v>79</v>
      </c>
      <c r="AC27" s="61">
        <f>AC24*AC20</f>
        <v>2.6949017617932287E-2</v>
      </c>
      <c r="AD27" s="61">
        <f>((AD20*AC24)^2+(AD24*AC20)^2)^0.5</f>
        <v>2.7978602599632255E-3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35.078596608709177</v>
      </c>
      <c r="U32" s="25">
        <f>((S$30*W27)^2+(T$30*V27)^2)^0.5</f>
        <v>3.7441765540705334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30.94425473666282</v>
      </c>
      <c r="AD33">
        <f>((AD28/AC27)^2+((AD27*AC28)/(AC27^2))^2)^0.5</f>
        <v>4.781000305769548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2.8507411831627378E-2</v>
      </c>
      <c r="W36" s="27">
        <f>AO12</f>
        <v>3.0159630323332892E-3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2.8507411831627378E-2</v>
      </c>
      <c r="U41" s="25">
        <f>((S$30*W36)^2+(T$30*V36)^2)^0.5</f>
        <v>3.0427894304845696E-3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2.8507411831627378E-2</v>
      </c>
      <c r="P26" s="61">
        <f>_xlfn.STDEV.S(Exp2_Act_C1!P7,Exp2_Act_C2!P7)+AVERAGE(Exp2_Act_C2!Q7,Exp2_Act_C1!Q7)</f>
        <v>3.0159630323332892E-3</v>
      </c>
      <c r="Q26" s="62">
        <f>P26/O26</f>
        <v>0.10579575059799877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2.8507411831627378E-2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2.8507411831627378E-2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2.8507411831627378E-2</v>
      </c>
      <c r="C2">
        <f>'Exp1'!AO7</f>
        <v>3.0159630323332892E-3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35.078596608709177</v>
      </c>
      <c r="C5">
        <f>C2/B2^2</f>
        <v>3.7111664581428014</v>
      </c>
      <c r="E5">
        <f>B5*F1</f>
        <v>25.056140434792269</v>
      </c>
      <c r="F5">
        <f>((C5*F$1)^2+(G$1*B5)^2)^0.5</f>
        <v>2.674411824336095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2.8507411831627378E-2</v>
      </c>
      <c r="Q7">
        <f>C2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3.8378669415855583E-2</v>
      </c>
      <c r="F9">
        <f>F5/((1+E5)^2)</f>
        <v>3.9392007248700766E-3</v>
      </c>
      <c r="G9" s="3">
        <f>F9/E9</f>
        <v>0.10264036728805022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2.7413335297039702E-2</v>
      </c>
      <c r="F13">
        <f>((F9*F$1)^2+(E9*G$1)^2)^0.5</f>
        <v>2.8402973762858613E-3</v>
      </c>
      <c r="G13" s="3">
        <f t="shared" si="0"/>
        <v>0.10361006223830699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0.97258666470296029</v>
      </c>
      <c r="F16">
        <f>F13</f>
        <v>2.8402973762858613E-3</v>
      </c>
      <c r="G16" s="3">
        <f t="shared" si="0"/>
        <v>2.9203540202284413E-3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0.9272073506678099</v>
      </c>
      <c r="L18">
        <f>((J14*Q$16)^2+(K14*P$16)^2)^0.5</f>
        <v>1.3371079560996644E-2</v>
      </c>
      <c r="M18" s="3">
        <f t="shared" ref="M18:M19" si="1">L18/K18</f>
        <v>1.4420808410725267E-2</v>
      </c>
    </row>
    <row r="19" spans="3:13" x14ac:dyDescent="0.25">
      <c r="C19" t="s">
        <v>87</v>
      </c>
      <c r="E19">
        <f>E16*E13</f>
        <v>2.6661844344931778E-2</v>
      </c>
      <c r="F19">
        <f>((F16*E13)^2+(E16*F13)^2)^0.5</f>
        <v>2.7635324439248114E-3</v>
      </c>
      <c r="G19" s="3">
        <f t="shared" si="0"/>
        <v>0.10365121062790011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7.2792649332190096E-2</v>
      </c>
      <c r="L21">
        <f>L18</f>
        <v>1.3371079560996644E-2</v>
      </c>
      <c r="M21" s="3">
        <f>L21/K21</f>
        <v>0.1836872223179784</v>
      </c>
    </row>
    <row r="22" spans="3:13" x14ac:dyDescent="0.25">
      <c r="C22" t="s">
        <v>89</v>
      </c>
      <c r="E22">
        <f>E19+E13</f>
        <v>5.4075179641971477E-2</v>
      </c>
      <c r="F22">
        <f>((F19^2+F13^2)^0.5)</f>
        <v>3.9628778374259013E-3</v>
      </c>
      <c r="G22" s="3">
        <f t="shared" si="0"/>
        <v>7.3284598658088201E-2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6.7493879535390905E-2</v>
      </c>
      <c r="L24">
        <f>((L21*K18)^2+(K21*L18)^2)^0.5</f>
        <v>1.2435910837806107E-2</v>
      </c>
      <c r="M24" s="3">
        <f t="shared" ref="M24:M25" si="3">L24/K24</f>
        <v>0.1842524229368864</v>
      </c>
    </row>
    <row r="25" spans="3:13" x14ac:dyDescent="0.25">
      <c r="C25" t="s">
        <v>90</v>
      </c>
      <c r="E25">
        <f>1-E22</f>
        <v>0.9459248203580285</v>
      </c>
      <c r="F25">
        <f>F22</f>
        <v>3.9628778374259013E-3</v>
      </c>
      <c r="G25" s="3">
        <f t="shared" si="0"/>
        <v>4.1894215609290901E-3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0.99470123020320078</v>
      </c>
      <c r="L27">
        <f>((L24^2+L18^2)^0.5)</f>
        <v>1.8260275107247578E-2</v>
      </c>
      <c r="M27" s="3">
        <f t="shared" ref="M27:M28" si="4">L27/K27</f>
        <v>1.8357547525619636E-2</v>
      </c>
    </row>
    <row r="28" spans="3:13" x14ac:dyDescent="0.25">
      <c r="C28" t="s">
        <v>92</v>
      </c>
      <c r="E28">
        <f>E13*E25</f>
        <v>2.5930954266266681E-2</v>
      </c>
      <c r="F28">
        <f>((F25*E13)^2+(E25*F13)^2)^0.5</f>
        <v>2.6889032037890458E-3</v>
      </c>
      <c r="G28" s="3">
        <f t="shared" si="0"/>
        <v>0.10369472624025307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5.2987697967992187E-3</v>
      </c>
      <c r="L30">
        <f>L27</f>
        <v>1.8260275107247578E-2</v>
      </c>
      <c r="M30" s="3">
        <f t="shared" ref="M30:M31" si="5">L30/K30</f>
        <v>3.446134821383994</v>
      </c>
    </row>
    <row r="31" spans="3:13" x14ac:dyDescent="0.25">
      <c r="C31" t="s">
        <v>91</v>
      </c>
      <c r="E31" s="6">
        <f>E28+E22</f>
        <v>8.0006133908238158E-2</v>
      </c>
      <c r="F31">
        <f>((F28^2)+F22^2)^0.5</f>
        <v>4.7890083726914055E-3</v>
      </c>
      <c r="G31" s="3">
        <f t="shared" si="0"/>
        <v>5.9858015113992226E-2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4.9130583050888132E-3</v>
      </c>
      <c r="L33">
        <f>((L30*K18)^2+(K30*L18)^2)^0.5</f>
        <v>1.6931209545190506E-2</v>
      </c>
      <c r="M33" s="3">
        <f t="shared" ref="M33:M34" si="6">L33/K33</f>
        <v>3.4461649941450148</v>
      </c>
    </row>
    <row r="34" spans="3:13" x14ac:dyDescent="0.25">
      <c r="C34" t="s">
        <v>93</v>
      </c>
      <c r="E34">
        <f>1-E31</f>
        <v>0.91999386609176181</v>
      </c>
      <c r="F34">
        <f>F31</f>
        <v>4.7890083726914055E-3</v>
      </c>
      <c r="G34" s="3">
        <f t="shared" si="0"/>
        <v>5.205478589803708E-3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0.99961428850828959</v>
      </c>
      <c r="L36">
        <f>((L33^2)+L27^2)^0.5</f>
        <v>2.4901877512659876E-2</v>
      </c>
      <c r="M36" s="3">
        <f t="shared" ref="M36:M37" si="7">L36/K36</f>
        <v>2.4911486159147043E-2</v>
      </c>
    </row>
    <row r="37" spans="3:13" x14ac:dyDescent="0.25">
      <c r="C37" t="s">
        <v>94</v>
      </c>
      <c r="E37">
        <f>E34*E13</f>
        <v>2.5220100322393312E-2</v>
      </c>
      <c r="F37">
        <f>((F34*E13)^2+(E34*F13)^2)^0.5</f>
        <v>2.6163519759039903E-3</v>
      </c>
      <c r="G37" s="3">
        <f t="shared" si="0"/>
        <v>0.10374074418652852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0.10522623423063147</v>
      </c>
      <c r="F40">
        <f>(F37^2+F31^2)^0.5</f>
        <v>5.4570961926215938E-3</v>
      </c>
      <c r="G40" s="3">
        <f t="shared" si="0"/>
        <v>5.1860605223797193E-2</v>
      </c>
      <c r="J40" t="s">
        <v>79</v>
      </c>
      <c r="K40">
        <f>K36*E40</f>
        <v>0.10518564726285931</v>
      </c>
      <c r="L40">
        <f>((F40*K36)^2+(L36*E40)^2)^0.5</f>
        <v>6.0516992545612122E-3</v>
      </c>
      <c r="M40" s="3">
        <f>L40/K40</f>
        <v>5.7533507774477959E-2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0.63859817955867071</v>
      </c>
      <c r="I46" t="s">
        <v>132</v>
      </c>
      <c r="K46" s="3">
        <f>ABS(K40-K43)/K43</f>
        <v>0.86808917811201647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0.43404458905675608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2.8507411831627378E-2</v>
      </c>
      <c r="C2">
        <f>'Exp1'!AO7</f>
        <v>3.0159630323332892E-3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35.078596608709177</v>
      </c>
      <c r="C5">
        <f>C2/B2^2</f>
        <v>3.7111664581428014</v>
      </c>
      <c r="E5">
        <f>B5*F1</f>
        <v>25.056140434792269</v>
      </c>
      <c r="F5">
        <f>((C5*F$1)^2+(G$1*B5)^2)^0.5</f>
        <v>2.674411824336095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2.8507411831627378E-2</v>
      </c>
      <c r="Q7">
        <f>'Exp1'!AO12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3.8378669415855583E-2</v>
      </c>
      <c r="F9">
        <f>F5/((1+E5)^2)</f>
        <v>3.9392007248700766E-3</v>
      </c>
      <c r="G9" s="3">
        <f>F9/E9</f>
        <v>0.10264036728805022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2.7413335297039702E-2</v>
      </c>
      <c r="F13">
        <f>((F9*F$1)^2+(E9*G$1)^2)^0.5</f>
        <v>2.8402973762858613E-3</v>
      </c>
      <c r="G13" s="3">
        <f t="shared" si="0"/>
        <v>0.10361006223830699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0.97258666470296029</v>
      </c>
      <c r="F16">
        <f>F13</f>
        <v>2.8402973762858613E-3</v>
      </c>
      <c r="G16" s="3">
        <f t="shared" si="0"/>
        <v>2.9203540202284413E-3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0.86293502295106406</v>
      </c>
      <c r="L18">
        <f>((J14*Q$16)^2+(K14*P$16)^2)^0.5</f>
        <v>1.2763303217314979E-2</v>
      </c>
      <c r="M18" s="3">
        <f>L18/K18</f>
        <v>1.479057272894899E-2</v>
      </c>
      <c r="P18" t="s">
        <v>136</v>
      </c>
      <c r="S18">
        <f>J14*P16*(1-P19)</f>
        <v>2.2126539050027302E-2</v>
      </c>
      <c r="T18">
        <f>((J14*Q$16)^2+(K14*P$16)^2)^0.5</f>
        <v>1.2763303217314979E-2</v>
      </c>
      <c r="U18">
        <f>L18/K18</f>
        <v>1.479057272894899E-2</v>
      </c>
    </row>
    <row r="19" spans="3:21" x14ac:dyDescent="0.25">
      <c r="C19" t="s">
        <v>87</v>
      </c>
      <c r="E19">
        <f>E16*E13</f>
        <v>2.6661844344931778E-2</v>
      </c>
      <c r="F19">
        <f>((F16*E13)^2+(E16*F13)^2)^0.5</f>
        <v>2.7635324439248114E-3</v>
      </c>
      <c r="G19" s="3">
        <f t="shared" si="0"/>
        <v>0.10365121062790011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0.11493843799890864</v>
      </c>
      <c r="L21">
        <f>L18</f>
        <v>1.2763303217314979E-2</v>
      </c>
      <c r="M21" s="3">
        <f>L21/K21</f>
        <v>0.11104469000558514</v>
      </c>
    </row>
    <row r="22" spans="3:21" x14ac:dyDescent="0.25">
      <c r="C22" t="s">
        <v>89</v>
      </c>
      <c r="E22">
        <f>E19+E13</f>
        <v>5.4075179641971477E-2</v>
      </c>
      <c r="F22">
        <f>((F19^2+F13^2)^0.5)</f>
        <v>3.9628778374259013E-3</v>
      </c>
      <c r="G22" s="3">
        <f t="shared" si="0"/>
        <v>7.3284598658088201E-2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9.9184403632547685E-2</v>
      </c>
      <c r="L24">
        <f>((L21*K18)^2+(K21*L18)^2)^0.5</f>
        <v>1.1111169823474992E-2</v>
      </c>
      <c r="M24" s="3">
        <f t="shared" ref="M24:M25" si="2">L24/K24</f>
        <v>0.11202537310844732</v>
      </c>
    </row>
    <row r="25" spans="3:21" x14ac:dyDescent="0.25">
      <c r="C25" t="s">
        <v>90</v>
      </c>
      <c r="E25">
        <f>1-E22</f>
        <v>0.9459248203580285</v>
      </c>
      <c r="F25">
        <f>F22</f>
        <v>3.9628778374259013E-3</v>
      </c>
      <c r="G25" s="3">
        <f t="shared" si="0"/>
        <v>4.1894215609290901E-3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0.96211942658361171</v>
      </c>
      <c r="L27">
        <f>((L24^2+L18^2)^0.5)</f>
        <v>1.6922174915276821E-2</v>
      </c>
      <c r="M27" s="3">
        <f t="shared" ref="M27:M28" si="3">L27/K27</f>
        <v>1.7588434915367778E-2</v>
      </c>
    </row>
    <row r="28" spans="3:21" x14ac:dyDescent="0.25">
      <c r="C28" t="s">
        <v>92</v>
      </c>
      <c r="E28">
        <f>E13*E25</f>
        <v>2.5930954266266681E-2</v>
      </c>
      <c r="F28">
        <f>((F25*E13)^2+(E25*F13)^2)^0.5</f>
        <v>2.6889032037890458E-3</v>
      </c>
      <c r="G28" s="3">
        <f t="shared" si="0"/>
        <v>0.10369472624025307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3.7880573416388286E-2</v>
      </c>
      <c r="L30">
        <f>L27</f>
        <v>1.6922174915276821E-2</v>
      </c>
      <c r="M30" s="3">
        <f t="shared" ref="M30:M31" si="4">L30/K30</f>
        <v>0.44672435998436538</v>
      </c>
    </row>
    <row r="31" spans="3:21" x14ac:dyDescent="0.25">
      <c r="C31" t="s">
        <v>91</v>
      </c>
      <c r="E31" s="6">
        <f>E28+E22</f>
        <v>8.0006133908238158E-2</v>
      </c>
      <c r="F31">
        <f>((F28^2)+F22^2)^0.5</f>
        <v>4.7890083726914055E-3</v>
      </c>
      <c r="G31" s="3">
        <f t="shared" si="0"/>
        <v>5.9858015113992226E-2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3.2688473490470493E-2</v>
      </c>
      <c r="L33">
        <f>((L30*K18)^2+(K30*L18)^2)^0.5</f>
        <v>1.4610738983876409E-2</v>
      </c>
      <c r="M33" s="3">
        <f t="shared" ref="M33:M34" si="5">L33/K33</f>
        <v>0.44696914305698016</v>
      </c>
    </row>
    <row r="34" spans="3:13" x14ac:dyDescent="0.25">
      <c r="C34" t="s">
        <v>93</v>
      </c>
      <c r="E34">
        <f>1-E31</f>
        <v>0.91999386609176181</v>
      </c>
      <c r="F34">
        <f>F31</f>
        <v>4.7890083726914055E-3</v>
      </c>
      <c r="G34" s="3">
        <f t="shared" si="0"/>
        <v>5.205478589803708E-3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0.99480790007408215</v>
      </c>
      <c r="L36">
        <f>((L33^2)+L27^2)^0.5</f>
        <v>2.235696082919568E-2</v>
      </c>
      <c r="M36" s="3">
        <f t="shared" ref="M36:M37" si="6">L36/K36</f>
        <v>2.2473646246205708E-2</v>
      </c>
    </row>
    <row r="37" spans="3:13" x14ac:dyDescent="0.25">
      <c r="C37" t="s">
        <v>94</v>
      </c>
      <c r="E37">
        <f>E34*E13</f>
        <v>2.5220100322393312E-2</v>
      </c>
      <c r="F37">
        <f>((F34*E13)^2+(E34*F13)^2)^0.5</f>
        <v>2.6163519759039903E-3</v>
      </c>
      <c r="G37" s="3">
        <f t="shared" si="0"/>
        <v>0.10374074418652852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0.10522623423063147</v>
      </c>
      <c r="F40">
        <f>(F37^2+F31^2)^0.5</f>
        <v>5.4570961926215938E-3</v>
      </c>
      <c r="G40" s="3">
        <f t="shared" si="0"/>
        <v>5.1860605223797193E-2</v>
      </c>
      <c r="J40" t="s">
        <v>79</v>
      </c>
      <c r="K40">
        <f>K36*E40</f>
        <v>0.104679889107678</v>
      </c>
      <c r="L40">
        <f>((F40*K36)^2+(L36*E40)^2)^0.5</f>
        <v>5.9165784055259813E-3</v>
      </c>
      <c r="M40" s="3">
        <f>L40/K40</f>
        <v>5.6520678957158114E-2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0.63859817955867071</v>
      </c>
      <c r="I46" t="s">
        <v>132</v>
      </c>
      <c r="K46" s="3">
        <f>ABS(K40-K43)/K43</f>
        <v>0.99232210565547951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0.49616105283211581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2.8507411831627378E-2</v>
      </c>
      <c r="C2">
        <f>'Exp1'!AO7</f>
        <v>3.0159630323332892E-3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35.078596608709177</v>
      </c>
      <c r="C5">
        <f>C2/B2^2</f>
        <v>3.7111664581428014</v>
      </c>
      <c r="E5">
        <f>B5*F1</f>
        <v>25.056140434792269</v>
      </c>
      <c r="F5">
        <f>((C5*F$1)^2+(G$1*B5)^2)^0.5</f>
        <v>2.674411824336095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2.8507411831627378E-2</v>
      </c>
      <c r="Q7">
        <f>'Exp1'!AO12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3.8378669415855583E-2</v>
      </c>
      <c r="F9">
        <f>F5/((1+E5)^2)</f>
        <v>3.9392007248700766E-3</v>
      </c>
      <c r="G9" s="3">
        <f>F9/E9</f>
        <v>0.10264036728805022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2.7413335297039702E-2</v>
      </c>
      <c r="F13">
        <f>((F9*F$1)^2+(E9*G$1)^2)^0.5</f>
        <v>2.8402973762858613E-3</v>
      </c>
      <c r="G13" s="3">
        <f t="shared" si="0"/>
        <v>0.10361006223830699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0.97258666470296029</v>
      </c>
      <c r="F16">
        <f>F13</f>
        <v>2.8402973762858613E-3</v>
      </c>
      <c r="G16" s="3">
        <f t="shared" si="0"/>
        <v>2.9203540202284413E-3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0.88506156200109132</v>
      </c>
      <c r="L18">
        <f>((J14*Q$16)^2+(K14*P$16)^2)^0.5</f>
        <v>1.2763303217314979E-2</v>
      </c>
      <c r="M18" s="3">
        <f t="shared" ref="M18:M19" si="1">L18/K18</f>
        <v>1.4420808410725265E-2</v>
      </c>
    </row>
    <row r="19" spans="3:13" x14ac:dyDescent="0.25">
      <c r="C19" t="s">
        <v>87</v>
      </c>
      <c r="E19">
        <f>E16*E13</f>
        <v>2.6661844344931778E-2</v>
      </c>
      <c r="F19">
        <f>((F16*E13)^2+(E16*F13)^2)^0.5</f>
        <v>2.7635324439248114E-3</v>
      </c>
      <c r="G19" s="3">
        <f t="shared" si="0"/>
        <v>0.10365121062790011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0.11493843799890868</v>
      </c>
      <c r="L21">
        <f>L18</f>
        <v>1.2763303217314979E-2</v>
      </c>
      <c r="M21" s="3">
        <f>L21/K21</f>
        <v>0.1110446900055851</v>
      </c>
    </row>
    <row r="22" spans="3:13" x14ac:dyDescent="0.25">
      <c r="C22" t="s">
        <v>89</v>
      </c>
      <c r="E22">
        <f>E19+E13</f>
        <v>5.4075179641971477E-2</v>
      </c>
      <c r="F22">
        <f>((F19^2+F13^2)^0.5)</f>
        <v>3.9628778374259013E-3</v>
      </c>
      <c r="G22" s="3">
        <f t="shared" si="0"/>
        <v>7.3284598658088201E-2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0.1017275934692797</v>
      </c>
      <c r="L24">
        <f>((L21*K18)^2+(K21*L18)^2)^0.5</f>
        <v>1.1391166343504774E-2</v>
      </c>
      <c r="M24" s="3">
        <f t="shared" ref="M24:M25" si="3">L24/K24</f>
        <v>0.11197715344504582</v>
      </c>
    </row>
    <row r="25" spans="3:13" x14ac:dyDescent="0.25">
      <c r="C25" t="s">
        <v>90</v>
      </c>
      <c r="E25">
        <f>1-E22</f>
        <v>0.9459248203580285</v>
      </c>
      <c r="F25">
        <f>F22</f>
        <v>3.9628778374259013E-3</v>
      </c>
      <c r="G25" s="3">
        <f t="shared" si="0"/>
        <v>4.1894215609290901E-3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0.98678915547037105</v>
      </c>
      <c r="L27">
        <f>((L24^2+L18^2)^0.5)</f>
        <v>1.7107325322285736E-2</v>
      </c>
      <c r="M27" s="3">
        <f t="shared" ref="M27:M28" si="4">L27/K27</f>
        <v>1.7336353188976035E-2</v>
      </c>
    </row>
    <row r="28" spans="3:13" x14ac:dyDescent="0.25">
      <c r="C28" t="s">
        <v>92</v>
      </c>
      <c r="E28">
        <f>E13*E25</f>
        <v>2.5930954266266681E-2</v>
      </c>
      <c r="F28">
        <f>((F25*E13)^2+(E25*F13)^2)^0.5</f>
        <v>2.6889032037890458E-3</v>
      </c>
      <c r="G28" s="3">
        <f t="shared" si="0"/>
        <v>0.10369472624025307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1.3210844529628951E-2</v>
      </c>
      <c r="L30">
        <f>L27</f>
        <v>1.7107325322285736E-2</v>
      </c>
      <c r="M30" s="3">
        <f t="shared" ref="M30:M31" si="5">L30/K30</f>
        <v>1.2949456247038451</v>
      </c>
    </row>
    <row r="31" spans="3:13" x14ac:dyDescent="0.25">
      <c r="C31" t="s">
        <v>91</v>
      </c>
      <c r="E31" s="6">
        <f>E28+E22</f>
        <v>8.0006133908238158E-2</v>
      </c>
      <c r="F31">
        <f>((F28^2)+F22^2)^0.5</f>
        <v>4.7890083726914055E-3</v>
      </c>
      <c r="G31" s="3">
        <f t="shared" si="0"/>
        <v>5.9858015113992226E-2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1.1692410694746972E-2</v>
      </c>
      <c r="L33">
        <f>((L30*K18)^2+(K30*L18)^2)^0.5</f>
        <v>1.5141974904265618E-2</v>
      </c>
      <c r="M33" s="3">
        <f t="shared" ref="M33:M34" si="6">L33/K33</f>
        <v>1.2950259189123783</v>
      </c>
    </row>
    <row r="34" spans="3:14" x14ac:dyDescent="0.25">
      <c r="C34" t="s">
        <v>93</v>
      </c>
      <c r="E34">
        <f>1-E31</f>
        <v>0.91999386609176181</v>
      </c>
      <c r="F34">
        <f>F31</f>
        <v>4.7890083726914055E-3</v>
      </c>
      <c r="G34" s="3">
        <f t="shared" si="0"/>
        <v>5.205478589803708E-3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0.99848156616511807</v>
      </c>
      <c r="L36">
        <f>((L33^2)+L27^2)^0.5</f>
        <v>2.2846005858441175E-2</v>
      </c>
      <c r="M36" s="3">
        <f t="shared" ref="M36:M37" si="7">L36/K36</f>
        <v>2.2880748761528111E-2</v>
      </c>
    </row>
    <row r="37" spans="3:14" x14ac:dyDescent="0.25">
      <c r="C37" t="s">
        <v>94</v>
      </c>
      <c r="E37">
        <f>E34*E13</f>
        <v>2.5220100322393312E-2</v>
      </c>
      <c r="F37">
        <f>((F34*E13)^2+(E34*F13)^2)^0.5</f>
        <v>2.6163519759039903E-3</v>
      </c>
      <c r="G37" s="3">
        <f t="shared" si="0"/>
        <v>0.10374074418652852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0.10522623423063147</v>
      </c>
      <c r="F40">
        <f>(F37^2+F31^2)^0.5</f>
        <v>5.4570961926215938E-3</v>
      </c>
      <c r="G40" s="3">
        <f t="shared" si="0"/>
        <v>5.1860605223797193E-2</v>
      </c>
      <c r="J40" t="s">
        <v>79</v>
      </c>
      <c r="K40">
        <f>K36*E40</f>
        <v>0.10506645515625847</v>
      </c>
      <c r="L40">
        <f>((F40*K36)^2+(L36*E40)^2)^0.5</f>
        <v>5.9555639434306995E-3</v>
      </c>
      <c r="M40" s="3">
        <f>L40/K40</f>
        <v>5.6683781084775141E-2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-1.0356276525064023</v>
      </c>
      <c r="I46" t="s">
        <v>132</v>
      </c>
      <c r="K46" s="3">
        <f>ABS(K40-K43)/K43</f>
        <v>0.99091575370299989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0.49545787688584048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2.8507411831627378E-2</v>
      </c>
      <c r="C2">
        <f>Exp2_Act_C1!C2</f>
        <v>3.0159630323332892E-3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-0.39613771114881008</v>
      </c>
      <c r="J3">
        <f>AVERAGE(I3:I4)</f>
        <v>-0.20113502203329547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35.078596608709177</v>
      </c>
      <c r="C5">
        <f>C2/B2^2</f>
        <v>3.7111664581428014</v>
      </c>
      <c r="E5">
        <f>B5*F1</f>
        <v>35.078596608709177</v>
      </c>
      <c r="F5">
        <f>((C5*F$1)^2+(G$1*B5)^2)^0.5</f>
        <v>3.7280448649046316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2.8507411831627378E-2</v>
      </c>
      <c r="Q7">
        <f>C2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2.7717264361624461E-2</v>
      </c>
      <c r="F9">
        <f>F5/((1+E5)^2)</f>
        <v>2.8640583278013265E-3</v>
      </c>
      <c r="G9" s="3">
        <f>F9/E9</f>
        <v>0.10333120507255822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2.7717264361624461E-2</v>
      </c>
      <c r="F13">
        <f>((F9*F$1)^2+(E9*G$1)^2)^0.5</f>
        <v>2.877711352779267E-3</v>
      </c>
      <c r="G13" s="3">
        <f t="shared" si="0"/>
        <v>0.10382378705322595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0.97228273563837553</v>
      </c>
      <c r="F16">
        <f>F13</f>
        <v>2.877711352779267E-3</v>
      </c>
      <c r="G16" s="3">
        <f t="shared" si="0"/>
        <v>2.9597474554454951E-3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0.97356771820120047</v>
      </c>
      <c r="L18">
        <f>((J14*Q$16)^2+(K14*P$16)^2)^0.5</f>
        <v>1.339728270032786E-2</v>
      </c>
      <c r="M18" s="3">
        <f t="shared" ref="M18:M19" si="1">L18/K18</f>
        <v>1.3761017800673559E-2</v>
      </c>
    </row>
    <row r="19" spans="3:13" x14ac:dyDescent="0.25">
      <c r="C19" t="s">
        <v>87</v>
      </c>
      <c r="E19">
        <f>E16*E13</f>
        <v>2.6949017617932284E-2</v>
      </c>
      <c r="F19">
        <f>((F16*E13)^2+(E16*F13)^2)^0.5</f>
        <v>2.7990857437405338E-3</v>
      </c>
      <c r="G19" s="3">
        <f t="shared" si="0"/>
        <v>0.1038659658553928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2.6432281798799528E-2</v>
      </c>
      <c r="L21">
        <f>L18</f>
        <v>1.339728270032786E-2</v>
      </c>
      <c r="M21" s="3">
        <f>L21/K21</f>
        <v>0.50685305197284647</v>
      </c>
    </row>
    <row r="22" spans="3:13" x14ac:dyDescent="0.25">
      <c r="C22" t="s">
        <v>89</v>
      </c>
      <c r="E22">
        <f>E19+E13</f>
        <v>5.4666281979556745E-2</v>
      </c>
      <c r="F22">
        <f>((F19^2+F13^2)^0.5)</f>
        <v>4.0144867207061695E-3</v>
      </c>
      <c r="G22" s="3">
        <f t="shared" si="0"/>
        <v>7.3436249463745232E-2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2.5733616277708378E-2</v>
      </c>
      <c r="L24">
        <f>((L21*K18)^2+(K21*L18)^2)^0.5</f>
        <v>1.3047968237453569E-2</v>
      </c>
      <c r="M24" s="3">
        <f t="shared" ref="M24:M25" si="3">L24/K24</f>
        <v>0.50703982280004345</v>
      </c>
    </row>
    <row r="25" spans="3:13" x14ac:dyDescent="0.25">
      <c r="C25" t="s">
        <v>90</v>
      </c>
      <c r="E25">
        <f>1-E22</f>
        <v>0.9453337180204433</v>
      </c>
      <c r="F25">
        <f>F22</f>
        <v>4.0144867207061695E-3</v>
      </c>
      <c r="G25" s="3">
        <f t="shared" si="0"/>
        <v>4.2466344362630196E-3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0.9993013344789089</v>
      </c>
      <c r="L27">
        <f>((L24^2+L18^2)^0.5)</f>
        <v>1.8701247521973004E-2</v>
      </c>
      <c r="M27" s="3">
        <f t="shared" ref="M27:M28" si="4">L27/K27</f>
        <v>1.871432257390597E-2</v>
      </c>
    </row>
    <row r="28" spans="3:13" x14ac:dyDescent="0.25">
      <c r="C28" t="s">
        <v>92</v>
      </c>
      <c r="E28">
        <f>E13*E25</f>
        <v>2.6202064572329983E-2</v>
      </c>
      <c r="F28">
        <f>((F25*E13)^2+(E25*F13)^2)^0.5</f>
        <v>2.7226722345275087E-3</v>
      </c>
      <c r="G28" s="3">
        <f t="shared" si="0"/>
        <v>0.10391059937325385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6.9866552109110192E-4</v>
      </c>
      <c r="L30">
        <f>L27</f>
        <v>1.8701247521973004E-2</v>
      </c>
      <c r="M30" s="3">
        <f t="shared" ref="M30:M31" si="5">L30/K30</f>
        <v>26.767096639844734</v>
      </c>
    </row>
    <row r="31" spans="3:13" x14ac:dyDescent="0.25">
      <c r="C31" t="s">
        <v>91</v>
      </c>
      <c r="E31" s="6">
        <f>E28+E22</f>
        <v>8.0868346551886724E-2</v>
      </c>
      <c r="F31">
        <f>((F28^2)+F22^2)^0.5</f>
        <v>4.8506749764742219E-3</v>
      </c>
      <c r="G31" s="3">
        <f t="shared" si="0"/>
        <v>5.99823686683384E-2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6.801981971545168E-4</v>
      </c>
      <c r="L33">
        <f>((L30*K18)^2+(K30*L18)^2)^0.5</f>
        <v>1.8206933283536716E-2</v>
      </c>
      <c r="M33" s="3">
        <f t="shared" ref="M33:M34" si="6">L33/K33</f>
        <v>26.767100177127858</v>
      </c>
    </row>
    <row r="34" spans="3:13" x14ac:dyDescent="0.25">
      <c r="C34" t="s">
        <v>93</v>
      </c>
      <c r="E34">
        <f>1-E31</f>
        <v>0.91913165344811332</v>
      </c>
      <c r="F34">
        <f>F31</f>
        <v>4.8506749764742219E-3</v>
      </c>
      <c r="G34" s="3">
        <f t="shared" si="0"/>
        <v>5.2774539515388925E-3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0.99998153267606338</v>
      </c>
      <c r="L36">
        <f>((L33^2)+L27^2)^0.5</f>
        <v>2.6100365485357834E-2</v>
      </c>
      <c r="M36" s="3">
        <f t="shared" ref="M36:M37" si="7">L36/K36</f>
        <v>2.6100847498163604E-2</v>
      </c>
    </row>
    <row r="37" spans="3:13" x14ac:dyDescent="0.25">
      <c r="C37" t="s">
        <v>94</v>
      </c>
      <c r="E37">
        <f>E34*E13</f>
        <v>2.5475815021758358E-2</v>
      </c>
      <c r="F37">
        <f>((F34*E13)^2+(E34*F13)^2)^0.5</f>
        <v>2.6484104299862388E-3</v>
      </c>
      <c r="G37" s="3">
        <f t="shared" si="0"/>
        <v>0.10395782932653135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0.10634416157364508</v>
      </c>
      <c r="F40">
        <f>(F37^2+F31^2)^0.5</f>
        <v>5.5265835317176819E-3</v>
      </c>
      <c r="G40" s="3">
        <f t="shared" si="0"/>
        <v>5.1968847654042874E-2</v>
      </c>
      <c r="J40" t="s">
        <v>79</v>
      </c>
      <c r="K40" s="59">
        <f>K36*E40</f>
        <v>0.10634219768156454</v>
      </c>
      <c r="L40" s="59">
        <f>((F40*K36)^2+(L36*E40)^2)^0.5</f>
        <v>6.1843408757946521E-3</v>
      </c>
      <c r="M40" s="3">
        <f>L40/K40</f>
        <v>5.8155097511839067E-2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0.65600670626814128</v>
      </c>
      <c r="I46" t="s">
        <v>132</v>
      </c>
      <c r="K46" s="3">
        <f>ABS(K40-K43)/K43</f>
        <v>0.86663877570202752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0.44081244490272875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2.8507411831627378E-2</v>
      </c>
      <c r="C2">
        <f>'Exp1'!W17</f>
        <v>6.8648118106679812E-2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35.078596608709177</v>
      </c>
      <c r="C5">
        <f>C2/B2^2</f>
        <v>84.47205439883588</v>
      </c>
      <c r="E5">
        <f>B5*F1</f>
        <v>35.078596608709177</v>
      </c>
      <c r="F5">
        <f>((C5*F$1)^2+(G$1*B5)^2)^0.5</f>
        <v>84.472797611980312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2.8507411831627378E-2</v>
      </c>
      <c r="Q7">
        <f>Exp2_Act_C2!Q7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2.7717264361624461E-2</v>
      </c>
      <c r="F9">
        <f>F5/((1+E5)^2)</f>
        <v>6.4895951695972218E-2</v>
      </c>
      <c r="G9" s="3">
        <f>F9/E9</f>
        <v>2.3413548627772576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2.7717264361624461E-2</v>
      </c>
      <c r="F13">
        <f>((F9*F$1)^2+(E9*G$1)^2)^0.5</f>
        <v>6.4896555679410495E-2</v>
      </c>
      <c r="G13" s="3">
        <f t="shared" si="0"/>
        <v>2.3413766536520857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0.97228273563837553</v>
      </c>
      <c r="F16">
        <f>F13</f>
        <v>6.4896555679410495E-2</v>
      </c>
      <c r="G16" s="3">
        <f t="shared" si="0"/>
        <v>6.6746588518617589E-2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0.97356771820120047</v>
      </c>
      <c r="L18">
        <f>((J14*Q$16)^2+(K14*P$16)^2)^0.5</f>
        <v>1.2814495043987595E-2</v>
      </c>
      <c r="M18" s="3">
        <f t="shared" ref="M18:M19" si="1">L18/K18</f>
        <v>1.3162407508400266E-2</v>
      </c>
    </row>
    <row r="19" spans="3:13" x14ac:dyDescent="0.25">
      <c r="C19" t="s">
        <v>87</v>
      </c>
      <c r="E19">
        <f>E16*E13</f>
        <v>2.6949017617932284E-2</v>
      </c>
      <c r="F19">
        <f>((F16*E13)^2+(E16*F13)^2)^0.5</f>
        <v>6.3123434407229492E-2</v>
      </c>
      <c r="G19" s="3">
        <f t="shared" si="0"/>
        <v>2.3423278466828492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2.6432281798799528E-2</v>
      </c>
      <c r="L21">
        <f>L18</f>
        <v>1.2814495043987595E-2</v>
      </c>
      <c r="M21" s="3">
        <f>L21/K21</f>
        <v>0.48480472255594631</v>
      </c>
    </row>
    <row r="22" spans="3:13" x14ac:dyDescent="0.25">
      <c r="C22" t="s">
        <v>89</v>
      </c>
      <c r="E22">
        <f>E19+E13</f>
        <v>5.4666281979556745E-2</v>
      </c>
      <c r="F22">
        <f>((F19^2+F13^2)^0.5)</f>
        <v>9.0532485387371492E-2</v>
      </c>
      <c r="G22" s="3">
        <f t="shared" si="0"/>
        <v>1.6560937036330263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2.5733616277708378E-2</v>
      </c>
      <c r="L24">
        <f>((L21*K18)^2+(K21*L18)^2)^0.5</f>
        <v>1.248037591300992E-2</v>
      </c>
      <c r="M24" s="3">
        <f t="shared" ref="M24:M25" si="3">L24/K24</f>
        <v>0.48498336877048198</v>
      </c>
    </row>
    <row r="25" spans="3:13" x14ac:dyDescent="0.25">
      <c r="C25" t="s">
        <v>90</v>
      </c>
      <c r="E25">
        <f>1-E22</f>
        <v>0.9453337180204433</v>
      </c>
      <c r="F25">
        <f>F22</f>
        <v>9.0532485387371492E-2</v>
      </c>
      <c r="G25" s="3">
        <f t="shared" si="0"/>
        <v>9.5767752341415671E-2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0.9993013344789089</v>
      </c>
      <c r="L27">
        <f>((L24^2+L18^2)^0.5)</f>
        <v>1.7887735076370648E-2</v>
      </c>
      <c r="M27" s="3">
        <f t="shared" ref="M27:M28" si="4">L27/K27</f>
        <v>1.7900241357826571E-2</v>
      </c>
    </row>
    <row r="28" spans="3:13" x14ac:dyDescent="0.25">
      <c r="C28" t="s">
        <v>92</v>
      </c>
      <c r="E28">
        <f>E13*E25</f>
        <v>2.6202064572329983E-2</v>
      </c>
      <c r="F28">
        <f>((F25*E13)^2+(E25*F13)^2)^0.5</f>
        <v>6.1400199187507776E-2</v>
      </c>
      <c r="G28" s="3">
        <f t="shared" si="0"/>
        <v>2.3433343971050236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6.9866552109110192E-4</v>
      </c>
      <c r="L30">
        <f>L27</f>
        <v>1.7887735076370648E-2</v>
      </c>
      <c r="M30" s="3">
        <f t="shared" ref="M30:M31" si="5">L30/K30</f>
        <v>25.602716230272069</v>
      </c>
    </row>
    <row r="31" spans="3:13" x14ac:dyDescent="0.25">
      <c r="C31" t="s">
        <v>91</v>
      </c>
      <c r="E31" s="6">
        <f>E28+E22</f>
        <v>8.0868346551886724E-2</v>
      </c>
      <c r="F31">
        <f>((F28^2)+F22^2)^0.5</f>
        <v>0.10938974070122053</v>
      </c>
      <c r="G31" s="3">
        <f t="shared" si="0"/>
        <v>1.3526892210048329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6.801981971545168E-4</v>
      </c>
      <c r="L33">
        <f>((L30*K18)^2+(K30*L18)^2)^0.5</f>
        <v>1.7414923723478967E-2</v>
      </c>
      <c r="M33" s="3">
        <f t="shared" ref="M33:M34" si="6">L33/K33</f>
        <v>25.602719613681828</v>
      </c>
    </row>
    <row r="34" spans="3:13" x14ac:dyDescent="0.25">
      <c r="C34" t="s">
        <v>93</v>
      </c>
      <c r="E34">
        <f>1-E31</f>
        <v>0.91913165344811332</v>
      </c>
      <c r="F34">
        <f>F31</f>
        <v>0.10938974070122053</v>
      </c>
      <c r="G34" s="3">
        <f t="shared" si="0"/>
        <v>0.11901422423093144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0.99998153267606338</v>
      </c>
      <c r="L36">
        <f>((L33^2)+L27^2)^0.5</f>
        <v>2.4964988172579038E-2</v>
      </c>
      <c r="M36" s="3">
        <f t="shared" ref="M36:M37" si="7">L36/K36</f>
        <v>2.4965449217616963E-2</v>
      </c>
    </row>
    <row r="37" spans="3:13" x14ac:dyDescent="0.25">
      <c r="C37" t="s">
        <v>94</v>
      </c>
      <c r="E37">
        <f>E34*E13</f>
        <v>2.5475815021758358E-2</v>
      </c>
      <c r="F37">
        <f>((F34*E13)^2+(E34*F13)^2)^0.5</f>
        <v>5.9725488022118821E-2</v>
      </c>
      <c r="G37" s="3">
        <f t="shared" si="0"/>
        <v>2.3443995009034464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0.10634416157364508</v>
      </c>
      <c r="F40">
        <f>(F37^2+F31^2)^0.5</f>
        <v>0.12463245680865205</v>
      </c>
      <c r="G40" s="3">
        <f t="shared" si="0"/>
        <v>1.1719727248245972</v>
      </c>
      <c r="J40" t="s">
        <v>79</v>
      </c>
      <c r="K40" s="60">
        <f>K36*E40</f>
        <v>0.10634219768156454</v>
      </c>
      <c r="L40" s="60">
        <f>((F40*K36)^2+(L36*E40)^2)^0.5</f>
        <v>0.12465842920591873</v>
      </c>
      <c r="M40" s="3">
        <f>L40/K40</f>
        <v>1.1722386025837181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0.65600670626814128</v>
      </c>
      <c r="I46" t="s">
        <v>132</v>
      </c>
      <c r="K46" s="3">
        <f>ABS(K40-K43)/K43</f>
        <v>0.99220018128483778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0.52645617563868041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2.8507411831627378E-2</v>
      </c>
      <c r="C2">
        <f>'Exp1'!W17</f>
        <v>6.8648118106679812E-2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35.078596608709177</v>
      </c>
      <c r="C5">
        <f>C2/B2^2</f>
        <v>84.47205439883588</v>
      </c>
      <c r="E5">
        <f>B5*F1</f>
        <v>35.078596608709177</v>
      </c>
      <c r="F5">
        <f>((C5*F$1)^2+(G$1*B5)^2)^0.5</f>
        <v>84.472797611980312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2.8507411831627378E-2</v>
      </c>
      <c r="Q7">
        <f>Exp2_Act_C3!Q7</f>
        <v>3.0159630323332892E-3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2.7717264361624461E-2</v>
      </c>
      <c r="F9">
        <f>F5/((1+E5)^2)</f>
        <v>6.4895951695972218E-2</v>
      </c>
      <c r="G9" s="3">
        <f>F9/E9</f>
        <v>2.3413548627772576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2.7149916030121311E-2</v>
      </c>
      <c r="Q10">
        <f>((L$9*P7)^2+(Q7*K$9)^2)^0.5</f>
        <v>2.8978946956995898E-3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2.7717264361624461E-2</v>
      </c>
      <c r="F13">
        <f>((F9*F$1)^2+(E9*G$1)^2)^0.5</f>
        <v>6.4896555679410495E-2</v>
      </c>
      <c r="G13" s="3">
        <f t="shared" si="0"/>
        <v>2.3413766536520857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0.97356771820120047</v>
      </c>
      <c r="K14">
        <f>Q10/((1+P10)^2)</f>
        <v>2.7467234163672722E-3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0.97228273563837553</v>
      </c>
      <c r="F16">
        <f>F13</f>
        <v>6.4896555679410495E-2</v>
      </c>
      <c r="G16" s="3">
        <f t="shared" si="0"/>
        <v>6.6746588518617589E-2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0.97356771820120047</v>
      </c>
      <c r="L18">
        <f>((J14*Q$16)^2+(K14*P$16)^2)^0.5</f>
        <v>1.2814495043987595E-2</v>
      </c>
      <c r="M18" s="3">
        <f t="shared" ref="M18:M19" si="1">L18/K18</f>
        <v>1.3162407508400266E-2</v>
      </c>
    </row>
    <row r="19" spans="3:13" x14ac:dyDescent="0.25">
      <c r="C19" t="s">
        <v>87</v>
      </c>
      <c r="E19">
        <f>E16*E13</f>
        <v>2.6949017617932284E-2</v>
      </c>
      <c r="F19">
        <f>((F16*E13)^2+(E16*F13)^2)^0.5</f>
        <v>6.3123434407229492E-2</v>
      </c>
      <c r="G19" s="3">
        <f t="shared" si="0"/>
        <v>2.3423278466828492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2.6432281798799528E-2</v>
      </c>
      <c r="L21">
        <f>L18</f>
        <v>1.2814495043987595E-2</v>
      </c>
      <c r="M21" s="3">
        <f>L21/K21</f>
        <v>0.48480472255594631</v>
      </c>
    </row>
    <row r="22" spans="3:13" x14ac:dyDescent="0.25">
      <c r="C22" t="s">
        <v>89</v>
      </c>
      <c r="E22">
        <f>E19+E13</f>
        <v>5.4666281979556745E-2</v>
      </c>
      <c r="F22">
        <f>((F19^2+F13^2)^0.5)</f>
        <v>9.0532485387371492E-2</v>
      </c>
      <c r="G22" s="3">
        <f t="shared" si="0"/>
        <v>1.6560937036330263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2.5733616277708378E-2</v>
      </c>
      <c r="L24">
        <f>((L21*K18)^2+(K21*L18)^2)^0.5</f>
        <v>1.248037591300992E-2</v>
      </c>
      <c r="M24" s="3">
        <f t="shared" ref="M24:M25" si="3">L24/K24</f>
        <v>0.48498336877048198</v>
      </c>
    </row>
    <row r="25" spans="3:13" x14ac:dyDescent="0.25">
      <c r="C25" t="s">
        <v>90</v>
      </c>
      <c r="E25">
        <f>1-E22</f>
        <v>0.9453337180204433</v>
      </c>
      <c r="F25">
        <f>F22</f>
        <v>9.0532485387371492E-2</v>
      </c>
      <c r="G25" s="3">
        <f t="shared" si="0"/>
        <v>9.5767752341415671E-2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0.9993013344789089</v>
      </c>
      <c r="L27">
        <f>((L24^2+L18^2)^0.5)</f>
        <v>1.7887735076370648E-2</v>
      </c>
      <c r="M27" s="3">
        <f t="shared" ref="M27:M28" si="4">L27/K27</f>
        <v>1.7900241357826571E-2</v>
      </c>
    </row>
    <row r="28" spans="3:13" x14ac:dyDescent="0.25">
      <c r="C28" t="s">
        <v>92</v>
      </c>
      <c r="E28">
        <f>E13*E25</f>
        <v>2.6202064572329983E-2</v>
      </c>
      <c r="F28">
        <f>((F25*E13)^2+(E25*F13)^2)^0.5</f>
        <v>6.1400199187507776E-2</v>
      </c>
      <c r="G28" s="3">
        <f t="shared" si="0"/>
        <v>2.3433343971050236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6.9866552109110192E-4</v>
      </c>
      <c r="L30">
        <f>L27</f>
        <v>1.7887735076370648E-2</v>
      </c>
      <c r="M30" s="3">
        <f t="shared" ref="M30:M31" si="5">L30/K30</f>
        <v>25.602716230272069</v>
      </c>
    </row>
    <row r="31" spans="3:13" x14ac:dyDescent="0.25">
      <c r="C31" t="s">
        <v>91</v>
      </c>
      <c r="E31" s="6">
        <f>E28+E22</f>
        <v>8.0868346551886724E-2</v>
      </c>
      <c r="F31">
        <f>((F28^2)+F22^2)^0.5</f>
        <v>0.10938974070122053</v>
      </c>
      <c r="G31" s="3">
        <f t="shared" si="0"/>
        <v>1.3526892210048329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6.801981971545168E-4</v>
      </c>
      <c r="L33">
        <f>((L30*K18)^2+(K30*L18)^2)^0.5</f>
        <v>1.7414923723478967E-2</v>
      </c>
      <c r="M33" s="3">
        <f t="shared" ref="M33:M34" si="6">L33/K33</f>
        <v>25.602719613681828</v>
      </c>
    </row>
    <row r="34" spans="3:14" x14ac:dyDescent="0.25">
      <c r="C34" t="s">
        <v>93</v>
      </c>
      <c r="E34">
        <f>1-E31</f>
        <v>0.91913165344811332</v>
      </c>
      <c r="F34">
        <f>F31</f>
        <v>0.10938974070122053</v>
      </c>
      <c r="G34" s="3">
        <f t="shared" si="0"/>
        <v>0.11901422423093144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0.99998153267606338</v>
      </c>
      <c r="L36">
        <f>((L33^2)+L27^2)^0.5</f>
        <v>2.4964988172579038E-2</v>
      </c>
      <c r="M36" s="3">
        <f t="shared" ref="M36:M37" si="7">L36/K36</f>
        <v>2.4965449217616963E-2</v>
      </c>
    </row>
    <row r="37" spans="3:14" x14ac:dyDescent="0.25">
      <c r="C37" t="s">
        <v>94</v>
      </c>
      <c r="E37">
        <f>E34*E13</f>
        <v>2.5475815021758358E-2</v>
      </c>
      <c r="F37">
        <f>((F34*E13)^2+(E34*F13)^2)^0.5</f>
        <v>5.9725488022118821E-2</v>
      </c>
      <c r="G37" s="3">
        <f t="shared" si="0"/>
        <v>2.3443995009034464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0.10634416157364508</v>
      </c>
      <c r="F40">
        <f>(F37^2+F31^2)^0.5</f>
        <v>0.12463245680865205</v>
      </c>
      <c r="G40" s="3">
        <f t="shared" si="0"/>
        <v>1.1719727248245972</v>
      </c>
      <c r="I40" s="61"/>
      <c r="J40" s="61" t="s">
        <v>79</v>
      </c>
      <c r="K40" s="61">
        <f>K36*E40</f>
        <v>0.10634219768156454</v>
      </c>
      <c r="L40" s="61">
        <f>((F40*K36)^2+(L36*E40)^2)^0.5</f>
        <v>0.12465842920591873</v>
      </c>
      <c r="M40" s="62">
        <f>L40/K40</f>
        <v>1.1722386025837181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-1.0360061619835828</v>
      </c>
      <c r="I46" t="s">
        <v>132</v>
      </c>
      <c r="K46" s="3">
        <f>ABS(K40-K43)/K43</f>
        <v>0.99080545056871971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0.50592913296730757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2016-04-22T08:01:42Z</dcterms:modified>
</cp:coreProperties>
</file>