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<sst xmlns="http://schemas.openxmlformats.org/spreadsheetml/2006/main" count="680" uniqueCount="172">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</sst>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0.15269962126903902</v>
      </c>
      <c r="S6" s="25">
        <f>Exp2_eq_V_p_sep_C1!C2</f>
        <v>1.6706913623007271E-2</v>
      </c>
      <c r="T6" s="25"/>
      <c r="U6" s="25">
        <f>Exp2_eq_V_p_sep_C1!P7</f>
        <v>0.15269962126903902</v>
      </c>
      <c r="V6" s="27">
        <f>Exp2_eq_V_p_sep_C1!Q7</f>
        <v>1.6706913623007271E-2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0.43269675694526699</v>
      </c>
      <c r="S10" s="25">
        <f>Exp2_eq_V_p_sep_C1!L40</f>
        <v>2.4997543875919296E-2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2.303925148106742</v>
      </c>
      <c r="S13" s="18">
        <f>((S11/R10)^2+((S10*R11)/(R10^2))^2)^0.5</f>
        <v>0.16435525820567923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0.15269962126903902</v>
      </c>
      <c r="E16" s="25">
        <f>'Exp1'!AO12</f>
        <v>1.6706913623007271E-2</v>
      </c>
      <c r="F16" s="25"/>
      <c r="G16" s="25">
        <f>'Exp1'!AN12</f>
        <v>0.15269962126903902</v>
      </c>
      <c r="H16" s="25">
        <f>'Exp1'!AO12</f>
        <v>1.6706913623007271E-2</v>
      </c>
      <c r="J16" s="22" t="s">
        <v>152</v>
      </c>
      <c r="K16" s="25">
        <f>Exp2_Eq_V_P_Sep_C3!B2</f>
        <v>0.15269962126903902</v>
      </c>
      <c r="L16" s="25">
        <f>Exp2_Eq_V_P_Sep_C3!C2</f>
        <v>4.2111040125574664E-2</v>
      </c>
      <c r="M16" s="25"/>
      <c r="N16" s="25">
        <f>Exp2_Eq_V_P_Sep_C3!P7</f>
        <v>0.15269962126903902</v>
      </c>
      <c r="O16" s="27">
        <f>Exp2_Eq_V_P_Sep_C3!Q7</f>
        <v>1.6706913623007271E-2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0.15269962126903902</v>
      </c>
      <c r="S18" s="25">
        <f>Exp2_Eq_V_P_Sep_C2!C2</f>
        <v>4.2111040125574664E-2</v>
      </c>
      <c r="T18" s="25"/>
      <c r="U18" s="25">
        <f>Exp2_Eq_V_P_Sep_C2!P7</f>
        <v>0.15269962126903902</v>
      </c>
      <c r="V18" s="27">
        <f>Exp2_Eq_V_P_Sep_C2!Q7</f>
        <v>1.6706913623007271E-2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0.11492265718241958</v>
      </c>
      <c r="E20" s="25">
        <f>'Exp1'!AD27</f>
        <v>1.1126304396446384E-2</v>
      </c>
      <c r="F20" s="25"/>
      <c r="G20" s="25"/>
      <c r="H20" s="27"/>
      <c r="J20" s="22" t="s">
        <v>79</v>
      </c>
      <c r="K20" s="25">
        <f>Exp2_Eq_V_P_Sep_C3!K40</f>
        <v>0.43269675694526699</v>
      </c>
      <c r="L20" s="25">
        <f>Exp2_Eq_V_P_Sep_C3!L40</f>
        <v>5.4841821951387856E-2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0.43269675694526699</v>
      </c>
      <c r="S22" s="25">
        <f>Exp2_Eq_V_P_Sep_C2!L40</f>
        <v>5.4841821951387856E-2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7.2563347082065244</v>
      </c>
      <c r="E23" s="18">
        <f>'Exp1'!AD33</f>
        <v>1.0876260844288899</v>
      </c>
      <c r="F23" s="18"/>
      <c r="G23" s="18"/>
      <c r="H23" s="41"/>
      <c r="J23" s="24" t="s">
        <v>154</v>
      </c>
      <c r="K23" s="18">
        <f>K21/K20</f>
        <v>2.3011831371496072</v>
      </c>
      <c r="L23" s="18">
        <f>((L21/K20)^2+((L20*K21)/(K20^2))^2)^0.5</f>
        <v>0.30731015157390174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2.1501846092963866</v>
      </c>
      <c r="S25" s="18">
        <f>((S23/R22)^2+((S22*R23)/(R22^2))^2)^0.5</f>
        <v>0.29244518164000705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topLeftCell="R1"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40.866164715664368</v>
      </c>
      <c r="F4">
        <v>0.94633079891925276</v>
      </c>
      <c r="G4" s="3">
        <v>2.3156829262143009E-2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-0.42736620316604257</v>
      </c>
      <c r="M4" s="8">
        <f>((F8/E5)^2+((F5*E8)/(E5^2))^2)^0.5</f>
        <v>6.4545789181166754E-2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40.866164715664368</v>
      </c>
      <c r="S4">
        <f>(($Q4*$Q$2*E4)^2+(F4*$Q4)^2)^0.5</f>
        <v>2.2518104998872972</v>
      </c>
      <c r="T4" s="3">
        <f>S4/R4</f>
        <v>5.5102075654879304E-2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-0.42736620316604257</v>
      </c>
      <c r="Z4" s="8">
        <f>((S8/R5)^2+((S5*R8)/(R5^2))^2)^0.5</f>
        <v>0.1198041330285514</v>
      </c>
      <c r="AA4" s="42"/>
      <c r="AC4" s="43"/>
      <c r="AE4" s="64">
        <f>Y12/Y11</f>
        <v>5.5490183952470389</v>
      </c>
      <c r="AF4" s="61">
        <f>((Z12/Y11)^2+((Y12*Z11)/(Y11^2))^2)^0.5</f>
        <v>0.70840092881465688</v>
      </c>
      <c r="AH4">
        <v>0.88700400000000001</v>
      </c>
      <c r="AI4">
        <v>0</v>
      </c>
      <c r="AK4">
        <f>1/S16</f>
        <v>1.4</v>
      </c>
      <c r="AL4">
        <f>T16/S16^2</f>
        <v>1.979898987322333E-2</v>
      </c>
      <c r="AN4">
        <f>AK10*AK4</f>
        <v>6.5488047166673446</v>
      </c>
      <c r="AO4">
        <f>((AL10*AK4)^2+(AL4*AK10)^2)^0.5</f>
        <v>0.71650678519061706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23.047086583869657</v>
      </c>
      <c r="F5" s="10">
        <f>((F4*$C5*$B5)^2+($C5*$B$2*E4)^2+($C$2*$B5*E4)^2)^0.5</f>
        <v>0.73420115264714436</v>
      </c>
      <c r="G5" s="3">
        <f>F5/E5</f>
        <v>3.1856571110424073E-2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23.047086583869657</v>
      </c>
      <c r="S5">
        <f>((S4*$C5*$B5)^2+($C5*$B$2*R4)^2+($C$2*$B5*R4)^2)^0.5</f>
        <v>1.3663717768452908</v>
      </c>
      <c r="T5" s="3">
        <f>S5/R5</f>
        <v>5.9286095527648852E-2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58.330982368155944</v>
      </c>
      <c r="F7">
        <v>1.3697516186244718</v>
      </c>
      <c r="G7" s="3">
        <v>2.3482402713180549E-2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-0.30526157369003043</v>
      </c>
      <c r="M7" s="3">
        <f>((M4*F19)^2+(L4*G19)^2)^0.5</f>
        <v>4.6305811748686171E-2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58.330982368155944</v>
      </c>
      <c r="S7">
        <f>(($Q7*$Q$2*E7)^2+(F7*$Q7)^2)^0.5</f>
        <v>3.2221853231634054</v>
      </c>
      <c r="T7" s="3">
        <f>S7/R7</f>
        <v>5.5239688967118464E-2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-0.30526157369003043</v>
      </c>
      <c r="Z7" s="3">
        <f>((Z4*S19)^2+(Y4*T19)^2)^0.5</f>
        <v>8.5683204677452635E-2</v>
      </c>
      <c r="AA7" s="54" t="s">
        <v>15</v>
      </c>
      <c r="AB7" s="54">
        <f>1/(1+1/V17)</f>
        <v>-0.27204376995804574</v>
      </c>
      <c r="AC7">
        <f>W14/((V14+1)^2)</f>
        <v>0.11980413302855139</v>
      </c>
      <c r="AH7">
        <f>S19</f>
        <v>0.7142857142857143</v>
      </c>
      <c r="AI7">
        <f>T19</f>
        <v>1.0101525445522107E-2</v>
      </c>
      <c r="AK7">
        <f>AH4*AH7</f>
        <v>0.63357428571428576</v>
      </c>
      <c r="AL7">
        <f>((AI7*AH4)^2+(AH7*AI4)^2)^0.5</f>
        <v>8.9600934762798911E-3</v>
      </c>
      <c r="AN7">
        <f>1/AN4</f>
        <v>0.15269962126903902</v>
      </c>
      <c r="AO7">
        <f>AO4/AN4^2</f>
        <v>1.6706913623007271E-2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32.896632471257071</v>
      </c>
      <c r="F8">
        <f>((F7*$C8*$B8)^2+($C8*$B$2*E7)^2+($C$2*$B8*E7)^2)^0.5</f>
        <v>1.0557849236293866</v>
      </c>
      <c r="G8" s="3">
        <f>F8/E8</f>
        <v>3.2094012192641984E-2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32.896632471257071</v>
      </c>
      <c r="S8">
        <f>((S7*$C8*$B8)^2+($C8*$B$2*R7)^2+($C$2*$B8*R7)^2)^0.5</f>
        <v>1.9545211369630981</v>
      </c>
      <c r="T8" s="3">
        <f>S8/R8</f>
        <v>5.9414018704523362E-2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11.30021443157327</v>
      </c>
      <c r="F10">
        <v>0.37127899762840311</v>
      </c>
      <c r="G10" s="3">
        <v>3.2855924980594538E-2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4.1810793396821095</v>
      </c>
      <c r="S10">
        <f>(($Q10*$Q$2*E10)^2+(F10*$Q10)^2)^0.5</f>
        <v>0.25014988545137667</v>
      </c>
      <c r="T10" s="3">
        <f>S10/R10</f>
        <v>5.9829021438850702E-2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0.11158960769788412</v>
      </c>
      <c r="AI10" s="3">
        <f>Z14</f>
        <v>9.8486922756371945E-3</v>
      </c>
      <c r="AK10">
        <f>AK7/AH10-1</f>
        <v>4.6777176547623895</v>
      </c>
      <c r="AL10">
        <f>((AL7/AH10)^2+((AK7*AI10)/(AH10^2))^2)^0.5</f>
        <v>0.50749716224238495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5.7923769154801423</v>
      </c>
      <c r="F11" s="18">
        <f>((F10*$C11*$B11)^2+($C11*$B$2*E10)^2+($C$2*$B11*E10)^2)^0.5</f>
        <v>0.22985300596537581</v>
      </c>
      <c r="G11" s="20">
        <f>F11/E11</f>
        <v>3.968198363457548E-2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0.25132794526550478</v>
      </c>
      <c r="M11" s="3">
        <f>((F11/E5)^2+((F5*E11)/(E5^2))^2)^0.5</f>
        <v>1.2789360165525496E-2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2.1431794587276527</v>
      </c>
      <c r="S11" s="18">
        <f>((S10*$C11*$B11)^2+($C11*$B$2*R10)^2+($C$2*$B11*R10)^2)^0.5</f>
        <v>0.13680570761659022</v>
      </c>
      <c r="T11" s="20">
        <f>S11/R11</f>
        <v>6.3833062163542786E-2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9.299133974823677E-2</v>
      </c>
      <c r="Z11" s="3">
        <f>((S11/R5)^2+((S5*R11)/(R5^2))^2)^0.5</f>
        <v>8.1011955320976735E-3</v>
      </c>
      <c r="AA11" s="27"/>
      <c r="AB11" s="54" t="s">
        <v>19</v>
      </c>
      <c r="AC11" s="54">
        <f>(1/(1+Y25))*AB7</f>
        <v>7.811315694616347E-2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0.15269962126903902</v>
      </c>
      <c r="AO12">
        <f>AO7</f>
        <v>1.6706913623007271E-2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-0.29940894089975023</v>
      </c>
      <c r="J14" s="6">
        <f>((F5/E8)^2+((F8*E5)/(E8^2))^2)^0.5</f>
        <v>3.168086977440833E-2</v>
      </c>
      <c r="K14" s="22" t="s">
        <v>65</v>
      </c>
      <c r="L14" s="3">
        <f>L11/F23</f>
        <v>0.30159353431860575</v>
      </c>
      <c r="M14" s="3">
        <f>((M11/F23)^2+((L11*G23)/(F23^2))^2)^0.5</f>
        <v>1.5928881572390488E-2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-0.29940894089975023</v>
      </c>
      <c r="W14" s="6">
        <f>((S5/R8)^2+((S8*R5)/(R8^2))^2)^0.5</f>
        <v>5.880320288997077E-2</v>
      </c>
      <c r="X14" s="22" t="s">
        <v>65</v>
      </c>
      <c r="Y14" s="3">
        <f>Y11/S23</f>
        <v>0.11158960769788412</v>
      </c>
      <c r="Z14" s="3">
        <f>((Z11/S23)^2+((Y11*T23)/(S23^2))^2)^0.5</f>
        <v>9.8486922756371945E-3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-4.4826881999602399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-0.21386352921410731</v>
      </c>
      <c r="J17">
        <f>((J14*F16)^2+(I14*G16)^2)^0.5</f>
        <v>2.2830415762717764E-2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-0.21386352921410731</v>
      </c>
      <c r="W17">
        <f>((W14*S16)^2+(V14*T16)^2)^0.5</f>
        <v>4.2111040125574664E-2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0.12724968439086587</v>
      </c>
      <c r="AO17">
        <f>((AO14*AN12)^2+(AO12*AN14)^2)^0.5</f>
        <v>1.4038251258064901E-2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-0.98798394659673316</v>
      </c>
      <c r="M18">
        <f>((M14/L7)^2+((L14*M7)/(L7^2))^2)^0.5</f>
        <v>0.1586938322524053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-0.36555406024079123</v>
      </c>
      <c r="Z18">
        <f>((Z14/Y7)^2+((Y14*Z7)/(Y7^2))^2)^0.5</f>
        <v>0.10755936807198355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0.88711490794550274</v>
      </c>
      <c r="AO19">
        <f>AO17/((AN17+1)^2)</f>
        <v>1.1047722740542285E-2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0.13247130340940666</v>
      </c>
      <c r="AD20">
        <f>U32/((1+T32)^2)</f>
        <v>1.2678327215458843E-2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-1.0121621949877404</v>
      </c>
      <c r="M22">
        <f>M18/(L18^2)</f>
        <v>0.16257743674571357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-2.7355734999668666</v>
      </c>
      <c r="Z22">
        <f>Z18/(Y18^2)</f>
        <v>0.8049057279710865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0.86752869659059328</v>
      </c>
      <c r="AD24">
        <f>U41/((1+T41)^2)</f>
        <v>1.2678327215458847E-2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-2.4145946339852888</v>
      </c>
      <c r="M25">
        <f>((L22*G25)^2+(M22*F25)^2)^0.5</f>
        <v>0.19584763735328165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-4.4826881999602399</v>
      </c>
      <c r="Z25">
        <f>((Y22*T25)^2+(Z22*S25)^2)^0.5</f>
        <v>0.96700189290889638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6.5488047166673455</v>
      </c>
      <c r="W27" s="27">
        <f>AO7/(AN7^2)</f>
        <v>0.71650678519061717</v>
      </c>
      <c r="Z27" s="4"/>
      <c r="AB27" s="61" t="s">
        <v>79</v>
      </c>
      <c r="AC27" s="61">
        <f>AC24*AC20</f>
        <v>0.11492265718241958</v>
      </c>
      <c r="AD27" s="61">
        <f>((AD20*AC24)^2+(AD24*AC20)^2)^0.5</f>
        <v>1.1126304396446384E-2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6.5488047166673455</v>
      </c>
      <c r="U32" s="25">
        <f>((S$30*W27)^2+(T$30*V27)^2)^0.5</f>
        <v>0.72246753689532794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7.2563347082065244</v>
      </c>
      <c r="AD33">
        <f>((AD28/AC27)^2+((AD27*AC28)/(AC27^2))^2)^0.5</f>
        <v>1.0876260844288899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0.15269962126903902</v>
      </c>
      <c r="W36" s="27">
        <f>AO12</f>
        <v>1.6706913623007271E-2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0.15269962126903902</v>
      </c>
      <c r="U41" s="25">
        <f>((S$30*W36)^2+(T$30*V36)^2)^0.5</f>
        <v>1.6845901509677883E-2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0.15269962126903902</v>
      </c>
      <c r="P26" s="61">
        <f>_xlfn.STDEV.S(Exp2_Act_C1!P7,Exp2_Act_C2!P7)+AVERAGE(Exp2_Act_C2!Q7,Exp2_Act_C1!Q7)</f>
        <v>1.6706913623007271E-2</v>
      </c>
      <c r="Q26" s="62">
        <f>P26/O26</f>
        <v>0.10941031473530394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0.15269962126903902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0.15269962126903902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0.15269962126903902</v>
      </c>
      <c r="C2">
        <f>'Exp1'!AO7</f>
        <v>1.6706913623007271E-2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6.5488047166673455</v>
      </c>
      <c r="C5">
        <f>C2/B2^2</f>
        <v>0.71650678519061717</v>
      </c>
      <c r="E5">
        <f>B5*F1</f>
        <v>4.6777176547623895</v>
      </c>
      <c r="F5">
        <f>((C5*F$1)^2+(G$1*B5)^2)^0.5</f>
        <v>0.51604824063952004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0.15269962126903902</v>
      </c>
      <c r="Q7">
        <f>C2</f>
        <v>1.6706913623007271E-2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0.17612710966020195</v>
      </c>
      <c r="F9">
        <f>F5/((1+E5)^2)</f>
        <v>1.6008207979985357E-2</v>
      </c>
      <c r="G9" s="3">
        <f>F9/E9</f>
        <v>9.0890085069071022E-2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0.1454282107324181</v>
      </c>
      <c r="Q10">
        <f>((L$9*P7)^2+(Q7*K$9)^2)^0.5</f>
        <v>1.6043715723502744E-2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0.12580507832871568</v>
      </c>
      <c r="F13">
        <f>((F9*F$1)^2+(E9*G$1)^2)^0.5</f>
        <v>1.1572021027203498E-2</v>
      </c>
      <c r="G13" s="3">
        <f t="shared" si="0"/>
        <v>9.1983735322408861E-2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0.87303594466262768</v>
      </c>
      <c r="K14">
        <f>Q10/((1+P10)^2)</f>
        <v>1.2228387935033117E-2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0.87419492167128432</v>
      </c>
      <c r="F16">
        <f>F13</f>
        <v>1.1572021027203498E-2</v>
      </c>
      <c r="G16" s="3">
        <f t="shared" si="0"/>
        <v>1.3237346431937774E-2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0.83146280444059772</v>
      </c>
      <c r="L18">
        <f>((J14*Q$16)^2+(K14*P$16)^2)^0.5</f>
        <v>1.6549844279960337E-2</v>
      </c>
      <c r="M18" s="3">
        <f t="shared" ref="M18:M19" si="1">L18/K18</f>
        <v>1.990449144756987E-2</v>
      </c>
    </row>
    <row r="19" spans="3:13" x14ac:dyDescent="0.25">
      <c r="C19" t="s">
        <v>87</v>
      </c>
      <c r="E19">
        <f>E16*E13</f>
        <v>0.1099781605954214</v>
      </c>
      <c r="F19">
        <f>((F16*E13)^2+(E16*F13)^2)^0.5</f>
        <v>1.0220418397133141E-2</v>
      </c>
      <c r="G19" s="3">
        <f t="shared" si="0"/>
        <v>9.2931345112518965E-2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0.16853719555940228</v>
      </c>
      <c r="L21">
        <f>L18</f>
        <v>1.6549844279960337E-2</v>
      </c>
      <c r="M21" s="3">
        <f>L21/K21</f>
        <v>9.8196983906304602E-2</v>
      </c>
    </row>
    <row r="22" spans="3:13" x14ac:dyDescent="0.25">
      <c r="C22" t="s">
        <v>89</v>
      </c>
      <c r="E22">
        <f>E19+E13</f>
        <v>0.23578323892413708</v>
      </c>
      <c r="F22">
        <f>((F19^2+F13^2)^0.5)</f>
        <v>1.5439191133815833E-2</v>
      </c>
      <c r="G22" s="3">
        <f t="shared" si="0"/>
        <v>6.5480443835888483E-2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0.14013240927237408</v>
      </c>
      <c r="L24">
        <f>((L21*K18)^2+(K21*L18)^2)^0.5</f>
        <v>1.4040425769932249E-2</v>
      </c>
      <c r="M24" s="3">
        <f t="shared" ref="M24:M25" si="3">L24/K24</f>
        <v>0.10019399397210108</v>
      </c>
    </row>
    <row r="25" spans="3:13" x14ac:dyDescent="0.25">
      <c r="C25" t="s">
        <v>90</v>
      </c>
      <c r="E25">
        <f>1-E22</f>
        <v>0.76421676107586289</v>
      </c>
      <c r="F25">
        <f>F22</f>
        <v>1.5439191133815833E-2</v>
      </c>
      <c r="G25" s="3">
        <f t="shared" si="0"/>
        <v>2.020263349377547E-2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0.97159521371297175</v>
      </c>
      <c r="L27">
        <f>((L24^2+L18^2)^0.5)</f>
        <v>2.170324633532766E-2</v>
      </c>
      <c r="M27" s="3">
        <f t="shared" ref="M27:M28" si="4">L27/K27</f>
        <v>2.2337745214273178E-2</v>
      </c>
    </row>
    <row r="28" spans="3:13" x14ac:dyDescent="0.25">
      <c r="C28" t="s">
        <v>92</v>
      </c>
      <c r="E28">
        <f>E13*E25</f>
        <v>9.6142349487266326E-2</v>
      </c>
      <c r="F28">
        <f>((F25*E13)^2+(E25*F13)^2)^0.5</f>
        <v>9.0543197645343056E-3</v>
      </c>
      <c r="G28" s="3">
        <f t="shared" si="0"/>
        <v>9.4176185758113956E-2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2.840478628702825E-2</v>
      </c>
      <c r="L30">
        <f>L27</f>
        <v>2.170324633532766E-2</v>
      </c>
      <c r="M30" s="3">
        <f t="shared" ref="M30:M31" si="5">L30/K30</f>
        <v>0.76407004495714115</v>
      </c>
    </row>
    <row r="31" spans="3:13" x14ac:dyDescent="0.25">
      <c r="C31" t="s">
        <v>91</v>
      </c>
      <c r="E31" s="6">
        <f>E28+E22</f>
        <v>0.3319255884114034</v>
      </c>
      <c r="F31">
        <f>((F28^2)+F22^2)^0.5</f>
        <v>1.7898305206497458E-2</v>
      </c>
      <c r="G31" s="3">
        <f t="shared" si="0"/>
        <v>5.3922643602618246E-2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2.3617523265748341E-2</v>
      </c>
      <c r="L33">
        <f>((L30*K18)^2+(K30*L18)^2)^0.5</f>
        <v>1.8051564153177942E-2</v>
      </c>
      <c r="M33" s="3">
        <f t="shared" ref="M33:M34" si="6">L33/K33</f>
        <v>0.76432926306703319</v>
      </c>
    </row>
    <row r="34" spans="3:13" x14ac:dyDescent="0.25">
      <c r="C34" t="s">
        <v>93</v>
      </c>
      <c r="E34">
        <f>1-E31</f>
        <v>0.6680744115885966</v>
      </c>
      <c r="F34">
        <f>F31</f>
        <v>1.7898305206497458E-2</v>
      </c>
      <c r="G34" s="3">
        <f t="shared" si="0"/>
        <v>2.6790885709778268E-2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0.99521273697872004</v>
      </c>
      <c r="L36">
        <f>((L33^2)+L27^2)^0.5</f>
        <v>2.8229237854894566E-2</v>
      </c>
      <c r="M36" s="3">
        <f t="shared" ref="M36:M37" si="7">L36/K36</f>
        <v>2.8365028707925562E-2</v>
      </c>
    </row>
    <row r="37" spans="3:13" x14ac:dyDescent="0.25">
      <c r="C37" t="s">
        <v>94</v>
      </c>
      <c r="E37">
        <f>E34*E13</f>
        <v>8.4047153679314035E-2</v>
      </c>
      <c r="F37">
        <f>((F34*E13)^2+(E34*F13)^2)^0.5</f>
        <v>8.0522082205240052E-3</v>
      </c>
      <c r="G37" s="3">
        <f t="shared" si="0"/>
        <v>9.5805840745631837E-2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0.41597274209071744</v>
      </c>
      <c r="F40">
        <f>(F37^2+F31^2)^0.5</f>
        <v>1.9626191339422134E-2</v>
      </c>
      <c r="G40" s="3">
        <f t="shared" si="0"/>
        <v>4.7181436073861674E-2</v>
      </c>
      <c r="J40" t="s">
        <v>79</v>
      </c>
      <c r="K40">
        <f>K36*E40</f>
        <v>0.41398137116464612</v>
      </c>
      <c r="L40">
        <f>((F40*K36)^2+(L36*E40)^2)^0.5</f>
        <v>2.2790277073576407E-2</v>
      </c>
      <c r="M40" s="3">
        <f>L40/K40</f>
        <v>5.5051455599224051E-2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5.4775878650369867</v>
      </c>
      <c r="I46" t="s">
        <v>132</v>
      </c>
      <c r="K46" s="3">
        <f>ABS(K40-K43)/K43</f>
        <v>0.48083579520905839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0.24041789760527704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0.15269962126903902</v>
      </c>
      <c r="C2">
        <f>'Exp1'!AO7</f>
        <v>1.6706913623007271E-2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6.5488047166673455</v>
      </c>
      <c r="C5">
        <f>C2/B2^2</f>
        <v>0.71650678519061717</v>
      </c>
      <c r="E5">
        <f>B5*F1</f>
        <v>4.6777176547623895</v>
      </c>
      <c r="F5">
        <f>((C5*F$1)^2+(G$1*B5)^2)^0.5</f>
        <v>0.51604824063952004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0.15269962126903902</v>
      </c>
      <c r="Q7">
        <f>'Exp1'!AO12</f>
        <v>1.6706913623007271E-2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0.17612710966020195</v>
      </c>
      <c r="F9">
        <f>F5/((1+E5)^2)</f>
        <v>1.6008207979985357E-2</v>
      </c>
      <c r="G9" s="3">
        <f>F9/E9</f>
        <v>9.0890085069071022E-2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0.1454282107324181</v>
      </c>
      <c r="Q10">
        <f>((L$9*P7)^2+(Q7*K$9)^2)^0.5</f>
        <v>1.6043715723502744E-2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0.12580507832871568</v>
      </c>
      <c r="F13">
        <f>((F9*F$1)^2+(E9*G$1)^2)^0.5</f>
        <v>1.1572021027203498E-2</v>
      </c>
      <c r="G13" s="3">
        <f t="shared" si="0"/>
        <v>9.1983735322408861E-2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0.87303594466262768</v>
      </c>
      <c r="K14">
        <f>Q10/((1+P10)^2)</f>
        <v>1.2228387935033117E-2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0.87419492167128432</v>
      </c>
      <c r="F16">
        <f>F13</f>
        <v>1.1572021027203498E-2</v>
      </c>
      <c r="G16" s="3">
        <f t="shared" si="0"/>
        <v>1.3237346431937774E-2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0.77382731458732901</v>
      </c>
      <c r="L18">
        <f>((J14*Q$16)^2+(K14*P$16)^2)^0.5</f>
        <v>1.579757863087123E-2</v>
      </c>
      <c r="M18" s="3">
        <f>L18/K18</f>
        <v>2.0414863023148586E-2</v>
      </c>
      <c r="P18" t="s">
        <v>136</v>
      </c>
      <c r="S18">
        <f>J14*P16*(1-P19)</f>
        <v>1.9841726015059735E-2</v>
      </c>
      <c r="T18">
        <f>((J14*Q$16)^2+(K14*P$16)^2)^0.5</f>
        <v>1.579757863087123E-2</v>
      </c>
      <c r="U18">
        <f>L18/K18</f>
        <v>2.0414863023148586E-2</v>
      </c>
    </row>
    <row r="19" spans="3:21" x14ac:dyDescent="0.25">
      <c r="C19" t="s">
        <v>87</v>
      </c>
      <c r="E19">
        <f>E16*E13</f>
        <v>0.1099781605954214</v>
      </c>
      <c r="F19">
        <f>((F16*E13)^2+(E16*F13)^2)^0.5</f>
        <v>1.0220418397133141E-2</v>
      </c>
      <c r="G19" s="3">
        <f t="shared" si="0"/>
        <v>9.2931345112518965E-2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0.20633095939761126</v>
      </c>
      <c r="L21">
        <f>L18</f>
        <v>1.579757863087123E-2</v>
      </c>
      <c r="M21" s="3">
        <f>L21/K21</f>
        <v>7.6564266831272834E-2</v>
      </c>
    </row>
    <row r="22" spans="3:21" x14ac:dyDescent="0.25">
      <c r="C22" t="s">
        <v>89</v>
      </c>
      <c r="E22">
        <f>E19+E13</f>
        <v>0.23578323892413708</v>
      </c>
      <c r="F22">
        <f>((F19^2+F13^2)^0.5)</f>
        <v>1.5439191133815833E-2</v>
      </c>
      <c r="G22" s="3">
        <f t="shared" si="0"/>
        <v>6.5480443835888483E-2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0.15966453222688073</v>
      </c>
      <c r="L24">
        <f>((L21*K18)^2+(K21*L18)^2)^0.5</f>
        <v>1.2651692593795947E-2</v>
      </c>
      <c r="M24" s="3">
        <f t="shared" ref="M24:M25" si="2">L24/K24</f>
        <v>7.9239217485183838E-2</v>
      </c>
    </row>
    <row r="25" spans="3:21" x14ac:dyDescent="0.25">
      <c r="C25" t="s">
        <v>90</v>
      </c>
      <c r="E25">
        <f>1-E22</f>
        <v>0.76421676107586289</v>
      </c>
      <c r="F25">
        <f>F22</f>
        <v>1.5439191133815833E-2</v>
      </c>
      <c r="G25" s="3">
        <f t="shared" si="0"/>
        <v>2.020263349377547E-2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0.93349184681420971</v>
      </c>
      <c r="L27">
        <f>((L24^2+L18^2)^0.5)</f>
        <v>2.0239288922451564E-2</v>
      </c>
      <c r="M27" s="3">
        <f t="shared" ref="M27:M28" si="3">L27/K27</f>
        <v>2.168127015948082E-2</v>
      </c>
    </row>
    <row r="28" spans="3:21" x14ac:dyDescent="0.25">
      <c r="C28" t="s">
        <v>92</v>
      </c>
      <c r="E28">
        <f>E13*E25</f>
        <v>9.6142349487266326E-2</v>
      </c>
      <c r="F28">
        <f>((F25*E13)^2+(E25*F13)^2)^0.5</f>
        <v>9.0543197645343056E-3</v>
      </c>
      <c r="G28" s="3">
        <f t="shared" si="0"/>
        <v>9.4176185758113956E-2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6.6508153185790286E-2</v>
      </c>
      <c r="L30">
        <f>L27</f>
        <v>2.0239288922451564E-2</v>
      </c>
      <c r="M30" s="3">
        <f t="shared" ref="M30:M31" si="4">L30/K30</f>
        <v>0.30431289929090621</v>
      </c>
    </row>
    <row r="31" spans="3:21" x14ac:dyDescent="0.25">
      <c r="C31" t="s">
        <v>91</v>
      </c>
      <c r="E31" s="6">
        <f>E28+E22</f>
        <v>0.3319255884114034</v>
      </c>
      <c r="F31">
        <f>((F28^2)+F22^2)^0.5</f>
        <v>1.7898305206497458E-2</v>
      </c>
      <c r="G31" s="3">
        <f t="shared" si="0"/>
        <v>5.3922643602618246E-2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5.1465825577922807E-2</v>
      </c>
      <c r="L33">
        <f>((L30*K18)^2+(K30*L18)^2)^0.5</f>
        <v>1.569691711356384E-2</v>
      </c>
      <c r="M33" s="3">
        <f t="shared" ref="M33:M34" si="5">L33/K33</f>
        <v>0.30499689720895717</v>
      </c>
    </row>
    <row r="34" spans="3:13" x14ac:dyDescent="0.25">
      <c r="C34" t="s">
        <v>93</v>
      </c>
      <c r="E34">
        <f>1-E31</f>
        <v>0.6680744115885966</v>
      </c>
      <c r="F34">
        <f>F31</f>
        <v>1.7898305206497458E-2</v>
      </c>
      <c r="G34" s="3">
        <f t="shared" si="0"/>
        <v>2.6790885709778268E-2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0.9849576723921325</v>
      </c>
      <c r="L36">
        <f>((L33^2)+L27^2)^0.5</f>
        <v>2.5612926872119943E-2</v>
      </c>
      <c r="M36" s="3">
        <f t="shared" ref="M36:M37" si="6">L36/K36</f>
        <v>2.6004088896444368E-2</v>
      </c>
    </row>
    <row r="37" spans="3:13" x14ac:dyDescent="0.25">
      <c r="C37" t="s">
        <v>94</v>
      </c>
      <c r="E37">
        <f>E34*E13</f>
        <v>8.4047153679314035E-2</v>
      </c>
      <c r="F37">
        <f>((F34*E13)^2+(E34*F13)^2)^0.5</f>
        <v>8.0522082205240052E-3</v>
      </c>
      <c r="G37" s="3">
        <f t="shared" si="0"/>
        <v>9.5805840745631837E-2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0.41597274209071744</v>
      </c>
      <c r="F40">
        <f>(F37^2+F31^2)^0.5</f>
        <v>1.9626191339422134E-2</v>
      </c>
      <c r="G40" s="3">
        <f t="shared" si="0"/>
        <v>4.7181436073861674E-2</v>
      </c>
      <c r="J40" t="s">
        <v>79</v>
      </c>
      <c r="K40">
        <f>K36*E40</f>
        <v>0.40971554382824588</v>
      </c>
      <c r="L40">
        <f>((F40*K36)^2+(L36*E40)^2)^0.5</f>
        <v>2.2072607090993332E-2</v>
      </c>
      <c r="M40" s="3">
        <f>L40/K40</f>
        <v>5.3873003901082753E-2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5.4775878650369867</v>
      </c>
      <c r="I46" t="s">
        <v>132</v>
      </c>
      <c r="K46" s="3">
        <f>ABS(K40-K43)/K43</f>
        <v>0.96994883464592507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0.48497441732733859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0.15269962126903902</v>
      </c>
      <c r="C2">
        <f>'Exp1'!AO7</f>
        <v>1.6706913623007271E-2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6.5488047166673455</v>
      </c>
      <c r="C5">
        <f>C2/B2^2</f>
        <v>0.71650678519061717</v>
      </c>
      <c r="E5">
        <f>B5*F1</f>
        <v>4.6777176547623895</v>
      </c>
      <c r="F5">
        <f>((C5*F$1)^2+(G$1*B5)^2)^0.5</f>
        <v>0.51604824063952004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0.15269962126903902</v>
      </c>
      <c r="Q7">
        <f>'Exp1'!AO12</f>
        <v>1.6706913623007271E-2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0.17612710966020195</v>
      </c>
      <c r="F9">
        <f>F5/((1+E5)^2)</f>
        <v>1.6008207979985357E-2</v>
      </c>
      <c r="G9" s="3">
        <f>F9/E9</f>
        <v>9.0890085069071022E-2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0.1454282107324181</v>
      </c>
      <c r="Q10">
        <f>((L$9*P7)^2+(Q7*K$9)^2)^0.5</f>
        <v>1.6043715723502744E-2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0.12580507832871568</v>
      </c>
      <c r="F13">
        <f>((F9*F$1)^2+(E9*G$1)^2)^0.5</f>
        <v>1.1572021027203498E-2</v>
      </c>
      <c r="G13" s="3">
        <f t="shared" si="0"/>
        <v>9.1983735322408861E-2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0.87303594466262768</v>
      </c>
      <c r="K14">
        <f>Q10/((1+P10)^2)</f>
        <v>1.2228387935033117E-2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0.87419492167128432</v>
      </c>
      <c r="F16">
        <f>F13</f>
        <v>1.1572021027203498E-2</v>
      </c>
      <c r="G16" s="3">
        <f t="shared" si="0"/>
        <v>1.3237346431937774E-2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0.79366904060238874</v>
      </c>
      <c r="L18">
        <f>((J14*Q$16)^2+(K14*P$16)^2)^0.5</f>
        <v>1.579757863087123E-2</v>
      </c>
      <c r="M18" s="3">
        <f t="shared" ref="M18:M19" si="1">L18/K18</f>
        <v>1.990449144756987E-2</v>
      </c>
    </row>
    <row r="19" spans="3:13" x14ac:dyDescent="0.25">
      <c r="C19" t="s">
        <v>87</v>
      </c>
      <c r="E19">
        <f>E16*E13</f>
        <v>0.1099781605954214</v>
      </c>
      <c r="F19">
        <f>((F16*E13)^2+(E16*F13)^2)^0.5</f>
        <v>1.0220418397133141E-2</v>
      </c>
      <c r="G19" s="3">
        <f t="shared" si="0"/>
        <v>9.2931345112518965E-2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0.20633095939761126</v>
      </c>
      <c r="L21">
        <f>L18</f>
        <v>1.579757863087123E-2</v>
      </c>
      <c r="M21" s="3">
        <f>L21/K21</f>
        <v>7.6564266831272834E-2</v>
      </c>
    </row>
    <row r="22" spans="3:13" x14ac:dyDescent="0.25">
      <c r="C22" t="s">
        <v>89</v>
      </c>
      <c r="E22">
        <f>E19+E13</f>
        <v>0.23578323892413708</v>
      </c>
      <c r="F22">
        <f>((F19^2+F13^2)^0.5)</f>
        <v>1.5439191133815833E-2</v>
      </c>
      <c r="G22" s="3">
        <f t="shared" si="0"/>
        <v>6.5480443835888483E-2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0.16375849459167255</v>
      </c>
      <c r="L24">
        <f>((L21*K18)^2+(K21*L18)^2)^0.5</f>
        <v>1.2954814068431592E-2</v>
      </c>
      <c r="M24" s="3">
        <f t="shared" ref="M24:M25" si="3">L24/K24</f>
        <v>7.9109264534545684E-2</v>
      </c>
    </row>
    <row r="25" spans="3:13" x14ac:dyDescent="0.25">
      <c r="C25" t="s">
        <v>90</v>
      </c>
      <c r="E25">
        <f>1-E22</f>
        <v>0.76421676107586289</v>
      </c>
      <c r="F25">
        <f>F22</f>
        <v>1.5439191133815833E-2</v>
      </c>
      <c r="G25" s="3">
        <f t="shared" si="0"/>
        <v>2.020263349377547E-2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0.95742753519406132</v>
      </c>
      <c r="L27">
        <f>((L24^2+L18^2)^0.5)</f>
        <v>2.0430141902252966E-2</v>
      </c>
      <c r="M27" s="3">
        <f t="shared" ref="M27:M28" si="4">L27/K27</f>
        <v>2.133857775263584E-2</v>
      </c>
    </row>
    <row r="28" spans="3:13" x14ac:dyDescent="0.25">
      <c r="C28" t="s">
        <v>92</v>
      </c>
      <c r="E28">
        <f>E13*E25</f>
        <v>9.6142349487266326E-2</v>
      </c>
      <c r="F28">
        <f>((F25*E13)^2+(E25*F13)^2)^0.5</f>
        <v>9.0543197645343056E-3</v>
      </c>
      <c r="G28" s="3">
        <f t="shared" si="0"/>
        <v>9.4176185758113956E-2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4.2572464805938681E-2</v>
      </c>
      <c r="L30">
        <f>L27</f>
        <v>2.0430141902252966E-2</v>
      </c>
      <c r="M30" s="3">
        <f t="shared" ref="M30:M31" si="5">L30/K30</f>
        <v>0.47989098106913103</v>
      </c>
    </row>
    <row r="31" spans="3:13" x14ac:dyDescent="0.25">
      <c r="C31" t="s">
        <v>91</v>
      </c>
      <c r="E31" s="6">
        <f>E28+E22</f>
        <v>0.3319255884114034</v>
      </c>
      <c r="F31">
        <f>((F28^2)+F22^2)^0.5</f>
        <v>1.7898305206497458E-2</v>
      </c>
      <c r="G31" s="3">
        <f t="shared" si="0"/>
        <v>5.3922643602618246E-2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3.3788447298608311E-2</v>
      </c>
      <c r="L33">
        <f>((L30*K18)^2+(K30*L18)^2)^0.5</f>
        <v>1.6228712676084119E-2</v>
      </c>
      <c r="M33" s="3">
        <f t="shared" ref="M33:M34" si="6">L33/K33</f>
        <v>0.48030359408532369</v>
      </c>
    </row>
    <row r="34" spans="3:14" x14ac:dyDescent="0.25">
      <c r="C34" t="s">
        <v>93</v>
      </c>
      <c r="E34">
        <f>1-E31</f>
        <v>0.6680744115885966</v>
      </c>
      <c r="F34">
        <f>F31</f>
        <v>1.7898305206497458E-2</v>
      </c>
      <c r="G34" s="3">
        <f t="shared" si="0"/>
        <v>2.6790885709778268E-2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0.99121598249266962</v>
      </c>
      <c r="L36">
        <f>((L33^2)+L27^2)^0.5</f>
        <v>2.6091412634602323E-2</v>
      </c>
      <c r="M36" s="3">
        <f t="shared" ref="M36:M37" si="7">L36/K36</f>
        <v>2.6322631086908729E-2</v>
      </c>
    </row>
    <row r="37" spans="3:14" x14ac:dyDescent="0.25">
      <c r="C37" t="s">
        <v>94</v>
      </c>
      <c r="E37">
        <f>E34*E13</f>
        <v>8.4047153679314035E-2</v>
      </c>
      <c r="F37">
        <f>((F34*E13)^2+(E34*F13)^2)^0.5</f>
        <v>8.0522082205240052E-3</v>
      </c>
      <c r="G37" s="3">
        <f t="shared" si="0"/>
        <v>9.5805840745631837E-2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0.41597274209071744</v>
      </c>
      <c r="F40">
        <f>(F37^2+F31^2)^0.5</f>
        <v>1.9626191339422134E-2</v>
      </c>
      <c r="G40" s="3">
        <f t="shared" si="0"/>
        <v>4.7181436073861674E-2</v>
      </c>
      <c r="J40" t="s">
        <v>79</v>
      </c>
      <c r="K40">
        <f>K36*E40</f>
        <v>0.41231883024162036</v>
      </c>
      <c r="L40">
        <f>((F40*K36)^2+(L36*E40)^2)^0.5</f>
        <v>2.2276548202298692E-2</v>
      </c>
      <c r="M40" s="3">
        <f>L40/K40</f>
        <v>5.4027482056166469E-2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-1.1408406602754699</v>
      </c>
      <c r="I46" t="s">
        <v>132</v>
      </c>
      <c r="K46" s="3">
        <f>ABS(K40-K43)/K43</f>
        <v>0.96435012677228671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0.48217506342048388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0.15269962126903902</v>
      </c>
      <c r="C2">
        <f>Exp2_Act_C1!C2</f>
        <v>1.6706913623007271E-2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-0.85189212083554455</v>
      </c>
      <c r="J3">
        <f>AVERAGE(I3:I4)</f>
        <v>-0.42901222687666268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6.5488047166673455</v>
      </c>
      <c r="C5">
        <f>C2/B2^2</f>
        <v>0.71650678519061717</v>
      </c>
      <c r="E5">
        <f>B5*F1</f>
        <v>6.5488047166673455</v>
      </c>
      <c r="F5">
        <f>((C5*F$1)^2+(G$1*B5)^2)^0.5</f>
        <v>0.71955415481791807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0.15269962126903902</v>
      </c>
      <c r="Q7">
        <f>C2</f>
        <v>1.6706913623007271E-2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0.13247130340940666</v>
      </c>
      <c r="F9">
        <f>F5/((1+E5)^2)</f>
        <v>1.2627201304058333E-2</v>
      </c>
      <c r="G9" s="3">
        <f>F9/E9</f>
        <v>9.532027676238361E-2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0.1454282107324181</v>
      </c>
      <c r="Q10">
        <f>((L$9*P7)^2+(Q7*K$9)^2)^0.5</f>
        <v>1.6043715723502744E-2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0.13247130340940666</v>
      </c>
      <c r="F13">
        <f>((F9*F$1)^2+(E9*G$1)^2)^0.5</f>
        <v>1.2697908920749106E-2</v>
      </c>
      <c r="G13" s="3">
        <f t="shared" si="0"/>
        <v>9.5854034752763217E-2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0.87303594466262768</v>
      </c>
      <c r="K14">
        <f>Q10/((1+P10)^2)</f>
        <v>1.2228387935033117E-2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0.86752869659059328</v>
      </c>
      <c r="F16">
        <f>F13</f>
        <v>1.2697908920749106E-2</v>
      </c>
      <c r="G16" s="3">
        <f t="shared" si="0"/>
        <v>1.4636874803856248E-2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0.87303594466262768</v>
      </c>
      <c r="L18">
        <f>((J14*Q$16)^2+(K14*P$16)^2)^0.5</f>
        <v>1.6964655921158797E-2</v>
      </c>
      <c r="M18" s="3">
        <f t="shared" ref="M18:M19" si="1">L18/K18</f>
        <v>1.9431795477464042E-2</v>
      </c>
    </row>
    <row r="19" spans="3:13" x14ac:dyDescent="0.25">
      <c r="C19" t="s">
        <v>87</v>
      </c>
      <c r="E19">
        <f>E16*E13</f>
        <v>0.11492265718241958</v>
      </c>
      <c r="F19">
        <f>((F16*E13)^2+(E16*F13)^2)^0.5</f>
        <v>1.1143488998954145E-2</v>
      </c>
      <c r="G19" s="3">
        <f t="shared" si="0"/>
        <v>9.6965117864145883E-2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0.12696405533737232</v>
      </c>
      <c r="L21">
        <f>L18</f>
        <v>1.6964655921158797E-2</v>
      </c>
      <c r="M21" s="3">
        <f>L21/K21</f>
        <v>0.13361778556993831</v>
      </c>
    </row>
    <row r="22" spans="3:13" x14ac:dyDescent="0.25">
      <c r="C22" t="s">
        <v>89</v>
      </c>
      <c r="E22">
        <f>E19+E13</f>
        <v>0.24739396059182622</v>
      </c>
      <c r="F22">
        <f>((F19^2+F13^2)^0.5)</f>
        <v>1.6894207232937917E-2</v>
      </c>
      <c r="G22" s="3">
        <f t="shared" si="0"/>
        <v>6.8288680906045104E-2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0.11084418398966098</v>
      </c>
      <c r="L24">
        <f>((L21*K18)^2+(K21*L18)^2)^0.5</f>
        <v>1.4966553974199059E-2</v>
      </c>
      <c r="M24" s="3">
        <f t="shared" ref="M24:M25" si="3">L24/K24</f>
        <v>0.13502335833511181</v>
      </c>
    </row>
    <row r="25" spans="3:13" x14ac:dyDescent="0.25">
      <c r="C25" t="s">
        <v>90</v>
      </c>
      <c r="E25">
        <f>1-E22</f>
        <v>0.75260603940817372</v>
      </c>
      <c r="F25">
        <f>F22</f>
        <v>1.6894207232937917E-2</v>
      </c>
      <c r="G25" s="3">
        <f t="shared" si="0"/>
        <v>2.2447610500472469E-2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0.98388012865228869</v>
      </c>
      <c r="L27">
        <f>((L24^2+L18^2)^0.5)</f>
        <v>2.2622937218361411E-2</v>
      </c>
      <c r="M27" s="3">
        <f t="shared" ref="M27:M28" si="4">L27/K27</f>
        <v>2.2993590946236646E-2</v>
      </c>
    </row>
    <row r="28" spans="3:13" x14ac:dyDescent="0.25">
      <c r="C28" t="s">
        <v>92</v>
      </c>
      <c r="E28">
        <f>E13*E25</f>
        <v>9.9698702994192048E-2</v>
      </c>
      <c r="F28">
        <f>((F25*E13)^2+(E25*F13)^2)^0.5</f>
        <v>9.8150784115490185E-3</v>
      </c>
      <c r="G28" s="3">
        <f t="shared" si="0"/>
        <v>9.8447403193608202E-2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1.6119871347711312E-2</v>
      </c>
      <c r="L30">
        <f>L27</f>
        <v>2.2622937218361411E-2</v>
      </c>
      <c r="M30" s="3">
        <f t="shared" ref="M30:M31" si="5">L30/K30</f>
        <v>1.4034192165915393</v>
      </c>
    </row>
    <row r="31" spans="3:13" x14ac:dyDescent="0.25">
      <c r="C31" t="s">
        <v>91</v>
      </c>
      <c r="E31" s="6">
        <f>E28+E22</f>
        <v>0.34709266358601826</v>
      </c>
      <c r="F31">
        <f>((F28^2)+F22^2)^0.5</f>
        <v>1.9538423740269005E-2</v>
      </c>
      <c r="G31" s="3">
        <f t="shared" si="0"/>
        <v>5.6291664417236792E-2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1.4073227109889171E-2</v>
      </c>
      <c r="L33">
        <f>((L30*K18)^2+(K30*L18)^2)^0.5</f>
        <v>1.9752530499364422E-2</v>
      </c>
      <c r="M33" s="3">
        <f t="shared" ref="M33:M34" si="6">L33/K33</f>
        <v>1.4035537368315785</v>
      </c>
    </row>
    <row r="34" spans="3:13" x14ac:dyDescent="0.25">
      <c r="C34" t="s">
        <v>93</v>
      </c>
      <c r="E34">
        <f>1-E31</f>
        <v>0.65290733641398169</v>
      </c>
      <c r="F34">
        <f>F31</f>
        <v>1.9538423740269005E-2</v>
      </c>
      <c r="G34" s="3">
        <f t="shared" si="0"/>
        <v>2.9925262974653564E-2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0.99795335576217781</v>
      </c>
      <c r="L36">
        <f>((L33^2)+L27^2)^0.5</f>
        <v>3.0032644730596799E-2</v>
      </c>
      <c r="M36" s="3">
        <f t="shared" ref="M36:M37" si="7">L36/K36</f>
        <v>3.0094236927195501E-2</v>
      </c>
    </row>
    <row r="37" spans="3:13" x14ac:dyDescent="0.25">
      <c r="C37" t="s">
        <v>94</v>
      </c>
      <c r="E37">
        <f>E34*E13</f>
        <v>8.649148586032411E-2</v>
      </c>
      <c r="F37">
        <f>((F34*E13)^2+(E34*F13)^2)^0.5</f>
        <v>8.6851911831915436E-3</v>
      </c>
      <c r="G37" s="3">
        <f t="shared" si="0"/>
        <v>0.10041671844113463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0.43358414944634238</v>
      </c>
      <c r="F40">
        <f>(F37^2+F31^2)^0.5</f>
        <v>2.138182752111932E-2</v>
      </c>
      <c r="G40" s="3">
        <f t="shared" si="0"/>
        <v>4.9314135556898162E-2</v>
      </c>
      <c r="J40" t="s">
        <v>79</v>
      </c>
      <c r="K40" s="59">
        <f>K36*E40</f>
        <v>0.43269675694526699</v>
      </c>
      <c r="L40" s="59">
        <f>((F40*K36)^2+(L36*E40)^2)^0.5</f>
        <v>2.4997543875919296E-2</v>
      </c>
      <c r="M40" s="3">
        <f>L40/K40</f>
        <v>5.7771507354008905E-2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5.7518352544203522</v>
      </c>
      <c r="I46" t="s">
        <v>132</v>
      </c>
      <c r="K46" s="3">
        <f>ABS(K40-K43)/K43</f>
        <v>0.45736527442495428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0.23617569426419216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0.15269962126903902</v>
      </c>
      <c r="C2">
        <f>'Exp1'!W17</f>
        <v>4.2111040125574664E-2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6.5488047166673455</v>
      </c>
      <c r="C5">
        <f>C2/B2^2</f>
        <v>1.8060095755721892</v>
      </c>
      <c r="E5">
        <f>B5*F1</f>
        <v>6.5488047166673455</v>
      </c>
      <c r="F5">
        <f>((C5*F$1)^2+(G$1*B5)^2)^0.5</f>
        <v>1.8072207379149825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0.15269962126903902</v>
      </c>
      <c r="Q7">
        <f>Exp2_Act_C2!Q7</f>
        <v>1.6706913623007271E-2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0.13247130340940666</v>
      </c>
      <c r="F9">
        <f>F5/((1+E5)^2)</f>
        <v>3.1714277383744556E-2</v>
      </c>
      <c r="G9" s="3">
        <f>F9/E9</f>
        <v>0.23940488670010743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0.1454282107324181</v>
      </c>
      <c r="Q10">
        <f>((L$9*P7)^2+(Q7*K$9)^2)^0.5</f>
        <v>1.6043715723502744E-2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0.13247130340940666</v>
      </c>
      <c r="F13">
        <f>((F9*F$1)^2+(E9*G$1)^2)^0.5</f>
        <v>3.174249624965747E-2</v>
      </c>
      <c r="G13" s="3">
        <f t="shared" si="0"/>
        <v>0.23961790540820985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0.87303594466262768</v>
      </c>
      <c r="K14">
        <f>Q10/((1+P10)^2)</f>
        <v>1.2228387935033117E-2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0.86752869659059328</v>
      </c>
      <c r="F16">
        <f>F13</f>
        <v>3.174249624965747E-2</v>
      </c>
      <c r="G16" s="3">
        <f t="shared" si="0"/>
        <v>3.6589563405114059E-2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0.87303594466262768</v>
      </c>
      <c r="L18">
        <f>((J14*Q$16)^2+(K14*P$16)^2)^0.5</f>
        <v>1.6598662015108529E-2</v>
      </c>
      <c r="M18" s="3">
        <f t="shared" ref="M18:M19" si="1">L18/K18</f>
        <v>1.9012575732517915E-2</v>
      </c>
    </row>
    <row r="19" spans="3:13" x14ac:dyDescent="0.25">
      <c r="C19" t="s">
        <v>87</v>
      </c>
      <c r="E19">
        <f>E16*E13</f>
        <v>0.11492265718241958</v>
      </c>
      <c r="F19">
        <f>((F16*E13)^2+(E16*F13)^2)^0.5</f>
        <v>2.7856725069070155E-2</v>
      </c>
      <c r="G19" s="3">
        <f t="shared" si="0"/>
        <v>0.24239541402921519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0.12696405533737232</v>
      </c>
      <c r="L21">
        <f>L18</f>
        <v>1.6598662015108529E-2</v>
      </c>
      <c r="M21" s="3">
        <f>L21/K21</f>
        <v>0.13073512791476388</v>
      </c>
    </row>
    <row r="22" spans="3:13" x14ac:dyDescent="0.25">
      <c r="C22" t="s">
        <v>89</v>
      </c>
      <c r="E22">
        <f>E19+E13</f>
        <v>0.24739396059182622</v>
      </c>
      <c r="F22">
        <f>((F19^2+F13^2)^0.5)</f>
        <v>4.2232489859506041E-2</v>
      </c>
      <c r="G22" s="3">
        <f t="shared" si="0"/>
        <v>0.17070946177697993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0.11084418398966098</v>
      </c>
      <c r="L24">
        <f>((L21*K18)^2+(K21*L18)^2)^0.5</f>
        <v>1.4643666933366278E-2</v>
      </c>
      <c r="M24" s="3">
        <f t="shared" ref="M24:M25" si="3">L24/K24</f>
        <v>0.13211037698407496</v>
      </c>
    </row>
    <row r="25" spans="3:13" x14ac:dyDescent="0.25">
      <c r="C25" t="s">
        <v>90</v>
      </c>
      <c r="E25">
        <f>1-E22</f>
        <v>0.75260603940817372</v>
      </c>
      <c r="F25">
        <f>F22</f>
        <v>4.2232489859506041E-2</v>
      </c>
      <c r="G25" s="3">
        <f t="shared" si="0"/>
        <v>5.6115002601781372E-2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0.98388012865228869</v>
      </c>
      <c r="L27">
        <f>((L24^2+L18^2)^0.5)</f>
        <v>2.2134872078852674E-2</v>
      </c>
      <c r="M27" s="3">
        <f t="shared" ref="M27:M28" si="4">L27/K27</f>
        <v>2.2497529357740815E-2</v>
      </c>
    </row>
    <row r="28" spans="3:13" x14ac:dyDescent="0.25">
      <c r="C28" t="s">
        <v>92</v>
      </c>
      <c r="E28">
        <f>E13*E25</f>
        <v>9.9698702994192048E-2</v>
      </c>
      <c r="F28">
        <f>((F25*E13)^2+(E25*F13)^2)^0.5</f>
        <v>2.4535936713137859E-2</v>
      </c>
      <c r="G28" s="3">
        <f t="shared" si="0"/>
        <v>0.24610086165882419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1.6119871347711312E-2</v>
      </c>
      <c r="L30">
        <f>L27</f>
        <v>2.2134872078852674E-2</v>
      </c>
      <c r="M30" s="3">
        <f t="shared" ref="M30:M31" si="5">L30/K30</f>
        <v>1.3731419811855612</v>
      </c>
    </row>
    <row r="31" spans="3:13" x14ac:dyDescent="0.25">
      <c r="C31" t="s">
        <v>91</v>
      </c>
      <c r="E31" s="6">
        <f>E28+E22</f>
        <v>0.34709266358601826</v>
      </c>
      <c r="F31">
        <f>((F28^2)+F22^2)^0.5</f>
        <v>4.8842557162011767E-2</v>
      </c>
      <c r="G31" s="3">
        <f t="shared" si="0"/>
        <v>0.14071907097485326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1.4073227109889171E-2</v>
      </c>
      <c r="L33">
        <f>((L30*K18)^2+(K30*L18)^2)^0.5</f>
        <v>1.9326391246942402E-2</v>
      </c>
      <c r="M33" s="3">
        <f t="shared" ref="M33:M34" si="6">L33/K33</f>
        <v>1.3732735992984768</v>
      </c>
    </row>
    <row r="34" spans="3:13" x14ac:dyDescent="0.25">
      <c r="C34" t="s">
        <v>93</v>
      </c>
      <c r="E34">
        <f>1-E31</f>
        <v>0.65290733641398169</v>
      </c>
      <c r="F34">
        <f>F31</f>
        <v>4.8842557162011767E-2</v>
      </c>
      <c r="G34" s="3">
        <f t="shared" si="0"/>
        <v>7.4807793446270462E-2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0.99795335576217781</v>
      </c>
      <c r="L36">
        <f>((L33^2)+L27^2)^0.5</f>
        <v>2.9384723251667074E-2</v>
      </c>
      <c r="M36" s="3">
        <f t="shared" ref="M36:M37" si="7">L36/K36</f>
        <v>2.9444986663955609E-2</v>
      </c>
    </row>
    <row r="37" spans="3:13" x14ac:dyDescent="0.25">
      <c r="C37" t="s">
        <v>94</v>
      </c>
      <c r="E37">
        <f>E34*E13</f>
        <v>8.649148586032411E-2</v>
      </c>
      <c r="F37">
        <f>((F34*E13)^2+(E34*F13)^2)^0.5</f>
        <v>2.1711421170262382E-2</v>
      </c>
      <c r="G37" s="3">
        <f t="shared" si="0"/>
        <v>0.25102379678532005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0.43358414944634238</v>
      </c>
      <c r="F40">
        <f>(F37^2+F31^2)^0.5</f>
        <v>5.3450736190972195E-2</v>
      </c>
      <c r="G40" s="3">
        <f t="shared" si="0"/>
        <v>0.12327649951970146</v>
      </c>
      <c r="J40" t="s">
        <v>79</v>
      </c>
      <c r="K40" s="60">
        <f>K36*E40</f>
        <v>0.43269675694526699</v>
      </c>
      <c r="L40" s="60">
        <f>((F40*K36)^2+(L36*E40)^2)^0.5</f>
        <v>5.4841821951387856E-2</v>
      </c>
      <c r="M40" s="3">
        <f>L40/K40</f>
        <v>0.12674424079014984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5.7518352544203522</v>
      </c>
      <c r="I46" t="s">
        <v>132</v>
      </c>
      <c r="K46" s="3">
        <f>ABS(K40-K43)/K43</f>
        <v>0.96826324510503536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0.51448770754877915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0.15269962126903902</v>
      </c>
      <c r="C2">
        <f>'Exp1'!W17</f>
        <v>4.2111040125574664E-2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6.5488047166673455</v>
      </c>
      <c r="C5">
        <f>C2/B2^2</f>
        <v>1.8060095755721892</v>
      </c>
      <c r="E5">
        <f>B5*F1</f>
        <v>6.5488047166673455</v>
      </c>
      <c r="F5">
        <f>((C5*F$1)^2+(G$1*B5)^2)^0.5</f>
        <v>1.8072207379149825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0.15269962126903902</v>
      </c>
      <c r="Q7">
        <f>Exp2_Act_C3!Q7</f>
        <v>1.6706913623007271E-2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0.13247130340940666</v>
      </c>
      <c r="F9">
        <f>F5/((1+E5)^2)</f>
        <v>3.1714277383744556E-2</v>
      </c>
      <c r="G9" s="3">
        <f>F9/E9</f>
        <v>0.23940488670010743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0.1454282107324181</v>
      </c>
      <c r="Q10">
        <f>((L$9*P7)^2+(Q7*K$9)^2)^0.5</f>
        <v>1.6043715723502744E-2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0.13247130340940666</v>
      </c>
      <c r="F13">
        <f>((F9*F$1)^2+(E9*G$1)^2)^0.5</f>
        <v>3.174249624965747E-2</v>
      </c>
      <c r="G13" s="3">
        <f t="shared" si="0"/>
        <v>0.23961790540820985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0.87303594466262768</v>
      </c>
      <c r="K14">
        <f>Q10/((1+P10)^2)</f>
        <v>1.2228387935033117E-2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0.86752869659059328</v>
      </c>
      <c r="F16">
        <f>F13</f>
        <v>3.174249624965747E-2</v>
      </c>
      <c r="G16" s="3">
        <f t="shared" si="0"/>
        <v>3.6589563405114059E-2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0.87303594466262768</v>
      </c>
      <c r="L18">
        <f>((J14*Q$16)^2+(K14*P$16)^2)^0.5</f>
        <v>1.6598662015108529E-2</v>
      </c>
      <c r="M18" s="3">
        <f t="shared" ref="M18:M19" si="1">L18/K18</f>
        <v>1.9012575732517915E-2</v>
      </c>
    </row>
    <row r="19" spans="3:13" x14ac:dyDescent="0.25">
      <c r="C19" t="s">
        <v>87</v>
      </c>
      <c r="E19">
        <f>E16*E13</f>
        <v>0.11492265718241958</v>
      </c>
      <c r="F19">
        <f>((F16*E13)^2+(E16*F13)^2)^0.5</f>
        <v>2.7856725069070155E-2</v>
      </c>
      <c r="G19" s="3">
        <f t="shared" si="0"/>
        <v>0.24239541402921519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0.12696405533737232</v>
      </c>
      <c r="L21">
        <f>L18</f>
        <v>1.6598662015108529E-2</v>
      </c>
      <c r="M21" s="3">
        <f>L21/K21</f>
        <v>0.13073512791476388</v>
      </c>
    </row>
    <row r="22" spans="3:13" x14ac:dyDescent="0.25">
      <c r="C22" t="s">
        <v>89</v>
      </c>
      <c r="E22">
        <f>E19+E13</f>
        <v>0.24739396059182622</v>
      </c>
      <c r="F22">
        <f>((F19^2+F13^2)^0.5)</f>
        <v>4.2232489859506041E-2</v>
      </c>
      <c r="G22" s="3">
        <f t="shared" si="0"/>
        <v>0.17070946177697993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0.11084418398966098</v>
      </c>
      <c r="L24">
        <f>((L21*K18)^2+(K21*L18)^2)^0.5</f>
        <v>1.4643666933366278E-2</v>
      </c>
      <c r="M24" s="3">
        <f t="shared" ref="M24:M25" si="3">L24/K24</f>
        <v>0.13211037698407496</v>
      </c>
    </row>
    <row r="25" spans="3:13" x14ac:dyDescent="0.25">
      <c r="C25" t="s">
        <v>90</v>
      </c>
      <c r="E25">
        <f>1-E22</f>
        <v>0.75260603940817372</v>
      </c>
      <c r="F25">
        <f>F22</f>
        <v>4.2232489859506041E-2</v>
      </c>
      <c r="G25" s="3">
        <f t="shared" si="0"/>
        <v>5.6115002601781372E-2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0.98388012865228869</v>
      </c>
      <c r="L27">
        <f>((L24^2+L18^2)^0.5)</f>
        <v>2.2134872078852674E-2</v>
      </c>
      <c r="M27" s="3">
        <f t="shared" ref="M27:M28" si="4">L27/K27</f>
        <v>2.2497529357740815E-2</v>
      </c>
    </row>
    <row r="28" spans="3:13" x14ac:dyDescent="0.25">
      <c r="C28" t="s">
        <v>92</v>
      </c>
      <c r="E28">
        <f>E13*E25</f>
        <v>9.9698702994192048E-2</v>
      </c>
      <c r="F28">
        <f>((F25*E13)^2+(E25*F13)^2)^0.5</f>
        <v>2.4535936713137859E-2</v>
      </c>
      <c r="G28" s="3">
        <f t="shared" si="0"/>
        <v>0.24610086165882419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1.6119871347711312E-2</v>
      </c>
      <c r="L30">
        <f>L27</f>
        <v>2.2134872078852674E-2</v>
      </c>
      <c r="M30" s="3">
        <f t="shared" ref="M30:M31" si="5">L30/K30</f>
        <v>1.3731419811855612</v>
      </c>
    </row>
    <row r="31" spans="3:13" x14ac:dyDescent="0.25">
      <c r="C31" t="s">
        <v>91</v>
      </c>
      <c r="E31" s="6">
        <f>E28+E22</f>
        <v>0.34709266358601826</v>
      </c>
      <c r="F31">
        <f>((F28^2)+F22^2)^0.5</f>
        <v>4.8842557162011767E-2</v>
      </c>
      <c r="G31" s="3">
        <f t="shared" si="0"/>
        <v>0.14071907097485326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1.4073227109889171E-2</v>
      </c>
      <c r="L33">
        <f>((L30*K18)^2+(K30*L18)^2)^0.5</f>
        <v>1.9326391246942402E-2</v>
      </c>
      <c r="M33" s="3">
        <f t="shared" ref="M33:M34" si="6">L33/K33</f>
        <v>1.3732735992984768</v>
      </c>
    </row>
    <row r="34" spans="3:14" x14ac:dyDescent="0.25">
      <c r="C34" t="s">
        <v>93</v>
      </c>
      <c r="E34">
        <f>1-E31</f>
        <v>0.65290733641398169</v>
      </c>
      <c r="F34">
        <f>F31</f>
        <v>4.8842557162011767E-2</v>
      </c>
      <c r="G34" s="3">
        <f t="shared" si="0"/>
        <v>7.4807793446270462E-2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0.99795335576217781</v>
      </c>
      <c r="L36">
        <f>((L33^2)+L27^2)^0.5</f>
        <v>2.9384723251667074E-2</v>
      </c>
      <c r="M36" s="3">
        <f t="shared" ref="M36:M37" si="7">L36/K36</f>
        <v>2.9444986663955609E-2</v>
      </c>
    </row>
    <row r="37" spans="3:14" x14ac:dyDescent="0.25">
      <c r="C37" t="s">
        <v>94</v>
      </c>
      <c r="E37">
        <f>E34*E13</f>
        <v>8.649148586032411E-2</v>
      </c>
      <c r="F37">
        <f>((F34*E13)^2+(E34*F13)^2)^0.5</f>
        <v>2.1711421170262382E-2</v>
      </c>
      <c r="G37" s="3">
        <f t="shared" si="0"/>
        <v>0.25102379678532005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0.43358414944634238</v>
      </c>
      <c r="F40">
        <f>(F37^2+F31^2)^0.5</f>
        <v>5.3450736190972195E-2</v>
      </c>
      <c r="G40" s="3">
        <f t="shared" si="0"/>
        <v>0.12327649951970146</v>
      </c>
      <c r="I40" s="61"/>
      <c r="J40" s="61" t="s">
        <v>79</v>
      </c>
      <c r="K40" s="61">
        <f>K36*E40</f>
        <v>0.43269675694526699</v>
      </c>
      <c r="L40" s="61">
        <f>((F40*K36)^2+(L36*E40)^2)^0.5</f>
        <v>5.4841821951387856E-2</v>
      </c>
      <c r="M40" s="62">
        <f>L40/K40</f>
        <v>0.12674424079014984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-1.1468035563726511</v>
      </c>
      <c r="I46" t="s">
        <v>132</v>
      </c>
      <c r="K46" s="3">
        <f>ABS(K40-K43)/K43</f>
        <v>0.96258821232563641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0.49182051384576592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2016-04-22T06:23:34Z</dcterms:modified>
</cp:coreProperties>
</file>