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<sst xmlns="http://schemas.openxmlformats.org/spreadsheetml/2006/main" count="680" uniqueCount="172">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</sst>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4.7773162628594316E-2</v>
      </c>
      <c r="S6" s="25">
        <f>Exp2_eq_V_p_sep_C1!C2</f>
        <v>6.328892439100643E-3</v>
      </c>
      <c r="T6" s="25"/>
      <c r="U6" s="25">
        <f>Exp2_eq_V_p_sep_C1!P7</f>
        <v>4.7773162628594316E-2</v>
      </c>
      <c r="V6" s="27">
        <f>Exp2_eq_V_p_sep_C1!Q7</f>
        <v>6.328892439100643E-3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0.1702671889285941</v>
      </c>
      <c r="S10" s="25">
        <f>Exp2_eq_V_p_sep_C1!L40</f>
        <v>1.1786800140432865E-2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5.8549209985988968</v>
      </c>
      <c r="S13" s="18">
        <f>((S11/R10)^2+((S10*R11)/(R10^2))^2)^0.5</f>
        <v>0.47361839195678868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4.7773162628594316E-2</v>
      </c>
      <c r="E16" s="25">
        <f>'Exp1'!AO12</f>
        <v>6.328892439100643E-3</v>
      </c>
      <c r="F16" s="25"/>
      <c r="G16" s="25">
        <f>'Exp1'!AN12</f>
        <v>4.7773162628594316E-2</v>
      </c>
      <c r="H16" s="25">
        <f>'Exp1'!AO12</f>
        <v>6.328892439100643E-3</v>
      </c>
      <c r="J16" s="22" t="s">
        <v>152</v>
      </c>
      <c r="K16" s="25">
        <f>Exp2_Eq_V_P_Sep_C3!B2</f>
        <v>4.7773162628594316E-2</v>
      </c>
      <c r="L16" s="25">
        <f>Exp2_Eq_V_P_Sep_C3!C2</f>
        <v>4.1796135471373924E-2</v>
      </c>
      <c r="M16" s="25"/>
      <c r="N16" s="25">
        <f>Exp2_Eq_V_P_Sep_C3!P7</f>
        <v>4.7773162628594316E-2</v>
      </c>
      <c r="O16" s="27">
        <f>Exp2_Eq_V_P_Sep_C3!Q7</f>
        <v>6.328892439100643E-3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4.7773162628594316E-2</v>
      </c>
      <c r="S18" s="25">
        <f>Exp2_Eq_V_P_Sep_C2!C2</f>
        <v>4.1796135471373924E-2</v>
      </c>
      <c r="T18" s="25"/>
      <c r="U18" s="25">
        <f>Exp2_Eq_V_P_Sep_C2!P7</f>
        <v>4.7773162628594316E-2</v>
      </c>
      <c r="V18" s="27">
        <f>Exp2_Eq_V_P_Sep_C2!Q7</f>
        <v>6.328892439100643E-3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4.3516048511091344E-2</v>
      </c>
      <c r="E20" s="25">
        <f>'Exp1'!AD27</f>
        <v>5.5396393166403596E-3</v>
      </c>
      <c r="F20" s="25"/>
      <c r="G20" s="25"/>
      <c r="H20" s="27"/>
      <c r="J20" s="22" t="s">
        <v>79</v>
      </c>
      <c r="K20" s="25">
        <f>Exp2_Eq_V_P_Sep_C3!K40</f>
        <v>0.1702671889285941</v>
      </c>
      <c r="L20" s="25">
        <f>Exp2_Eq_V_P_Sep_C3!L40</f>
        <v>7.1448194613938087E-2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0.1702671889285941</v>
      </c>
      <c r="S22" s="25">
        <f>Exp2_Eq_V_P_Sep_C2!L40</f>
        <v>7.1448194613938087E-2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19.163441870407024</v>
      </c>
      <c r="E23" s="18">
        <f>'Exp1'!AD33</f>
        <v>3.2801545998186254</v>
      </c>
      <c r="F23" s="18"/>
      <c r="G23" s="18"/>
      <c r="H23" s="41"/>
      <c r="J23" s="24" t="s">
        <v>154</v>
      </c>
      <c r="K23" s="18">
        <f>K21/K20</f>
        <v>5.8479527784965599</v>
      </c>
      <c r="L23" s="18">
        <f>((L21/K20)^2+((L20*K21)/(K20^2))^2)^0.5</f>
        <v>2.4662439181622635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5.4642231021171686</v>
      </c>
      <c r="S25" s="18">
        <f>((S23/R22)^2+((S22*R23)/(R22^2))^2)^0.5</f>
        <v>2.3087148794992638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24.129709999999999</v>
      </c>
      <c r="F4">
        <v>0.350082</v>
      </c>
      <c r="G4" s="3">
        <v>1.4508338475679982E-2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-0.36602926433844396</v>
      </c>
      <c r="M4" s="8">
        <f>((F8/E5)^2+((F5*E8)/(E5^2))^2)^0.5</f>
        <v>5.0421688078050107E-2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24.129709999999999</v>
      </c>
      <c r="S4">
        <f>(($Q4*$Q$2*E4)^2+(F4*$Q4)^2)^0.5</f>
        <v>1.2562502411678376</v>
      </c>
      <c r="T4" s="3">
        <f>S4/R4</f>
        <v>5.2062384552812181E-2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-0.36602926433844396</v>
      </c>
      <c r="Z4" s="8">
        <f>((S8/R5)^2+((S5*R8)/(R5^2))^2)^0.5</f>
        <v>0.10896112326782123</v>
      </c>
      <c r="AA4" s="42"/>
      <c r="AC4" s="43"/>
      <c r="AE4" s="64">
        <f>Y12/Y11</f>
        <v>14.381217149495177</v>
      </c>
      <c r="AF4" s="61">
        <f>((Z12/Y11)^2+((Y12*Z11)/(Y11^2))^2)^0.5</f>
        <v>2.2070088245941237</v>
      </c>
      <c r="AH4">
        <v>0.961561</v>
      </c>
      <c r="AI4">
        <v>0</v>
      </c>
      <c r="AK4">
        <f>1/S16</f>
        <v>1.4</v>
      </c>
      <c r="AL4">
        <f>T16/S16^2</f>
        <v>1.979898987322333E-2</v>
      </c>
      <c r="AN4">
        <f>AK10*AK4</f>
        <v>20.932254533248265</v>
      </c>
      <c r="AO4">
        <f>((AL10*AK4)^2+(AL4*AK10)^2)^0.5</f>
        <v>2.7730629533308573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13.608311900150001</v>
      </c>
      <c r="F5" s="10">
        <f>((F4*$C5*$B5)^2+($C5*$B$2*E4)^2+($C$2*$B5*E4)^2)^0.5</f>
        <v>0.35722642141756672</v>
      </c>
      <c r="G5" s="3">
        <f>F5/E5</f>
        <v>2.6250605074214173E-2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13.608311900150001</v>
      </c>
      <c r="S5">
        <f>((S4*$C5*$B5)^2+($C5*$B$2*R4)^2+($C$2*$B5*R4)^2)^0.5</f>
        <v>0.76848949120219678</v>
      </c>
      <c r="T5" s="3">
        <f>S5/R5</f>
        <v>5.6472066251929888E-2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32.961889999999997</v>
      </c>
      <c r="F7">
        <v>0.45997500000000002</v>
      </c>
      <c r="G7" s="3">
        <v>1.3954751987825942E-2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-0.26144947452745998</v>
      </c>
      <c r="M7" s="3">
        <f>((M4*F19)^2+(L4*G19)^2)^0.5</f>
        <v>3.6204789633463852E-2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32.961889999999997</v>
      </c>
      <c r="S7">
        <f>(($Q7*$Q$2*E7)^2+(F7*$Q7)^2)^0.5</f>
        <v>1.7110793323382905</v>
      </c>
      <c r="T7" s="3">
        <f>S7/R7</f>
        <v>5.1910838011360712E-2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-0.26144947452745998</v>
      </c>
      <c r="Z7" s="3">
        <f>((Z4*S19)^2+(Y4*T19)^2)^0.5</f>
        <v>7.7917152064515147E-2</v>
      </c>
      <c r="AA7" s="54" t="s">
        <v>15</v>
      </c>
      <c r="AB7" s="54">
        <f>1/(1+1/V17)</f>
        <v>-0.23669587017538973</v>
      </c>
      <c r="AC7">
        <f>W14/((V14+1)^2)</f>
        <v>0.10896112326782123</v>
      </c>
      <c r="AH7">
        <f>S19</f>
        <v>0.7142857142857143</v>
      </c>
      <c r="AI7">
        <f>T19</f>
        <v>1.0101525445522107E-2</v>
      </c>
      <c r="AK7">
        <f>AH4*AH7</f>
        <v>0.6868292857142857</v>
      </c>
      <c r="AL7">
        <f>((AI7*AH4)^2+(AH7*AI4)^2)^0.5</f>
        <v>9.7132329089216832E-3</v>
      </c>
      <c r="AN7">
        <f>1/AN4</f>
        <v>4.7773162628594316E-2</v>
      </c>
      <c r="AO7">
        <f>AO4/AN4^2</f>
        <v>6.328892439100643E-3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18.589352293849998</v>
      </c>
      <c r="F8">
        <f>((F7*$C8*$B8)^2+($C8*$B$2*E7)^2+($C$2*$B8*E7)^2)^0.5</f>
        <v>0.4823704044417072</v>
      </c>
      <c r="G8" s="3">
        <f>F8/E8</f>
        <v>2.594874726223205E-2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18.589352293849998</v>
      </c>
      <c r="S8">
        <f>((S7*$C8*$B8)^2+($C8*$B$2*R7)^2+($C$2*$B8*R7)^2)^0.5</f>
        <v>1.0471825312921439</v>
      </c>
      <c r="T8" s="3">
        <f>S8/R8</f>
        <v>5.6332383976529843E-2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2.5745149999999999</v>
      </c>
      <c r="F10">
        <v>0.239568</v>
      </c>
      <c r="G10" s="3">
        <v>9.3053643113363102E-2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0.9525705499999999</v>
      </c>
      <c r="S10">
        <f>(($Q10*$Q$2*E10)^2+(F10*$Q10)^2)^0.5</f>
        <v>0.10062581476263362</v>
      </c>
      <c r="T10" s="3">
        <f>S10/R10</f>
        <v>0.10563607573489819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4.3057049997725381E-2</v>
      </c>
      <c r="AI10" s="3">
        <f>Z14</f>
        <v>5.2809823372771056E-3</v>
      </c>
      <c r="AK10">
        <f>AK7/AH10-1</f>
        <v>14.951610380891619</v>
      </c>
      <c r="AL10">
        <f>((AL7/AH10)^2+((AK7*AI10)/(AH10^2))^2)^0.5</f>
        <v>1.9694408052260284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1.3196706438499999</v>
      </c>
      <c r="F11" s="18">
        <f>((F10*$C11*$B11)^2+($C11*$B$2*E10)^2+($C$2*$B11*E10)^2)^0.5</f>
        <v>0.12626240533715638</v>
      </c>
      <c r="G11" s="20">
        <f>F11/E11</f>
        <v>9.567721001112757E-2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9.6975337832714836E-2</v>
      </c>
      <c r="M11" s="3">
        <f>((F11/E5)^2+((F5*E11)/(E5^2))^2)^0.5</f>
        <v>9.6212158605431565E-3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0.48827813822449995</v>
      </c>
      <c r="S11" s="18">
        <f>((S10*$C11*$B11)^2+($C11*$B$2*R10)^2+($C$2*$B11*R10)^2)^0.5</f>
        <v>5.2711719250833074E-2</v>
      </c>
      <c r="T11" s="20">
        <f>S11/R11</f>
        <v>0.10795428900934602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3.5880874998104488E-2</v>
      </c>
      <c r="Z11" s="3">
        <f>((S11/R5)^2+((S5*R11)/(R5^2))^2)^0.5</f>
        <v>4.3714662344232266E-3</v>
      </c>
      <c r="AA11" s="27"/>
      <c r="AB11" s="54" t="s">
        <v>19</v>
      </c>
      <c r="AC11" s="54">
        <f>(1/(1+Y25))*AB7</f>
        <v>3.1615949352872715E-2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4.7773162628594316E-2</v>
      </c>
      <c r="AO12">
        <f>AO7</f>
        <v>6.328892439100643E-3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-0.26795126128993196</v>
      </c>
      <c r="J14" s="6">
        <f>((F5/E8)^2+((F8*E5)/(E8^2))^2)^0.5</f>
        <v>2.7020748474993174E-2</v>
      </c>
      <c r="K14" s="22" t="s">
        <v>65</v>
      </c>
      <c r="L14" s="3">
        <f>L11/F23</f>
        <v>0.1163704053992578</v>
      </c>
      <c r="M14" s="3">
        <f>((M11/F23)^2+((L11*G23)/(F23^2))^2)^0.5</f>
        <v>1.1662162686448782E-2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-0.26795126128993196</v>
      </c>
      <c r="W14" s="6">
        <f>((S5/R8)^2+((S8*R5)/(R8^2))^2)^0.5</f>
        <v>5.8391759927098046E-2</v>
      </c>
      <c r="X14" s="22" t="s">
        <v>65</v>
      </c>
      <c r="Y14" s="3">
        <f>Y11/S23</f>
        <v>4.3057049997725381E-2</v>
      </c>
      <c r="Z14" s="3">
        <f>((Z11/S23)^2+((Y11*T23)/(S23^2))^2)^0.5</f>
        <v>5.2809823372771056E-3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-8.4865969556559548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-0.19139375806423711</v>
      </c>
      <c r="J17">
        <f>((J14*F16)^2+(I14*G16)^2)^0.5</f>
        <v>1.9489406120655039E-2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-0.19139375806423711</v>
      </c>
      <c r="W17">
        <f>((W14*S16)^2+(V14*T16)^2)^0.5</f>
        <v>4.1796135471373924E-2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3.9810968857161934E-2</v>
      </c>
      <c r="AO17">
        <f>((AO14*AN12)^2+(AO12*AN14)^2)^0.5</f>
        <v>5.304042910261742E-3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-0.44509710952597631</v>
      </c>
      <c r="M18">
        <f>((M14/L7)^2+((L14*M7)/(L7^2))^2)^0.5</f>
        <v>7.6083171557936272E-2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-0.1646859305246112</v>
      </c>
      <c r="Z18">
        <f>((Z14/Y7)^2+((Y14*Z7)/(Y7^2))^2)^0.5</f>
        <v>5.3073627112890362E-2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0.96171326322810624</v>
      </c>
      <c r="AO19">
        <f>AO17/((AN17+1)^2)</f>
        <v>4.9056689805225913E-3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4.5594947773565507E-2</v>
      </c>
      <c r="AD20">
        <f>U32/((1+T32)^2)</f>
        <v>5.7976732346300963E-3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-2.2467007279939186</v>
      </c>
      <c r="M22">
        <f>M18/(L18^2)</f>
        <v>0.38404229834102221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-6.072164129713296</v>
      </c>
      <c r="Z22">
        <f>Z18/(Y18^2)</f>
        <v>1.956887110890815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0.95440505222643457</v>
      </c>
      <c r="AD24">
        <f>U41/((1+T41)^2)</f>
        <v>5.7976732346300981E-3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-3.8960408735927023</v>
      </c>
      <c r="M25">
        <f>((L22*G25)^2+(M22*F25)^2)^0.5</f>
        <v>0.46242528957237544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-8.4865969556559548</v>
      </c>
      <c r="Z25">
        <f>((Y22*T25)^2+(Z22*S25)^2)^0.5</f>
        <v>2.3505244555861355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20.932254533248265</v>
      </c>
      <c r="W27" s="27">
        <f>AO7/(AN7^2)</f>
        <v>2.7730629533308573</v>
      </c>
      <c r="Z27" s="4"/>
      <c r="AB27" s="61" t="s">
        <v>79</v>
      </c>
      <c r="AC27" s="61">
        <f>AC24*AC20</f>
        <v>4.3516048511091344E-2</v>
      </c>
      <c r="AD27" s="61">
        <f>((AD20*AC24)^2+(AD24*AC20)^2)^0.5</f>
        <v>5.5396393166403596E-3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20.932254533248265</v>
      </c>
      <c r="U32" s="25">
        <f>((S$30*W27)^2+(T$30*V27)^2)^0.5</f>
        <v>2.7888187461907585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19.163441870407024</v>
      </c>
      <c r="AD33">
        <f>((AD28/AC27)^2+((AD27*AC28)/(AC27^2))^2)^0.5</f>
        <v>3.2801545998186254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4.7773162628594316E-2</v>
      </c>
      <c r="W36" s="27">
        <f>AO12</f>
        <v>6.328892439100643E-3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4.7773162628594316E-2</v>
      </c>
      <c r="U41" s="25">
        <f>((S$30*W36)^2+(T$30*V36)^2)^0.5</f>
        <v>6.3648514923140909E-3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4.7773162628594316E-2</v>
      </c>
      <c r="P26" s="61">
        <f>_xlfn.STDEV.S(Exp2_Act_C1!P7,Exp2_Act_C2!P7)+AVERAGE(Exp2_Act_C2!Q7,Exp2_Act_C1!Q7)</f>
        <v>6.328892439100643E-3</v>
      </c>
      <c r="Q26" s="62">
        <f>P26/O26</f>
        <v>0.1324779874488051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4.7773162628594316E-2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4.7773162628594316E-2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4.7773162628594316E-2</v>
      </c>
      <c r="C2">
        <f>'Exp1'!AO7</f>
        <v>6.328892439100643E-3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20.932254533248265</v>
      </c>
      <c r="C5">
        <f>C2/B2^2</f>
        <v>2.7730629533308573</v>
      </c>
      <c r="E5">
        <f>B5*F1</f>
        <v>14.951610380891619</v>
      </c>
      <c r="F5">
        <f>((C5*F$1)^2+(G$1*B5)^2)^0.5</f>
        <v>1.992013390136256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4.7773162628594316E-2</v>
      </c>
      <c r="Q7">
        <f>C2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6.2689595352573096E-2</v>
      </c>
      <c r="F9">
        <f>F5/((1+E5)^2)</f>
        <v>7.8285834710544819E-3</v>
      </c>
      <c r="G9" s="3">
        <f>F9/E9</f>
        <v>0.12487851336454922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4.4778282394695071E-2</v>
      </c>
      <c r="F13">
        <f>((F9*F$1)^2+(E9*G$1)^2)^0.5</f>
        <v>5.6275885760969585E-3</v>
      </c>
      <c r="G13" s="3">
        <f t="shared" si="0"/>
        <v>0.12567674048979746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0.95522171760530494</v>
      </c>
      <c r="F16">
        <f>F13</f>
        <v>5.6275885760969585E-3</v>
      </c>
      <c r="G16" s="3">
        <f t="shared" si="0"/>
        <v>5.8913951309702769E-3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0.91093500373567282</v>
      </c>
      <c r="L18">
        <f>((J14*Q$16)^2+(K14*P$16)^2)^0.5</f>
        <v>1.3923200061177648E-2</v>
      </c>
      <c r="M18" s="3">
        <f t="shared" ref="M18:M19" si="1">L18/K18</f>
        <v>1.5284515365069626E-2</v>
      </c>
    </row>
    <row r="19" spans="3:13" x14ac:dyDescent="0.25">
      <c r="C19" t="s">
        <v>87</v>
      </c>
      <c r="E19">
        <f>E16*E13</f>
        <v>4.2773187820476011E-2</v>
      </c>
      <c r="F19">
        <f>((F16*E13)^2+(E16*F13)^2)^0.5</f>
        <v>5.3814979865897047E-3</v>
      </c>
      <c r="G19" s="3">
        <f t="shared" si="0"/>
        <v>0.12581475126839906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8.9064996264327179E-2</v>
      </c>
      <c r="L21">
        <f>L18</f>
        <v>1.3923200061177648E-2</v>
      </c>
      <c r="M21" s="3">
        <f>L21/K21</f>
        <v>0.15632628580431712</v>
      </c>
    </row>
    <row r="22" spans="3:13" x14ac:dyDescent="0.25">
      <c r="C22" t="s">
        <v>89</v>
      </c>
      <c r="E22">
        <f>E19+E13</f>
        <v>8.7551470215171082E-2</v>
      </c>
      <c r="F22">
        <f>((F19^2+F13^2)^0.5)</f>
        <v>7.7865444043867136E-3</v>
      </c>
      <c r="G22" s="3">
        <f t="shared" si="0"/>
        <v>8.8936763543205996E-2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8.1132422704762563E-2</v>
      </c>
      <c r="L24">
        <f>((L21*K18)^2+(K21*L18)^2)^0.5</f>
        <v>1.2743608877137061E-2</v>
      </c>
      <c r="M24" s="3">
        <f t="shared" ref="M24:M25" si="3">L24/K24</f>
        <v>0.15707171624235247</v>
      </c>
    </row>
    <row r="25" spans="3:13" x14ac:dyDescent="0.25">
      <c r="C25" t="s">
        <v>90</v>
      </c>
      <c r="E25">
        <f>1-E22</f>
        <v>0.91244852978482893</v>
      </c>
      <c r="F25">
        <f>F22</f>
        <v>7.7865444043867136E-3</v>
      </c>
      <c r="G25" s="3">
        <f t="shared" si="0"/>
        <v>8.5336806956365138E-3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0.99206742644043544</v>
      </c>
      <c r="L27">
        <f>((L24^2+L18^2)^0.5)</f>
        <v>1.8874720319968286E-2</v>
      </c>
      <c r="M27" s="3">
        <f t="shared" ref="M27:M28" si="4">L27/K27</f>
        <v>1.9025642629645938E-2</v>
      </c>
    </row>
    <row r="28" spans="3:13" x14ac:dyDescent="0.25">
      <c r="C28" t="s">
        <v>92</v>
      </c>
      <c r="E28">
        <f>E13*E25</f>
        <v>4.0857877937329409E-2</v>
      </c>
      <c r="F28">
        <f>((F25*E13)^2+(E25*F13)^2)^0.5</f>
        <v>5.1467089096046952E-3</v>
      </c>
      <c r="G28" s="3">
        <f t="shared" si="0"/>
        <v>0.12596613356912631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7.9325735595645597E-3</v>
      </c>
      <c r="L30">
        <f>L27</f>
        <v>1.8874720319968286E-2</v>
      </c>
      <c r="M30" s="3">
        <f t="shared" ref="M30:M31" si="5">L30/K30</f>
        <v>2.379394301009718</v>
      </c>
    </row>
    <row r="31" spans="3:13" x14ac:dyDescent="0.25">
      <c r="C31" t="s">
        <v>91</v>
      </c>
      <c r="E31" s="6">
        <f>E28+E22</f>
        <v>0.12840934815250049</v>
      </c>
      <c r="F31">
        <f>((F28^2)+F22^2)^0.5</f>
        <v>9.3337498553202284E-3</v>
      </c>
      <c r="G31" s="3">
        <f t="shared" si="0"/>
        <v>7.2687463877126407E-2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7.2260589251154413E-3</v>
      </c>
      <c r="L33">
        <f>((L30*K18)^2+(K30*L18)^2)^0.5</f>
        <v>1.719399816010761E-2</v>
      </c>
      <c r="M33" s="3">
        <f t="shared" ref="M33:M34" si="6">L33/K33</f>
        <v>2.3794433920745979</v>
      </c>
    </row>
    <row r="34" spans="3:13" x14ac:dyDescent="0.25">
      <c r="C34" t="s">
        <v>93</v>
      </c>
      <c r="E34">
        <f>1-E31</f>
        <v>0.87159065184749951</v>
      </c>
      <c r="F34">
        <f>F31</f>
        <v>9.3337498553202284E-3</v>
      </c>
      <c r="G34" s="3">
        <f t="shared" si="0"/>
        <v>1.0708868705206508E-2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0.99929348536555085</v>
      </c>
      <c r="L36">
        <f>((L33^2)+L27^2)^0.5</f>
        <v>2.5532109977179866E-2</v>
      </c>
      <c r="M36" s="3">
        <f t="shared" ref="M36:M37" si="7">L36/K36</f>
        <v>2.5550161540220571E-2</v>
      </c>
    </row>
    <row r="37" spans="3:13" x14ac:dyDescent="0.25">
      <c r="C37" t="s">
        <v>94</v>
      </c>
      <c r="E37">
        <f>E34*E13</f>
        <v>3.9028332341003689E-2</v>
      </c>
      <c r="F37">
        <f>((F34*E13)^2+(E34*F13)^2)^0.5</f>
        <v>4.9227280423651109E-3</v>
      </c>
      <c r="G37" s="3">
        <f t="shared" si="0"/>
        <v>0.12613216468881061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0.16743768049350419</v>
      </c>
      <c r="F40">
        <f>(F37^2+F31^2)^0.5</f>
        <v>1.055235223733449E-2</v>
      </c>
      <c r="G40" s="3">
        <f t="shared" si="0"/>
        <v>6.3022565806170924E-2</v>
      </c>
      <c r="J40" t="s">
        <v>79</v>
      </c>
      <c r="K40">
        <f>K36*E40</f>
        <v>0.16731938332187732</v>
      </c>
      <c r="L40">
        <f>((F40*K36)^2+(L36*E40)^2)^0.5</f>
        <v>1.1378523330234605E-2</v>
      </c>
      <c r="M40" s="3">
        <f>L40/K40</f>
        <v>6.8004812737956361E-2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1.6073638427926835</v>
      </c>
      <c r="I46" t="s">
        <v>132</v>
      </c>
      <c r="K46" s="3">
        <f>ABS(K40-K43)/K43</f>
        <v>0.79016873550605904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0.39508436775377737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4.7773162628594316E-2</v>
      </c>
      <c r="C2">
        <f>'Exp1'!AO7</f>
        <v>6.328892439100643E-3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20.932254533248265</v>
      </c>
      <c r="C5">
        <f>C2/B2^2</f>
        <v>2.7730629533308573</v>
      </c>
      <c r="E5">
        <f>B5*F1</f>
        <v>14.951610380891619</v>
      </c>
      <c r="F5">
        <f>((C5*F$1)^2+(G$1*B5)^2)^0.5</f>
        <v>1.992013390136256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4.7773162628594316E-2</v>
      </c>
      <c r="Q7">
        <f>'Exp1'!AO12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6.2689595352573096E-2</v>
      </c>
      <c r="F9">
        <f>F5/((1+E5)^2)</f>
        <v>7.8285834710544819E-3</v>
      </c>
      <c r="G9" s="3">
        <f>F9/E9</f>
        <v>0.12487851336454922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4.4778282394695071E-2</v>
      </c>
      <c r="F13">
        <f>((F9*F$1)^2+(E9*G$1)^2)^0.5</f>
        <v>5.6275885760969585E-3</v>
      </c>
      <c r="G13" s="3">
        <f t="shared" si="0"/>
        <v>0.12567674048979746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0.95522171760530494</v>
      </c>
      <c r="F16">
        <f>F13</f>
        <v>5.6275885760969585E-3</v>
      </c>
      <c r="G16" s="3">
        <f t="shared" si="0"/>
        <v>5.8913951309702769E-3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0.84779064552217731</v>
      </c>
      <c r="L18">
        <f>((J14*Q$16)^2+(K14*P$16)^2)^0.5</f>
        <v>1.3290327331124119E-2</v>
      </c>
      <c r="M18" s="3">
        <f>L18/K18</f>
        <v>1.5676426015456026E-2</v>
      </c>
      <c r="P18" t="s">
        <v>136</v>
      </c>
      <c r="S18">
        <f>J14*P16*(1-P19)</f>
        <v>2.1738221680055847E-2</v>
      </c>
      <c r="T18">
        <f>((J14*Q$16)^2+(K14*P$16)^2)^0.5</f>
        <v>1.3290327331124119E-2</v>
      </c>
      <c r="U18">
        <f>L18/K18</f>
        <v>1.5676426015456026E-2</v>
      </c>
    </row>
    <row r="19" spans="3:21" x14ac:dyDescent="0.25">
      <c r="C19" t="s">
        <v>87</v>
      </c>
      <c r="E19">
        <f>E16*E13</f>
        <v>4.2773187820476011E-2</v>
      </c>
      <c r="F19">
        <f>((F16*E13)^2+(E16*F13)^2)^0.5</f>
        <v>5.3814979865897047E-3</v>
      </c>
      <c r="G19" s="3">
        <f t="shared" si="0"/>
        <v>0.12581475126839906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0.13047113279776684</v>
      </c>
      <c r="L21">
        <f>L18</f>
        <v>1.3290327331124119E-2</v>
      </c>
      <c r="M21" s="3">
        <f>L21/K21</f>
        <v>0.10186412155801867</v>
      </c>
    </row>
    <row r="22" spans="3:21" x14ac:dyDescent="0.25">
      <c r="C22" t="s">
        <v>89</v>
      </c>
      <c r="E22">
        <f>E19+E13</f>
        <v>8.7551470215171082E-2</v>
      </c>
      <c r="F22">
        <f>((F19^2+F13^2)^0.5)</f>
        <v>7.7865444043867136E-3</v>
      </c>
      <c r="G22" s="3">
        <f t="shared" si="0"/>
        <v>8.8936763543205996E-2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0.11061220589662847</v>
      </c>
      <c r="L24">
        <f>((L21*K18)^2+(K21*L18)^2)^0.5</f>
        <v>1.140006206516061E-2</v>
      </c>
      <c r="M24" s="3">
        <f t="shared" ref="M24:M25" si="2">L24/K24</f>
        <v>0.10306332807262179</v>
      </c>
    </row>
    <row r="25" spans="3:21" x14ac:dyDescent="0.25">
      <c r="C25" t="s">
        <v>90</v>
      </c>
      <c r="E25">
        <f>1-E22</f>
        <v>0.91244852978482893</v>
      </c>
      <c r="F25">
        <f>F22</f>
        <v>7.7865444043867136E-3</v>
      </c>
      <c r="G25" s="3">
        <f t="shared" si="0"/>
        <v>8.5336806956365138E-3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0.95840285141880577</v>
      </c>
      <c r="L27">
        <f>((L24^2+L18^2)^0.5)</f>
        <v>1.7509831971150917E-2</v>
      </c>
      <c r="M27" s="3">
        <f t="shared" ref="M27:M28" si="3">L27/K27</f>
        <v>1.826980371065217E-2</v>
      </c>
    </row>
    <row r="28" spans="3:21" x14ac:dyDescent="0.25">
      <c r="C28" t="s">
        <v>92</v>
      </c>
      <c r="E28">
        <f>E13*E25</f>
        <v>4.0857877937329409E-2</v>
      </c>
      <c r="F28">
        <f>((F25*E13)^2+(E25*F13)^2)^0.5</f>
        <v>5.1467089096046952E-3</v>
      </c>
      <c r="G28" s="3">
        <f t="shared" si="0"/>
        <v>0.12596613356912631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4.1597148581194232E-2</v>
      </c>
      <c r="L30">
        <f>L27</f>
        <v>1.7509831971150917E-2</v>
      </c>
      <c r="M30" s="3">
        <f t="shared" ref="M30:M31" si="4">L30/K30</f>
        <v>0.42093827505924253</v>
      </c>
    </row>
    <row r="31" spans="3:21" x14ac:dyDescent="0.25">
      <c r="C31" t="s">
        <v>91</v>
      </c>
      <c r="E31" s="6">
        <f>E28+E22</f>
        <v>0.12840934815250049</v>
      </c>
      <c r="F31">
        <f>((F28^2)+F22^2)^0.5</f>
        <v>9.3337498553202284E-3</v>
      </c>
      <c r="G31" s="3">
        <f t="shared" si="0"/>
        <v>7.2687463877126407E-2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3.5265673447532578E-2</v>
      </c>
      <c r="L33">
        <f>((L30*K18)^2+(K30*L18)^2)^0.5</f>
        <v>1.4854962508073942E-2</v>
      </c>
      <c r="M33" s="3">
        <f t="shared" ref="M33:M34" si="5">L33/K33</f>
        <v>0.42123008171600063</v>
      </c>
    </row>
    <row r="34" spans="3:13" x14ac:dyDescent="0.25">
      <c r="C34" t="s">
        <v>93</v>
      </c>
      <c r="E34">
        <f>1-E31</f>
        <v>0.87159065184749951</v>
      </c>
      <c r="F34">
        <f>F31</f>
        <v>9.3337498553202284E-3</v>
      </c>
      <c r="G34" s="3">
        <f t="shared" si="0"/>
        <v>1.0708868705206508E-2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0.99366852486633839</v>
      </c>
      <c r="L36">
        <f>((L33^2)+L27^2)^0.5</f>
        <v>2.296223261737023E-2</v>
      </c>
      <c r="M36" s="3">
        <f t="shared" ref="M36:M37" si="6">L36/K36</f>
        <v>2.3108543787737419E-2</v>
      </c>
    </row>
    <row r="37" spans="3:13" x14ac:dyDescent="0.25">
      <c r="C37" t="s">
        <v>94</v>
      </c>
      <c r="E37">
        <f>E34*E13</f>
        <v>3.9028332341003689E-2</v>
      </c>
      <c r="F37">
        <f>((F34*E13)^2+(E34*F13)^2)^0.5</f>
        <v>4.9227280423651109E-3</v>
      </c>
      <c r="G37" s="3">
        <f t="shared" si="0"/>
        <v>0.12613216468881061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0.16743768049350419</v>
      </c>
      <c r="F40">
        <f>(F37^2+F31^2)^0.5</f>
        <v>1.055235223733449E-2</v>
      </c>
      <c r="G40" s="3">
        <f t="shared" si="0"/>
        <v>6.3022565806170924E-2</v>
      </c>
      <c r="J40" t="s">
        <v>79</v>
      </c>
      <c r="K40">
        <f>K36*E40</f>
        <v>0.16637755298302159</v>
      </c>
      <c r="L40">
        <f>((F40*K36)^2+(L36*E40)^2)^0.5</f>
        <v>1.1168196071386874E-2</v>
      </c>
      <c r="M40" s="3">
        <f>L40/K40</f>
        <v>6.7125618036506157E-2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1.6073638427926835</v>
      </c>
      <c r="I46" t="s">
        <v>132</v>
      </c>
      <c r="K46" s="3">
        <f>ABS(K40-K43)/K43</f>
        <v>0.98779680334023379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0.49389840167449295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4.7773162628594316E-2</v>
      </c>
      <c r="C2">
        <f>'Exp1'!AO7</f>
        <v>6.328892439100643E-3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20.932254533248265</v>
      </c>
      <c r="C5">
        <f>C2/B2^2</f>
        <v>2.7730629533308573</v>
      </c>
      <c r="E5">
        <f>B5*F1</f>
        <v>14.951610380891619</v>
      </c>
      <c r="F5">
        <f>((C5*F$1)^2+(G$1*B5)^2)^0.5</f>
        <v>1.992013390136256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4.7773162628594316E-2</v>
      </c>
      <c r="Q7">
        <f>'Exp1'!AO12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6.2689595352573096E-2</v>
      </c>
      <c r="F9">
        <f>F5/((1+E5)^2)</f>
        <v>7.8285834710544819E-3</v>
      </c>
      <c r="G9" s="3">
        <f>F9/E9</f>
        <v>0.12487851336454922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4.4778282394695071E-2</v>
      </c>
      <c r="F13">
        <f>((F9*F$1)^2+(E9*G$1)^2)^0.5</f>
        <v>5.6275885760969585E-3</v>
      </c>
      <c r="G13" s="3">
        <f t="shared" si="0"/>
        <v>0.12567674048979746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0.95522171760530494</v>
      </c>
      <c r="F16">
        <f>F13</f>
        <v>5.6275885760969585E-3</v>
      </c>
      <c r="G16" s="3">
        <f t="shared" si="0"/>
        <v>5.8913951309702769E-3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0.8695288672022331</v>
      </c>
      <c r="L18">
        <f>((J14*Q$16)^2+(K14*P$16)^2)^0.5</f>
        <v>1.3290327331124119E-2</v>
      </c>
      <c r="M18" s="3">
        <f t="shared" ref="M18:M19" si="1">L18/K18</f>
        <v>1.5284515365069626E-2</v>
      </c>
    </row>
    <row r="19" spans="3:13" x14ac:dyDescent="0.25">
      <c r="C19" t="s">
        <v>87</v>
      </c>
      <c r="E19">
        <f>E16*E13</f>
        <v>4.2773187820476011E-2</v>
      </c>
      <c r="F19">
        <f>((F16*E13)^2+(E16*F13)^2)^0.5</f>
        <v>5.3814979865897047E-3</v>
      </c>
      <c r="G19" s="3">
        <f t="shared" si="0"/>
        <v>0.12581475126839906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0.1304711327977669</v>
      </c>
      <c r="L21">
        <f>L18</f>
        <v>1.3290327331124119E-2</v>
      </c>
      <c r="M21" s="3">
        <f>L21/K21</f>
        <v>0.10186412155801863</v>
      </c>
    </row>
    <row r="22" spans="3:13" x14ac:dyDescent="0.25">
      <c r="C22" t="s">
        <v>89</v>
      </c>
      <c r="E22">
        <f>E19+E13</f>
        <v>8.7551470215171082E-2</v>
      </c>
      <c r="F22">
        <f>((F19^2+F13^2)^0.5)</f>
        <v>7.7865444043867136E-3</v>
      </c>
      <c r="G22" s="3">
        <f t="shared" si="0"/>
        <v>8.8936763543205996E-2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0.11344841630423437</v>
      </c>
      <c r="L24">
        <f>((L21*K18)^2+(K21*L18)^2)^0.5</f>
        <v>1.1685691147068959E-2</v>
      </c>
      <c r="M24" s="3">
        <f t="shared" ref="M24:M25" si="3">L24/K24</f>
        <v>0.10300444490764391</v>
      </c>
    </row>
    <row r="25" spans="3:13" x14ac:dyDescent="0.25">
      <c r="C25" t="s">
        <v>90</v>
      </c>
      <c r="E25">
        <f>1-E22</f>
        <v>0.91244852978482893</v>
      </c>
      <c r="F25">
        <f>F22</f>
        <v>7.7865444043867136E-3</v>
      </c>
      <c r="G25" s="3">
        <f t="shared" si="0"/>
        <v>8.5336806956365138E-3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0.98297728350646751</v>
      </c>
      <c r="L27">
        <f>((L24^2+L18^2)^0.5)</f>
        <v>1.7697123442896322E-2</v>
      </c>
      <c r="M27" s="3">
        <f t="shared" ref="M27:M28" si="4">L27/K27</f>
        <v>1.8003593511100587E-2</v>
      </c>
    </row>
    <row r="28" spans="3:13" x14ac:dyDescent="0.25">
      <c r="C28" t="s">
        <v>92</v>
      </c>
      <c r="E28">
        <f>E13*E25</f>
        <v>4.0857877937329409E-2</v>
      </c>
      <c r="F28">
        <f>((F25*E13)^2+(E25*F13)^2)^0.5</f>
        <v>5.1467089096046952E-3</v>
      </c>
      <c r="G28" s="3">
        <f t="shared" si="0"/>
        <v>0.12596613356912631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1.7022716493532486E-2</v>
      </c>
      <c r="L30">
        <f>L27</f>
        <v>1.7697123442896322E-2</v>
      </c>
      <c r="M30" s="3">
        <f t="shared" ref="M30:M31" si="5">L30/K30</f>
        <v>1.039618056825423</v>
      </c>
    </row>
    <row r="31" spans="3:13" x14ac:dyDescent="0.25">
      <c r="C31" t="s">
        <v>91</v>
      </c>
      <c r="E31" s="6">
        <f>E28+E22</f>
        <v>0.12840934815250049</v>
      </c>
      <c r="F31">
        <f>((F28^2)+F22^2)^0.5</f>
        <v>9.3337498553202284E-3</v>
      </c>
      <c r="G31" s="3">
        <f t="shared" si="0"/>
        <v>7.2687463877126407E-2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1.4801743389326072E-2</v>
      </c>
      <c r="L33">
        <f>((L30*K18)^2+(K30*L18)^2)^0.5</f>
        <v>1.5389822687369987E-2</v>
      </c>
      <c r="M33" s="3">
        <f t="shared" ref="M33:M34" si="6">L33/K33</f>
        <v>1.039730407599688</v>
      </c>
    </row>
    <row r="34" spans="3:14" x14ac:dyDescent="0.25">
      <c r="C34" t="s">
        <v>93</v>
      </c>
      <c r="E34">
        <f>1-E31</f>
        <v>0.87159065184749951</v>
      </c>
      <c r="F34">
        <f>F31</f>
        <v>9.3337498553202284E-3</v>
      </c>
      <c r="G34" s="3">
        <f t="shared" si="0"/>
        <v>1.0708868705206508E-2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0.99777902689579356</v>
      </c>
      <c r="L36">
        <f>((L33^2)+L27^2)^0.5</f>
        <v>2.34528211629603E-2</v>
      </c>
      <c r="M36" s="3">
        <f t="shared" ref="M36:M37" si="7">L36/K36</f>
        <v>2.3505025191724815E-2</v>
      </c>
    </row>
    <row r="37" spans="3:14" x14ac:dyDescent="0.25">
      <c r="C37" t="s">
        <v>94</v>
      </c>
      <c r="E37">
        <f>E34*E13</f>
        <v>3.9028332341003689E-2</v>
      </c>
      <c r="F37">
        <f>((F34*E13)^2+(E34*F13)^2)^0.5</f>
        <v>4.9227280423651109E-3</v>
      </c>
      <c r="G37" s="3">
        <f t="shared" si="0"/>
        <v>0.12613216468881061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0.16743768049350419</v>
      </c>
      <c r="F40">
        <f>(F37^2+F31^2)^0.5</f>
        <v>1.055235223733449E-2</v>
      </c>
      <c r="G40" s="3">
        <f t="shared" si="0"/>
        <v>6.3022565806170924E-2</v>
      </c>
      <c r="J40" t="s">
        <v>79</v>
      </c>
      <c r="K40">
        <f>K36*E40</f>
        <v>0.1670658059084974</v>
      </c>
      <c r="L40">
        <f>((F40*K36)^2+(L36*E40)^2)^0.5</f>
        <v>1.1237370701222493E-2</v>
      </c>
      <c r="M40" s="3">
        <f>L40/K40</f>
        <v>6.726314005498675E-2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-1.0566912951006666</v>
      </c>
      <c r="I46" t="s">
        <v>132</v>
      </c>
      <c r="K46" s="3">
        <f>ABS(K40-K43)/K43</f>
        <v>0.98555517147292648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0.49277758577080377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4.7773162628594316E-2</v>
      </c>
      <c r="C2">
        <f>Exp2_Act_C1!C2</f>
        <v>6.328892439100643E-3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-0.62287545440294267</v>
      </c>
      <c r="J3">
        <f>AVERAGE(I3:I4)</f>
        <v>-0.31450389366036174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20.932254533248265</v>
      </c>
      <c r="C5">
        <f>C2/B2^2</f>
        <v>2.7730629533308573</v>
      </c>
      <c r="E5">
        <f>B5*F1</f>
        <v>20.932254533248265</v>
      </c>
      <c r="F5">
        <f>((C5*F$1)^2+(G$1*B5)^2)^0.5</f>
        <v>2.7811127761621703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4.7773162628594316E-2</v>
      </c>
      <c r="Q7">
        <f>C2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4.5594947773565507E-2</v>
      </c>
      <c r="F9">
        <f>F5/((1+E5)^2)</f>
        <v>5.7816532992210163E-3</v>
      </c>
      <c r="G9" s="3">
        <f>F9/E9</f>
        <v>0.12680469178150994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4.5594947773565507E-2</v>
      </c>
      <c r="F13">
        <f>((F9*F$1)^2+(E9*G$1)^2)^0.5</f>
        <v>5.7999696076959538E-3</v>
      </c>
      <c r="G13" s="3">
        <f t="shared" si="0"/>
        <v>0.12720640972109173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0.95440505222643446</v>
      </c>
      <c r="F16">
        <f>F13</f>
        <v>5.7999696076959538E-3</v>
      </c>
      <c r="G16" s="3">
        <f t="shared" si="0"/>
        <v>6.0770524990053174E-3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0.95648175392245649</v>
      </c>
      <c r="L18">
        <f>((J14*Q$16)^2+(K14*P$16)^2)^0.5</f>
        <v>1.4025503048969769E-2</v>
      </c>
      <c r="M18" s="3">
        <f t="shared" ref="M18:M19" si="1">L18/K18</f>
        <v>1.4663638894785273E-2</v>
      </c>
    </row>
    <row r="19" spans="3:13" x14ac:dyDescent="0.25">
      <c r="C19" t="s">
        <v>87</v>
      </c>
      <c r="E19">
        <f>E16*E13</f>
        <v>4.3516048511091338E-2</v>
      </c>
      <c r="F19">
        <f>((F16*E13)^2+(E16*F13)^2)^0.5</f>
        <v>5.5418334862678085E-3</v>
      </c>
      <c r="G19" s="3">
        <f t="shared" si="0"/>
        <v>0.12735148700037205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4.351824607754351E-2</v>
      </c>
      <c r="L21">
        <f>L18</f>
        <v>1.4025503048969769E-2</v>
      </c>
      <c r="M21" s="3">
        <f>L21/K21</f>
        <v>0.32229017281574857</v>
      </c>
    </row>
    <row r="22" spans="3:13" x14ac:dyDescent="0.25">
      <c r="C22" t="s">
        <v>89</v>
      </c>
      <c r="E22">
        <f>E19+E13</f>
        <v>8.9110996284656852E-2</v>
      </c>
      <c r="F22">
        <f>((F19^2+F13^2)^0.5)</f>
        <v>8.0219427721541347E-3</v>
      </c>
      <c r="G22" s="3">
        <f t="shared" si="0"/>
        <v>9.0021917682625602E-2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4.1624408335877876E-2</v>
      </c>
      <c r="L24">
        <f>((L21*K18)^2+(K21*L18)^2)^0.5</f>
        <v>1.3429015853790485E-2</v>
      </c>
      <c r="M24" s="3">
        <f t="shared" ref="M24:M25" si="3">L24/K24</f>
        <v>0.32262358531149227</v>
      </c>
    </row>
    <row r="25" spans="3:13" x14ac:dyDescent="0.25">
      <c r="C25" t="s">
        <v>90</v>
      </c>
      <c r="E25">
        <f>1-E22</f>
        <v>0.9108890037153432</v>
      </c>
      <c r="F25">
        <f>F22</f>
        <v>8.0219427721541347E-3</v>
      </c>
      <c r="G25" s="3">
        <f t="shared" si="0"/>
        <v>8.8067182054390319E-3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0.99810616225833437</v>
      </c>
      <c r="L27">
        <f>((L24^2+L18^2)^0.5)</f>
        <v>1.9417857826702113E-2</v>
      </c>
      <c r="M27" s="3">
        <f t="shared" ref="M27:M28" si="4">L27/K27</f>
        <v>1.9454701875366534E-2</v>
      </c>
    </row>
    <row r="28" spans="3:13" x14ac:dyDescent="0.25">
      <c r="C28" t="s">
        <v>92</v>
      </c>
      <c r="E28">
        <f>E13*E25</f>
        <v>4.1531936551916192E-2</v>
      </c>
      <c r="F28">
        <f>((F25*E13)^2+(E25*F13)^2)^0.5</f>
        <v>5.295774501134224E-3</v>
      </c>
      <c r="G28" s="3">
        <f t="shared" si="0"/>
        <v>0.12751089741539848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1.8938377416656271E-3</v>
      </c>
      <c r="L30">
        <f>L27</f>
        <v>1.9417857826702113E-2</v>
      </c>
      <c r="M30" s="3">
        <f t="shared" ref="M30:M31" si="5">L30/K30</f>
        <v>10.253179245242066</v>
      </c>
    </row>
    <row r="31" spans="3:13" x14ac:dyDescent="0.25">
      <c r="C31" t="s">
        <v>91</v>
      </c>
      <c r="E31" s="6">
        <f>E28+E22</f>
        <v>0.13064293283657305</v>
      </c>
      <c r="F31">
        <f>((F28^2)+F22^2)^0.5</f>
        <v>9.6123250780744719E-3</v>
      </c>
      <c r="G31" s="3">
        <f t="shared" si="0"/>
        <v>7.3577076611552716E-2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1.8114212447928831E-3</v>
      </c>
      <c r="L33">
        <f>((L30*K18)^2+(K30*L18)^2)^0.5</f>
        <v>1.8572845705403414E-2</v>
      </c>
      <c r="M33" s="3">
        <f t="shared" ref="M33:M34" si="6">L33/K33</f>
        <v>10.253189730877327</v>
      </c>
    </row>
    <row r="34" spans="3:13" x14ac:dyDescent="0.25">
      <c r="C34" t="s">
        <v>93</v>
      </c>
      <c r="E34">
        <f>1-E31</f>
        <v>0.86935706716342698</v>
      </c>
      <c r="F34">
        <f>F31</f>
        <v>9.6123250780744719E-3</v>
      </c>
      <c r="G34" s="3">
        <f t="shared" si="0"/>
        <v>1.1056820541458241E-2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0.99991758350312721</v>
      </c>
      <c r="L36">
        <f>((L33^2)+L27^2)^0.5</f>
        <v>2.6870128398925421E-2</v>
      </c>
      <c r="M36" s="3">
        <f t="shared" ref="M36:M37" si="7">L36/K36</f>
        <v>2.6872343123308409E-2</v>
      </c>
    </row>
    <row r="37" spans="3:13" x14ac:dyDescent="0.25">
      <c r="C37" t="s">
        <v>94</v>
      </c>
      <c r="E37">
        <f>E34*E13</f>
        <v>3.9638290073896534E-2</v>
      </c>
      <c r="F37">
        <f>((F34*E13)^2+(E34*F13)^2)^0.5</f>
        <v>5.0612561589995419E-3</v>
      </c>
      <c r="G37" s="3">
        <f t="shared" si="0"/>
        <v>0.12768603664698921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0.1702812229104696</v>
      </c>
      <c r="F40">
        <f>(F37^2+F31^2)^0.5</f>
        <v>1.0863383787457303E-2</v>
      </c>
      <c r="G40" s="3">
        <f t="shared" si="0"/>
        <v>6.3796721692379724E-2</v>
      </c>
      <c r="J40" t="s">
        <v>79</v>
      </c>
      <c r="K40" s="59">
        <f>K36*E40</f>
        <v>0.1702671889285941</v>
      </c>
      <c r="L40" s="59">
        <f>((F40*K36)^2+(L36*E40)^2)^0.5</f>
        <v>1.1786800140432865E-2</v>
      </c>
      <c r="M40" s="3">
        <f>L40/K40</f>
        <v>6.922531707137046E-2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1.6516438976858865</v>
      </c>
      <c r="I46" t="s">
        <v>132</v>
      </c>
      <c r="K46" s="3">
        <f>ABS(K40-K43)/K43</f>
        <v>0.78647196251025009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0.40072903830684004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4.7773162628594316E-2</v>
      </c>
      <c r="C2">
        <f>'Exp1'!W17</f>
        <v>4.1796135471373924E-2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20.932254533248265</v>
      </c>
      <c r="C5">
        <f>C2/B2^2</f>
        <v>18.313364618428405</v>
      </c>
      <c r="E5">
        <f>B5*F1</f>
        <v>20.932254533248265</v>
      </c>
      <c r="F5">
        <f>((C5*F$1)^2+(G$1*B5)^2)^0.5</f>
        <v>18.314585274531929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4.7773162628594316E-2</v>
      </c>
      <c r="Q7">
        <f>Exp2_Act_C2!Q7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4.5594947773565507E-2</v>
      </c>
      <c r="F9">
        <f>F5/((1+E5)^2)</f>
        <v>3.8074177819744648E-2</v>
      </c>
      <c r="G9" s="3">
        <f>F9/E9</f>
        <v>0.8350525590867951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4.5594947773565507E-2</v>
      </c>
      <c r="F13">
        <f>((F9*F$1)^2+(E9*G$1)^2)^0.5</f>
        <v>3.8076963497990994E-2</v>
      </c>
      <c r="G13" s="3">
        <f t="shared" si="0"/>
        <v>0.83511365529114168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0.95440505222643446</v>
      </c>
      <c r="F16">
        <f>F13</f>
        <v>3.8076963497990994E-2</v>
      </c>
      <c r="G16" s="3">
        <f t="shared" si="0"/>
        <v>3.9896020467583566E-2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0.95648175392245649</v>
      </c>
      <c r="L18">
        <f>((J14*Q$16)^2+(K14*P$16)^2)^0.5</f>
        <v>1.3489637124477366E-2</v>
      </c>
      <c r="M18" s="3">
        <f t="shared" ref="M18:M19" si="1">L18/K18</f>
        <v>1.4103392008428205E-2</v>
      </c>
    </row>
    <row r="19" spans="3:13" x14ac:dyDescent="0.25">
      <c r="C19" t="s">
        <v>87</v>
      </c>
      <c r="E19">
        <f>E16*E13</f>
        <v>4.3516048511091338E-2</v>
      </c>
      <c r="F19">
        <f>((F16*E13)^2+(E16*F13)^2)^0.5</f>
        <v>3.638229260521763E-2</v>
      </c>
      <c r="G19" s="3">
        <f t="shared" si="0"/>
        <v>0.8360660917073971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4.351824607754351E-2</v>
      </c>
      <c r="L21">
        <f>L18</f>
        <v>1.3489637124477366E-2</v>
      </c>
      <c r="M21" s="3">
        <f>L21/K21</f>
        <v>0.30997658086772834</v>
      </c>
    </row>
    <row r="22" spans="3:13" x14ac:dyDescent="0.25">
      <c r="C22" t="s">
        <v>89</v>
      </c>
      <c r="E22">
        <f>E19+E13</f>
        <v>8.9110996284656852E-2</v>
      </c>
      <c r="F22">
        <f>((F19^2+F13^2)^0.5)</f>
        <v>5.2664279777084315E-2</v>
      </c>
      <c r="G22" s="3">
        <f t="shared" si="0"/>
        <v>0.59099641989023588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4.1624408335877876E-2</v>
      </c>
      <c r="L24">
        <f>((L21*K18)^2+(K21*L18)^2)^0.5</f>
        <v>1.2915939640382E-2</v>
      </c>
      <c r="M24" s="3">
        <f t="shared" ref="M24:M25" si="3">L24/K24</f>
        <v>0.31029725482606307</v>
      </c>
    </row>
    <row r="25" spans="3:13" x14ac:dyDescent="0.25">
      <c r="C25" t="s">
        <v>90</v>
      </c>
      <c r="E25">
        <f>1-E22</f>
        <v>0.9108890037153432</v>
      </c>
      <c r="F25">
        <f>F22</f>
        <v>5.2664279777084315E-2</v>
      </c>
      <c r="G25" s="3">
        <f t="shared" si="0"/>
        <v>5.7816352554786281E-2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0.99810616225833437</v>
      </c>
      <c r="L27">
        <f>((L24^2+L18^2)^0.5)</f>
        <v>1.867596869091585E-2</v>
      </c>
      <c r="M27" s="3">
        <f t="shared" ref="M27:M28" si="4">L27/K27</f>
        <v>1.8711405056010516E-2</v>
      </c>
    </row>
    <row r="28" spans="3:13" x14ac:dyDescent="0.25">
      <c r="C28" t="s">
        <v>92</v>
      </c>
      <c r="E28">
        <f>E13*E25</f>
        <v>4.1531936551916192E-2</v>
      </c>
      <c r="F28">
        <f>((F25*E13)^2+(E25*F13)^2)^0.5</f>
        <v>3.4766908451677882E-2</v>
      </c>
      <c r="G28" s="3">
        <f t="shared" si="0"/>
        <v>0.83711262556269639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1.8938377416656271E-3</v>
      </c>
      <c r="L30">
        <f>L27</f>
        <v>1.867596869091585E-2</v>
      </c>
      <c r="M30" s="3">
        <f t="shared" ref="M30:M31" si="5">L30/K30</f>
        <v>9.861440756001814</v>
      </c>
    </row>
    <row r="31" spans="3:13" x14ac:dyDescent="0.25">
      <c r="C31" t="s">
        <v>91</v>
      </c>
      <c r="E31" s="6">
        <f>E28+E22</f>
        <v>0.13064293283657305</v>
      </c>
      <c r="F31">
        <f>((F28^2)+F22^2)^0.5</f>
        <v>6.3105184317347199E-2</v>
      </c>
      <c r="G31" s="3">
        <f t="shared" si="0"/>
        <v>0.48303557603294339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1.8114212447928831E-3</v>
      </c>
      <c r="L33">
        <f>((L30*K18)^2+(K30*L18)^2)^0.5</f>
        <v>1.7863241557899288E-2</v>
      </c>
      <c r="M33" s="3">
        <f t="shared" ref="M33:M34" si="6">L33/K33</f>
        <v>9.8614508410172483</v>
      </c>
    </row>
    <row r="34" spans="3:13" x14ac:dyDescent="0.25">
      <c r="C34" t="s">
        <v>93</v>
      </c>
      <c r="E34">
        <f>1-E31</f>
        <v>0.86935706716342698</v>
      </c>
      <c r="F34">
        <f>F31</f>
        <v>6.3105184317347199E-2</v>
      </c>
      <c r="G34" s="3">
        <f t="shared" si="0"/>
        <v>7.2588337635822439E-2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0.99991758350312721</v>
      </c>
      <c r="L36">
        <f>((L33^2)+L27^2)^0.5</f>
        <v>2.5843513799402924E-2</v>
      </c>
      <c r="M36" s="3">
        <f t="shared" ref="M36:M37" si="7">L36/K36</f>
        <v>2.5845643906833148E-2</v>
      </c>
    </row>
    <row r="37" spans="3:13" x14ac:dyDescent="0.25">
      <c r="C37" t="s">
        <v>94</v>
      </c>
      <c r="E37">
        <f>E34*E13</f>
        <v>3.9638290073896534E-2</v>
      </c>
      <c r="F37">
        <f>((F34*E13)^2+(E34*F13)^2)^0.5</f>
        <v>3.3227288943806187E-2</v>
      </c>
      <c r="G37" s="3">
        <f t="shared" si="0"/>
        <v>0.83826241954084035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0.1702812229104696</v>
      </c>
      <c r="F40">
        <f>(F37^2+F31^2)^0.5</f>
        <v>7.1318419908755329E-2</v>
      </c>
      <c r="G40" s="3">
        <f t="shared" si="0"/>
        <v>0.41882727108586187</v>
      </c>
      <c r="J40" t="s">
        <v>79</v>
      </c>
      <c r="K40" s="60">
        <f>K36*E40</f>
        <v>0.1702671889285941</v>
      </c>
      <c r="L40" s="60">
        <f>((F40*K36)^2+(L36*E40)^2)^0.5</f>
        <v>7.1448194613938087E-2</v>
      </c>
      <c r="M40" s="3">
        <f>L40/K40</f>
        <v>0.41962397490394765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1.6516438976858865</v>
      </c>
      <c r="I46" t="s">
        <v>132</v>
      </c>
      <c r="K46" s="3">
        <f>ABS(K40-K43)/K43</f>
        <v>0.98751151249704194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0.52411184124478249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4.7773162628594316E-2</v>
      </c>
      <c r="C2">
        <f>'Exp1'!W17</f>
        <v>4.1796135471373924E-2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20.932254533248265</v>
      </c>
      <c r="C5">
        <f>C2/B2^2</f>
        <v>18.313364618428405</v>
      </c>
      <c r="E5">
        <f>B5*F1</f>
        <v>20.932254533248265</v>
      </c>
      <c r="F5">
        <f>((C5*F$1)^2+(G$1*B5)^2)^0.5</f>
        <v>18.314585274531929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4.7773162628594316E-2</v>
      </c>
      <c r="Q7">
        <f>Exp2_Act_C3!Q7</f>
        <v>6.328892439100643E-3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4.5594947773565507E-2</v>
      </c>
      <c r="F9">
        <f>F5/((1+E5)^2)</f>
        <v>3.8074177819744648E-2</v>
      </c>
      <c r="G9" s="3">
        <f>F9/E9</f>
        <v>0.8350525590867951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4.5498250122470774E-2</v>
      </c>
      <c r="Q10">
        <f>((L$9*P7)^2+(Q7*K$9)^2)^0.5</f>
        <v>6.0617633260134206E-3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4.5594947773565507E-2</v>
      </c>
      <c r="F13">
        <f>((F9*F$1)^2+(E9*G$1)^2)^0.5</f>
        <v>3.8076963497990994E-2</v>
      </c>
      <c r="G13" s="3">
        <f t="shared" si="0"/>
        <v>0.83511365529114168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0.95648175392245649</v>
      </c>
      <c r="K14">
        <f>Q10/((1+P10)^2)</f>
        <v>5.5456487060107093E-3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0.95440505222643446</v>
      </c>
      <c r="F16">
        <f>F13</f>
        <v>3.8076963497990994E-2</v>
      </c>
      <c r="G16" s="3">
        <f t="shared" si="0"/>
        <v>3.9896020467583566E-2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0.95648175392245649</v>
      </c>
      <c r="L18">
        <f>((J14*Q$16)^2+(K14*P$16)^2)^0.5</f>
        <v>1.3489637124477366E-2</v>
      </c>
      <c r="M18" s="3">
        <f t="shared" ref="M18:M19" si="1">L18/K18</f>
        <v>1.4103392008428205E-2</v>
      </c>
    </row>
    <row r="19" spans="3:13" x14ac:dyDescent="0.25">
      <c r="C19" t="s">
        <v>87</v>
      </c>
      <c r="E19">
        <f>E16*E13</f>
        <v>4.3516048511091338E-2</v>
      </c>
      <c r="F19">
        <f>((F16*E13)^2+(E16*F13)^2)^0.5</f>
        <v>3.638229260521763E-2</v>
      </c>
      <c r="G19" s="3">
        <f t="shared" si="0"/>
        <v>0.8360660917073971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4.351824607754351E-2</v>
      </c>
      <c r="L21">
        <f>L18</f>
        <v>1.3489637124477366E-2</v>
      </c>
      <c r="M21" s="3">
        <f>L21/K21</f>
        <v>0.30997658086772834</v>
      </c>
    </row>
    <row r="22" spans="3:13" x14ac:dyDescent="0.25">
      <c r="C22" t="s">
        <v>89</v>
      </c>
      <c r="E22">
        <f>E19+E13</f>
        <v>8.9110996284656852E-2</v>
      </c>
      <c r="F22">
        <f>((F19^2+F13^2)^0.5)</f>
        <v>5.2664279777084315E-2</v>
      </c>
      <c r="G22" s="3">
        <f t="shared" si="0"/>
        <v>0.59099641989023588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4.1624408335877876E-2</v>
      </c>
      <c r="L24">
        <f>((L21*K18)^2+(K21*L18)^2)^0.5</f>
        <v>1.2915939640382E-2</v>
      </c>
      <c r="M24" s="3">
        <f t="shared" ref="M24:M25" si="3">L24/K24</f>
        <v>0.31029725482606307</v>
      </c>
    </row>
    <row r="25" spans="3:13" x14ac:dyDescent="0.25">
      <c r="C25" t="s">
        <v>90</v>
      </c>
      <c r="E25">
        <f>1-E22</f>
        <v>0.9108890037153432</v>
      </c>
      <c r="F25">
        <f>F22</f>
        <v>5.2664279777084315E-2</v>
      </c>
      <c r="G25" s="3">
        <f t="shared" si="0"/>
        <v>5.7816352554786281E-2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0.99810616225833437</v>
      </c>
      <c r="L27">
        <f>((L24^2+L18^2)^0.5)</f>
        <v>1.867596869091585E-2</v>
      </c>
      <c r="M27" s="3">
        <f t="shared" ref="M27:M28" si="4">L27/K27</f>
        <v>1.8711405056010516E-2</v>
      </c>
    </row>
    <row r="28" spans="3:13" x14ac:dyDescent="0.25">
      <c r="C28" t="s">
        <v>92</v>
      </c>
      <c r="E28">
        <f>E13*E25</f>
        <v>4.1531936551916192E-2</v>
      </c>
      <c r="F28">
        <f>((F25*E13)^2+(E25*F13)^2)^0.5</f>
        <v>3.4766908451677882E-2</v>
      </c>
      <c r="G28" s="3">
        <f t="shared" si="0"/>
        <v>0.83711262556269639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1.8938377416656271E-3</v>
      </c>
      <c r="L30">
        <f>L27</f>
        <v>1.867596869091585E-2</v>
      </c>
      <c r="M30" s="3">
        <f t="shared" ref="M30:M31" si="5">L30/K30</f>
        <v>9.861440756001814</v>
      </c>
    </row>
    <row r="31" spans="3:13" x14ac:dyDescent="0.25">
      <c r="C31" t="s">
        <v>91</v>
      </c>
      <c r="E31" s="6">
        <f>E28+E22</f>
        <v>0.13064293283657305</v>
      </c>
      <c r="F31">
        <f>((F28^2)+F22^2)^0.5</f>
        <v>6.3105184317347199E-2</v>
      </c>
      <c r="G31" s="3">
        <f t="shared" si="0"/>
        <v>0.48303557603294339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1.8114212447928831E-3</v>
      </c>
      <c r="L33">
        <f>((L30*K18)^2+(K30*L18)^2)^0.5</f>
        <v>1.7863241557899288E-2</v>
      </c>
      <c r="M33" s="3">
        <f t="shared" ref="M33:M34" si="6">L33/K33</f>
        <v>9.8614508410172483</v>
      </c>
    </row>
    <row r="34" spans="3:14" x14ac:dyDescent="0.25">
      <c r="C34" t="s">
        <v>93</v>
      </c>
      <c r="E34">
        <f>1-E31</f>
        <v>0.86935706716342698</v>
      </c>
      <c r="F34">
        <f>F31</f>
        <v>6.3105184317347199E-2</v>
      </c>
      <c r="G34" s="3">
        <f t="shared" si="0"/>
        <v>7.2588337635822439E-2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0.99991758350312721</v>
      </c>
      <c r="L36">
        <f>((L33^2)+L27^2)^0.5</f>
        <v>2.5843513799402924E-2</v>
      </c>
      <c r="M36" s="3">
        <f t="shared" ref="M36:M37" si="7">L36/K36</f>
        <v>2.5845643906833148E-2</v>
      </c>
    </row>
    <row r="37" spans="3:14" x14ac:dyDescent="0.25">
      <c r="C37" t="s">
        <v>94</v>
      </c>
      <c r="E37">
        <f>E34*E13</f>
        <v>3.9638290073896534E-2</v>
      </c>
      <c r="F37">
        <f>((F34*E13)^2+(E34*F13)^2)^0.5</f>
        <v>3.3227288943806187E-2</v>
      </c>
      <c r="G37" s="3">
        <f t="shared" si="0"/>
        <v>0.83826241954084035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0.1702812229104696</v>
      </c>
      <c r="F40">
        <f>(F37^2+F31^2)^0.5</f>
        <v>7.1318419908755329E-2</v>
      </c>
      <c r="G40" s="3">
        <f t="shared" si="0"/>
        <v>0.41882727108586187</v>
      </c>
      <c r="I40" s="61"/>
      <c r="J40" s="61" t="s">
        <v>79</v>
      </c>
      <c r="K40" s="61">
        <f>K36*E40</f>
        <v>0.1702671889285941</v>
      </c>
      <c r="L40" s="61">
        <f>((F40*K36)^2+(L36*E40)^2)^0.5</f>
        <v>7.1448194613938087E-2</v>
      </c>
      <c r="M40" s="62">
        <f>L40/K40</f>
        <v>0.41962397490394765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-1.0576540658570239</v>
      </c>
      <c r="I46" t="s">
        <v>132</v>
      </c>
      <c r="K46" s="3">
        <f>ABS(K40-K43)/K43</f>
        <v>0.98527837378519323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0.50316559457554433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2016-04-22T08:11:46Z</dcterms:modified>
</cp:coreProperties>
</file>