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<sst xmlns="http://schemas.openxmlformats.org/spreadsheetml/2006/main" count="680" uniqueCount="172">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</sst>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4.8523407639775411E-2</v>
      </c>
      <c r="S6" s="25">
        <f>Exp2_eq_V_p_sep_C1!C2</f>
        <v>1.1780599983644998E-2</v>
      </c>
      <c r="T6" s="25"/>
      <c r="U6" s="25">
        <f>Exp2_eq_V_p_sep_C1!P7</f>
        <v>4.8523407639775411E-2</v>
      </c>
      <c r="V6" s="27">
        <f>Exp2_eq_V_p_sep_C1!Q7</f>
        <v>1.1780599983644998E-2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0.17263853447123106</v>
      </c>
      <c r="S10" s="25">
        <f>Exp2_eq_V_p_sep_C1!L40</f>
        <v>2.0810519995919503E-2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5.7744983927476365</v>
      </c>
      <c r="S13" s="18">
        <f>((S11/R10)^2+((S10*R11)/(R10^2))^2)^0.5</f>
        <v>0.73683727434484281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4.8523407639775411E-2</v>
      </c>
      <c r="E16" s="25">
        <f>'Exp1'!AO12</f>
        <v>1.1780599983644998E-2</v>
      </c>
      <c r="F16" s="25"/>
      <c r="G16" s="25">
        <f>'Exp1'!AN12</f>
        <v>4.8523407639775411E-2</v>
      </c>
      <c r="H16" s="25">
        <f>'Exp1'!AO12</f>
        <v>1.1780599983644998E-2</v>
      </c>
      <c r="J16" s="22" t="s">
        <v>152</v>
      </c>
      <c r="K16" s="25">
        <f>Exp2_Eq_V_P_Sep_C3!B2</f>
        <v>4.8523407639775411E-2</v>
      </c>
      <c r="L16" s="25">
        <f>Exp2_Eq_V_P_Sep_C3!C2</f>
        <v>4.2439222721256699E-2</v>
      </c>
      <c r="M16" s="25"/>
      <c r="N16" s="25">
        <f>Exp2_Eq_V_P_Sep_C3!P7</f>
        <v>4.8523407639775411E-2</v>
      </c>
      <c r="O16" s="27">
        <f>Exp2_Eq_V_P_Sep_C3!Q7</f>
        <v>1.1780599983644998E-2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4.8523407639775411E-2</v>
      </c>
      <c r="S18" s="25">
        <f>Exp2_Eq_V_P_Sep_C2!C2</f>
        <v>4.2439222721256699E-2</v>
      </c>
      <c r="T18" s="25"/>
      <c r="U18" s="25">
        <f>Exp2_Eq_V_P_Sep_C2!P7</f>
        <v>4.8523407639775411E-2</v>
      </c>
      <c r="V18" s="27">
        <f>Exp2_Eq_V_P_Sep_C2!Q7</f>
        <v>1.1780599983644998E-2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4.4136209439270727E-2</v>
      </c>
      <c r="E20" s="25">
        <f>'Exp1'!AD27</f>
        <v>1.0248947123196192E-2</v>
      </c>
      <c r="F20" s="25"/>
      <c r="G20" s="25"/>
      <c r="H20" s="27"/>
      <c r="J20" s="22" t="s">
        <v>79</v>
      </c>
      <c r="K20" s="25">
        <f>Exp2_Eq_V_P_Sep_C3!K40</f>
        <v>0.17263853447123106</v>
      </c>
      <c r="L20" s="25">
        <f>Exp2_Eq_V_P_Sep_C3!L40</f>
        <v>7.2431889980281036E-2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0.17263853447123106</v>
      </c>
      <c r="S22" s="25">
        <f>Exp2_Eq_V_P_Sep_C2!L40</f>
        <v>7.2431889980281036E-2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18.894175024693514</v>
      </c>
      <c r="E23" s="18">
        <f>'Exp1'!AD33</f>
        <v>4.8911829168252146</v>
      </c>
      <c r="F23" s="18"/>
      <c r="G23" s="18"/>
      <c r="H23" s="41"/>
      <c r="J23" s="24" t="s">
        <v>154</v>
      </c>
      <c r="K23" s="18">
        <f>K21/K20</f>
        <v>5.7676258874156456</v>
      </c>
      <c r="L23" s="18">
        <f>((L21/K20)^2+((L20*K21)/(K20^2))^2)^0.5</f>
        <v>2.4319896098087384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5.3891670832690783</v>
      </c>
      <c r="S25" s="18">
        <f>((S23/R22)^2+((S22*R23)/(R22^2))^2)^0.5</f>
        <v>2.2766498511825586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21.440786444945086</v>
      </c>
      <c r="F4">
        <v>0.52655142171429103</v>
      </c>
      <c r="G4" s="3">
        <v>2.4558400554305769E-2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-0.40505950322085726</v>
      </c>
      <c r="M4" s="8">
        <f>((F8/E5)^2+((F5*E8)/(E5^2))^2)^0.5</f>
        <v>6.1828109496793633E-2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21.440786444945086</v>
      </c>
      <c r="S4">
        <f>(($Q4*$Q$2*E4)^2+(F4*$Q4)^2)^0.5</f>
        <v>1.1943720978630126</v>
      </c>
      <c r="T4" s="3">
        <f>S4/R4</f>
        <v>5.5705610469554377E-2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-0.40505950322085726</v>
      </c>
      <c r="Z4" s="8">
        <f>((S8/R5)^2+((S5*R8)/(R5^2))^2)^0.5</f>
        <v>0.11701998189157145</v>
      </c>
      <c r="AA4" s="42"/>
      <c r="AC4" s="43"/>
      <c r="AE4" s="64">
        <f>Y12/Y11</f>
        <v>14.172801221807763</v>
      </c>
      <c r="AF4" s="61">
        <f>((Z12/Y11)^2+((Y12*Z11)/(Y11^2))^2)^0.5</f>
        <v>3.4662692506957495</v>
      </c>
      <c r="AH4">
        <v>0.961561</v>
      </c>
      <c r="AI4">
        <v>0</v>
      </c>
      <c r="AK4">
        <f>1/S16</f>
        <v>1.4</v>
      </c>
      <c r="AL4">
        <f>T16/S16^2</f>
        <v>1.979898987322333E-2</v>
      </c>
      <c r="AN4">
        <f>AK10*AK4</f>
        <v>20.608610331403931</v>
      </c>
      <c r="AO4">
        <f>((AL10*AK4)^2+(AL4*AK10)^2)^0.5</f>
        <v>5.0033953990912865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12.091853127423457</v>
      </c>
      <c r="F5" s="10">
        <f>((F4*$C5*$B5)^2+($C5*$B$2*E4)^2+($C$2*$B5*E4)^2)^0.5</f>
        <v>0.39769467419797927</v>
      </c>
      <c r="G5" s="3">
        <f>F5/E5</f>
        <v>3.2889472772046513E-2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12.091853127423457</v>
      </c>
      <c r="S5">
        <f>((S4*$C5*$B5)^2+($C5*$B$2*R4)^2+($C$2*$B5*R4)^2)^0.5</f>
        <v>0.72366659037390135</v>
      </c>
      <c r="T5" s="3">
        <f>S5/R5</f>
        <v>5.9847451234143534E-2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30.125580750999035</v>
      </c>
      <c r="F7">
        <v>0.58417543774668701</v>
      </c>
      <c r="G7" s="3">
        <v>1.9391341948729549E-2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-0.28932821658632663</v>
      </c>
      <c r="M7" s="3">
        <f>((M4*F19)^2+(L4*G19)^2)^0.5</f>
        <v>4.435208025041773E-2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30.125580750999035</v>
      </c>
      <c r="S7">
        <f>(($Q7*$Q$2*E7)^2+(F7*$Q7)^2)^0.5</f>
        <v>1.6155919908903182</v>
      </c>
      <c r="T7" s="3">
        <f>S7/R7</f>
        <v>5.3628575802202302E-2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-0.28932821658632663</v>
      </c>
      <c r="Z7" s="3">
        <f>((Z4*S19)^2+(Y4*T19)^2)^0.5</f>
        <v>8.3685791110209629E-2</v>
      </c>
      <c r="AA7" s="54" t="s">
        <v>15</v>
      </c>
      <c r="AB7" s="54">
        <f>1/(1+1/V17)</f>
        <v>-0.25931711340554997</v>
      </c>
      <c r="AC7">
        <f>W14/((V14+1)^2)</f>
        <v>0.11701998189157148</v>
      </c>
      <c r="AH7">
        <f>S19</f>
        <v>0.7142857142857143</v>
      </c>
      <c r="AI7">
        <f>T19</f>
        <v>1.0101525445522107E-2</v>
      </c>
      <c r="AK7">
        <f>AH4*AH7</f>
        <v>0.6868292857142857</v>
      </c>
      <c r="AL7">
        <f>((AI7*AH4)^2+(AH7*AI4)^2)^0.5</f>
        <v>9.7132329089216832E-3</v>
      </c>
      <c r="AN7">
        <f>1/AN4</f>
        <v>4.8523407639775411E-2</v>
      </c>
      <c r="AO7">
        <f>AO4/AN4^2</f>
        <v>1.1780599983644998E-2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16.989773148237173</v>
      </c>
      <c r="F8">
        <f>((F7*$C8*$B8)^2+($C8*$B$2*E7)^2+($C$2*$B8*E7)^2)^0.5</f>
        <v>0.49667896080335067</v>
      </c>
      <c r="G8" s="3">
        <f>F8/E8</f>
        <v>2.9233996032188642E-2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16.989773148237173</v>
      </c>
      <c r="S8">
        <f>((S7*$C8*$B8)^2+($C8*$B$2*R7)^2+($C$2*$B8*R7)^2)^0.5</f>
        <v>0.98403301223896866</v>
      </c>
      <c r="T8" s="3">
        <f>S8/R8</f>
        <v>5.7919137804442675E-2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2.3212610449092845</v>
      </c>
      <c r="F10">
        <v>0.4898376529984399</v>
      </c>
      <c r="G10" s="3">
        <v>0.21102221745920993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0.85886658661643522</v>
      </c>
      <c r="S10">
        <f>(($Q10*$Q$2*E10)^2+(F10*$Q10)^2)^0.5</f>
        <v>0.18625799940889426</v>
      </c>
      <c r="T10" s="3">
        <f>S10/R10</f>
        <v>0.21686488019364059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4.369021876078906E-2</v>
      </c>
      <c r="AI10" s="3">
        <f>Z14</f>
        <v>9.8963159690473711E-3</v>
      </c>
      <c r="AK10">
        <f>AK7/AH10-1</f>
        <v>14.720435951002809</v>
      </c>
      <c r="AL10">
        <f>((AL7/AH10)^2+((AK7*AI10)/(AH10^2))^2)^0.5</f>
        <v>3.5677854672973148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1.1898551990100501</v>
      </c>
      <c r="F11" s="18">
        <f>((F10*$C11*$B11)^2+($C11*$B$2*E10)^2+($C$2*$B11*E10)^2)^0.5</f>
        <v>0.25247797704940206</v>
      </c>
      <c r="G11" s="20">
        <f>F11/E11</f>
        <v>0.21219218713290633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9.8401393605380777E-2</v>
      </c>
      <c r="M11" s="3">
        <f>((F11/E5)^2+((F5*E11)/(E5^2))^2)^0.5</f>
        <v>2.1129334578311426E-2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0.44024642363371852</v>
      </c>
      <c r="S11" s="18">
        <f>((S10*$C11*$B11)^2+($C11*$B$2*R10)^2+($C$2*$B11*R10)^2)^0.5</f>
        <v>9.5975259465788901E-2</v>
      </c>
      <c r="T11" s="20">
        <f>S11/R11</f>
        <v>0.21800349602757829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3.6408515633990883E-2</v>
      </c>
      <c r="Z11" s="3">
        <f>((S11/R5)^2+((S5*R11)/(R5^2))^2)^0.5</f>
        <v>8.2308406616411686E-3</v>
      </c>
      <c r="AA11" s="27"/>
      <c r="AB11" s="54" t="s">
        <v>19</v>
      </c>
      <c r="AC11" s="54">
        <f>(1/(1+Y25))*AB7</f>
        <v>3.1830867918102128E-2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4.8523407639775411E-2</v>
      </c>
      <c r="AO12">
        <f>AO7</f>
        <v>1.1780599983644998E-2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-0.28828636957532983</v>
      </c>
      <c r="J14" s="6">
        <f>((F5/E8)^2+((F8*E5)/(E8^2))^2)^0.5</f>
        <v>3.1318181309322228E-2</v>
      </c>
      <c r="K14" s="22" t="s">
        <v>65</v>
      </c>
      <c r="L14" s="3">
        <f>L11/F23</f>
        <v>0.11808167232645693</v>
      </c>
      <c r="M14" s="3">
        <f>((M11/F23)^2+((L11*G23)/(F23^2))^2)^0.5</f>
        <v>2.5410133786894731E-2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-0.28828636957532983</v>
      </c>
      <c r="W14" s="6">
        <f>((S5/R8)^2+((S8*R5)/(R8^2))^2)^0.5</f>
        <v>5.9274867685933298E-2</v>
      </c>
      <c r="X14" s="22" t="s">
        <v>65</v>
      </c>
      <c r="Y14" s="3">
        <f>Y11/S23</f>
        <v>4.369021876078906E-2</v>
      </c>
      <c r="Z14" s="3">
        <f>((Z11/S23)^2+((Y11*T23)/(S23^2))^2)^0.5</f>
        <v>9.8963159690473711E-3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-9.1467182758807848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-0.20591883541094988</v>
      </c>
      <c r="J17">
        <f>((J14*F16)^2+(I14*G16)^2)^0.5</f>
        <v>2.2558883117301799E-2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-0.20591883541094988</v>
      </c>
      <c r="W17">
        <f>((W14*S16)^2+(V14*T16)^2)^0.5</f>
        <v>4.2439222721256699E-2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4.0436173033146179E-2</v>
      </c>
      <c r="AO17">
        <f>((AO14*AN12)^2+(AO12*AN14)^2)^0.5</f>
        <v>9.8338079049483575E-3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-0.40812359651491165</v>
      </c>
      <c r="M18">
        <f>((M14/L7)^2+((L14*M7)/(L7^2))^2)^0.5</f>
        <v>0.10782968415847376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-0.15100573071051729</v>
      </c>
      <c r="Z18">
        <f>((Z14/Y7)^2+((Y14*Z7)/(Y7^2))^2)^0.5</f>
        <v>5.5476475090755671E-2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0.96113536410862754</v>
      </c>
      <c r="AO19">
        <f>AO17/((AN17+1)^2)</f>
        <v>9.0842867503759233E-3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4.6277848721566962E-2</v>
      </c>
      <c r="AD20">
        <f>U32/((1+T32)^2)</f>
        <v>1.0733632110105423E-2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-2.4502381350632416</v>
      </c>
      <c r="M22">
        <f>M18/(L18^2)</f>
        <v>0.64737350761649415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-6.6222652299006537</v>
      </c>
      <c r="Z22">
        <f>Z18/(Y18^2)</f>
        <v>2.4328873503167894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0.95372215127843307</v>
      </c>
      <c r="AD24">
        <f>U41/((1+T41)^2)</f>
        <v>1.0733632110105423E-2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-4.1402857620758899</v>
      </c>
      <c r="M25">
        <f>((L22*G25)^2+(M22*F25)^2)^0.5</f>
        <v>0.77796027926638822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-9.1467182758807848</v>
      </c>
      <c r="Z25">
        <f>((Y22*T25)^2+(Z22*S25)^2)^0.5</f>
        <v>2.9216270986743891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20.608610331403931</v>
      </c>
      <c r="W27" s="27">
        <f>AO7/(AN7^2)</f>
        <v>5.0033953990912874</v>
      </c>
      <c r="Z27" s="4"/>
      <c r="AB27" s="61" t="s">
        <v>79</v>
      </c>
      <c r="AC27" s="61">
        <f>AC24*AC20</f>
        <v>4.4136209439270727E-2</v>
      </c>
      <c r="AD27" s="61">
        <f>((AD20*AC24)^2+(AD24*AC20)^2)^0.5</f>
        <v>1.0248947123196192E-2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20.608610331403931</v>
      </c>
      <c r="U32" s="25">
        <f>((S$30*W27)^2+(T$30*V27)^2)^0.5</f>
        <v>5.011876742659001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18.894175024693514</v>
      </c>
      <c r="AD33">
        <f>((AD28/AC27)^2+((AD27*AC28)/(AC27^2))^2)^0.5</f>
        <v>4.8911829168252146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4.8523407639775411E-2</v>
      </c>
      <c r="W36" s="27">
        <f>AO12</f>
        <v>1.1780599983644998E-2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4.8523407639775411E-2</v>
      </c>
      <c r="U41" s="25">
        <f>((S$30*W36)^2+(T$30*V36)^2)^0.5</f>
        <v>1.1800569485938028E-2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4.8523407639775411E-2</v>
      </c>
      <c r="P26" s="61">
        <f>_xlfn.STDEV.S(Exp2_Act_C1!P7,Exp2_Act_C2!P7)+AVERAGE(Exp2_Act_C2!Q7,Exp2_Act_C1!Q7)</f>
        <v>1.1780599983644998E-2</v>
      </c>
      <c r="Q26" s="62">
        <f>P26/O26</f>
        <v>0.24278179453308329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4.8523407639775411E-2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4.8523407639775411E-2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4.8523407639775411E-2</v>
      </c>
      <c r="C2">
        <f>'Exp1'!AO7</f>
        <v>1.1780599983644998E-2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20.608610331403931</v>
      </c>
      <c r="C5">
        <f>C2/B2^2</f>
        <v>5.0033953990912874</v>
      </c>
      <c r="E5">
        <f>B5*F1</f>
        <v>14.720435951002807</v>
      </c>
      <c r="F5">
        <f>((C5*F$1)^2+(G$1*B5)^2)^0.5</f>
        <v>3.5799119590421435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4.8523407639775411E-2</v>
      </c>
      <c r="Q7">
        <f>C2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6.3611467462911547E-2</v>
      </c>
      <c r="F9">
        <f>F5/((1+E5)^2)</f>
        <v>1.448582302758409E-2</v>
      </c>
      <c r="G9" s="3">
        <f>F9/E9</f>
        <v>0.22772345310269726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4.5436762473508252E-2</v>
      </c>
      <c r="F13">
        <f>((F9*F$1)^2+(E9*G$1)^2)^0.5</f>
        <v>1.0366949853147489E-2</v>
      </c>
      <c r="G13" s="3">
        <f t="shared" si="0"/>
        <v>0.22816215964312825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0.95456323752649175</v>
      </c>
      <c r="F16">
        <f>F13</f>
        <v>1.0366949853147489E-2</v>
      </c>
      <c r="G16" s="3">
        <f t="shared" si="0"/>
        <v>1.0860411804681277E-2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0.9103128736678836</v>
      </c>
      <c r="L18">
        <f>((J14*Q$16)^2+(K14*P$16)^2)^0.5</f>
        <v>1.6166579544878185E-2</v>
      </c>
      <c r="M18" s="3">
        <f t="shared" ref="M18:M19" si="1">L18/K18</f>
        <v>1.7759366051519076E-2</v>
      </c>
    </row>
    <row r="19" spans="3:13" x14ac:dyDescent="0.25">
      <c r="C19" t="s">
        <v>87</v>
      </c>
      <c r="E19">
        <f>E16*E13</f>
        <v>4.3372263089434246E-2</v>
      </c>
      <c r="F19">
        <f>((F16*E13)^2+(E16*F13)^2)^0.5</f>
        <v>9.907113528980268E-3</v>
      </c>
      <c r="G19" s="3">
        <f t="shared" si="0"/>
        <v>0.22842048865542602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8.9687126332116396E-2</v>
      </c>
      <c r="L21">
        <f>L18</f>
        <v>1.6166579544878185E-2</v>
      </c>
      <c r="M21" s="3">
        <f>L21/K21</f>
        <v>0.18025529645149344</v>
      </c>
    </row>
    <row r="22" spans="3:13" x14ac:dyDescent="0.25">
      <c r="C22" t="s">
        <v>89</v>
      </c>
      <c r="E22">
        <f>E19+E13</f>
        <v>8.8809025562942498E-2</v>
      </c>
      <c r="F22">
        <f>((F19^2+F13^2)^0.5)</f>
        <v>1.4339614629890812E-2</v>
      </c>
      <c r="G22" s="3">
        <f t="shared" si="0"/>
        <v>0.16146573548121812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8.1643345702403392E-2</v>
      </c>
      <c r="L24">
        <f>((L21*K18)^2+(K21*L18)^2)^0.5</f>
        <v>1.4787899210262244E-2</v>
      </c>
      <c r="M24" s="3">
        <f t="shared" ref="M24:M25" si="3">L24/K24</f>
        <v>0.18112804029571908</v>
      </c>
    </row>
    <row r="25" spans="3:13" x14ac:dyDescent="0.25">
      <c r="C25" t="s">
        <v>90</v>
      </c>
      <c r="E25">
        <f>1-E22</f>
        <v>0.91119097443705754</v>
      </c>
      <c r="F25">
        <f>F22</f>
        <v>1.4339614629890812E-2</v>
      </c>
      <c r="G25" s="3">
        <f t="shared" si="0"/>
        <v>1.5737221978905095E-2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0.991956219370287</v>
      </c>
      <c r="L27">
        <f>((L24^2+L18^2)^0.5)</f>
        <v>2.1909821022403367E-2</v>
      </c>
      <c r="M27" s="3">
        <f t="shared" ref="M27:M28" si="4">L27/K27</f>
        <v>2.2087487929973507E-2</v>
      </c>
    </row>
    <row r="28" spans="3:13" x14ac:dyDescent="0.25">
      <c r="C28" t="s">
        <v>92</v>
      </c>
      <c r="E28">
        <f>E13*E25</f>
        <v>4.1401567873501112E-2</v>
      </c>
      <c r="F28">
        <f>((F25*E13)^2+(E25*F13)^2)^0.5</f>
        <v>9.4687142831882346E-3</v>
      </c>
      <c r="G28" s="3">
        <f t="shared" si="0"/>
        <v>0.22870424405469539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8.0437806297130043E-3</v>
      </c>
      <c r="L30">
        <f>L27</f>
        <v>2.1909821022403367E-2</v>
      </c>
      <c r="M30" s="3">
        <f t="shared" ref="M30:M31" si="5">L30/K30</f>
        <v>2.723821301325704</v>
      </c>
    </row>
    <row r="31" spans="3:13" x14ac:dyDescent="0.25">
      <c r="C31" t="s">
        <v>91</v>
      </c>
      <c r="E31" s="6">
        <f>E28+E22</f>
        <v>0.13021059343644362</v>
      </c>
      <c r="F31">
        <f>((F28^2)+F22^2)^0.5</f>
        <v>1.7183745165429785E-2</v>
      </c>
      <c r="G31" s="3">
        <f t="shared" si="0"/>
        <v>0.13196887220867518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7.3223570601881035E-3</v>
      </c>
      <c r="L33">
        <f>((L30*K18)^2+(K30*L18)^2)^0.5</f>
        <v>1.9945216064936312E-2</v>
      </c>
      <c r="M33" s="3">
        <f t="shared" ref="M33:M34" si="6">L33/K33</f>
        <v>2.7238791964105533</v>
      </c>
    </row>
    <row r="34" spans="3:13" x14ac:dyDescent="0.25">
      <c r="C34" t="s">
        <v>93</v>
      </c>
      <c r="E34">
        <f>1-E31</f>
        <v>0.86978940656355641</v>
      </c>
      <c r="F34">
        <f>F31</f>
        <v>1.7183745165429785E-2</v>
      </c>
      <c r="G34" s="3">
        <f t="shared" si="0"/>
        <v>1.9756213441735164E-2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0.99927857643047513</v>
      </c>
      <c r="L36">
        <f>((L33^2)+L27^2)^0.5</f>
        <v>2.9628565626954369E-2</v>
      </c>
      <c r="M36" s="3">
        <f t="shared" ref="M36:M37" si="7">L36/K36</f>
        <v>2.9649955803906679E-2</v>
      </c>
    </row>
    <row r="37" spans="3:13" x14ac:dyDescent="0.25">
      <c r="C37" t="s">
        <v>94</v>
      </c>
      <c r="E37">
        <f>E34*E13</f>
        <v>3.9520414668002012E-2</v>
      </c>
      <c r="F37">
        <f>((F34*E13)^2+(E34*F13)^2)^0.5</f>
        <v>9.05080304104533E-3</v>
      </c>
      <c r="G37" s="3">
        <f t="shared" si="0"/>
        <v>0.2290158925982469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0.16973100810444564</v>
      </c>
      <c r="F40">
        <f>(F37^2+F31^2)^0.5</f>
        <v>1.9421589368489565E-2</v>
      </c>
      <c r="G40" s="3">
        <f t="shared" si="0"/>
        <v>0.11442569973153226</v>
      </c>
      <c r="J40" t="s">
        <v>79</v>
      </c>
      <c r="K40">
        <f>K36*E40</f>
        <v>0.16960856015471987</v>
      </c>
      <c r="L40">
        <f>((F40*K36)^2+(L36*E40)^2)^0.5</f>
        <v>2.0048535812083386E-2</v>
      </c>
      <c r="M40" s="3">
        <f>L40/K40</f>
        <v>0.11820474033736719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1.643075872933228</v>
      </c>
      <c r="I46" t="s">
        <v>132</v>
      </c>
      <c r="K46" s="3">
        <f>ABS(K40-K43)/K43</f>
        <v>0.78729793321197261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0.39364896660673415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4.8523407639775411E-2</v>
      </c>
      <c r="C2">
        <f>'Exp1'!AO7</f>
        <v>1.1780599983644998E-2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20.608610331403931</v>
      </c>
      <c r="C5">
        <f>C2/B2^2</f>
        <v>5.0033953990912874</v>
      </c>
      <c r="E5">
        <f>B5*F1</f>
        <v>14.720435951002807</v>
      </c>
      <c r="F5">
        <f>((C5*F$1)^2+(G$1*B5)^2)^0.5</f>
        <v>3.5799119590421435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4.8523407639775411E-2</v>
      </c>
      <c r="Q7">
        <f>'Exp1'!AO12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6.3611467462911547E-2</v>
      </c>
      <c r="F9">
        <f>F5/((1+E5)^2)</f>
        <v>1.448582302758409E-2</v>
      </c>
      <c r="G9" s="3">
        <f>F9/E9</f>
        <v>0.22772345310269726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4.5436762473508252E-2</v>
      </c>
      <c r="F13">
        <f>((F9*F$1)^2+(E9*G$1)^2)^0.5</f>
        <v>1.0366949853147489E-2</v>
      </c>
      <c r="G13" s="3">
        <f t="shared" si="0"/>
        <v>0.22816215964312825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0.95456323752649175</v>
      </c>
      <c r="F16">
        <f>F13</f>
        <v>1.0366949853147489E-2</v>
      </c>
      <c r="G16" s="3">
        <f t="shared" si="0"/>
        <v>1.0860411804681277E-2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0.84721164037954166</v>
      </c>
      <c r="L18">
        <f>((J14*Q$16)^2+(K14*P$16)^2)^0.5</f>
        <v>1.5431735020110995E-2</v>
      </c>
      <c r="M18" s="3">
        <f>L18/K18</f>
        <v>1.8214734411814437E-2</v>
      </c>
      <c r="P18" t="s">
        <v>136</v>
      </c>
      <c r="S18">
        <f>J14*P16*(1-P19)</f>
        <v>2.1723375394347242E-2</v>
      </c>
      <c r="T18">
        <f>((J14*Q$16)^2+(K14*P$16)^2)^0.5</f>
        <v>1.5431735020110995E-2</v>
      </c>
      <c r="U18">
        <f>L18/K18</f>
        <v>1.8214734411814437E-2</v>
      </c>
    </row>
    <row r="19" spans="3:21" x14ac:dyDescent="0.25">
      <c r="C19" t="s">
        <v>87</v>
      </c>
      <c r="E19">
        <f>E16*E13</f>
        <v>4.3372263089434246E-2</v>
      </c>
      <c r="F19">
        <f>((F16*E13)^2+(E16*F13)^2)^0.5</f>
        <v>9.907113528980268E-3</v>
      </c>
      <c r="G19" s="3">
        <f t="shared" si="0"/>
        <v>0.22842048865542602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0.1310649842261111</v>
      </c>
      <c r="L21">
        <f>L18</f>
        <v>1.5431735020110995E-2</v>
      </c>
      <c r="M21" s="3">
        <f>L21/K21</f>
        <v>0.11774109699268286</v>
      </c>
    </row>
    <row r="22" spans="3:21" x14ac:dyDescent="0.25">
      <c r="C22" t="s">
        <v>89</v>
      </c>
      <c r="E22">
        <f>E19+E13</f>
        <v>8.8809025562942498E-2</v>
      </c>
      <c r="F22">
        <f>((F19^2+F13^2)^0.5)</f>
        <v>1.4339614629890812E-2</v>
      </c>
      <c r="G22" s="3">
        <f t="shared" si="0"/>
        <v>0.16146573548121812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0.11103978028252233</v>
      </c>
      <c r="L24">
        <f>((L21*K18)^2+(K21*L18)^2)^0.5</f>
        <v>1.3229467161487757E-2</v>
      </c>
      <c r="M24" s="3">
        <f t="shared" ref="M24:M25" si="2">L24/K24</f>
        <v>0.11914169073306494</v>
      </c>
    </row>
    <row r="25" spans="3:21" x14ac:dyDescent="0.25">
      <c r="C25" t="s">
        <v>90</v>
      </c>
      <c r="E25">
        <f>1-E22</f>
        <v>0.91119097443705754</v>
      </c>
      <c r="F25">
        <f>F22</f>
        <v>1.4339614629890812E-2</v>
      </c>
      <c r="G25" s="3">
        <f t="shared" si="0"/>
        <v>1.5737221978905095E-2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0.95825142066206404</v>
      </c>
      <c r="L27">
        <f>((L24^2+L18^2)^0.5)</f>
        <v>2.0326269876881076E-2</v>
      </c>
      <c r="M27" s="3">
        <f t="shared" ref="M27:M28" si="3">L27/K27</f>
        <v>2.1211833803322182E-2</v>
      </c>
    </row>
    <row r="28" spans="3:21" x14ac:dyDescent="0.25">
      <c r="C28" t="s">
        <v>92</v>
      </c>
      <c r="E28">
        <f>E13*E25</f>
        <v>4.1401567873501112E-2</v>
      </c>
      <c r="F28">
        <f>((F25*E13)^2+(E25*F13)^2)^0.5</f>
        <v>9.4687142831882346E-3</v>
      </c>
      <c r="G28" s="3">
        <f t="shared" si="0"/>
        <v>0.22870424405469539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4.1748579337935965E-2</v>
      </c>
      <c r="L30">
        <f>L27</f>
        <v>2.0326269876881076E-2</v>
      </c>
      <c r="M30" s="3">
        <f t="shared" ref="M30:M31" si="4">L30/K30</f>
        <v>0.48687333076292411</v>
      </c>
    </row>
    <row r="31" spans="3:21" x14ac:dyDescent="0.25">
      <c r="C31" t="s">
        <v>91</v>
      </c>
      <c r="E31" s="6">
        <f>E28+E22</f>
        <v>0.13021059343644362</v>
      </c>
      <c r="F31">
        <f>((F28^2)+F22^2)^0.5</f>
        <v>1.7183745165429785E-2</v>
      </c>
      <c r="G31" s="3">
        <f t="shared" si="0"/>
        <v>0.13196887220867518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3.536988238440817E-2</v>
      </c>
      <c r="L33">
        <f>((L30*K18)^2+(K30*L18)^2)^0.5</f>
        <v>1.7232699515276746E-2</v>
      </c>
      <c r="M33" s="3">
        <f t="shared" ref="M33:M34" si="5">L33/K33</f>
        <v>0.48721393325507079</v>
      </c>
    </row>
    <row r="34" spans="3:13" x14ac:dyDescent="0.25">
      <c r="C34" t="s">
        <v>93</v>
      </c>
      <c r="E34">
        <f>1-E31</f>
        <v>0.86978940656355641</v>
      </c>
      <c r="F34">
        <f>F31</f>
        <v>1.7183745165429785E-2</v>
      </c>
      <c r="G34" s="3">
        <f t="shared" si="0"/>
        <v>1.9756213441735164E-2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0.99362130304647223</v>
      </c>
      <c r="L36">
        <f>((L33^2)+L27^2)^0.5</f>
        <v>2.6648136514428589E-2</v>
      </c>
      <c r="M36" s="3">
        <f t="shared" ref="M36:M37" si="6">L36/K36</f>
        <v>2.6819208115531155E-2</v>
      </c>
    </row>
    <row r="37" spans="3:13" x14ac:dyDescent="0.25">
      <c r="C37" t="s">
        <v>94</v>
      </c>
      <c r="E37">
        <f>E34*E13</f>
        <v>3.9520414668002012E-2</v>
      </c>
      <c r="F37">
        <f>((F34*E13)^2+(E34*F13)^2)^0.5</f>
        <v>9.05080304104533E-3</v>
      </c>
      <c r="G37" s="3">
        <f t="shared" si="0"/>
        <v>0.2290158925982469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0.16973100810444564</v>
      </c>
      <c r="F40">
        <f>(F37^2+F31^2)^0.5</f>
        <v>1.9421589368489565E-2</v>
      </c>
      <c r="G40" s="3">
        <f t="shared" si="0"/>
        <v>0.11442569973153226</v>
      </c>
      <c r="J40" t="s">
        <v>79</v>
      </c>
      <c r="K40">
        <f>K36*E40</f>
        <v>0.1686483454401306</v>
      </c>
      <c r="L40">
        <f>((F40*K36)^2+(L36*E40)^2)^0.5</f>
        <v>1.9820673074988786E-2</v>
      </c>
      <c r="M40" s="3">
        <f>L40/K40</f>
        <v>0.11752663818468967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1.643075872933228</v>
      </c>
      <c r="I46" t="s">
        <v>132</v>
      </c>
      <c r="K46" s="3">
        <f>ABS(K40-K43)/K43</f>
        <v>0.98763024885959161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0.49381512443417186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4.8523407639775411E-2</v>
      </c>
      <c r="C2">
        <f>'Exp1'!AO7</f>
        <v>1.1780599983644998E-2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20.608610331403931</v>
      </c>
      <c r="C5">
        <f>C2/B2^2</f>
        <v>5.0033953990912874</v>
      </c>
      <c r="E5">
        <f>B5*F1</f>
        <v>14.720435951002807</v>
      </c>
      <c r="F5">
        <f>((C5*F$1)^2+(G$1*B5)^2)^0.5</f>
        <v>3.5799119590421435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4.8523407639775411E-2</v>
      </c>
      <c r="Q7">
        <f>'Exp1'!AO12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6.3611467462911547E-2</v>
      </c>
      <c r="F9">
        <f>F5/((1+E5)^2)</f>
        <v>1.448582302758409E-2</v>
      </c>
      <c r="G9" s="3">
        <f>F9/E9</f>
        <v>0.22772345310269726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4.5436762473508252E-2</v>
      </c>
      <c r="F13">
        <f>((F9*F$1)^2+(E9*G$1)^2)^0.5</f>
        <v>1.0366949853147489E-2</v>
      </c>
      <c r="G13" s="3">
        <f t="shared" si="0"/>
        <v>0.22816215964312825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0.95456323752649175</v>
      </c>
      <c r="F16">
        <f>F13</f>
        <v>1.0366949853147489E-2</v>
      </c>
      <c r="G16" s="3">
        <f t="shared" si="0"/>
        <v>1.0860411804681277E-2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0.86893501577388887</v>
      </c>
      <c r="L18">
        <f>((J14*Q$16)^2+(K14*P$16)^2)^0.5</f>
        <v>1.5431735020110995E-2</v>
      </c>
      <c r="M18" s="3">
        <f t="shared" ref="M18:M19" si="1">L18/K18</f>
        <v>1.7759366051519076E-2</v>
      </c>
    </row>
    <row r="19" spans="3:13" x14ac:dyDescent="0.25">
      <c r="C19" t="s">
        <v>87</v>
      </c>
      <c r="E19">
        <f>E16*E13</f>
        <v>4.3372263089434246E-2</v>
      </c>
      <c r="F19">
        <f>((F16*E13)^2+(E16*F13)^2)^0.5</f>
        <v>9.907113528980268E-3</v>
      </c>
      <c r="G19" s="3">
        <f t="shared" si="0"/>
        <v>0.22842048865542602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0.13106498422611113</v>
      </c>
      <c r="L21">
        <f>L18</f>
        <v>1.5431735020110995E-2</v>
      </c>
      <c r="M21" s="3">
        <f>L21/K21</f>
        <v>0.11774109699268283</v>
      </c>
    </row>
    <row r="22" spans="3:13" x14ac:dyDescent="0.25">
      <c r="C22" t="s">
        <v>89</v>
      </c>
      <c r="E22">
        <f>E19+E13</f>
        <v>8.8809025562942498E-2</v>
      </c>
      <c r="F22">
        <f>((F19^2+F13^2)^0.5)</f>
        <v>1.4339614629890812E-2</v>
      </c>
      <c r="G22" s="3">
        <f t="shared" si="0"/>
        <v>0.16146573548121812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0.11388695413592037</v>
      </c>
      <c r="L24">
        <f>((L21*K18)^2+(K21*L18)^2)^0.5</f>
        <v>1.3560852526187533E-2</v>
      </c>
      <c r="M24" s="3">
        <f t="shared" ref="M24:M25" si="3">L24/K24</f>
        <v>0.11907292304966816</v>
      </c>
    </row>
    <row r="25" spans="3:13" x14ac:dyDescent="0.25">
      <c r="C25" t="s">
        <v>90</v>
      </c>
      <c r="E25">
        <f>1-E22</f>
        <v>0.91119097443705754</v>
      </c>
      <c r="F25">
        <f>F22</f>
        <v>1.4339614629890812E-2</v>
      </c>
      <c r="G25" s="3">
        <f t="shared" si="0"/>
        <v>1.5737221978905095E-2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0.9828219699098093</v>
      </c>
      <c r="L27">
        <f>((L24^2+L18^2)^0.5)</f>
        <v>2.0543494516949323E-2</v>
      </c>
      <c r="M27" s="3">
        <f t="shared" ref="M27:M28" si="4">L27/K27</f>
        <v>2.0902559309733927E-2</v>
      </c>
    </row>
    <row r="28" spans="3:13" x14ac:dyDescent="0.25">
      <c r="C28" t="s">
        <v>92</v>
      </c>
      <c r="E28">
        <f>E13*E25</f>
        <v>4.1401567873501112E-2</v>
      </c>
      <c r="F28">
        <f>((F25*E13)^2+(E25*F13)^2)^0.5</f>
        <v>9.4687142831882346E-3</v>
      </c>
      <c r="G28" s="3">
        <f t="shared" si="0"/>
        <v>0.22870424405469539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1.7178030090190699E-2</v>
      </c>
      <c r="L30">
        <f>L27</f>
        <v>2.0543494516949323E-2</v>
      </c>
      <c r="M30" s="3">
        <f t="shared" ref="M30:M31" si="5">L30/K30</f>
        <v>1.1959167849333567</v>
      </c>
    </row>
    <row r="31" spans="3:13" x14ac:dyDescent="0.25">
      <c r="C31" t="s">
        <v>91</v>
      </c>
      <c r="E31" s="6">
        <f>E28+E22</f>
        <v>0.13021059343644362</v>
      </c>
      <c r="F31">
        <f>((F28^2)+F22^2)^0.5</f>
        <v>1.7183745165429785E-2</v>
      </c>
      <c r="G31" s="3">
        <f t="shared" si="0"/>
        <v>0.13196887220867518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1.4926591847384194E-2</v>
      </c>
      <c r="L33">
        <f>((L30*K18)^2+(K30*L18)^2)^0.5</f>
        <v>1.7852929893388384E-2</v>
      </c>
      <c r="M33" s="3">
        <f t="shared" ref="M33:M34" si="6">L33/K33</f>
        <v>1.1960486409707127</v>
      </c>
    </row>
    <row r="34" spans="3:14" x14ac:dyDescent="0.25">
      <c r="C34" t="s">
        <v>93</v>
      </c>
      <c r="E34">
        <f>1-E31</f>
        <v>0.86978940656355641</v>
      </c>
      <c r="F34">
        <f>F31</f>
        <v>1.7183745165429785E-2</v>
      </c>
      <c r="G34" s="3">
        <f t="shared" si="0"/>
        <v>1.9756213441735164E-2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0.99774856175719351</v>
      </c>
      <c r="L36">
        <f>((L33^2)+L27^2)^0.5</f>
        <v>2.7216948262914552E-2</v>
      </c>
      <c r="M36" s="3">
        <f t="shared" ref="M36:M37" si="7">L36/K36</f>
        <v>2.72783638144075E-2</v>
      </c>
    </row>
    <row r="37" spans="3:14" x14ac:dyDescent="0.25">
      <c r="C37" t="s">
        <v>94</v>
      </c>
      <c r="E37">
        <f>E34*E13</f>
        <v>3.9520414668002012E-2</v>
      </c>
      <c r="F37">
        <f>((F34*E13)^2+(E34*F13)^2)^0.5</f>
        <v>9.05080304104533E-3</v>
      </c>
      <c r="G37" s="3">
        <f t="shared" si="0"/>
        <v>0.2290158925982469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0.16973100810444564</v>
      </c>
      <c r="F40">
        <f>(F37^2+F31^2)^0.5</f>
        <v>1.9421589368489565E-2</v>
      </c>
      <c r="G40" s="3">
        <f t="shared" si="0"/>
        <v>0.11442569973153226</v>
      </c>
      <c r="J40" t="s">
        <v>79</v>
      </c>
      <c r="K40">
        <f>K36*E40</f>
        <v>0.1693488692218092</v>
      </c>
      <c r="L40">
        <f>((F40*K36)^2+(L36*E40)^2)^0.5</f>
        <v>1.9920891149865009E-2</v>
      </c>
      <c r="M40" s="3">
        <f>L40/K40</f>
        <v>0.11763226552031529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-1.0574677733221229</v>
      </c>
      <c r="I46" t="s">
        <v>132</v>
      </c>
      <c r="K46" s="3">
        <f>ABS(K40-K43)/K43</f>
        <v>0.98535777346022202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0.49267888676445154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4.8523407639775411E-2</v>
      </c>
      <c r="C2">
        <f>Exp2_Act_C1!C2</f>
        <v>1.1780599983644998E-2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-0.62805700058812886</v>
      </c>
      <c r="J3">
        <f>AVERAGE(I3:I4)</f>
        <v>-0.31709466675295483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20.608610331403931</v>
      </c>
      <c r="C5">
        <f>C2/B2^2</f>
        <v>5.0033953990912874</v>
      </c>
      <c r="E5">
        <f>B5*F1</f>
        <v>20.608610331403931</v>
      </c>
      <c r="F5">
        <f>((C5*F$1)^2+(G$1*B5)^2)^0.5</f>
        <v>5.0077244100055447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4.8523407639775411E-2</v>
      </c>
      <c r="Q7">
        <f>C2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4.6277848721566962E-2</v>
      </c>
      <c r="F9">
        <f>F5/((1+E5)^2)</f>
        <v>1.0724739311381621E-2</v>
      </c>
      <c r="G9" s="3">
        <f>F9/E9</f>
        <v>0.23174671268553476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4.6277848721566962E-2</v>
      </c>
      <c r="F13">
        <f>((F9*F$1)^2+(E9*G$1)^2)^0.5</f>
        <v>1.0734922818434085E-2</v>
      </c>
      <c r="G13" s="3">
        <f t="shared" si="0"/>
        <v>0.23196676412123857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0.95372215127843307</v>
      </c>
      <c r="F16">
        <f>F13</f>
        <v>1.0734922818434085E-2</v>
      </c>
      <c r="G16" s="3">
        <f t="shared" si="0"/>
        <v>1.1255817854334488E-2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0.95582851735127783</v>
      </c>
      <c r="L18">
        <f>((J14*Q$16)^2+(K14*P$16)^2)^0.5</f>
        <v>1.6466930315366037E-2</v>
      </c>
      <c r="M18" s="3">
        <f t="shared" ref="M18:M19" si="1">L18/K18</f>
        <v>1.7227912765145355E-2</v>
      </c>
    </row>
    <row r="19" spans="3:13" x14ac:dyDescent="0.25">
      <c r="C19" t="s">
        <v>87</v>
      </c>
      <c r="E19">
        <f>E16*E13</f>
        <v>4.4136209439270727E-2</v>
      </c>
      <c r="F19">
        <f>((F16*E13)^2+(E16*F13)^2)^0.5</f>
        <v>1.0250179548648848E-2</v>
      </c>
      <c r="G19" s="3">
        <f t="shared" si="0"/>
        <v>0.2322396888829476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4.4171482648722171E-2</v>
      </c>
      <c r="L21">
        <f>L18</f>
        <v>1.6466930315366037E-2</v>
      </c>
      <c r="M21" s="3">
        <f>L21/K21</f>
        <v>0.37279550805031458</v>
      </c>
    </row>
    <row r="22" spans="3:13" x14ac:dyDescent="0.25">
      <c r="C22" t="s">
        <v>89</v>
      </c>
      <c r="E22">
        <f>E19+E13</f>
        <v>9.0414058160837696E-2</v>
      </c>
      <c r="F22">
        <f>((F19^2+F13^2)^0.5)</f>
        <v>1.4842666495521481E-2</v>
      </c>
      <c r="G22" s="3">
        <f t="shared" si="0"/>
        <v>0.16416325953556735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4.2220362769335808E-2</v>
      </c>
      <c r="L24">
        <f>((L21*K18)^2+(K21*L18)^2)^0.5</f>
        <v>1.5756359486502749E-2</v>
      </c>
      <c r="M24" s="3">
        <f t="shared" ref="M24:M25" si="3">L24/K24</f>
        <v>0.37319337052088103</v>
      </c>
    </row>
    <row r="25" spans="3:13" x14ac:dyDescent="0.25">
      <c r="C25" t="s">
        <v>90</v>
      </c>
      <c r="E25">
        <f>1-E22</f>
        <v>0.9095859418391623</v>
      </c>
      <c r="F25">
        <f>F22</f>
        <v>1.4842666495521481E-2</v>
      </c>
      <c r="G25" s="3">
        <f t="shared" si="0"/>
        <v>1.6318047380448671E-2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0.99804888012061366</v>
      </c>
      <c r="L27">
        <f>((L24^2+L18^2)^0.5)</f>
        <v>2.2790845931624087E-2</v>
      </c>
      <c r="M27" s="3">
        <f t="shared" ref="M27:M28" si="4">L27/K27</f>
        <v>2.2835400535562773E-2</v>
      </c>
    </row>
    <row r="28" spans="3:13" x14ac:dyDescent="0.25">
      <c r="C28" t="s">
        <v>92</v>
      </c>
      <c r="E28">
        <f>E13*E25</f>
        <v>4.2093680615696759E-2</v>
      </c>
      <c r="F28">
        <f>((F25*E13)^2+(E25*F13)^2)^0.5</f>
        <v>9.7884650992416996E-3</v>
      </c>
      <c r="G28" s="3">
        <f t="shared" si="0"/>
        <v>0.23254001446458392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1.9511198793863427E-3</v>
      </c>
      <c r="L30">
        <f>L27</f>
        <v>2.2790845931624087E-2</v>
      </c>
      <c r="M30" s="3">
        <f t="shared" ref="M30:M31" si="5">L30/K30</f>
        <v>11.680904988161036</v>
      </c>
    </row>
    <row r="31" spans="3:13" x14ac:dyDescent="0.25">
      <c r="C31" t="s">
        <v>91</v>
      </c>
      <c r="E31" s="6">
        <f>E28+E22</f>
        <v>0.13250773877653446</v>
      </c>
      <c r="F31">
        <f>((F28^2)+F22^2)^0.5</f>
        <v>1.777972996691313E-2</v>
      </c>
      <c r="G31" s="3">
        <f t="shared" si="0"/>
        <v>0.13417880443116964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1.8649360214884521E-3</v>
      </c>
      <c r="L33">
        <f>((L30*K18)^2+(K30*L18)^2)^0.5</f>
        <v>2.178416416914138E-2</v>
      </c>
      <c r="M33" s="3">
        <f t="shared" ref="M33:M34" si="6">L33/K33</f>
        <v>11.680917692691084</v>
      </c>
    </row>
    <row r="34" spans="3:13" x14ac:dyDescent="0.25">
      <c r="C34" t="s">
        <v>93</v>
      </c>
      <c r="E34">
        <f>1-E31</f>
        <v>0.86749226122346557</v>
      </c>
      <c r="F34">
        <f>F31</f>
        <v>1.777972996691313E-2</v>
      </c>
      <c r="G34" s="3">
        <f t="shared" si="0"/>
        <v>2.0495548792374852E-2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0.99991381614210206</v>
      </c>
      <c r="L36">
        <f>((L33^2)+L27^2)^0.5</f>
        <v>3.1527328888238046E-2</v>
      </c>
      <c r="M36" s="3">
        <f t="shared" ref="M36:M37" si="7">L36/K36</f>
        <v>3.1530046269265234E-2</v>
      </c>
    </row>
    <row r="37" spans="3:13" x14ac:dyDescent="0.25">
      <c r="C37" t="s">
        <v>94</v>
      </c>
      <c r="E37">
        <f>E34*E13</f>
        <v>4.0145675632029587E-2</v>
      </c>
      <c r="F37">
        <f>((F34*E13)^2+(E34*F13)^2)^0.5</f>
        <v>9.348741609803762E-3</v>
      </c>
      <c r="G37" s="3">
        <f t="shared" si="0"/>
        <v>0.23287045149004834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0.17265341440856405</v>
      </c>
      <c r="F40">
        <f>(F37^2+F31^2)^0.5</f>
        <v>2.0087751675666073E-2</v>
      </c>
      <c r="G40" s="3">
        <f t="shared" si="0"/>
        <v>0.11634725988175806</v>
      </c>
      <c r="J40" t="s">
        <v>79</v>
      </c>
      <c r="K40" s="59">
        <f>K36*E40</f>
        <v>0.17263853447123106</v>
      </c>
      <c r="L40" s="59">
        <f>((F40*K36)^2+(L36*E40)^2)^0.5</f>
        <v>2.0810519995919503E-2</v>
      </c>
      <c r="M40" s="3">
        <f>L40/K40</f>
        <v>0.12054388702765212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1.6885840077141763</v>
      </c>
      <c r="I46" t="s">
        <v>132</v>
      </c>
      <c r="K46" s="3">
        <f>ABS(K40-K43)/K43</f>
        <v>0.78349811438886219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0.39924211424614608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4.8523407639775411E-2</v>
      </c>
      <c r="C2">
        <f>'Exp1'!W17</f>
        <v>4.2439222721256699E-2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20.608610331403931</v>
      </c>
      <c r="C5">
        <f>C2/B2^2</f>
        <v>18.024566830156189</v>
      </c>
      <c r="E5">
        <f>B5*F1</f>
        <v>20.608610331403931</v>
      </c>
      <c r="F5">
        <f>((C5*F$1)^2+(G$1*B5)^2)^0.5</f>
        <v>18.025768989468499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4.8523407639775411E-2</v>
      </c>
      <c r="Q7">
        <f>Exp2_Act_C2!Q7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4.6277848721566962E-2</v>
      </c>
      <c r="F9">
        <f>F5/((1+E5)^2)</f>
        <v>3.860469496144308E-2</v>
      </c>
      <c r="G9" s="3">
        <f>F9/E9</f>
        <v>0.83419381038453622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4.6277848721566962E-2</v>
      </c>
      <c r="F13">
        <f>((F9*F$1)^2+(E9*G$1)^2)^0.5</f>
        <v>3.8607525272758819E-2</v>
      </c>
      <c r="G13" s="3">
        <f t="shared" si="0"/>
        <v>0.83425496947887456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0.95372215127843307</v>
      </c>
      <c r="F16">
        <f>F13</f>
        <v>3.8607525272758819E-2</v>
      </c>
      <c r="G16" s="3">
        <f t="shared" si="0"/>
        <v>4.0480893959531826E-2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0.95582851735127783</v>
      </c>
      <c r="L18">
        <f>((J14*Q$16)^2+(K14*P$16)^2)^0.5</f>
        <v>1.6013603615227228E-2</v>
      </c>
      <c r="M18" s="3">
        <f t="shared" ref="M18:M19" si="1">L18/K18</f>
        <v>1.6753636582849566E-2</v>
      </c>
    </row>
    <row r="19" spans="3:13" x14ac:dyDescent="0.25">
      <c r="C19" t="s">
        <v>87</v>
      </c>
      <c r="E19">
        <f>E16*E13</f>
        <v>4.4136209439270727E-2</v>
      </c>
      <c r="F19">
        <f>((F16*E13)^2+(E16*F13)^2)^0.5</f>
        <v>3.6864174309219871E-2</v>
      </c>
      <c r="G19" s="3">
        <f t="shared" si="0"/>
        <v>0.83523652750341371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4.4171482648722171E-2</v>
      </c>
      <c r="L21">
        <f>L18</f>
        <v>1.6013603615227228E-2</v>
      </c>
      <c r="M21" s="3">
        <f>L21/K21</f>
        <v>0.36253262636839478</v>
      </c>
    </row>
    <row r="22" spans="3:13" x14ac:dyDescent="0.25">
      <c r="C22" t="s">
        <v>89</v>
      </c>
      <c r="E22">
        <f>E19+E13</f>
        <v>9.0414058160837696E-2</v>
      </c>
      <c r="F22">
        <f>((F19^2+F13^2)^0.5)</f>
        <v>5.3380786385995263E-2</v>
      </c>
      <c r="G22" s="3">
        <f t="shared" si="0"/>
        <v>0.5904036105871513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4.2220362769335808E-2</v>
      </c>
      <c r="L24">
        <f>((L21*K18)^2+(K21*L18)^2)^0.5</f>
        <v>1.5322594460755854E-2</v>
      </c>
      <c r="M24" s="3">
        <f t="shared" ref="M24:M25" si="3">L24/K24</f>
        <v>0.3629195358758141</v>
      </c>
    </row>
    <row r="25" spans="3:13" x14ac:dyDescent="0.25">
      <c r="C25" t="s">
        <v>90</v>
      </c>
      <c r="E25">
        <f>1-E22</f>
        <v>0.9095859418391623</v>
      </c>
      <c r="F25">
        <f>F22</f>
        <v>5.3380786385995263E-2</v>
      </c>
      <c r="G25" s="3">
        <f t="shared" si="0"/>
        <v>5.868690788916605E-2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0.99804888012061366</v>
      </c>
      <c r="L27">
        <f>((L24^2+L18^2)^0.5)</f>
        <v>2.2163424865178315E-2</v>
      </c>
      <c r="M27" s="3">
        <f t="shared" ref="M27:M28" si="4">L27/K27</f>
        <v>2.2206752902222463E-2</v>
      </c>
    </row>
    <row r="28" spans="3:13" x14ac:dyDescent="0.25">
      <c r="C28" t="s">
        <v>92</v>
      </c>
      <c r="E28">
        <f>E13*E25</f>
        <v>4.2093680615696759E-2</v>
      </c>
      <c r="F28">
        <f>((F25*E13)^2+(E25*F13)^2)^0.5</f>
        <v>3.5203645158169615E-2</v>
      </c>
      <c r="G28" s="3">
        <f t="shared" si="0"/>
        <v>0.83631663098242248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1.9511198793863427E-3</v>
      </c>
      <c r="L30">
        <f>L27</f>
        <v>2.2163424865178315E-2</v>
      </c>
      <c r="M30" s="3">
        <f t="shared" ref="M30:M31" si="5">L30/K30</f>
        <v>11.359335271674365</v>
      </c>
    </row>
    <row r="31" spans="3:13" x14ac:dyDescent="0.25">
      <c r="C31" t="s">
        <v>91</v>
      </c>
      <c r="E31" s="6">
        <f>E28+E22</f>
        <v>0.13250773877653446</v>
      </c>
      <c r="F31">
        <f>((F28^2)+F22^2)^0.5</f>
        <v>6.3943764258992258E-2</v>
      </c>
      <c r="G31" s="3">
        <f t="shared" si="0"/>
        <v>0.48256626253979917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1.8649360214884521E-3</v>
      </c>
      <c r="L33">
        <f>((L30*K18)^2+(K30*L18)^2)^0.5</f>
        <v>2.1184456569184884E-2</v>
      </c>
      <c r="M33" s="3">
        <f t="shared" ref="M33:M34" si="6">L33/K33</f>
        <v>11.359347626454788</v>
      </c>
    </row>
    <row r="34" spans="3:13" x14ac:dyDescent="0.25">
      <c r="C34" t="s">
        <v>93</v>
      </c>
      <c r="E34">
        <f>1-E31</f>
        <v>0.86749226122346557</v>
      </c>
      <c r="F34">
        <f>F31</f>
        <v>6.3943764258992258E-2</v>
      </c>
      <c r="G34" s="3">
        <f t="shared" si="0"/>
        <v>7.3711048636686774E-2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0.99991381614210206</v>
      </c>
      <c r="L36">
        <f>((L33^2)+L27^2)^0.5</f>
        <v>3.0659396632779404E-2</v>
      </c>
      <c r="M36" s="3">
        <f t="shared" ref="M36:M37" si="7">L36/K36</f>
        <v>3.066203920560916E-2</v>
      </c>
    </row>
    <row r="37" spans="3:13" x14ac:dyDescent="0.25">
      <c r="C37" t="s">
        <v>94</v>
      </c>
      <c r="E37">
        <f>E34*E13</f>
        <v>4.0145675632029587E-2</v>
      </c>
      <c r="F37">
        <f>((F34*E13)^2+(E34*F13)^2)^0.5</f>
        <v>3.3622205215038538E-2</v>
      </c>
      <c r="G37" s="3">
        <f t="shared" si="0"/>
        <v>0.83750502851703401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0.17265341440856405</v>
      </c>
      <c r="F40">
        <f>(F37^2+F31^2)^0.5</f>
        <v>7.2244430035344184E-2</v>
      </c>
      <c r="G40" s="3">
        <f t="shared" si="0"/>
        <v>0.41843615014983843</v>
      </c>
      <c r="J40" t="s">
        <v>79</v>
      </c>
      <c r="K40" s="60">
        <f>K36*E40</f>
        <v>0.17263853447123106</v>
      </c>
      <c r="L40" s="60">
        <f>((F40*K36)^2+(L36*E40)^2)^0.5</f>
        <v>7.2431889980281036E-2</v>
      </c>
      <c r="M40" s="3">
        <f>L40/K40</f>
        <v>0.41955806797208001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1.6885840077141763</v>
      </c>
      <c r="I46" t="s">
        <v>132</v>
      </c>
      <c r="K46" s="3">
        <f>ABS(K40-K43)/K43</f>
        <v>0.98733758280829365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0.52402487640040829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4.8523407639775411E-2</v>
      </c>
      <c r="C2">
        <f>'Exp1'!W17</f>
        <v>4.2439222721256699E-2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20.608610331403931</v>
      </c>
      <c r="C5">
        <f>C2/B2^2</f>
        <v>18.024566830156189</v>
      </c>
      <c r="E5">
        <f>B5*F1</f>
        <v>20.608610331403931</v>
      </c>
      <c r="F5">
        <f>((C5*F$1)^2+(G$1*B5)^2)^0.5</f>
        <v>18.025768989468499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4.8523407639775411E-2</v>
      </c>
      <c r="Q7">
        <f>Exp2_Act_C3!Q7</f>
        <v>1.1780599983644998E-2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4.6277848721566962E-2</v>
      </c>
      <c r="F9">
        <f>F5/((1+E5)^2)</f>
        <v>3.860469496144308E-2</v>
      </c>
      <c r="G9" s="3">
        <f>F9/E9</f>
        <v>0.83419381038453622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4.6212769180738481E-2</v>
      </c>
      <c r="Q10">
        <f>((L$9*P7)^2+(Q7*K$9)^2)^0.5</f>
        <v>1.1238637605655265E-2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4.6277848721566962E-2</v>
      </c>
      <c r="F13">
        <f>((F9*F$1)^2+(E9*G$1)^2)^0.5</f>
        <v>3.8607525272758819E-2</v>
      </c>
      <c r="G13" s="3">
        <f t="shared" si="0"/>
        <v>0.83425496947887456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0.95582851735127783</v>
      </c>
      <c r="K14">
        <f>Q10/((1+P10)^2)</f>
        <v>1.0267710962917922E-2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0.95372215127843307</v>
      </c>
      <c r="F16">
        <f>F13</f>
        <v>3.8607525272758819E-2</v>
      </c>
      <c r="G16" s="3">
        <f t="shared" si="0"/>
        <v>4.0480893959531826E-2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0.95582851735127783</v>
      </c>
      <c r="L18">
        <f>((J14*Q$16)^2+(K14*P$16)^2)^0.5</f>
        <v>1.6013603615227228E-2</v>
      </c>
      <c r="M18" s="3">
        <f t="shared" ref="M18:M19" si="1">L18/K18</f>
        <v>1.6753636582849566E-2</v>
      </c>
    </row>
    <row r="19" spans="3:13" x14ac:dyDescent="0.25">
      <c r="C19" t="s">
        <v>87</v>
      </c>
      <c r="E19">
        <f>E16*E13</f>
        <v>4.4136209439270727E-2</v>
      </c>
      <c r="F19">
        <f>((F16*E13)^2+(E16*F13)^2)^0.5</f>
        <v>3.6864174309219871E-2</v>
      </c>
      <c r="G19" s="3">
        <f t="shared" si="0"/>
        <v>0.83523652750341371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4.4171482648722171E-2</v>
      </c>
      <c r="L21">
        <f>L18</f>
        <v>1.6013603615227228E-2</v>
      </c>
      <c r="M21" s="3">
        <f>L21/K21</f>
        <v>0.36253262636839478</v>
      </c>
    </row>
    <row r="22" spans="3:13" x14ac:dyDescent="0.25">
      <c r="C22" t="s">
        <v>89</v>
      </c>
      <c r="E22">
        <f>E19+E13</f>
        <v>9.0414058160837696E-2</v>
      </c>
      <c r="F22">
        <f>((F19^2+F13^2)^0.5)</f>
        <v>5.3380786385995263E-2</v>
      </c>
      <c r="G22" s="3">
        <f t="shared" si="0"/>
        <v>0.5904036105871513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4.2220362769335808E-2</v>
      </c>
      <c r="L24">
        <f>((L21*K18)^2+(K21*L18)^2)^0.5</f>
        <v>1.5322594460755854E-2</v>
      </c>
      <c r="M24" s="3">
        <f t="shared" ref="M24:M25" si="3">L24/K24</f>
        <v>0.3629195358758141</v>
      </c>
    </row>
    <row r="25" spans="3:13" x14ac:dyDescent="0.25">
      <c r="C25" t="s">
        <v>90</v>
      </c>
      <c r="E25">
        <f>1-E22</f>
        <v>0.9095859418391623</v>
      </c>
      <c r="F25">
        <f>F22</f>
        <v>5.3380786385995263E-2</v>
      </c>
      <c r="G25" s="3">
        <f t="shared" si="0"/>
        <v>5.868690788916605E-2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0.99804888012061366</v>
      </c>
      <c r="L27">
        <f>((L24^2+L18^2)^0.5)</f>
        <v>2.2163424865178315E-2</v>
      </c>
      <c r="M27" s="3">
        <f t="shared" ref="M27:M28" si="4">L27/K27</f>
        <v>2.2206752902222463E-2</v>
      </c>
    </row>
    <row r="28" spans="3:13" x14ac:dyDescent="0.25">
      <c r="C28" t="s">
        <v>92</v>
      </c>
      <c r="E28">
        <f>E13*E25</f>
        <v>4.2093680615696759E-2</v>
      </c>
      <c r="F28">
        <f>((F25*E13)^2+(E25*F13)^2)^0.5</f>
        <v>3.5203645158169615E-2</v>
      </c>
      <c r="G28" s="3">
        <f t="shared" si="0"/>
        <v>0.83631663098242248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1.9511198793863427E-3</v>
      </c>
      <c r="L30">
        <f>L27</f>
        <v>2.2163424865178315E-2</v>
      </c>
      <c r="M30" s="3">
        <f t="shared" ref="M30:M31" si="5">L30/K30</f>
        <v>11.359335271674365</v>
      </c>
    </row>
    <row r="31" spans="3:13" x14ac:dyDescent="0.25">
      <c r="C31" t="s">
        <v>91</v>
      </c>
      <c r="E31" s="6">
        <f>E28+E22</f>
        <v>0.13250773877653446</v>
      </c>
      <c r="F31">
        <f>((F28^2)+F22^2)^0.5</f>
        <v>6.3943764258992258E-2</v>
      </c>
      <c r="G31" s="3">
        <f t="shared" si="0"/>
        <v>0.48256626253979917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1.8649360214884521E-3</v>
      </c>
      <c r="L33">
        <f>((L30*K18)^2+(K30*L18)^2)^0.5</f>
        <v>2.1184456569184884E-2</v>
      </c>
      <c r="M33" s="3">
        <f t="shared" ref="M33:M34" si="6">L33/K33</f>
        <v>11.359347626454788</v>
      </c>
    </row>
    <row r="34" spans="3:14" x14ac:dyDescent="0.25">
      <c r="C34" t="s">
        <v>93</v>
      </c>
      <c r="E34">
        <f>1-E31</f>
        <v>0.86749226122346557</v>
      </c>
      <c r="F34">
        <f>F31</f>
        <v>6.3943764258992258E-2</v>
      </c>
      <c r="G34" s="3">
        <f t="shared" si="0"/>
        <v>7.3711048636686774E-2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0.99991381614210206</v>
      </c>
      <c r="L36">
        <f>((L33^2)+L27^2)^0.5</f>
        <v>3.0659396632779404E-2</v>
      </c>
      <c r="M36" s="3">
        <f t="shared" ref="M36:M37" si="7">L36/K36</f>
        <v>3.066203920560916E-2</v>
      </c>
    </row>
    <row r="37" spans="3:14" x14ac:dyDescent="0.25">
      <c r="C37" t="s">
        <v>94</v>
      </c>
      <c r="E37">
        <f>E34*E13</f>
        <v>4.0145675632029587E-2</v>
      </c>
      <c r="F37">
        <f>((F34*E13)^2+(E34*F13)^2)^0.5</f>
        <v>3.3622205215038538E-2</v>
      </c>
      <c r="G37" s="3">
        <f t="shared" si="0"/>
        <v>0.83750502851703401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0.17265341440856405</v>
      </c>
      <c r="F40">
        <f>(F37^2+F31^2)^0.5</f>
        <v>7.2244430035344184E-2</v>
      </c>
      <c r="G40" s="3">
        <f t="shared" si="0"/>
        <v>0.41843615014983843</v>
      </c>
      <c r="I40" s="61"/>
      <c r="J40" s="61" t="s">
        <v>79</v>
      </c>
      <c r="K40" s="61">
        <f>K36*E40</f>
        <v>0.17263853447123106</v>
      </c>
      <c r="L40" s="61">
        <f>((F40*K36)^2+(L36*E40)^2)^0.5</f>
        <v>7.2431889980281036E-2</v>
      </c>
      <c r="M40" s="62">
        <f>L40/K40</f>
        <v>0.41955806797208001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-1.0584572459289012</v>
      </c>
      <c r="I46" t="s">
        <v>132</v>
      </c>
      <c r="K46" s="3">
        <f>ABS(K40-K43)/K43</f>
        <v>0.98507334272239999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0.50306307904414771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2016-04-22T08:13:43Z</dcterms:modified>
</cp:coreProperties>
</file>