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<sst xmlns="http://schemas.openxmlformats.org/spreadsheetml/2006/main" count="689" uniqueCount="173">
  <si>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</si>
  <si>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</si>
  <si>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</si>
  <si>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</si>
  <si>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</si>
  <si>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</si>
  <si>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</si>
  <si>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</si>
  <si>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</si>
  <si>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</si>
  <si>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</si>
  <si>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</si>
  <si>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</si>
  <si>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</si>
  <si>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</si>
  <si>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</si>
  <si>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</si>
  <si>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</si>
  <si>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</si>
  <si>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</si>
  <si>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</si>
  <si>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</si>
  <si>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</si>
  <si>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</si>
  <si>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</si>
  <si>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</si>
  <si>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</si>
  <si>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</si>
  <si>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</si>
  <si>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</si>
  <si>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</si>
  <si>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</si>
  <si>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</si>
  <si>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</si>
  <si>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</si>
  <si>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</si>
  <si>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</si>
  <si>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</si>
  <si>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</si>
  <si>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</si>
  <si>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</si>
  <si>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</si>
  <si>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</si>
  <si>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</si>
  <si>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</si>
  <si>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</si>
  <si>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</si>
  <si>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</si>
  <si>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</si>
  <si>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</si>
  <si>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</si>
  <si>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</si>
  <si>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</si>
  <si>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</si>
  <si>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</si>
  <si>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</si>
  <si>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</si>
  <si>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</si>
  <si>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</si>
  <si>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</si>
  <si>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</si>
  <si>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</si>
  <si>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</si>
  <si>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</si>
  <si>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</si>
  <si>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</si>
  <si>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</si>
  <si>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</si>
  <si>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</si>
  <si>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</si>
  <si>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</si>
  <si>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</si>
  <si>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</si>
  <si>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</si>
  <si>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</si>
  <si>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</si>
  <si>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</si>
  <si>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</si>
  <si>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</si>
  <si>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</si>
  <si>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</si>
  <si>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</si>
  <si>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</si>
  <si>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</si>
  <si>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</si>
  <si>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</si>
  <si>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</si>
  <si>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</si>
  <si>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</si>
  <si>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</si>
  <si>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</si>
  <si>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</si>
  <si>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</si>
  <si>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</si>
  <si>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</si>
  <si>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</si>
  <si>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</si>
  <si>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</si>
  <si>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</si>
  <si>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</si>
  <si>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</si>
  <si>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</si>
  <si>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</si>
  <si>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</si>
  <si>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</si>
  <si>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</si>
  <si>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</si>
  <si>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</si>
  <si>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</si>
  <si>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</si>
  <si>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</si>
  <si>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</si>
  <si>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</si>
  <si>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</si>
  <si>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</si>
  <si>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</si>
  <si>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</si>
  <si>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</si>
  <si>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</si>
  <si>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</si>
  <si>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</si>
  <si>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</si>
  <si>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</si>
  <si>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</si>
  <si>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</si>
  <si>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</si>
  <si>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</si>
  <si>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</si>
  <si>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</si>
  <si>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</si>
  <si>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</si>
  <si>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</si>
  <si>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</si>
  <si>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</si>
  <si>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</si>
  <si>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</si>
  <si>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</si>
  <si>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</si>
  <si>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</si>
  <si>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</si>
  <si>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</si>
  <si>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</si>
  <si>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</si>
  <si>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</si>
  <si>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</si>
  <si>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</si>
  <si>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</si>
  <si>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</si>
  <si>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</si>
  <si>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</si>
  <si>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</si>
  <si>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</si>
  <si>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</si>
  <si>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</si>
  <si>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</si>
  <si>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</si>
  <si>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</si>
  <si>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</si>
  <si>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</si>
  <si>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</si>
  <si>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</si>
  <si>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</si>
  <si>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</si>
  <si>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</si>
  <si>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</si>
  <si>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</si>
  <si>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</si>
  <si>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</si>
  <si>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</si>
  <si>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</si>
  <si>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</si>
  <si>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</si>
  <si>
    <t>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</si>
</sst>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1.5617258603998109E-2</v>
      </c>
      <c r="S6" s="25">
        <f>Exp2_eq_V_p_sep_C1!C2</f>
        <v>8.7608246443697982E-2</v>
      </c>
      <c r="T6" s="25"/>
      <c r="U6" s="25">
        <f>Exp2_eq_V_p_sep_C1!P7</f>
        <v>1.5617258603998109E-2</v>
      </c>
      <c r="V6" s="27">
        <f>Exp2_eq_V_p_sep_C1!Q7</f>
        <v>8.7608246443697982E-2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6.010400695914582E-2</v>
      </c>
      <c r="S10" s="25">
        <f>Exp2_eq_V_p_sep_C1!L40</f>
        <v>0.16633080696614855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16.586264215429921</v>
      </c>
      <c r="S13" s="18">
        <f>((S11/R10)^2+((S10*R11)/(R10^2))^2)^0.5</f>
        <v>45.905793871632341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1.5617258603998109E-2</v>
      </c>
      <c r="E16" s="25">
        <f>'Exp1'!AO12</f>
        <v>8.7608246443697982E-2</v>
      </c>
      <c r="F16" s="25"/>
      <c r="G16" s="25">
        <f>'Exp1'!AN12</f>
        <v>1.5617258603998109E-2</v>
      </c>
      <c r="H16" s="25">
        <f>'Exp1'!AO12</f>
        <v>8.7608246443697982E-2</v>
      </c>
      <c r="J16" s="22" t="s">
        <v>152</v>
      </c>
      <c r="K16" s="25">
        <f>Exp2_Eq_V_P_Sep_C3!B2</f>
        <v>1.5617258603998109E-2</v>
      </c>
      <c r="L16" s="25">
        <f>Exp2_Eq_V_P_Sep_C3!C2</f>
        <v>0.26589162676193606</v>
      </c>
      <c r="M16" s="25"/>
      <c r="N16" s="25">
        <f>Exp2_Eq_V_P_Sep_C3!P7</f>
        <v>1.5617258603998109E-2</v>
      </c>
      <c r="O16" s="27">
        <f>Exp2_Eq_V_P_Sep_C3!Q7</f>
        <v>8.7608246443697982E-2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1.5617258603998109E-2</v>
      </c>
      <c r="S18" s="25">
        <f>Exp2_Eq_V_P_Sep_C2!C2</f>
        <v>0.26589162676193606</v>
      </c>
      <c r="T18" s="25"/>
      <c r="U18" s="25">
        <f>Exp2_Eq_V_P_Sep_C2!P7</f>
        <v>1.5617258603998109E-2</v>
      </c>
      <c r="V18" s="27">
        <f>Exp2_Eq_V_P_Sep_C2!Q7</f>
        <v>8.7608246443697982E-2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1.5140654774871427E-2</v>
      </c>
      <c r="E20" s="25">
        <f>'Exp1'!AD27</f>
        <v>8.3639052871150546E-2</v>
      </c>
      <c r="F20" s="25"/>
      <c r="G20" s="25"/>
      <c r="H20" s="27"/>
      <c r="J20" s="22" t="s">
        <v>79</v>
      </c>
      <c r="K20" s="25">
        <f>Exp2_Eq_V_P_Sep_C3!K40</f>
        <v>6.010400695914582E-2</v>
      </c>
      <c r="L20" s="25">
        <f>Exp2_Eq_V_P_Sep_C3!L40</f>
        <v>0.50404371441619178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6.010400695914582E-2</v>
      </c>
      <c r="S22" s="25">
        <f>Exp2_Eq_V_P_Sep_C2!L40</f>
        <v>0.50404371441619178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55.07801865056345</v>
      </c>
      <c r="E23" s="18">
        <f>'Exp1'!AD33</f>
        <v>304.32378946371222</v>
      </c>
      <c r="F23" s="18"/>
      <c r="G23" s="18"/>
      <c r="H23" s="41"/>
      <c r="J23" s="24" t="s">
        <v>154</v>
      </c>
      <c r="K23" s="18">
        <f>K21/K20</f>
        <v>16.566524113085876</v>
      </c>
      <c r="L23" s="18">
        <f>((L21/K20)^2+((L20*K21)/(K20^2))^2)^0.5</f>
        <v>138.9317925635965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15.479465585523664</v>
      </c>
      <c r="S25" s="18">
        <f>((S23/R22)^2+((S22*R23)/(R22^2))^2)^0.5</f>
        <v>129.81601002517672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4" sqref="AH4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0.21964326367458759</v>
      </c>
      <c r="F4">
        <v>4.5206360244880971E-2</v>
      </c>
      <c r="G4" s="3">
        <v>0.20581719415650479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0.13121213476669513</v>
      </c>
      <c r="M4" s="8">
        <f>((F8/E5)^2+((F5*E8)/(E5^2))^2)^0.5</f>
        <v>0.27416722382409053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0.21964326367458759</v>
      </c>
      <c r="S4">
        <f>(($Q4*$Q$2*E4)^2+(F4*$Q4)^2)^0.5</f>
        <v>4.6521209300533189E-2</v>
      </c>
      <c r="T4" s="3">
        <f>S4/R4</f>
        <v>0.21180348772023655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0.13121213476669513</v>
      </c>
      <c r="Z4" s="8">
        <f>((S8/R5)^2+((S5*R8)/(R5^2))^2)^0.5</f>
        <v>0.2809655288345746</v>
      </c>
      <c r="AA4" s="42"/>
      <c r="AC4" s="43"/>
      <c r="AE4" s="64">
        <f>Y12/Y11</f>
        <v>41.043362384467216</v>
      </c>
      <c r="AF4" s="61">
        <f>((Z12/Y11)^2+((Y12*Z11)/(Y11^2))^2)^0.5</f>
        <v>225.34525924723442</v>
      </c>
      <c r="AH4">
        <v>0.987155</v>
      </c>
      <c r="AI4">
        <v>0</v>
      </c>
      <c r="AK4">
        <f>1/S16</f>
        <v>1.4</v>
      </c>
      <c r="AL4">
        <f>T16/S16^2</f>
        <v>1.979898987322333E-2</v>
      </c>
      <c r="AN4">
        <f>AK10*AK4</f>
        <v>64.031724475894521</v>
      </c>
      <c r="AO4">
        <f>((AL10*AK4)^2+(AL4*AK10)^2)^0.5</f>
        <v>359.19921929595358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0.12387111319823881</v>
      </c>
      <c r="F5" s="10">
        <f>((F4*$C5*$B5)^2+($C5*$B$2*E4)^2+($C$2*$B5*E4)^2)^0.5</f>
        <v>2.563842389608097E-2</v>
      </c>
      <c r="G5" s="3">
        <f>F5/E5</f>
        <v>0.20697661653407581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0.12387111319823881</v>
      </c>
      <c r="S5">
        <f>((S4*$C5*$B5)^2+($C5*$B$2*R4)^2+($C$2*$B5*R4)^2)^0.5</f>
        <v>2.6375915369661825E-2</v>
      </c>
      <c r="T5" s="3">
        <f>S5/R5</f>
        <v>0.2129303167514994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0.19082340216072086</v>
      </c>
      <c r="F7">
        <v>4.5265503282550086E-2</v>
      </c>
      <c r="G7" s="3">
        <v>0.23721148858055288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9.3722953404782233E-2</v>
      </c>
      <c r="M7" s="3">
        <f>((M4*F19)^2+(L4*G19)^2)^0.5</f>
        <v>0.19583821668516072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0.19082340216072086</v>
      </c>
      <c r="S7">
        <f>(($Q7*$Q$2*E7)^2+(F7*$Q7)^2)^0.5</f>
        <v>4.6260130938563425E-2</v>
      </c>
      <c r="T7" s="3">
        <f>S7/R7</f>
        <v>0.24242378248555105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9.3722953404782233E-2</v>
      </c>
      <c r="Z7" s="3">
        <f>((Z4*S19)^2+(Y4*T19)^2)^0.5</f>
        <v>0.20069404030858712</v>
      </c>
      <c r="AA7" s="54" t="s">
        <v>15</v>
      </c>
      <c r="AB7" s="54">
        <f>1/(1+1/V17)</f>
        <v>9.7373402552915045E-2</v>
      </c>
      <c r="AC7">
        <f>W14/((V14+1)^2)</f>
        <v>0.2809655288345746</v>
      </c>
      <c r="AH7">
        <f>S19</f>
        <v>0.7142857142857143</v>
      </c>
      <c r="AI7">
        <f>T19</f>
        <v>1.0101525445522107E-2</v>
      </c>
      <c r="AK7">
        <f>AH4*AH7</f>
        <v>0.70511071428571426</v>
      </c>
      <c r="AL7">
        <f>((AI7*AH4)^2+(AH7*AI4)^2)^0.5</f>
        <v>9.9717713511743751E-3</v>
      </c>
      <c r="AN7">
        <f>1/AN4</f>
        <v>1.5617258603998109E-2</v>
      </c>
      <c r="AO7">
        <f>AO4/AN4^2</f>
        <v>8.7608246443697982E-2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0.10761771999957094</v>
      </c>
      <c r="F8">
        <f>((F7*$C8*$B8)^2+($C8*$B$2*E7)^2+($C$2*$B8*E7)^2)^0.5</f>
        <v>2.5636495454529805E-2</v>
      </c>
      <c r="G8" s="3">
        <f>F8/E8</f>
        <v>0.23821816197771162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0.10761771999957094</v>
      </c>
      <c r="S8">
        <f>((S7*$C8*$B8)^2+($C8*$B$2*R7)^2+($C$2*$B8*R7)^2)^0.5</f>
        <v>2.619511086700899E-2</v>
      </c>
      <c r="T8" s="3">
        <f>S8/R8</f>
        <v>0.24340890019890243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8.211337905130997E-3</v>
      </c>
      <c r="F10">
        <v>4.5041010164170663E-2</v>
      </c>
      <c r="G10" s="3">
        <v>5.4852218584289423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3.0381950248984687E-3</v>
      </c>
      <c r="S10">
        <f>(($Q10*$Q$2*E10)^2+(F10*$Q10)^2)^0.5</f>
        <v>1.6665866105554941E-2</v>
      </c>
      <c r="T10" s="3">
        <f>S10/R10</f>
        <v>5.4854497387348875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1.5086794791167001E-2</v>
      </c>
      <c r="AI10" s="3">
        <f>Z14</f>
        <v>8.2821135331473103E-2</v>
      </c>
      <c r="AK10">
        <f>AK7/AH10-1</f>
        <v>45.736946054210378</v>
      </c>
      <c r="AL10">
        <f>((AL7/AH10)^2+((AK7*AI10)/(AH10^2))^2)^0.5</f>
        <v>256.57005560648668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4.2090496967910973E-3</v>
      </c>
      <c r="F11" s="18">
        <f>((F10*$C11*$B11)^2+($C11*$B$2*E10)^2+($C$2*$B11*E10)^2)^0.5</f>
        <v>2.3087761373593692E-2</v>
      </c>
      <c r="G11" s="20">
        <f>F11/E11</f>
        <v>5.4852669929735871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3.3979267547673428E-2</v>
      </c>
      <c r="M11" s="3">
        <f>((F11/E5)^2+((F5*E11)/(E5^2))^2)^0.5</f>
        <v>0.18651799466210323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1.5573483878127061E-3</v>
      </c>
      <c r="S11" s="18">
        <f>((S10*$C11*$B11)^2+($C11*$B$2*R10)^2+($C$2*$B11*R10)^2)^0.5</f>
        <v>8.5428265943367256E-3</v>
      </c>
      <c r="T11" s="20">
        <f>S11/R11</f>
        <v>5.4854948714045388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1.2572328992639168E-2</v>
      </c>
      <c r="Z11" s="3">
        <f>((S11/R5)^2+((S5*R11)/(R5^2))^2)^0.5</f>
        <v>6.9017383756833556E-2</v>
      </c>
      <c r="AA11" s="27"/>
      <c r="AB11" s="54" t="s">
        <v>19</v>
      </c>
      <c r="AC11" s="54">
        <f>(1/(1+Y25))*AB7</f>
        <v>1.3422111079320117E-2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1.5617258603998109E-2</v>
      </c>
      <c r="AO12">
        <f>AO7</f>
        <v>8.7608246443697982E-2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0.15102896808009558</v>
      </c>
      <c r="J14" s="6">
        <f>((F5/E8)^2+((F8*E5)/(E8^2))^2)^0.5</f>
        <v>0.36323529522927095</v>
      </c>
      <c r="K14" s="22" t="s">
        <v>65</v>
      </c>
      <c r="L14" s="3">
        <f>L11/F23</f>
        <v>4.0775121057208111E-2</v>
      </c>
      <c r="M14" s="3">
        <f>((M11/F23)^2+((L11*G23)/(F23^2))^2)^0.5</f>
        <v>0.22382233642175137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0.15102896808009558</v>
      </c>
      <c r="W14" s="6">
        <f>((S5/R8)^2+((S8*R5)/(R8^2))^2)^0.5</f>
        <v>0.37224214985287901</v>
      </c>
      <c r="X14" s="22" t="s">
        <v>65</v>
      </c>
      <c r="Y14" s="3">
        <f>Y11/S23</f>
        <v>1.5086794791167001E-2</v>
      </c>
      <c r="Z14" s="3">
        <f>((Z11/S23)^2+((Y11*T23)/(S23^2))^2)^0.5</f>
        <v>8.2821135331473103E-2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6.2547009913322373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0.10787783434292542</v>
      </c>
      <c r="J17">
        <f>((J14*F16)^2+(I14*G16)^2)^0.5</f>
        <v>0.2594582677014563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0.10787783434292542</v>
      </c>
      <c r="W17">
        <f>((W14*S16)^2+(V14*T16)^2)^0.5</f>
        <v>0.26589162676193606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1.3014382169998425E-2</v>
      </c>
      <c r="AO17">
        <f>((AO14*AN12)^2+(AO12*AN14)^2)^0.5</f>
        <v>7.3007104033581044E-2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0.43506013816171046</v>
      </c>
      <c r="M18">
        <f>((M14/L7)^2+((L14*M7)/(L7^2))^2)^0.5</f>
        <v>2.5553029209192712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0.16097225111983288</v>
      </c>
      <c r="Z18">
        <f>((Z14/Y7)^2+((Y14*Z7)/(Y7^2))^2)^0.5</f>
        <v>0.94852946618060763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0.98715281599248372</v>
      </c>
      <c r="AO19">
        <f>AO17/((AN17+1)^2)</f>
        <v>7.1143282467347538E-2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1.5377110295924454E-2</v>
      </c>
      <c r="AD20">
        <f>U32/((1+T32)^2)</f>
        <v>8.4934908461022071E-2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2.2985328056607734</v>
      </c>
      <c r="M22">
        <f>M18/(L18^2)</f>
        <v>13.500311972848682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6.2122508261101981</v>
      </c>
      <c r="Z22">
        <f>Z18/(Y18^2)</f>
        <v>36.605706380311332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0.98462288970407541</v>
      </c>
      <c r="AD24">
        <f>U41/((1+T41)^2)</f>
        <v>8.4934908461022057E-2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1.5582393667929282</v>
      </c>
      <c r="M25">
        <f>((L22*G25)^2+(M22*F25)^2)^0.5</f>
        <v>16.200421328514533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6.2547009913322373</v>
      </c>
      <c r="Z25">
        <f>((Y22*T25)^2+(Z22*S25)^2)^0.5</f>
        <v>43.926974167812062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64.031724475894521</v>
      </c>
      <c r="W27" s="27">
        <f>AO7/(AN7^2)</f>
        <v>359.19921929595364</v>
      </c>
      <c r="Z27" s="4"/>
      <c r="AB27" s="61" t="s">
        <v>79</v>
      </c>
      <c r="AC27" s="61">
        <f>AC24*AC20</f>
        <v>1.5140654774871427E-2</v>
      </c>
      <c r="AD27" s="61">
        <f>((AD20*AC24)^2+(AD24*AC20)^2)^0.5</f>
        <v>8.3639052871150546E-2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64.031724475894521</v>
      </c>
      <c r="U32" s="25">
        <f>((S$30*W27)^2+(T$30*V27)^2)^0.5</f>
        <v>359.20036073919869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55.07801865056345</v>
      </c>
      <c r="AD33">
        <f>((AD28/AC27)^2+((AD27*AC28)/(AC27^2))^2)^0.5</f>
        <v>304.32378946371222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1.5617258603998109E-2</v>
      </c>
      <c r="W36" s="27">
        <f>AO12</f>
        <v>8.7608246443697982E-2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1.5617258603998109E-2</v>
      </c>
      <c r="U41" s="25">
        <f>((S$30*W36)^2+(T$30*V36)^2)^0.5</f>
        <v>8.7608524840297256E-2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E21" sqref="E21:G2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0.21964326367458759</v>
      </c>
      <c r="F4">
        <v>4.5206360244880971E-2</v>
      </c>
      <c r="G4" s="3">
        <v>0.20581719415650479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0.46251333479256962</v>
      </c>
      <c r="M4" s="8">
        <f>((F8/E5)^2+((F5*E8)/(E5^2))^2)^0.5</f>
        <v>0.23485320560530737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0.18114131082546481</v>
      </c>
      <c r="S4">
        <f>(($Q4*$Q$2*E4)^2+(F4*$Q4)^2)^0.5</f>
        <v>3.8366361403048881E-2</v>
      </c>
      <c r="T4" s="3">
        <f>S4/R4</f>
        <v>0.21180348772023652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0.61758886895588283</v>
      </c>
      <c r="Z4" s="8">
        <f>((S8/R5)^2+((S5*R8)/(R5^2))^2)^0.5</f>
        <v>0.16926724194727924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0.10982163183729379</v>
      </c>
      <c r="F5" s="10">
        <f>((F4*$C5*$B5)^2+($C5*$B$2*E4)^2+($C$2*$B5*E4)^2)^0.5</f>
        <v>2.2736185851131491E-2</v>
      </c>
      <c r="G5" s="3">
        <f>F5/E5</f>
        <v>0.20702830098915559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9.0570655412732404E-2</v>
      </c>
      <c r="S5">
        <f>((S4*$C5*$B5)^2+($C5*$B$2*R4)^2+($C$2*$B5*R4)^2)^0.5</f>
        <v>1.9289788584592776E-2</v>
      </c>
      <c r="T5" s="3">
        <f>S5/R5</f>
        <v>0.21298055641409239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0.11805532532773041</v>
      </c>
      <c r="F7">
        <v>4.5349535391265273E-2</v>
      </c>
      <c r="G7" s="3">
        <v>0.38413799009381044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 t="e">
        <f>E11/E5</f>
        <v>#VALUE!</v>
      </c>
      <c r="M7" s="3" t="e">
        <f>((F11/E5)^2+((F5*E11)/(E5^2))^2)^0.5</f>
        <v>#VALUE!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6.9270453551579972E-2</v>
      </c>
      <c r="S7">
        <f>(($Q7*$Q$2*E7)^2+(F7*$Q7)^2)^0.5</f>
        <v>2.6833874839632281E-2</v>
      </c>
      <c r="T7" s="3">
        <f>S7/R7</f>
        <v>0.38737836211295074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 t="e">
        <f>R11/R5</f>
        <v>#VALUE!</v>
      </c>
      <c r="Z7" s="3" t="e">
        <f>((S11/R5)^2+((S5*R11)/(R5^2))^2)^0.5</f>
        <v>#VALUE!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5.9027662663865207E-2</v>
      </c>
      <c r="F8">
        <f>((F7*$C8*$B8)^2+($C8*$B$2*E7)^2+($C$2*$B8*E7)^2)^0.5</f>
        <v>2.2713150871921862E-2</v>
      </c>
      <c r="G8" s="3">
        <f>F8/E8</f>
        <v>0.38478824752493723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3.4635226775789986E-2</v>
      </c>
      <c r="S8">
        <f>((S7*$C8*$B8)^2+($C8*$B$2*R7)^2+($C$2*$B8*R7)^2)^0.5</f>
        <v>1.3439271155615835E-2</v>
      </c>
      <c r="T8" s="3">
        <f>S8/R8</f>
        <v>0.38802318929841345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 t="s">
        <v>172</v>
      </c>
      <c r="F10" t="s">
        <v>172</v>
      </c>
      <c r="G10" s="3" t="s">
        <v>172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 t="e">
        <f>$Q10*E10</f>
        <v>#VALUE!</v>
      </c>
      <c r="S10" t="e">
        <f>(($Q10*$Q$2*E10)^2+(F10*$Q10)^2)^0.5</f>
        <v>#VALUE!</v>
      </c>
      <c r="T10" s="3" t="e">
        <f>S10/R10</f>
        <v>#VALUE!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 t="e">
        <f>E10*$C11*$B11</f>
        <v>#VALUE!</v>
      </c>
      <c r="F11" t="e">
        <f>((F10*$C11*$B11)^2+($C11*$B$2*E10)^2+($C$2*$B11*E10)^2)^0.5</f>
        <v>#VALUE!</v>
      </c>
      <c r="G11" s="3" t="e">
        <f>F11/E11</f>
        <v>#VALUE!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 t="e">
        <f>(E15/E12)</f>
        <v>#VALUE!</v>
      </c>
      <c r="M11" s="3" t="e">
        <f>((F15/E12)^2+((F12*E15)/(E12^2))^2)^0.5</f>
        <v>#VALUE!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 t="e">
        <f>R10*$C11*$B11</f>
        <v>#VALUE!</v>
      </c>
      <c r="S11" t="e">
        <f>((S10*$C11*$B11)^2+($C11*$B$2*R10)^2+($C$2*$B11*R10)^2)^0.5</f>
        <v>#VALUE!</v>
      </c>
      <c r="T11" s="3" t="e">
        <f>S11/R11</f>
        <v>#VALUE!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 t="e">
        <f>(R15/R12)</f>
        <v>#VALUE!</v>
      </c>
      <c r="Z11" s="3" t="e">
        <f>((S15/R12)^2+((S12*R15)/(R12^2))^2)^0.5</f>
        <v>#VALUE!</v>
      </c>
    </row>
    <row r="12" spans="1:27" x14ac:dyDescent="0.25">
      <c r="B12">
        <v>1</v>
      </c>
      <c r="C12">
        <v>0.5</v>
      </c>
      <c r="D12" t="s">
        <v>26</v>
      </c>
      <c r="E12" s="12" t="e">
        <f>E10*$C12*$B12</f>
        <v>#VALUE!</v>
      </c>
      <c r="F12" t="e">
        <f>((F10*$C12*$B12)^2+($C12*$B$2*E10)^2+($C$2*$B12*E10)^2)^0.5</f>
        <v>#VALUE!</v>
      </c>
      <c r="G12" s="3" t="e">
        <f>F12/E12</f>
        <v>#VALUE!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 t="e">
        <f>R10*$C12*$B12</f>
        <v>#VALUE!</v>
      </c>
      <c r="S12" t="e">
        <f>((S10*$C12*$B12)^2+($C12*$B$2*R10)^2+($C$2*$B12*R10)^2)^0.5</f>
        <v>#VALUE!</v>
      </c>
      <c r="T12" s="3" t="e">
        <f>S12/R12</f>
        <v>#VALUE!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 t="s">
        <v>172</v>
      </c>
      <c r="F14" t="s">
        <v>172</v>
      </c>
      <c r="G14" s="3" t="s">
        <v>172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 t="e">
        <f>1-E19/E16</f>
        <v>#VALUE!</v>
      </c>
      <c r="M14" t="e">
        <f>((F19/E16)^2+((F16*E19)/(E16^2))^2)^0.5</f>
        <v>#VALUE!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 t="e">
        <f>$Q14*E14</f>
        <v>#VALUE!</v>
      </c>
      <c r="S14" t="e">
        <f>(($Q14*$Q$2*E14)^2+(F14*$Q14)^2)^0.5</f>
        <v>#VALUE!</v>
      </c>
      <c r="T14" s="3" t="e">
        <f>S14/R14</f>
        <v>#VALUE!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 t="e">
        <f>1-R19/R16</f>
        <v>#VALUE!</v>
      </c>
      <c r="Z14" t="e">
        <f>((S19/R16)^2+((S16*R19)/(R16^2))^2)^0.5</f>
        <v>#VALUE!</v>
      </c>
    </row>
    <row r="15" spans="1:27" x14ac:dyDescent="0.25">
      <c r="B15">
        <v>1</v>
      </c>
      <c r="C15">
        <v>6</v>
      </c>
      <c r="D15" t="s">
        <v>27</v>
      </c>
      <c r="E15" s="12" t="e">
        <f>E14*$C15*$B15</f>
        <v>#VALUE!</v>
      </c>
      <c r="F15" t="e">
        <f>((F14*$C15*$B15)^2+($C15*$B$2*E14)^2+($C$2*$B15*E14)^2)^0.5</f>
        <v>#VALUE!</v>
      </c>
      <c r="G15" s="3" t="e">
        <f>F15/E15</f>
        <v>#VALUE!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 t="e">
        <f>R14*$C15*$B15</f>
        <v>#VALUE!</v>
      </c>
      <c r="S15" t="e">
        <f>((S14*$C15*$B15)^2+($C15*$B$2*R14)^2+($C$2*$B15*R14)^2)^0.5</f>
        <v>#VALUE!</v>
      </c>
      <c r="T15" s="3" t="e">
        <f>S15/R15</f>
        <v>#VALUE!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 t="e">
        <f>E14*0.5</f>
        <v>#VALUE!</v>
      </c>
      <c r="F16" s="15" t="e">
        <f>((0.005*E14)^2+(0.5*F14)^2)^0.5</f>
        <v>#VALUE!</v>
      </c>
      <c r="G16" s="3" t="e">
        <f>F16/E16</f>
        <v>#VALUE!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 t="e">
        <f>R14*$C16*$B16</f>
        <v>#VALUE!</v>
      </c>
      <c r="S16" t="e">
        <f>((S14*$C16*$B16)^2+($C16*$B$2*R14)^2+($C$2*$B16*R14)^2)^0.5</f>
        <v>#VALUE!</v>
      </c>
      <c r="T16" s="3" t="e">
        <f>S16/R16</f>
        <v>#VALUE!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 t="e">
        <f>E22/E16</f>
        <v>#VALUE!</v>
      </c>
      <c r="M17" s="3" t="e">
        <f>((F22/E16)^2+((F16*E22)/(E16^2))^2)^0.5</f>
        <v>#VALUE!</v>
      </c>
      <c r="N17" s="3"/>
      <c r="O17" s="43"/>
      <c r="T17" s="3"/>
      <c r="W17" s="3"/>
      <c r="X17" s="3" t="s">
        <v>39</v>
      </c>
      <c r="Y17" s="16" t="e">
        <f>R22/R16</f>
        <v>#VALUE!</v>
      </c>
      <c r="Z17" s="3" t="e">
        <f>((S22/R16)^2+((S16*R22)/(R16^2))^2)^0.5</f>
        <v>#VALUE!</v>
      </c>
    </row>
    <row r="18" spans="2:26" x14ac:dyDescent="0.25">
      <c r="B18">
        <v>1</v>
      </c>
      <c r="D18" t="s">
        <v>10</v>
      </c>
      <c r="E18">
        <v>8.7596285465085702E-2</v>
      </c>
      <c r="F18">
        <v>4.5641698069646422E-2</v>
      </c>
      <c r="G18" s="3">
        <v>0.5210460446731886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5.1313223744255947E-2</v>
      </c>
      <c r="S18">
        <f>(($Q18*$Q$2*E18)^2+(F18*$Q18)^2)^0.5</f>
        <v>2.6859371636126051E-2</v>
      </c>
      <c r="T18" s="3">
        <f>S18/R18</f>
        <v>0.52343956735192876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4.3798142732542851E-2</v>
      </c>
      <c r="F19">
        <f>((F18*$C19*$B19)^2+($C19*$B$2*E18)^2+($C$2*$B19*E18)^2)^0.5</f>
        <v>2.2841853894191723E-2</v>
      </c>
      <c r="G19" s="3">
        <f>F19/E19</f>
        <v>0.52152562800841762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2.5656611872127973E-2</v>
      </c>
      <c r="S19">
        <f>((S18*$C19*$B19)^2+($C19*$B$2*R18)^2+($C$2*$B19*R18)^2)^0.5</f>
        <v>1.3441934088451023E-2</v>
      </c>
      <c r="T19" s="3">
        <f>S19/R19</f>
        <v>0.52391695970790475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 t="s">
        <v>172</v>
      </c>
      <c r="F21" t="s">
        <v>172</v>
      </c>
      <c r="G21" s="3" t="s">
        <v>172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 t="e">
        <f>$Q21*E21</f>
        <v>#VALUE!</v>
      </c>
      <c r="S21" t="e">
        <f>(($Q21*$Q$2*E21)^2+(F21*$Q21)^2)^0.5</f>
        <v>#VALUE!</v>
      </c>
      <c r="T21" s="3" t="e">
        <f>S21/R21</f>
        <v>#VALUE!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 t="e">
        <f>E21*$C22*$B22</f>
        <v>#VALUE!</v>
      </c>
      <c r="F22" t="e">
        <f>((F21*$C22*$B22)^2+($C22*$B$2*E21)^2+($C$2*$B22*E21)^2)^0.5</f>
        <v>#VALUE!</v>
      </c>
      <c r="G22" s="3" t="e">
        <f>F22/E22</f>
        <v>#VALUE!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 t="e">
        <f>R21*$C22*$B22</f>
        <v>#VALUE!</v>
      </c>
      <c r="S22" t="e">
        <f>((S21*$C22*$B22)^2+($C22*$B$2*R21)^2+($C$2*$B22*R21)^2)^0.5</f>
        <v>#VALUE!</v>
      </c>
      <c r="T22" s="3" t="e">
        <f>S22/R22</f>
        <v>#VALUE!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1.5617258603998109E-2</v>
      </c>
      <c r="P26" s="61">
        <f>_xlfn.STDEV.S(Exp2_Act_C1!P7,Exp2_Act_C2!P7)+AVERAGE(Exp2_Act_C2!Q7,Exp2_Act_C1!Q7)</f>
        <v>8.7608246443697982E-2</v>
      </c>
      <c r="Q26" s="62">
        <f>P26/O26</f>
        <v>5.6097070980991353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1.5617258603998109E-2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1.5617258603998109E-2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1.5617258603998109E-2</v>
      </c>
      <c r="C2">
        <f>'Exp1'!AO7</f>
        <v>8.7608246443697982E-2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64.031724475894521</v>
      </c>
      <c r="C5">
        <f>C2/B2^2</f>
        <v>359.19921929595364</v>
      </c>
      <c r="E5">
        <f>B5*F1</f>
        <v>45.736946054210371</v>
      </c>
      <c r="F5">
        <f>((C5*F$1)^2+(G$1*B5)^2)^0.5</f>
        <v>256.57168624228473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1.5617258603998109E-2</v>
      </c>
      <c r="Q7">
        <f>C2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2.139634880807351E-2</v>
      </c>
      <c r="F9">
        <f>F5/((1+E5)^2)</f>
        <v>0.11745947813423661</v>
      </c>
      <c r="G9" s="3">
        <f>F9/E9</f>
        <v>5.489697293115519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1.5283106291481078E-2</v>
      </c>
      <c r="F13">
        <f>((F9*F$1)^2+(E9*G$1)^2)^0.5</f>
        <v>8.3899905634435487E-2</v>
      </c>
      <c r="G13" s="3">
        <f t="shared" si="0"/>
        <v>5.4897155090259329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0.98471689370851889</v>
      </c>
      <c r="F16">
        <f>F13</f>
        <v>8.3899905634435487E-2</v>
      </c>
      <c r="G16" s="3">
        <f t="shared" si="0"/>
        <v>8.5202057739115294E-2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0.9384232396067238</v>
      </c>
      <c r="L18">
        <f>((J14*Q$16)^2+(K14*P$16)^2)^0.5</f>
        <v>7.828453195252448E-2</v>
      </c>
      <c r="M18" s="3">
        <f t="shared" ref="M18:M19" si="1">L18/K18</f>
        <v>8.3421348330346243E-2</v>
      </c>
    </row>
    <row r="19" spans="3:13" x14ac:dyDescent="0.25">
      <c r="C19" t="s">
        <v>87</v>
      </c>
      <c r="E19">
        <f>E16*E13</f>
        <v>1.5049532953564369E-2</v>
      </c>
      <c r="F19">
        <f>((F16*E13)^2+(E16*F13)^2)^0.5</f>
        <v>8.2627604324146467E-2</v>
      </c>
      <c r="G19" s="3">
        <f t="shared" si="0"/>
        <v>5.490376650165528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6.1576760393276198E-2</v>
      </c>
      <c r="L21">
        <f>L18</f>
        <v>7.828453195252448E-2</v>
      </c>
      <c r="M21" s="3">
        <f>L21/K21</f>
        <v>1.2713324223707076</v>
      </c>
    </row>
    <row r="22" spans="3:13" x14ac:dyDescent="0.25">
      <c r="C22" t="s">
        <v>89</v>
      </c>
      <c r="E22">
        <f>E19+E13</f>
        <v>3.0332639245045447E-2</v>
      </c>
      <c r="F22">
        <f>((F19^2+F13^2)^0.5)</f>
        <v>0.11775616825378994</v>
      </c>
      <c r="G22" s="3">
        <f t="shared" si="0"/>
        <v>3.8821603126086139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5.7785062972745251E-2</v>
      </c>
      <c r="L24">
        <f>((L21*K18)^2+(K21*L18)^2)^0.5</f>
        <v>7.362200846891799E-2</v>
      </c>
      <c r="M24" s="3">
        <f t="shared" ref="M24:M25" si="3">L24/K24</f>
        <v>1.2740664227300809</v>
      </c>
    </row>
    <row r="25" spans="3:13" x14ac:dyDescent="0.25">
      <c r="C25" t="s">
        <v>90</v>
      </c>
      <c r="E25">
        <f>1-E22</f>
        <v>0.96966736075495452</v>
      </c>
      <c r="F25">
        <f>F22</f>
        <v>0.11775616825378994</v>
      </c>
      <c r="G25" s="3">
        <f t="shared" si="0"/>
        <v>0.12143975658014151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0.99620830257946902</v>
      </c>
      <c r="L27">
        <f>((L24^2+L18^2)^0.5)</f>
        <v>0.10746472944191159</v>
      </c>
      <c r="M27" s="3">
        <f t="shared" ref="M27:M28" si="4">L27/K27</f>
        <v>0.10787375407698829</v>
      </c>
    </row>
    <row r="28" spans="3:13" x14ac:dyDescent="0.25">
      <c r="C28" t="s">
        <v>92</v>
      </c>
      <c r="E28">
        <f>E13*E25</f>
        <v>1.4819529341797899E-2</v>
      </c>
      <c r="F28">
        <f>((F25*E13)^2+(E25*F13)^2)^0.5</f>
        <v>8.1374903279000363E-2</v>
      </c>
      <c r="G28" s="3">
        <f t="shared" si="0"/>
        <v>5.491058548633232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3.7916974205309817E-3</v>
      </c>
      <c r="L30">
        <f>L27</f>
        <v>0.10746472944191159</v>
      </c>
      <c r="M30" s="3">
        <f t="shared" ref="M30:M31" si="5">L30/K30</f>
        <v>28.342116346104021</v>
      </c>
    </row>
    <row r="31" spans="3:13" x14ac:dyDescent="0.25">
      <c r="C31" t="s">
        <v>91</v>
      </c>
      <c r="E31" s="6">
        <f>E28+E22</f>
        <v>4.5152168586843344E-2</v>
      </c>
      <c r="F31">
        <f>((F28^2)+F22^2)^0.5</f>
        <v>0.14313766117092158</v>
      </c>
      <c r="G31" s="3">
        <f t="shared" si="0"/>
        <v>3.1701170874133768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3.5582169769831419E-3</v>
      </c>
      <c r="L33">
        <f>((L30*K18)^2+(K30*L18)^2)^0.5</f>
        <v>0.10084783638757221</v>
      </c>
      <c r="M33" s="3">
        <f t="shared" ref="M33:M34" si="6">L33/K33</f>
        <v>28.34223911580477</v>
      </c>
    </row>
    <row r="34" spans="3:13" x14ac:dyDescent="0.25">
      <c r="C34" t="s">
        <v>93</v>
      </c>
      <c r="E34">
        <f>1-E31</f>
        <v>0.95484783141315666</v>
      </c>
      <c r="F34">
        <f>F31</f>
        <v>0.14313766117092158</v>
      </c>
      <c r="G34" s="3">
        <f t="shared" si="0"/>
        <v>0.14990625360595997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0.99976651955645213</v>
      </c>
      <c r="L36">
        <f>((L33^2)+L27^2)^0.5</f>
        <v>0.14737351925660794</v>
      </c>
      <c r="M36" s="3">
        <f t="shared" ref="M36:M37" si="7">L36/K36</f>
        <v>0.14740793612691733</v>
      </c>
    </row>
    <row r="37" spans="3:13" x14ac:dyDescent="0.25">
      <c r="C37" t="s">
        <v>94</v>
      </c>
      <c r="E37">
        <f>E34*E13</f>
        <v>1.4593040899677478E-2</v>
      </c>
      <c r="F37">
        <f>((F34*E13)^2+(E34*F13)^2)^0.5</f>
        <v>8.0141505338553506E-2</v>
      </c>
      <c r="G37" s="3">
        <f t="shared" si="0"/>
        <v>5.4917618534410275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5.9745209486520824E-2</v>
      </c>
      <c r="F40">
        <f>(F37^2+F31^2)^0.5</f>
        <v>0.16404588054386174</v>
      </c>
      <c r="G40" s="3">
        <f t="shared" si="0"/>
        <v>2.7457578934570863</v>
      </c>
      <c r="J40" t="s">
        <v>79</v>
      </c>
      <c r="K40">
        <f>K36*E40</f>
        <v>5.9731260148510053E-2</v>
      </c>
      <c r="L40">
        <f>((F40*K36)^2+(L36*E40)^2)^0.5</f>
        <v>0.16424375657291362</v>
      </c>
      <c r="M40" s="3">
        <f>L40/K40</f>
        <v>2.7497118956565418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0.61758886895588283</v>
      </c>
      <c r="F43" s="3">
        <f>'Exp2'!Z4</f>
        <v>0.16926724194727924</v>
      </c>
      <c r="H43" t="s">
        <v>128</v>
      </c>
      <c r="J43" t="s">
        <v>79</v>
      </c>
      <c r="K43" s="3" t="e">
        <f>'Exp2'!Y7</f>
        <v>#VALUE!</v>
      </c>
      <c r="L43" s="3" t="e">
        <f>'Exp2'!Z7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0.90326054679785894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1.5617258603998109E-2</v>
      </c>
      <c r="C2">
        <f>'Exp1'!AO7</f>
        <v>8.7608246443697982E-2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64.031724475894521</v>
      </c>
      <c r="C5">
        <f>C2/B2^2</f>
        <v>359.19921929595364</v>
      </c>
      <c r="E5">
        <f>B5*F1</f>
        <v>45.736946054210371</v>
      </c>
      <c r="F5">
        <f>((C5*F$1)^2+(G$1*B5)^2)^0.5</f>
        <v>256.57168624228473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1.5617258603998109E-2</v>
      </c>
      <c r="Q7">
        <f>'Exp1'!AO12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2.139634880807351E-2</v>
      </c>
      <c r="F9">
        <f>F5/((1+E5)^2)</f>
        <v>0.11745947813423661</v>
      </c>
      <c r="G9" s="3">
        <f>F9/E9</f>
        <v>5.489697293115519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1.5283106291481078E-2</v>
      </c>
      <c r="F13">
        <f>((F9*F$1)^2+(E9*G$1)^2)^0.5</f>
        <v>8.3899905634435487E-2</v>
      </c>
      <c r="G13" s="3">
        <f t="shared" si="0"/>
        <v>5.4897155090259329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0.98471689370851889</v>
      </c>
      <c r="F16">
        <f>F13</f>
        <v>8.3899905634435487E-2</v>
      </c>
      <c r="G16" s="3">
        <f t="shared" si="0"/>
        <v>8.5202057739115294E-2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0.87337344686125773</v>
      </c>
      <c r="L18">
        <f>((J14*Q$16)^2+(K14*P$16)^2)^0.5</f>
        <v>7.4726144136500652E-2</v>
      </c>
      <c r="M18" s="3">
        <f>L18/K18</f>
        <v>8.5560357261893594E-2</v>
      </c>
      <c r="P18" t="s">
        <v>136</v>
      </c>
      <c r="S18">
        <f>J14*P16*(1-P19)</f>
        <v>2.2394190945160476E-2</v>
      </c>
      <c r="T18">
        <f>((J14*Q$16)^2+(K14*P$16)^2)^0.5</f>
        <v>7.4726144136500652E-2</v>
      </c>
      <c r="U18">
        <f>L18/K18</f>
        <v>8.5560357261893594E-2</v>
      </c>
    </row>
    <row r="19" spans="3:21" x14ac:dyDescent="0.25">
      <c r="C19" t="s">
        <v>87</v>
      </c>
      <c r="E19">
        <f>E16*E13</f>
        <v>1.5049532953564369E-2</v>
      </c>
      <c r="F19">
        <f>((F16*E13)^2+(E16*F13)^2)^0.5</f>
        <v>8.2627604324146467E-2</v>
      </c>
      <c r="G19" s="3">
        <f t="shared" si="0"/>
        <v>5.490376650165528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0.1042323621935818</v>
      </c>
      <c r="L21">
        <f>L18</f>
        <v>7.4726144136500652E-2</v>
      </c>
      <c r="M21" s="3">
        <f>L21/K21</f>
        <v>0.71691883944564372</v>
      </c>
    </row>
    <row r="22" spans="3:21" x14ac:dyDescent="0.25">
      <c r="C22" t="s">
        <v>89</v>
      </c>
      <c r="E22">
        <f>E19+E13</f>
        <v>3.0332639245045447E-2</v>
      </c>
      <c r="F22">
        <f>((F19^2+F13^2)^0.5)</f>
        <v>0.11775616825378994</v>
      </c>
      <c r="G22" s="3">
        <f t="shared" si="0"/>
        <v>3.8821603126086139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9.1033777443499581E-2</v>
      </c>
      <c r="L24">
        <f>((L21*K18)^2+(K21*L18)^2)^0.5</f>
        <v>6.5726967121593483E-2</v>
      </c>
      <c r="M24" s="3">
        <f t="shared" ref="M24:M25" si="2">L24/K24</f>
        <v>0.72200636914564098</v>
      </c>
    </row>
    <row r="25" spans="3:21" x14ac:dyDescent="0.25">
      <c r="C25" t="s">
        <v>90</v>
      </c>
      <c r="E25">
        <f>1-E22</f>
        <v>0.96966736075495452</v>
      </c>
      <c r="F25">
        <f>F22</f>
        <v>0.11775616825378994</v>
      </c>
      <c r="G25" s="3">
        <f t="shared" si="0"/>
        <v>0.12143975658014151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0.96440722430475734</v>
      </c>
      <c r="L27">
        <f>((L24^2+L18^2)^0.5)</f>
        <v>9.9518997304595583E-2</v>
      </c>
      <c r="M27" s="3">
        <f t="shared" ref="M27:M28" si="3">L27/K27</f>
        <v>0.10319188284424038</v>
      </c>
    </row>
    <row r="28" spans="3:21" x14ac:dyDescent="0.25">
      <c r="C28" t="s">
        <v>92</v>
      </c>
      <c r="E28">
        <f>E13*E25</f>
        <v>1.4819529341797899E-2</v>
      </c>
      <c r="F28">
        <f>((F25*E13)^2+(E25*F13)^2)^0.5</f>
        <v>8.1374903279000363E-2</v>
      </c>
      <c r="G28" s="3">
        <f t="shared" si="0"/>
        <v>5.491058548633232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3.5592775695242662E-2</v>
      </c>
      <c r="L30">
        <f>L27</f>
        <v>9.9518997304595583E-2</v>
      </c>
      <c r="M30" s="3">
        <f t="shared" ref="M30:M31" si="4">L30/K30</f>
        <v>2.7960448535037212</v>
      </c>
    </row>
    <row r="31" spans="3:21" x14ac:dyDescent="0.25">
      <c r="C31" t="s">
        <v>91</v>
      </c>
      <c r="E31" s="6">
        <f>E28+E22</f>
        <v>4.5152168586843344E-2</v>
      </c>
      <c r="F31">
        <f>((F28^2)+F22^2)^0.5</f>
        <v>0.14313766117092158</v>
      </c>
      <c r="G31" s="3">
        <f t="shared" si="0"/>
        <v>3.1701170874133768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3.1085785192313684E-2</v>
      </c>
      <c r="L33">
        <f>((L30*K18)^2+(K30*L18)^2)^0.5</f>
        <v>8.6957934417307522E-2</v>
      </c>
      <c r="M33" s="3">
        <f t="shared" ref="M33:M34" si="5">L33/K33</f>
        <v>2.7973536418442753</v>
      </c>
    </row>
    <row r="34" spans="3:13" x14ac:dyDescent="0.25">
      <c r="C34" t="s">
        <v>93</v>
      </c>
      <c r="E34">
        <f>1-E31</f>
        <v>0.95484783141315666</v>
      </c>
      <c r="F34">
        <f>F31</f>
        <v>0.14313766117092158</v>
      </c>
      <c r="G34" s="3">
        <f t="shared" si="0"/>
        <v>0.14990625360595997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0.99549300949707098</v>
      </c>
      <c r="L36">
        <f>((L33^2)+L27^2)^0.5</f>
        <v>0.1321579100267436</v>
      </c>
      <c r="M36" s="3">
        <f t="shared" ref="M36:M37" si="6">L36/K36</f>
        <v>0.13275624114478771</v>
      </c>
    </row>
    <row r="37" spans="3:13" x14ac:dyDescent="0.25">
      <c r="C37" t="s">
        <v>94</v>
      </c>
      <c r="E37">
        <f>E34*E13</f>
        <v>1.4593040899677478E-2</v>
      </c>
      <c r="F37">
        <f>((F34*E13)^2+(E34*F13)^2)^0.5</f>
        <v>8.0141505338553506E-2</v>
      </c>
      <c r="G37" s="3">
        <f t="shared" si="0"/>
        <v>5.4917618534410275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5.9745209486520824E-2</v>
      </c>
      <c r="F40">
        <f>(F37^2+F31^2)^0.5</f>
        <v>0.16404588054386174</v>
      </c>
      <c r="G40" s="3">
        <f t="shared" si="0"/>
        <v>2.7457578934570863</v>
      </c>
      <c r="J40" t="s">
        <v>79</v>
      </c>
      <c r="K40">
        <f>K36*E40</f>
        <v>5.947593839476957E-2</v>
      </c>
      <c r="L40">
        <f>((F40*K36)^2+(L36*E40)^2)^0.5</f>
        <v>0.16349729525062051</v>
      </c>
      <c r="M40" s="3">
        <f>L40/K40</f>
        <v>2.7489653742898956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0.61758886895588283</v>
      </c>
      <c r="F43" s="3">
        <f>'Exp2'!Z4</f>
        <v>0.16926724194727924</v>
      </c>
      <c r="H43" t="s">
        <v>128</v>
      </c>
      <c r="J43" t="s">
        <v>79</v>
      </c>
      <c r="K43" s="3" t="e">
        <f>'Exp2'!Y11</f>
        <v>#VALUE!</v>
      </c>
      <c r="L43" s="3" t="e">
        <f>'Exp2'!Z11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0.90326054679785894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1.5617258603998109E-2</v>
      </c>
      <c r="C2">
        <f>'Exp1'!AO7</f>
        <v>8.7608246443697982E-2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64.031724475894521</v>
      </c>
      <c r="C5">
        <f>C2/B2^2</f>
        <v>359.19921929595364</v>
      </c>
      <c r="E5">
        <f>B5*F1</f>
        <v>45.736946054210371</v>
      </c>
      <c r="F5">
        <f>((C5*F$1)^2+(G$1*B5)^2)^0.5</f>
        <v>256.57168624228473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1.5617258603998109E-2</v>
      </c>
      <c r="Q7">
        <f>'Exp1'!AO12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2.139634880807351E-2</v>
      </c>
      <c r="F9">
        <f>F5/((1+E5)^2)</f>
        <v>0.11745947813423661</v>
      </c>
      <c r="G9" s="3">
        <f>F9/E9</f>
        <v>5.489697293115519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1.5283106291481078E-2</v>
      </c>
      <c r="F13">
        <f>((F9*F$1)^2+(E9*G$1)^2)^0.5</f>
        <v>8.3899905634435487E-2</v>
      </c>
      <c r="G13" s="3">
        <f t="shared" si="0"/>
        <v>5.4897155090259329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0.98471689370851889</v>
      </c>
      <c r="F16">
        <f>F13</f>
        <v>8.3899905634435487E-2</v>
      </c>
      <c r="G16" s="3">
        <f t="shared" si="0"/>
        <v>8.5202057739115294E-2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0.89576763780641822</v>
      </c>
      <c r="L18">
        <f>((J14*Q$16)^2+(K14*P$16)^2)^0.5</f>
        <v>7.4726144136500652E-2</v>
      </c>
      <c r="M18" s="3">
        <f t="shared" ref="M18:M19" si="1">L18/K18</f>
        <v>8.3421348330346257E-2</v>
      </c>
    </row>
    <row r="19" spans="3:13" x14ac:dyDescent="0.25">
      <c r="C19" t="s">
        <v>87</v>
      </c>
      <c r="E19">
        <f>E16*E13</f>
        <v>1.5049532953564369E-2</v>
      </c>
      <c r="F19">
        <f>((F16*E13)^2+(E16*F13)^2)^0.5</f>
        <v>8.2627604324146467E-2</v>
      </c>
      <c r="G19" s="3">
        <f t="shared" si="0"/>
        <v>5.490376650165528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0.10423236219358178</v>
      </c>
      <c r="L21">
        <f>L18</f>
        <v>7.4726144136500652E-2</v>
      </c>
      <c r="M21" s="3">
        <f>L21/K21</f>
        <v>0.71691883944564383</v>
      </c>
    </row>
    <row r="22" spans="3:13" x14ac:dyDescent="0.25">
      <c r="C22" t="s">
        <v>89</v>
      </c>
      <c r="E22">
        <f>E19+E13</f>
        <v>3.0332639245045447E-2</v>
      </c>
      <c r="F22">
        <f>((F19^2+F13^2)^0.5)</f>
        <v>0.11775616825378994</v>
      </c>
      <c r="G22" s="3">
        <f t="shared" si="0"/>
        <v>3.8821603126086139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9.3367976865127766E-2</v>
      </c>
      <c r="L24">
        <f>((L21*K18)^2+(K21*L18)^2)^0.5</f>
        <v>6.7388898815101544E-2</v>
      </c>
      <c r="M24" s="3">
        <f t="shared" ref="M24:M25" si="3">L24/K24</f>
        <v>0.72175601397518108</v>
      </c>
    </row>
    <row r="25" spans="3:13" x14ac:dyDescent="0.25">
      <c r="C25" t="s">
        <v>90</v>
      </c>
      <c r="E25">
        <f>1-E22</f>
        <v>0.96966736075495452</v>
      </c>
      <c r="F25">
        <f>F22</f>
        <v>0.11775616825378994</v>
      </c>
      <c r="G25" s="3">
        <f t="shared" si="0"/>
        <v>0.12143975658014151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0.98913561467154598</v>
      </c>
      <c r="L27">
        <f>((L24^2+L18^2)^0.5)</f>
        <v>0.10062435242535013</v>
      </c>
      <c r="M27" s="3">
        <f t="shared" ref="M27:M28" si="4">L27/K27</f>
        <v>0.10172958180134239</v>
      </c>
    </row>
    <row r="28" spans="3:13" x14ac:dyDescent="0.25">
      <c r="C28" t="s">
        <v>92</v>
      </c>
      <c r="E28">
        <f>E13*E25</f>
        <v>1.4819529341797899E-2</v>
      </c>
      <c r="F28">
        <f>((F25*E13)^2+(E25*F13)^2)^0.5</f>
        <v>8.1374903279000363E-2</v>
      </c>
      <c r="G28" s="3">
        <f t="shared" si="0"/>
        <v>5.491058548633232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1.0864385328454018E-2</v>
      </c>
      <c r="L30">
        <f>L27</f>
        <v>0.10062435242535013</v>
      </c>
      <c r="M30" s="3">
        <f t="shared" ref="M30:M31" si="5">L30/K30</f>
        <v>9.2618541577141205</v>
      </c>
    </row>
    <row r="31" spans="3:13" x14ac:dyDescent="0.25">
      <c r="C31" t="s">
        <v>91</v>
      </c>
      <c r="E31" s="6">
        <f>E28+E22</f>
        <v>4.5152168586843344E-2</v>
      </c>
      <c r="F31">
        <f>((F28^2)+F22^2)^0.5</f>
        <v>0.14313766117092158</v>
      </c>
      <c r="G31" s="3">
        <f t="shared" si="0"/>
        <v>3.1701170874133768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9.7319647818879633E-3</v>
      </c>
      <c r="L33">
        <f>((L30*K18)^2+(K30*L18)^2)^0.5</f>
        <v>9.013969457896133E-2</v>
      </c>
      <c r="M33" s="3">
        <f t="shared" ref="M33:M34" si="6">L33/K33</f>
        <v>9.2622298373622538</v>
      </c>
    </row>
    <row r="34" spans="3:14" x14ac:dyDescent="0.25">
      <c r="C34" t="s">
        <v>93</v>
      </c>
      <c r="E34">
        <f>1-E31</f>
        <v>0.95484783141315666</v>
      </c>
      <c r="F34">
        <f>F31</f>
        <v>0.14313766117092158</v>
      </c>
      <c r="G34" s="3">
        <f t="shared" si="0"/>
        <v>0.14990625360595997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0.99886757945343396</v>
      </c>
      <c r="L36">
        <f>((L33^2)+L27^2)^0.5</f>
        <v>0.13509413325459213</v>
      </c>
      <c r="M36" s="3">
        <f t="shared" ref="M36:M37" si="7">L36/K36</f>
        <v>0.1352472900647288</v>
      </c>
    </row>
    <row r="37" spans="3:14" x14ac:dyDescent="0.25">
      <c r="C37" t="s">
        <v>94</v>
      </c>
      <c r="E37">
        <f>E34*E13</f>
        <v>1.4593040899677478E-2</v>
      </c>
      <c r="F37">
        <f>((F34*E13)^2+(E34*F13)^2)^0.5</f>
        <v>8.0141505338553506E-2</v>
      </c>
      <c r="G37" s="3">
        <f t="shared" si="0"/>
        <v>5.4917618534410275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5.9745209486520824E-2</v>
      </c>
      <c r="F40">
        <f>(F37^2+F31^2)^0.5</f>
        <v>0.16404588054386174</v>
      </c>
      <c r="G40" s="3">
        <f t="shared" si="0"/>
        <v>2.7457578934570863</v>
      </c>
      <c r="J40" t="s">
        <v>79</v>
      </c>
      <c r="K40">
        <f>K36*E40</f>
        <v>5.9677552783739395E-2</v>
      </c>
      <c r="L40">
        <f>((F40*K36)^2+(L36*E40)^2)^0.5</f>
        <v>0.16405877266854163</v>
      </c>
      <c r="M40" s="3">
        <f>L40/K40</f>
        <v>2.7490868009125777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 t="e">
        <f>'Exp2'!Y14</f>
        <v>#VALUE!</v>
      </c>
      <c r="F43" s="3" t="e">
        <f>'Exp2'!Z14</f>
        <v>#VALUE!</v>
      </c>
      <c r="H43" t="s">
        <v>128</v>
      </c>
      <c r="J43" t="s">
        <v>79</v>
      </c>
      <c r="K43" t="e">
        <f>'Exp2'!Y17</f>
        <v>#VALUE!</v>
      </c>
      <c r="L43" t="e">
        <f>'Exp2'!Z17</f>
        <v>#VALUE!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 t="e">
        <f>ABS(E40-E43)/E43</f>
        <v>#VALUE!</v>
      </c>
      <c r="I46" t="s">
        <v>132</v>
      </c>
      <c r="K46" s="3" t="e">
        <f>ABS(K40-K43)/K43</f>
        <v>#VALUE!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1.5617258603998109E-2</v>
      </c>
      <c r="C2">
        <f>Exp2_Act_C1!C2</f>
        <v>8.7608246443697982E-2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9.2753036967002203</v>
      </c>
      <c r="J3">
        <f>AVERAGE(I3:I4)</f>
        <v>4.6345856818912194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64.031724475894521</v>
      </c>
      <c r="C5">
        <f>C2/B2^2</f>
        <v>359.19921929595364</v>
      </c>
      <c r="E5">
        <f>B5*F1</f>
        <v>64.031724475894521</v>
      </c>
      <c r="F5">
        <f>((C5*F$1)^2+(G$1*B5)^2)^0.5</f>
        <v>359.19980166540944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1.5617258603998109E-2</v>
      </c>
      <c r="Q7">
        <f>C2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1.5377110295924454E-2</v>
      </c>
      <c r="F9">
        <f>F5/((1+E5)^2)</f>
        <v>8.4934776264937936E-2</v>
      </c>
      <c r="G9" s="3">
        <f>F9/E9</f>
        <v>5.5234549684831897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1.5377110295924454E-2</v>
      </c>
      <c r="F13">
        <f>((F9*F$1)^2+(E9*G$1)^2)^0.5</f>
        <v>8.4934918303895823E-2</v>
      </c>
      <c r="G13" s="3">
        <f t="shared" si="0"/>
        <v>5.5234642055215639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0.98462288970407552</v>
      </c>
      <c r="F16">
        <f>F13</f>
        <v>8.4934918303895823E-2</v>
      </c>
      <c r="G16" s="3">
        <f t="shared" si="0"/>
        <v>8.6261368887557213E-2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0.98534440158706005</v>
      </c>
      <c r="L18">
        <f>((J14*Q$16)^2+(K14*P$16)^2)^0.5</f>
        <v>8.2088871502567134E-2</v>
      </c>
      <c r="M18" s="3">
        <f t="shared" ref="M18:M19" si="1">L18/K18</f>
        <v>8.3309826869010908E-2</v>
      </c>
    </row>
    <row r="19" spans="3:13" x14ac:dyDescent="0.25">
      <c r="C19" t="s">
        <v>87</v>
      </c>
      <c r="E19">
        <f>E16*E13</f>
        <v>1.5140654774871429E-2</v>
      </c>
      <c r="F19">
        <f>((F16*E13)^2+(E16*F13)^2)^0.5</f>
        <v>8.3639062563851146E-2</v>
      </c>
      <c r="G19" s="3">
        <f t="shared" si="0"/>
        <v>5.5241377475077789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1.4655598412939952E-2</v>
      </c>
      <c r="L21">
        <f>L18</f>
        <v>8.2088871502567134E-2</v>
      </c>
      <c r="M21" s="3">
        <f>L21/K21</f>
        <v>5.6011954742215053</v>
      </c>
    </row>
    <row r="22" spans="3:13" x14ac:dyDescent="0.25">
      <c r="C22" t="s">
        <v>89</v>
      </c>
      <c r="E22">
        <f>E19+E13</f>
        <v>3.0517765070795885E-2</v>
      </c>
      <c r="F22">
        <f>((F19^2+F13^2)^0.5)</f>
        <v>0.11920332685730405</v>
      </c>
      <c r="G22" s="3">
        <f t="shared" si="0"/>
        <v>3.9060306867417434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1.4440811848098584E-2</v>
      </c>
      <c r="L24">
        <f>((L21*K18)^2+(K21*L18)^2)^0.5</f>
        <v>8.0894756388657452E-2</v>
      </c>
      <c r="M24" s="3">
        <f t="shared" ref="M24:M25" si="3">L24/K24</f>
        <v>5.601814997631787</v>
      </c>
    </row>
    <row r="25" spans="3:13" x14ac:dyDescent="0.25">
      <c r="C25" t="s">
        <v>90</v>
      </c>
      <c r="E25">
        <f>1-E22</f>
        <v>0.96948223492920416</v>
      </c>
      <c r="F25">
        <f>F22</f>
        <v>0.11920332685730405</v>
      </c>
      <c r="G25" s="3">
        <f t="shared" si="0"/>
        <v>0.12295565876563874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0.99978521343515858</v>
      </c>
      <c r="L27">
        <f>((L24^2+L18^2)^0.5)</f>
        <v>0.11524992163010443</v>
      </c>
      <c r="M27" s="3">
        <f t="shared" ref="M27:M28" si="4">L27/K27</f>
        <v>0.11527468108286741</v>
      </c>
    </row>
    <row r="28" spans="3:13" x14ac:dyDescent="0.25">
      <c r="C28" t="s">
        <v>92</v>
      </c>
      <c r="E28">
        <f>E13*E25</f>
        <v>1.4907835256445717E-2</v>
      </c>
      <c r="F28">
        <f>((F25*E13)^2+(E25*F13)^2)^0.5</f>
        <v>8.2363293769184276E-2</v>
      </c>
      <c r="G28" s="3">
        <f t="shared" si="0"/>
        <v>5.52483256974367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2.1478656484141823E-4</v>
      </c>
      <c r="L30">
        <f>L27</f>
        <v>0.11524992163010443</v>
      </c>
      <c r="M30" s="3">
        <f t="shared" ref="M30:M31" si="5">L30/K30</f>
        <v>536.57882053840774</v>
      </c>
    </row>
    <row r="31" spans="3:13" x14ac:dyDescent="0.25">
      <c r="C31" t="s">
        <v>91</v>
      </c>
      <c r="E31" s="6">
        <f>E28+E22</f>
        <v>4.5425600327241605E-2</v>
      </c>
      <c r="F31">
        <f>((F28^2)+F22^2)^0.5</f>
        <v>0.14489011455015904</v>
      </c>
      <c r="G31" s="3">
        <f t="shared" si="0"/>
        <v>3.1896136431083959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2.1163873920260751E-4</v>
      </c>
      <c r="L33">
        <f>((L30*K18)^2+(K30*L18)^2)^0.5</f>
        <v>0.11356086643032073</v>
      </c>
      <c r="M33" s="3">
        <f t="shared" ref="M33:M34" si="6">L33/K33</f>
        <v>536.57882700579614</v>
      </c>
    </row>
    <row r="34" spans="3:13" x14ac:dyDescent="0.25">
      <c r="C34" t="s">
        <v>93</v>
      </c>
      <c r="E34">
        <f>1-E31</f>
        <v>0.95457439967275837</v>
      </c>
      <c r="F34">
        <f>F31</f>
        <v>0.14489011455015904</v>
      </c>
      <c r="G34" s="3">
        <f t="shared" si="0"/>
        <v>0.1517850411658111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0.99999685217436118</v>
      </c>
      <c r="L36">
        <f>((L33^2)+L27^2)^0.5</f>
        <v>0.16179806803590197</v>
      </c>
      <c r="M36" s="3">
        <f t="shared" ref="M36:M37" si="7">L36/K36</f>
        <v>0.16179857734961206</v>
      </c>
    </row>
    <row r="37" spans="3:13" x14ac:dyDescent="0.25">
      <c r="C37" t="s">
        <v>94</v>
      </c>
      <c r="E37">
        <f>E34*E13</f>
        <v>1.4678595829433878E-2</v>
      </c>
      <c r="F37">
        <f>((F34*E13)^2+(E34*F13)^2)^0.5</f>
        <v>8.1107305523522286E-2</v>
      </c>
      <c r="G37" s="3">
        <f t="shared" si="0"/>
        <v>5.5255493417758625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6.0104196156675484E-2</v>
      </c>
      <c r="F40">
        <f>(F37^2+F31^2)^0.5</f>
        <v>0.16604680154596232</v>
      </c>
      <c r="G40" s="3">
        <f t="shared" si="0"/>
        <v>2.7626490688457581</v>
      </c>
      <c r="J40" t="s">
        <v>79</v>
      </c>
      <c r="K40" s="59">
        <f>K36*E40</f>
        <v>6.010400695914582E-2</v>
      </c>
      <c r="L40" s="59">
        <f>((F40*K36)^2+(L36*E40)^2)^0.5</f>
        <v>0.16633080696614855</v>
      </c>
      <c r="M40" s="3">
        <f>L40/K40</f>
        <v>2.767382997929035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0.61758886895588283</v>
      </c>
      <c r="F43" s="3">
        <f>'Exp2'!Z4</f>
        <v>0.16926724194727924</v>
      </c>
      <c r="H43" t="s">
        <v>128</v>
      </c>
      <c r="J43" t="s">
        <v>79</v>
      </c>
      <c r="K43" s="3" t="e">
        <f>'Exp2'!Y7</f>
        <v>#VALUE!</v>
      </c>
      <c r="L43" s="3" t="e">
        <f>'Exp2'!Z7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0.90267927552144889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1.5617258603998109E-2</v>
      </c>
      <c r="C2">
        <f>'Exp1'!W17</f>
        <v>0.26589162676193606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64.031724475894521</v>
      </c>
      <c r="C5">
        <f>C2/B2^2</f>
        <v>1090.1720857019711</v>
      </c>
      <c r="E5">
        <f>B5*F1</f>
        <v>64.031724475894521</v>
      </c>
      <c r="F5">
        <f>((C5*F$1)^2+(G$1*B5)^2)^0.5</f>
        <v>1090.1722775861772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1.5617258603998109E-2</v>
      </c>
      <c r="Q7">
        <f>Exp2_Act_C2!Q7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1.5377110295924454E-2</v>
      </c>
      <c r="F9">
        <f>F5/((1+E5)^2)</f>
        <v>0.25777725393420348</v>
      </c>
      <c r="G9" s="3">
        <f>F9/E9</f>
        <v>16.763699354001819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1.5377110295924454E-2</v>
      </c>
      <c r="F13">
        <f>((F9*F$1)^2+(E9*G$1)^2)^0.5</f>
        <v>0.25777730073451621</v>
      </c>
      <c r="G13" s="3">
        <f t="shared" si="0"/>
        <v>16.763702397506862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0.98462288970407552</v>
      </c>
      <c r="F16">
        <f>F13</f>
        <v>0.25777730073451621</v>
      </c>
      <c r="G16" s="3">
        <f t="shared" si="0"/>
        <v>0.26180307550232773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0.98534440158706005</v>
      </c>
      <c r="L18">
        <f>((J14*Q$16)^2+(K14*P$16)^2)^0.5</f>
        <v>8.1993506580865544E-2</v>
      </c>
      <c r="M18" s="3">
        <f t="shared" ref="M18:M19" si="1">L18/K18</f>
        <v>8.3213043529553166E-2</v>
      </c>
    </row>
    <row r="19" spans="3:13" x14ac:dyDescent="0.25">
      <c r="C19" t="s">
        <v>87</v>
      </c>
      <c r="E19">
        <f>E16*E13</f>
        <v>1.5140654774871429E-2</v>
      </c>
      <c r="F19">
        <f>((F16*E13)^2+(E16*F13)^2)^0.5</f>
        <v>0.25384438125356906</v>
      </c>
      <c r="G19" s="3">
        <f t="shared" si="0"/>
        <v>16.765746596036806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1.4655598412939952E-2</v>
      </c>
      <c r="L21">
        <f>L18</f>
        <v>8.1993506580865544E-2</v>
      </c>
      <c r="M21" s="3">
        <f>L21/K21</f>
        <v>5.5946884098891889</v>
      </c>
    </row>
    <row r="22" spans="3:13" x14ac:dyDescent="0.25">
      <c r="C22" t="s">
        <v>89</v>
      </c>
      <c r="E22">
        <f>E19+E13</f>
        <v>3.0517765070795885E-2</v>
      </c>
      <c r="F22">
        <f>((F19^2+F13^2)^0.5)</f>
        <v>0.36178184955575166</v>
      </c>
      <c r="G22" s="3">
        <f t="shared" si="0"/>
        <v>11.854795025667212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1.4440811848098584E-2</v>
      </c>
      <c r="L24">
        <f>((L21*K18)^2+(K21*L18)^2)^0.5</f>
        <v>8.0800778703645271E-2</v>
      </c>
      <c r="M24" s="3">
        <f t="shared" ref="M24:M25" si="3">L24/K24</f>
        <v>5.5953072135819202</v>
      </c>
    </row>
    <row r="25" spans="3:13" x14ac:dyDescent="0.25">
      <c r="C25" t="s">
        <v>90</v>
      </c>
      <c r="E25">
        <f>1-E22</f>
        <v>0.96948223492920416</v>
      </c>
      <c r="F25">
        <f>F22</f>
        <v>0.36178184955575166</v>
      </c>
      <c r="G25" s="3">
        <f t="shared" si="0"/>
        <v>0.37317016910801937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0.99978521343515858</v>
      </c>
      <c r="L27">
        <f>((L24^2+L18^2)^0.5)</f>
        <v>0.1151160325955594</v>
      </c>
      <c r="M27" s="3">
        <f t="shared" ref="M27:M28" si="4">L27/K27</f>
        <v>0.11514076328457852</v>
      </c>
    </row>
    <row r="28" spans="3:13" x14ac:dyDescent="0.25">
      <c r="C28" t="s">
        <v>92</v>
      </c>
      <c r="E28">
        <f>E13*E25</f>
        <v>1.4907835256445717E-2</v>
      </c>
      <c r="F28">
        <f>((F25*E13)^2+(E25*F13)^2)^0.5</f>
        <v>0.24997242561014474</v>
      </c>
      <c r="G28" s="3">
        <f t="shared" si="0"/>
        <v>16.767855380080345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2.1478656484141823E-4</v>
      </c>
      <c r="L30">
        <f>L27</f>
        <v>0.1151160325955594</v>
      </c>
      <c r="M30" s="3">
        <f t="shared" ref="M30:M31" si="5">L30/K30</f>
        <v>535.95546202134278</v>
      </c>
    </row>
    <row r="31" spans="3:13" x14ac:dyDescent="0.25">
      <c r="C31" t="s">
        <v>91</v>
      </c>
      <c r="E31" s="6">
        <f>E28+E22</f>
        <v>4.5425600327241605E-2</v>
      </c>
      <c r="F31">
        <f>((F28^2)+F22^2)^0.5</f>
        <v>0.4397411968799374</v>
      </c>
      <c r="G31" s="3">
        <f t="shared" si="0"/>
        <v>9.6804707854620435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2.1163873920260751E-4</v>
      </c>
      <c r="L33">
        <f>((L30*K18)^2+(K30*L18)^2)^0.5</f>
        <v>0.11342893961810778</v>
      </c>
      <c r="M33" s="3">
        <f t="shared" ref="M33:M34" si="6">L33/K33</f>
        <v>535.95546848121774</v>
      </c>
    </row>
    <row r="34" spans="3:13" x14ac:dyDescent="0.25">
      <c r="C34" t="s">
        <v>93</v>
      </c>
      <c r="E34">
        <f>1-E31</f>
        <v>0.95457439967275837</v>
      </c>
      <c r="F34">
        <f>F31</f>
        <v>0.4397411968799374</v>
      </c>
      <c r="G34" s="3">
        <f t="shared" si="0"/>
        <v>0.46066728484514868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0.99999685217436118</v>
      </c>
      <c r="L36">
        <f>((L33^2)+L27^2)^0.5</f>
        <v>0.16161010272699611</v>
      </c>
      <c r="M36" s="3">
        <f t="shared" ref="M36:M37" si="7">L36/K36</f>
        <v>0.16161061144902233</v>
      </c>
    </row>
    <row r="37" spans="3:13" x14ac:dyDescent="0.25">
      <c r="C37" t="s">
        <v>94</v>
      </c>
      <c r="E37">
        <f>E34*E13</f>
        <v>1.4678595829433878E-2</v>
      </c>
      <c r="F37">
        <f>((F34*E13)^2+(E34*F13)^2)^0.5</f>
        <v>0.24616050389188746</v>
      </c>
      <c r="G37" s="3">
        <f t="shared" si="0"/>
        <v>16.770030781710087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6.0104196156675484E-2</v>
      </c>
      <c r="F40">
        <f>(F37^2+F31^2)^0.5</f>
        <v>0.50395169799268247</v>
      </c>
      <c r="G40" s="3">
        <f t="shared" si="0"/>
        <v>8.38463418891779</v>
      </c>
      <c r="J40" t="s">
        <v>79</v>
      </c>
      <c r="K40" s="60">
        <f>K36*E40</f>
        <v>6.010400695914582E-2</v>
      </c>
      <c r="L40" s="60">
        <f>((F40*K36)^2+(L36*E40)^2)^0.5</f>
        <v>0.50404371441619178</v>
      </c>
      <c r="M40" s="3">
        <f>L40/K40</f>
        <v>8.3861915355959997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0.61758886895588283</v>
      </c>
      <c r="F43" s="3">
        <f>'Exp2'!Z4</f>
        <v>0.16926724194727924</v>
      </c>
      <c r="H43" t="s">
        <v>128</v>
      </c>
      <c r="J43" t="s">
        <v>79</v>
      </c>
      <c r="K43" s="3" t="e">
        <f>'Exp2'!Y11</f>
        <v>#VALUE!</v>
      </c>
      <c r="L43" s="3" t="e">
        <f>'Exp2'!Z11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0.90267927552144889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1.5617258603998109E-2</v>
      </c>
      <c r="C2">
        <f>'Exp1'!W17</f>
        <v>0.26589162676193606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64.031724475894521</v>
      </c>
      <c r="C5">
        <f>C2/B2^2</f>
        <v>1090.1720857019711</v>
      </c>
      <c r="E5">
        <f>B5*F1</f>
        <v>64.031724475894521</v>
      </c>
      <c r="F5">
        <f>((C5*F$1)^2+(G$1*B5)^2)^0.5</f>
        <v>1090.1722775861772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1.5617258603998109E-2</v>
      </c>
      <c r="Q7">
        <f>Exp2_Act_C3!Q7</f>
        <v>8.7608246443697982E-2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1.5377110295924454E-2</v>
      </c>
      <c r="F9">
        <f>F5/((1+E5)^2)</f>
        <v>0.25777725393420348</v>
      </c>
      <c r="G9" s="3">
        <f>F9/E9</f>
        <v>16.763699354001819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1.4873579622855342E-2</v>
      </c>
      <c r="Q10">
        <f>((L$9*P7)^2+(Q7*K$9)^2)^0.5</f>
        <v>8.3436690324092622E-2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1.5377110295924454E-2</v>
      </c>
      <c r="F13">
        <f>((F9*F$1)^2+(E9*G$1)^2)^0.5</f>
        <v>0.25777730073451621</v>
      </c>
      <c r="G13" s="3">
        <f t="shared" si="0"/>
        <v>16.763702397506862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0.98534440158706005</v>
      </c>
      <c r="K14">
        <f>Q10/((1+P10)^2)</f>
        <v>8.1008982151599601E-2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0.98462288970407552</v>
      </c>
      <c r="F16">
        <f>F13</f>
        <v>0.25777730073451621</v>
      </c>
      <c r="G16" s="3">
        <f t="shared" si="0"/>
        <v>0.26180307550232773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0.98534440158706005</v>
      </c>
      <c r="L18">
        <f>((J14*Q$16)^2+(K14*P$16)^2)^0.5</f>
        <v>8.1993506580865544E-2</v>
      </c>
      <c r="M18" s="3">
        <f t="shared" ref="M18:M19" si="1">L18/K18</f>
        <v>8.3213043529553166E-2</v>
      </c>
    </row>
    <row r="19" spans="3:13" x14ac:dyDescent="0.25">
      <c r="C19" t="s">
        <v>87</v>
      </c>
      <c r="E19">
        <f>E16*E13</f>
        <v>1.5140654774871429E-2</v>
      </c>
      <c r="F19">
        <f>((F16*E13)^2+(E16*F13)^2)^0.5</f>
        <v>0.25384438125356906</v>
      </c>
      <c r="G19" s="3">
        <f t="shared" si="0"/>
        <v>16.765746596036806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1.4655598412939952E-2</v>
      </c>
      <c r="L21">
        <f>L18</f>
        <v>8.1993506580865544E-2</v>
      </c>
      <c r="M21" s="3">
        <f>L21/K21</f>
        <v>5.5946884098891889</v>
      </c>
    </row>
    <row r="22" spans="3:13" x14ac:dyDescent="0.25">
      <c r="C22" t="s">
        <v>89</v>
      </c>
      <c r="E22">
        <f>E19+E13</f>
        <v>3.0517765070795885E-2</v>
      </c>
      <c r="F22">
        <f>((F19^2+F13^2)^0.5)</f>
        <v>0.36178184955575166</v>
      </c>
      <c r="G22" s="3">
        <f t="shared" si="0"/>
        <v>11.854795025667212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1.4440811848098584E-2</v>
      </c>
      <c r="L24">
        <f>((L21*K18)^2+(K21*L18)^2)^0.5</f>
        <v>8.0800778703645271E-2</v>
      </c>
      <c r="M24" s="3">
        <f t="shared" ref="M24:M25" si="3">L24/K24</f>
        <v>5.5953072135819202</v>
      </c>
    </row>
    <row r="25" spans="3:13" x14ac:dyDescent="0.25">
      <c r="C25" t="s">
        <v>90</v>
      </c>
      <c r="E25">
        <f>1-E22</f>
        <v>0.96948223492920416</v>
      </c>
      <c r="F25">
        <f>F22</f>
        <v>0.36178184955575166</v>
      </c>
      <c r="G25" s="3">
        <f t="shared" si="0"/>
        <v>0.37317016910801937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0.99978521343515858</v>
      </c>
      <c r="L27">
        <f>((L24^2+L18^2)^0.5)</f>
        <v>0.1151160325955594</v>
      </c>
      <c r="M27" s="3">
        <f t="shared" ref="M27:M28" si="4">L27/K27</f>
        <v>0.11514076328457852</v>
      </c>
    </row>
    <row r="28" spans="3:13" x14ac:dyDescent="0.25">
      <c r="C28" t="s">
        <v>92</v>
      </c>
      <c r="E28">
        <f>E13*E25</f>
        <v>1.4907835256445717E-2</v>
      </c>
      <c r="F28">
        <f>((F25*E13)^2+(E25*F13)^2)^0.5</f>
        <v>0.24997242561014474</v>
      </c>
      <c r="G28" s="3">
        <f t="shared" si="0"/>
        <v>16.767855380080345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2.1478656484141823E-4</v>
      </c>
      <c r="L30">
        <f>L27</f>
        <v>0.1151160325955594</v>
      </c>
      <c r="M30" s="3">
        <f t="shared" ref="M30:M31" si="5">L30/K30</f>
        <v>535.95546202134278</v>
      </c>
    </row>
    <row r="31" spans="3:13" x14ac:dyDescent="0.25">
      <c r="C31" t="s">
        <v>91</v>
      </c>
      <c r="E31" s="6">
        <f>E28+E22</f>
        <v>4.5425600327241605E-2</v>
      </c>
      <c r="F31">
        <f>((F28^2)+F22^2)^0.5</f>
        <v>0.4397411968799374</v>
      </c>
      <c r="G31" s="3">
        <f t="shared" si="0"/>
        <v>9.6804707854620435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2.1163873920260751E-4</v>
      </c>
      <c r="L33">
        <f>((L30*K18)^2+(K30*L18)^2)^0.5</f>
        <v>0.11342893961810778</v>
      </c>
      <c r="M33" s="3">
        <f t="shared" ref="M33:M34" si="6">L33/K33</f>
        <v>535.95546848121774</v>
      </c>
    </row>
    <row r="34" spans="3:14" x14ac:dyDescent="0.25">
      <c r="C34" t="s">
        <v>93</v>
      </c>
      <c r="E34">
        <f>1-E31</f>
        <v>0.95457439967275837</v>
      </c>
      <c r="F34">
        <f>F31</f>
        <v>0.4397411968799374</v>
      </c>
      <c r="G34" s="3">
        <f t="shared" si="0"/>
        <v>0.46066728484514868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0.99999685217436118</v>
      </c>
      <c r="L36">
        <f>((L33^2)+L27^2)^0.5</f>
        <v>0.16161010272699611</v>
      </c>
      <c r="M36" s="3">
        <f t="shared" ref="M36:M37" si="7">L36/K36</f>
        <v>0.16161061144902233</v>
      </c>
    </row>
    <row r="37" spans="3:14" x14ac:dyDescent="0.25">
      <c r="C37" t="s">
        <v>94</v>
      </c>
      <c r="E37">
        <f>E34*E13</f>
        <v>1.4678595829433878E-2</v>
      </c>
      <c r="F37">
        <f>((F34*E13)^2+(E34*F13)^2)^0.5</f>
        <v>0.24616050389188746</v>
      </c>
      <c r="G37" s="3">
        <f t="shared" si="0"/>
        <v>16.770030781710087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6.0104196156675484E-2</v>
      </c>
      <c r="F40">
        <f>(F37^2+F31^2)^0.5</f>
        <v>0.50395169799268247</v>
      </c>
      <c r="G40" s="3">
        <f t="shared" si="0"/>
        <v>8.38463418891779</v>
      </c>
      <c r="I40" s="61"/>
      <c r="J40" s="61" t="s">
        <v>79</v>
      </c>
      <c r="K40" s="61">
        <f>K36*E40</f>
        <v>6.010400695914582E-2</v>
      </c>
      <c r="L40" s="61">
        <f>((F40*K36)^2+(L36*E40)^2)^0.5</f>
        <v>0.50404371441619178</v>
      </c>
      <c r="M40" s="62">
        <f>L40/K40</f>
        <v>8.3861915355959997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 t="e">
        <f>'Exp2'!Y14</f>
        <v>#VALUE!</v>
      </c>
      <c r="F43" s="3" t="e">
        <f>'Exp2'!Z14</f>
        <v>#VALUE!</v>
      </c>
      <c r="H43" t="s">
        <v>128</v>
      </c>
      <c r="J43" t="s">
        <v>79</v>
      </c>
      <c r="K43" t="e">
        <f>'Exp2'!Y17</f>
        <v>#VALUE!</v>
      </c>
      <c r="L43" t="e">
        <f>'Exp2'!Z17</f>
        <v>#VALUE!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 t="e">
        <f>ABS(E40-E43)/E43</f>
        <v>#VALUE!</v>
      </c>
      <c r="I46" t="s">
        <v>132</v>
      </c>
      <c r="K46" s="3" t="e">
        <f>ABS(K40-K43)/K43</f>
        <v>#VALUE!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2016-04-22T07:40:06Z</dcterms:modified>
</cp:coreProperties>
</file>