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 activeTab="1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F11" i="3"/>
  <c r="G11" i="3" l="1"/>
  <c r="AO14" i="3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L11" i="3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Y11" i="3" l="1"/>
  <c r="AE4" i="3" s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V14" i="3" l="1"/>
  <c r="V17" i="3" s="1"/>
  <c r="K43" i="1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AC33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D23" i="12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<sst xmlns="http://schemas.openxmlformats.org/spreadsheetml/2006/main" count="680" uniqueCount="172">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</sst>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workbookViewId="0">
      <selection activeCell="L26" sqref="L26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1.109297481262706E-2</v>
      </c>
      <c r="S6" s="25">
        <f>Exp2_eq_V_p_sep_C1!C2</f>
        <v>3.1500227336282556E-2</v>
      </c>
      <c r="T6" s="25"/>
      <c r="U6" s="25">
        <f>Exp2_eq_V_p_sep_C1!P7</f>
        <v>1.109297481262706E-2</v>
      </c>
      <c r="V6" s="27">
        <f>Exp2_eq_V_p_sep_C1!Q7</f>
        <v>3.1500227336282556E-2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4.3168089015914519E-2</v>
      </c>
      <c r="S10" s="25">
        <f>Exp2_eq_V_p_sep_C1!L40</f>
        <v>6.0692383971425068E-2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23.093469332471717</v>
      </c>
      <c r="S13" s="18">
        <f>((S11/R10)^2+((S10*R11)/(R10^2))^2)^0.5</f>
        <v>32.4827559774359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1.109297481262706E-2</v>
      </c>
      <c r="E16" s="25">
        <f>'Exp1'!AO12</f>
        <v>3.1500227336282556E-2</v>
      </c>
      <c r="F16" s="25"/>
      <c r="G16" s="25">
        <f>'Exp1'!AN12</f>
        <v>1.109297481262706E-2</v>
      </c>
      <c r="H16" s="25">
        <f>'Exp1'!AO12</f>
        <v>3.1500227336282556E-2</v>
      </c>
      <c r="J16" s="22" t="s">
        <v>152</v>
      </c>
      <c r="K16" s="25">
        <f>Exp2_Eq_V_P_Sep_C3!B2</f>
        <v>1.109297481262706E-2</v>
      </c>
      <c r="L16" s="25">
        <f>Exp2_Eq_V_P_Sep_C3!C2</f>
        <v>0.15341842516519918</v>
      </c>
      <c r="M16" s="25"/>
      <c r="N16" s="25">
        <f>Exp2_Eq_V_P_Sep_C3!P7</f>
        <v>1.109297481262706E-2</v>
      </c>
      <c r="O16" s="27">
        <f>Exp2_Eq_V_P_Sep_C3!Q7</f>
        <v>3.1500227336282556E-2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1.109297481262706E-2</v>
      </c>
      <c r="S18" s="25">
        <f>Exp2_Eq_V_P_Sep_C2!C2</f>
        <v>0.15341842516519918</v>
      </c>
      <c r="T18" s="25"/>
      <c r="U18" s="25">
        <f>Exp2_Eq_V_P_Sep_C2!P7</f>
        <v>1.109297481262706E-2</v>
      </c>
      <c r="V18" s="27">
        <f>Exp2_Eq_V_P_Sep_C2!Q7</f>
        <v>3.1500227336282556E-2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1.0850901999601979E-2</v>
      </c>
      <c r="E20" s="25">
        <f>'Exp1'!AD27</f>
        <v>3.047702101143223E-2</v>
      </c>
      <c r="F20" s="25"/>
      <c r="G20" s="25"/>
      <c r="H20" s="27"/>
      <c r="J20" s="22" t="s">
        <v>79</v>
      </c>
      <c r="K20" s="25">
        <f>Exp2_Eq_V_P_Sep_C3!K40</f>
        <v>4.3168089015914519E-2</v>
      </c>
      <c r="L20" s="25">
        <f>Exp2_Eq_V_P_Sep_C3!L40</f>
        <v>0.29529973065982934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4.3168089015914519E-2</v>
      </c>
      <c r="S22" s="25">
        <f>Exp2_Eq_V_P_Sep_C2!L40</f>
        <v>0.29529973065982934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76.852345187773324</v>
      </c>
      <c r="E23" s="18">
        <f>'Exp1'!AD33</f>
        <v>216.03488534962261</v>
      </c>
      <c r="F23" s="18"/>
      <c r="G23" s="18"/>
      <c r="H23" s="41"/>
      <c r="J23" s="24" t="s">
        <v>154</v>
      </c>
      <c r="K23" s="18">
        <f>K21/K20</f>
        <v>23.065984695655313</v>
      </c>
      <c r="L23" s="18">
        <f>((L21/K20)^2+((L20*K21)/(K20^2))^2)^0.5</f>
        <v>157.79035025739151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21.552445996235221</v>
      </c>
      <c r="S25" s="18">
        <f>((S23/R22)^2+((S22*R23)/(R22^2))^2)^0.5</f>
        <v>147.43754449460991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tabSelected="1" topLeftCell="R1" workbookViewId="0">
      <selection activeCell="AH5" sqref="AH5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1.0174587848753636</v>
      </c>
      <c r="F4">
        <v>7.7118629422809115E-2</v>
      </c>
      <c r="G4" s="3">
        <v>7.5795334974925771E-2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0.29190339974002977</v>
      </c>
      <c r="M4" s="8">
        <f>((F8/E5)^2+((F5*E8)/(E5^2))^2)^0.5</f>
        <v>9.5301622108042897E-2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1.0174587848753636</v>
      </c>
      <c r="S4">
        <f>(($Q4*$Q$2*E4)^2+(F4*$Q4)^2)^0.5</f>
        <v>9.2386898158519679E-2</v>
      </c>
      <c r="T4" s="3">
        <f>S4/R4</f>
        <v>9.0801612342299318E-2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0.29190339974002977</v>
      </c>
      <c r="Z4" s="8">
        <f>((S8/R5)^2+((S5*R8)/(R5^2))^2)^0.5</f>
        <v>0.10765409027493034</v>
      </c>
      <c r="AA4" s="42"/>
      <c r="AC4" s="43"/>
      <c r="AE4" s="64">
        <f>Y12/Y11</f>
        <v>57.207406346257294</v>
      </c>
      <c r="AF4" s="61">
        <f>((Z12/Y11)^2+((Y12*Z11)/(Y11^2))^2)^0.5</f>
        <v>160.04802691838597</v>
      </c>
      <c r="AH4">
        <v>0.99090599999999995</v>
      </c>
      <c r="AI4">
        <v>0</v>
      </c>
      <c r="AK4">
        <f>1/S16</f>
        <v>1.4</v>
      </c>
      <c r="AL4">
        <f>T16/S16^2</f>
        <v>1.979898987322333E-2</v>
      </c>
      <c r="AN4">
        <f>AK10*AK4</f>
        <v>90.147144196316631</v>
      </c>
      <c r="AO4">
        <f>((AL10*AK4)^2+(AL4*AK10)^2)^0.5</f>
        <v>255.9868370627018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0.57381114361223451</v>
      </c>
      <c r="F5" s="10">
        <f>((F4*$C5*$B5)^2+($C5*$B$2*E4)^2+($C$2*$B5*E4)^2)^0.5</f>
        <v>4.5267608661116156E-2</v>
      </c>
      <c r="G5" s="3">
        <f>F5/E5</f>
        <v>7.8889385758786762E-2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0.57381114361223451</v>
      </c>
      <c r="S5">
        <f>((S4*$C5*$B5)^2+($C5*$B$2*R4)^2+($C$2*$B5*R4)^2)^0.5</f>
        <v>5.3593884587981762E-2</v>
      </c>
      <c r="T5" s="3">
        <f>S5/R5</f>
        <v>9.3399867159427302E-2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0.72045910647488542</v>
      </c>
      <c r="F7">
        <v>7.6964163621517465E-2</v>
      </c>
      <c r="G7" s="3">
        <v>0.1068265539706942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0.20850242838573554</v>
      </c>
      <c r="M7" s="3">
        <f>((M4*F19)^2+(L4*G19)^2)^0.5</f>
        <v>6.8136420388491409E-2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0.72045910647488542</v>
      </c>
      <c r="S7">
        <f>(($Q7*$Q$2*E7)^2+(F7*$Q7)^2)^0.5</f>
        <v>8.4977266325860293E-2</v>
      </c>
      <c r="T7" s="3">
        <f>S7/R7</f>
        <v>0.11794877122400912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0.20850242838573554</v>
      </c>
      <c r="Z7" s="3">
        <f>((Z4*S19)^2+(Y4*T19)^2)^0.5</f>
        <v>7.695229330459312E-2</v>
      </c>
      <c r="AA7" s="54" t="s">
        <v>15</v>
      </c>
      <c r="AB7" s="54">
        <f>1/(1+1/V17)</f>
        <v>0.22747397920964663</v>
      </c>
      <c r="AC7">
        <f>W14/((V14+1)^2)</f>
        <v>0.10765409027493032</v>
      </c>
      <c r="AH7">
        <f>S19</f>
        <v>0.7142857142857143</v>
      </c>
      <c r="AI7">
        <f>T19</f>
        <v>1.0101525445522107E-2</v>
      </c>
      <c r="AK7">
        <f>AH4*AH7</f>
        <v>0.70779000000000003</v>
      </c>
      <c r="AL7">
        <f>((AI7*AH4)^2+(AH7*AI4)^2)^0.5</f>
        <v>1.0009662173120529E-2</v>
      </c>
      <c r="AN7">
        <f>1/AN4</f>
        <v>1.109297481262706E-2</v>
      </c>
      <c r="AO7">
        <f>AO4/AN4^2</f>
        <v>3.1500227336282556E-2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0.40631371998310878</v>
      </c>
      <c r="F8">
        <f>((F7*$C8*$B8)^2+($C8*$B$2*E7)^2+($C$2*$B8*E7)^2)^0.5</f>
        <v>4.4305926245486675E-2</v>
      </c>
      <c r="G8" s="3">
        <f>F8/E8</f>
        <v>0.10904363812112609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0.40631371998310878</v>
      </c>
      <c r="S8">
        <f>((S7*$C8*$B8)^2+($C8*$B$2*R7)^2+($C$2*$B8*R7)^2)^0.5</f>
        <v>4.8741585920923682E-2</v>
      </c>
      <c r="T8" s="3">
        <f>S8/R8</f>
        <v>0.11996047271785447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2.7289999999999998E-2</v>
      </c>
      <c r="F10">
        <v>7.6248999999999997E-2</v>
      </c>
      <c r="G10" s="3">
        <v>2.7940271161597656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1.00973E-2</v>
      </c>
      <c r="S10">
        <f>(($Q10*$Q$2*E10)^2+(F10*$Q10)^2)^0.5</f>
        <v>2.821664699791818E-2</v>
      </c>
      <c r="T10" s="3">
        <f>S10/R10</f>
        <v>2.7944744632642569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1.0823996845549539E-2</v>
      </c>
      <c r="AI10" s="3">
        <f>Z14</f>
        <v>3.0265618239089343E-2</v>
      </c>
      <c r="AK10">
        <f>AK7/AH10-1</f>
        <v>64.390817283083308</v>
      </c>
      <c r="AL10">
        <f>((AL7/AH10)^2+((AK7*AI10)/(AH10^2))^2)^0.5</f>
        <v>182.84547318768105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1.39885811E-2</v>
      </c>
      <c r="F11" s="18">
        <f>((F10*$C11*$B11)^2+($C11*$B$2*E10)^2+($C$2*$B11*E10)^2)^0.5</f>
        <v>3.9085714394819449E-2</v>
      </c>
      <c r="G11" s="20">
        <f>F11/E11</f>
        <v>2.794115723060679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2.4378371273760222E-2</v>
      </c>
      <c r="M11" s="3">
        <f>((F11/E5)^2+((F5*E11)/(E5^2))^2)^0.5</f>
        <v>6.8143134921098372E-2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5.1757750070000001E-3</v>
      </c>
      <c r="S11" s="18">
        <f>((S10*$C11*$B11)^2+($C11*$B$2*R10)^2+($C$2*$B11*R10)^2)^0.5</f>
        <v>1.446402962063296E-2</v>
      </c>
      <c r="T11" s="20">
        <f>S11/R11</f>
        <v>2.7945630559811852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9.0199973712912825E-3</v>
      </c>
      <c r="Z11" s="3">
        <f>((S11/R5)^2+((S5*R11)/(R5^2))^2)^0.5</f>
        <v>2.5221025945252107E-2</v>
      </c>
      <c r="AA11" s="27"/>
      <c r="AB11" s="54" t="s">
        <v>19</v>
      </c>
      <c r="AC11" s="54">
        <f>(1/(1+Y25))*AB7</f>
        <v>9.9266100149552217E-3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1.109297481262706E-2</v>
      </c>
      <c r="AO12">
        <f>AO7</f>
        <v>3.1500227336282556E-2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0.4122366914808806</v>
      </c>
      <c r="J14" s="6">
        <f>((F5/E8)^2+((F8*E5)/(E8^2))^2)^0.5</f>
        <v>0.19007074380700445</v>
      </c>
      <c r="K14" s="22" t="s">
        <v>65</v>
      </c>
      <c r="L14" s="3">
        <f>L11/F23</f>
        <v>2.9254045528512265E-2</v>
      </c>
      <c r="M14" s="3">
        <f>((M11/F23)^2+((L11*G23)/(F23^2))^2)^0.5</f>
        <v>8.1772808469172564E-2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0.4122366914808806</v>
      </c>
      <c r="W14" s="6">
        <f>((S5/R8)^2+((S8*R5)/(R8^2))^2)^0.5</f>
        <v>0.21470666038847569</v>
      </c>
      <c r="X14" s="22" t="s">
        <v>65</v>
      </c>
      <c r="Y14" s="3">
        <f>Y11/S23</f>
        <v>1.0823996845549539E-2</v>
      </c>
      <c r="Z14" s="3">
        <f>((Z11/S23)^2+((Y11*T23)/(S23^2))^2)^0.5</f>
        <v>3.0265618239089343E-2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21.915575293774925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0.29445477962920041</v>
      </c>
      <c r="J17">
        <f>((J14*F16)^2+(I14*G16)^2)^0.5</f>
        <v>0.13582866508896896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0.29445477962920041</v>
      </c>
      <c r="W17">
        <f>((W14*S16)^2+(V14*T16)^2)^0.5</f>
        <v>0.15341842516519918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9.2441456771892166E-3</v>
      </c>
      <c r="AO17">
        <f>((AO14*AN12)^2+(AO12*AN14)^2)^0.5</f>
        <v>2.6250514982455338E-2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0.14030553866927359</v>
      </c>
      <c r="M18">
        <f>((M14/L7)^2+((L14*M7)/(L7^2))^2)^0.5</f>
        <v>0.39486220518833226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5.1913049307631229E-2</v>
      </c>
      <c r="Z18">
        <f>((Z14/Y7)^2+((Y14*Z7)/(Y7^2))^2)^0.5</f>
        <v>0.14641615127240887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0.99084052583630644</v>
      </c>
      <c r="AO19">
        <f>AO17/((AN17+1)^2)</f>
        <v>2.5771835467261962E-2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1.097127078217785E-2</v>
      </c>
      <c r="AD20">
        <f>U32/((1+T32)^2)</f>
        <v>3.0813206050676997E-2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7.1273023822472696</v>
      </c>
      <c r="M22">
        <f>M18/(L18^2)</f>
        <v>20.05838374158591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19.262979411479105</v>
      </c>
      <c r="Z22">
        <f>Z18/(Y18^2)</f>
        <v>54.329524947667082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0.98902872921782203</v>
      </c>
      <c r="AD24">
        <f>U41/((1+T41)^2)</f>
        <v>3.081320605067699E-2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7.3527628586967229</v>
      </c>
      <c r="M25">
        <f>((L22*G25)^2+(M22*F25)^2)^0.5</f>
        <v>24.070364391468967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21.915575293774925</v>
      </c>
      <c r="Z25">
        <f>((Y22*T25)^2+(Z22*S25)^2)^0.5</f>
        <v>65.196249513761529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90.147144196316631</v>
      </c>
      <c r="W27" s="27">
        <f>AO7/(AN7^2)</f>
        <v>255.98683706270185</v>
      </c>
      <c r="Z27" s="4"/>
      <c r="AB27" s="61" t="s">
        <v>79</v>
      </c>
      <c r="AC27" s="61">
        <f>AC24*AC20</f>
        <v>1.0850901999601979E-2</v>
      </c>
      <c r="AD27" s="61">
        <f>((AD20*AC24)^2+(AD24*AC20)^2)^0.5</f>
        <v>3.047702101143223E-2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90.147144196316631</v>
      </c>
      <c r="U32" s="25">
        <f>((S$30*W27)^2+(T$30*V27)^2)^0.5</f>
        <v>255.99001162328113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76.852345187773324</v>
      </c>
      <c r="AD33">
        <f>((AD28/AC27)^2+((AD27*AC28)/(AC27^2))^2)^0.5</f>
        <v>216.03488534962261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1.109297481262706E-2</v>
      </c>
      <c r="W36" s="27">
        <f>AO12</f>
        <v>3.1500227336282556E-2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1.109297481262706E-2</v>
      </c>
      <c r="U41" s="25">
        <f>((S$30*W36)^2+(T$30*V36)^2)^0.5</f>
        <v>3.1500617978946405E-2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32.483606211645416</v>
      </c>
      <c r="F4">
        <v>0.68605761484264693</v>
      </c>
      <c r="G4" s="3">
        <v>2.1120118572201332E-2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-0.31526182219157506</v>
      </c>
      <c r="M4" s="8">
        <f>((F8/E5)^2+((F5*E8)/(E5^2))^2)^0.5</f>
        <v>6.0216054310520607E-2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26.78945354879302</v>
      </c>
      <c r="S4">
        <f>(($Q4*$Q$2*E4)^2+(F4*$Q4)^2)^0.5</f>
        <v>1.4540676256482317</v>
      </c>
      <c r="T4" s="3">
        <f>S4/R4</f>
        <v>5.4277614248452774E-2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6.421722881382208E-2</v>
      </c>
      <c r="Z4" s="8">
        <f>((S8/R5)^2+((S5*R8)/(R5^2))^2)^0.5</f>
        <v>7.8828481449858046E-2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16.241803105822708</v>
      </c>
      <c r="F5" s="10">
        <f>((F4*$C5*$B5)^2+($C5*$B$2*E4)^2+($C$2*$B5*E4)^2)^0.5</f>
        <v>0.4995666590006298</v>
      </c>
      <c r="G5" s="3">
        <f>F5/E5</f>
        <v>3.0758078751831099E-2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13.39472677439651</v>
      </c>
      <c r="S5">
        <f>((S4*$C5*$B5)^2+($C5*$B$2*R4)^2+($C$2*$B5*R4)^2)^0.5</f>
        <v>0.78631260810821213</v>
      </c>
      <c r="T5" s="3">
        <f>S5/R5</f>
        <v>5.8703146495770075E-2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42.724447097282315</v>
      </c>
      <c r="F7">
        <v>1.08925009065278</v>
      </c>
      <c r="G7" s="3">
        <v>2.549477324241527E-2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0.87044350961001105</v>
      </c>
      <c r="M7" s="3">
        <f>((F11/E5)^2+((F5*E11)/(E5^2))^2)^0.5</f>
        <v>5.1946564429803187E-2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25.069109080452922</v>
      </c>
      <c r="S7">
        <f>(($Q7*$Q$2*E7)^2+(F7*$Q7)^2)^0.5</f>
        <v>1.4069965642209374</v>
      </c>
      <c r="T7" s="3">
        <f>S7/R7</f>
        <v>5.6124713475279087E-2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0.79739968076448797</v>
      </c>
      <c r="Z7" s="3">
        <f>((S11/R5)^2+((S5*R11)/(R5^2))^2)^0.5</f>
        <v>7.3782079258767466E-2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21.362223548641158</v>
      </c>
      <c r="F8">
        <f>((F7*$C8*$B8)^2+($C8*$B$2*E7)^2+($C$2*$B8*E7)^2)^0.5</f>
        <v>0.72442303764294502</v>
      </c>
      <c r="G8" s="3">
        <f>F8/E8</f>
        <v>3.3911406085300765E-2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12.534554540226461</v>
      </c>
      <c r="S8">
        <f>((S7*$C8*$B8)^2+($C8*$B$2*R7)^2+($C$2*$B8*R7)^2)^0.5</f>
        <v>0.75727627831151334</v>
      </c>
      <c r="T8" s="3">
        <f>S8/R8</f>
        <v>6.0415093004001698E-2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2.356262016304516</v>
      </c>
      <c r="F10">
        <v>0.11811100219304545</v>
      </c>
      <c r="G10" s="3">
        <v>5.0126429648213261E-2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1.7801584756385527</v>
      </c>
      <c r="S10">
        <f>(($Q10*$Q$2*E10)^2+(F10*$Q10)^2)^0.5</f>
        <v>0.12603545830038371</v>
      </c>
      <c r="T10" s="3">
        <f>S10/R10</f>
        <v>7.0800133822453135E-2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14.137572097827096</v>
      </c>
      <c r="F11">
        <f>((F10*$C11*$B11)^2+($C11*$B$2*E10)^2+($C$2*$B11*E10)^2)^0.5</f>
        <v>0.72301439111314714</v>
      </c>
      <c r="G11" s="3">
        <f>F11/E11</f>
        <v>5.1141340684959076E-2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11.304782020965867</v>
      </c>
      <c r="M11" s="3">
        <f>((F15/E12)^2+((F12*E15)/(E12^2))^2)^0.5</f>
        <v>0.86458615383447002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10.680950853831316</v>
      </c>
      <c r="S11">
        <f>((S10*$C11*$B11)^2+($C11*$B$2*R10)^2+($C$2*$B11*R10)^2)^0.5</f>
        <v>0.76392597187004585</v>
      </c>
      <c r="T11" s="3">
        <f>S11/R11</f>
        <v>7.1522281332847951E-2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13.63393196239857</v>
      </c>
      <c r="Z11" s="3">
        <f>((S15/R12)^2+((S12*R15)/(R12^2))^2)^0.5</f>
        <v>1.4200996477654464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1.178131008152258</v>
      </c>
      <c r="F12">
        <f>((F10*$C12*$B12)^2+($C12*$B$2*E10)^2+($C$2*$B12*E10)^2)^0.5</f>
        <v>6.466489423130857E-2</v>
      </c>
      <c r="G12" s="3">
        <f>F12/E12</f>
        <v>5.4887693969388744E-2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0.89007923781927634</v>
      </c>
      <c r="S12">
        <f>((S10*$C12*$B12)^2+($C12*$B$2*R10)^2+($C$2*$B12*R10)^2)^0.5</f>
        <v>6.6085964561663255E-2</v>
      </c>
      <c r="T12" s="3">
        <f>S12/R12</f>
        <v>7.4247282436983988E-2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2.2197523732170059</v>
      </c>
      <c r="F14">
        <v>0.11605941477693948</v>
      </c>
      <c r="G14" s="3">
        <v>5.2284847705214445E-2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-5.1493899205031344</v>
      </c>
      <c r="M14">
        <f>((F19/E16)^2+((F16*E19)/(E16^2))^2)^0.5</f>
        <v>0.4436730152629596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2.0225466282619315</v>
      </c>
      <c r="S14">
        <f>(($Q14*$Q$2*E14)^2+(F14*$Q14)^2)^0.5</f>
        <v>0.14631982567628873</v>
      </c>
      <c r="T14" s="3">
        <f>S14/R14</f>
        <v>7.2344352229855968E-2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-2.9534989489336199</v>
      </c>
      <c r="Z14">
        <f>((S19/R16)^2+((S16*R19)/(R16^2))^2)^0.5</f>
        <v>0.40714310380482077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13.318514239302036</v>
      </c>
      <c r="F15">
        <f>((F14*$C15*$B15)^2+($C15*$B$2*E14)^2+($C$2*$B15*E14)^2)^0.5</f>
        <v>0.70932599805396512</v>
      </c>
      <c r="G15" s="3">
        <f>F15/E15</f>
        <v>5.3258643217183488E-2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12.135279769571589</v>
      </c>
      <c r="S15">
        <f>((S14*$C15*$B15)^2+($C15*$B$2*R14)^2+($C$2*$B15*R14)^2)^0.5</f>
        <v>0.88649718605799843</v>
      </c>
      <c r="T15" s="3">
        <f>S15/R15</f>
        <v>7.3051235974042519E-2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1.109876186608503</v>
      </c>
      <c r="F16" s="15">
        <f>((0.005*E14)^2+(0.5*F14)^2)^0.5</f>
        <v>5.9081549188824453E-2</v>
      </c>
      <c r="G16" s="3">
        <f>F16/E16</f>
        <v>5.3232558641845014E-2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1.0112733141309658</v>
      </c>
      <c r="S16">
        <f>((S14*$C16*$B16)^2+($C16*$B$2*R14)^2+($C$2*$B16*R14)^2)^0.5</f>
        <v>7.6574863397995005E-2</v>
      </c>
      <c r="T16" s="3">
        <f>S16/R16</f>
        <v>7.5721234139159849E-2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14.501168250319791</v>
      </c>
      <c r="M17" s="3">
        <f>((F22/E16)^2+((F16*E22)/(E16^2))^2)^0.5</f>
        <v>1.026173515514325</v>
      </c>
      <c r="N17" s="3"/>
      <c r="O17" s="43"/>
      <c r="T17" s="3"/>
      <c r="W17" s="3"/>
      <c r="X17" s="3" t="s">
        <v>39</v>
      </c>
      <c r="Y17" s="16">
        <f>R22/R16</f>
        <v>11.565786717050477</v>
      </c>
      <c r="Z17" s="3">
        <f>((S22/R16)^2+((S16*R22)/(R16^2))^2)^0.5</f>
        <v>1.1799182445833842</v>
      </c>
    </row>
    <row r="18" spans="2:26" x14ac:dyDescent="0.25">
      <c r="B18">
        <v>1</v>
      </c>
      <c r="D18" t="s">
        <v>10</v>
      </c>
      <c r="E18">
        <v>13.650122869873568</v>
      </c>
      <c r="F18">
        <v>0.59056131468218154</v>
      </c>
      <c r="G18" s="3">
        <v>4.3264175737610155E-2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7.9961359690027836</v>
      </c>
      <c r="S18">
        <f>(($Q18*$Q$2*E18)^2+(F18*$Q18)^2)^0.5</f>
        <v>0.52870054981343317</v>
      </c>
      <c r="T18" s="3">
        <f>S18/R18</f>
        <v>6.6119504703641085E-2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6.8250614349367842</v>
      </c>
      <c r="F19">
        <f>((F18*$C19*$B19)^2+($C19*$B$2*E18)^2+($C$2*$B19*E18)^2)^0.5</f>
        <v>0.33238742213735667</v>
      </c>
      <c r="G19" s="3">
        <f>F19/E19</f>
        <v>4.8701015412974863E-2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3.9980679845013918</v>
      </c>
      <c r="S19">
        <f>((S18*$C19*$B19)^2+($C19*$B$2*R18)^2+($C$2*$B19*R18)^2)^0.5</f>
        <v>0.27905795392284405</v>
      </c>
      <c r="T19" s="3">
        <f>S19/R19</f>
        <v>6.9798201282374142E-2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2.6824168865055382</v>
      </c>
      <c r="F21">
        <v>0.12207755543863616</v>
      </c>
      <c r="G21" s="3">
        <v>4.5510284420282675E-2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1.9493619106472562</v>
      </c>
      <c r="S21">
        <f>(($Q21*$Q$2*E21)^2+(F21*$Q21)^2)^0.5</f>
        <v>0.13179742396078747</v>
      </c>
      <c r="T21" s="3">
        <f>S21/R21</f>
        <v>6.7610546425946189E-2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16.094501319033228</v>
      </c>
      <c r="F22">
        <f>((F21*$C22*$B22)^2+($C22*$B$2*E21)^2+($C$2*$B22*E21)^2)^0.5</f>
        <v>0.75041874764265815</v>
      </c>
      <c r="G22" s="3">
        <f>F22/E22</f>
        <v>4.6625784345068151E-2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11.696171463883537</v>
      </c>
      <c r="S22">
        <f>((S21*$C22*$B22)^2+($C22*$B$2*R21)^2+($C$2*$B22*R21)^2)^0.5</f>
        <v>0.79962506122201338</v>
      </c>
      <c r="T22" s="3">
        <f>S22/R22</f>
        <v>6.8366393540926246E-2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1.109297481262706E-2</v>
      </c>
      <c r="P26" s="61">
        <f>_xlfn.STDEV.S(Exp2_Act_C1!P7,Exp2_Act_C2!P7)+AVERAGE(Exp2_Act_C2!Q7,Exp2_Act_C1!Q7)</f>
        <v>3.1500227336282556E-2</v>
      </c>
      <c r="Q26" s="62">
        <f>P26/O26</f>
        <v>2.8396555359006186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1.109297481262706E-2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1.109297481262706E-2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1.109297481262706E-2</v>
      </c>
      <c r="C2">
        <f>'Exp1'!AO7</f>
        <v>3.1500227336282556E-2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90.147144196316631</v>
      </c>
      <c r="C5">
        <f>C2/B2^2</f>
        <v>255.98683706270185</v>
      </c>
      <c r="E5">
        <f>B5*F1</f>
        <v>64.390817283083308</v>
      </c>
      <c r="F5">
        <f>((C5*F$1)^2+(G$1*B5)^2)^0.5</f>
        <v>182.8500083023437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1.109297481262706E-2</v>
      </c>
      <c r="Q7">
        <f>C2</f>
        <v>3.1500227336282556E-2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1.5292667098361858E-2</v>
      </c>
      <c r="F9">
        <f>F5/((1+E5)^2)</f>
        <v>4.2762339149167369E-2</v>
      </c>
      <c r="G9" s="3">
        <f>F9/E9</f>
        <v>2.7962643059004435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1.0564737916787675E-2</v>
      </c>
      <c r="Q10">
        <f>((L$9*P7)^2+(Q7*K$9)^2)^0.5</f>
        <v>3.0000588551377525E-2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1.0923333641687042E-2</v>
      </c>
      <c r="F13">
        <f>((F9*F$1)^2+(E9*G$1)^2)^0.5</f>
        <v>3.054491860143467E-2</v>
      </c>
      <c r="G13" s="3">
        <f t="shared" si="0"/>
        <v>2.7963000676702934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0.98954570892848859</v>
      </c>
      <c r="K14">
        <f>Q10/((1+P10)^2)</f>
        <v>2.9376597611690335E-2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0.98907666635831293</v>
      </c>
      <c r="F16">
        <f>F13</f>
        <v>3.054491860143467E-2</v>
      </c>
      <c r="G16" s="3">
        <f t="shared" si="0"/>
        <v>3.0882255784981948E-2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0.94242448469379858</v>
      </c>
      <c r="L18">
        <f>((J14*Q$16)^2+(K14*P$16)^2)^0.5</f>
        <v>3.0990081497924565E-2</v>
      </c>
      <c r="M18" s="3">
        <f t="shared" ref="M18:M19" si="1">L18/K18</f>
        <v>3.2883357766318538E-2</v>
      </c>
    </row>
    <row r="19" spans="3:13" x14ac:dyDescent="0.25">
      <c r="C19" t="s">
        <v>87</v>
      </c>
      <c r="E19">
        <f>E16*E13</f>
        <v>1.080401442383943E-2</v>
      </c>
      <c r="F19">
        <f>((F16*E13)^2+(E16*F13)^2)^0.5</f>
        <v>3.0213108631619506E-2</v>
      </c>
      <c r="G19" s="3">
        <f t="shared" si="0"/>
        <v>2.7964705938334591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5.7575515306201419E-2</v>
      </c>
      <c r="L21">
        <f>L18</f>
        <v>3.0990081497924565E-2</v>
      </c>
      <c r="M21" s="3">
        <f>L21/K21</f>
        <v>0.53825104878543129</v>
      </c>
    </row>
    <row r="22" spans="3:13" x14ac:dyDescent="0.25">
      <c r="C22" t="s">
        <v>89</v>
      </c>
      <c r="E22">
        <f>E19+E13</f>
        <v>2.1727348065526474E-2</v>
      </c>
      <c r="F22">
        <f>((F19^2+F13^2)^0.5)</f>
        <v>4.2963053727060774E-2</v>
      </c>
      <c r="G22" s="3">
        <f t="shared" si="0"/>
        <v>1.9773721853900692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5.4260575343426785E-2</v>
      </c>
      <c r="L24">
        <f>((L21*K18)^2+(K21*L18)^2)^0.5</f>
        <v>2.9260264003115301E-2</v>
      </c>
      <c r="M24" s="3">
        <f t="shared" ref="M24:M25" si="3">L24/K24</f>
        <v>0.53925458434454177</v>
      </c>
    </row>
    <row r="25" spans="3:13" x14ac:dyDescent="0.25">
      <c r="C25" t="s">
        <v>90</v>
      </c>
      <c r="E25">
        <f>1-E22</f>
        <v>0.97827265193447355</v>
      </c>
      <c r="F25">
        <f>F22</f>
        <v>4.2963053727060774E-2</v>
      </c>
      <c r="G25" s="3">
        <f t="shared" si="0"/>
        <v>4.3917259306088134E-2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0.99668506003722535</v>
      </c>
      <c r="L27">
        <f>((L24^2+L18^2)^0.5)</f>
        <v>4.2620983104335021E-2</v>
      </c>
      <c r="M27" s="3">
        <f t="shared" ref="M27:M28" si="4">L27/K27</f>
        <v>4.2762739016819581E-2</v>
      </c>
    </row>
    <row r="28" spans="3:13" x14ac:dyDescent="0.25">
      <c r="C28" t="s">
        <v>92</v>
      </c>
      <c r="E28">
        <f>E13*E25</f>
        <v>1.0685998569618233E-2</v>
      </c>
      <c r="F28">
        <f>((F25*E13)^2+(E25*F13)^2)^0.5</f>
        <v>2.9884943587254867E-2</v>
      </c>
      <c r="G28" s="3">
        <f t="shared" si="0"/>
        <v>2.7966449174176273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3.3149399627746545E-3</v>
      </c>
      <c r="L30">
        <f>L27</f>
        <v>4.2620983104335021E-2</v>
      </c>
      <c r="M30" s="3">
        <f t="shared" ref="M30:M31" si="5">L30/K30</f>
        <v>12.857241332558138</v>
      </c>
    </row>
    <row r="31" spans="3:13" x14ac:dyDescent="0.25">
      <c r="C31" t="s">
        <v>91</v>
      </c>
      <c r="E31" s="6">
        <f>E28+E22</f>
        <v>3.241334663514471E-2</v>
      </c>
      <c r="F31">
        <f>((F28^2)+F22^2)^0.5</f>
        <v>5.2334824340659794E-2</v>
      </c>
      <c r="G31" s="3">
        <f t="shared" si="0"/>
        <v>1.6146072458903362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3.1240805862087838E-3</v>
      </c>
      <c r="L33">
        <f>((L30*K18)^2+(K30*L18)^2)^0.5</f>
        <v>4.0167189409198126E-2</v>
      </c>
      <c r="M33" s="3">
        <f t="shared" ref="M33:M34" si="6">L33/K33</f>
        <v>12.857283383314662</v>
      </c>
    </row>
    <row r="34" spans="3:13" x14ac:dyDescent="0.25">
      <c r="C34" t="s">
        <v>93</v>
      </c>
      <c r="E34">
        <f>1-E31</f>
        <v>0.96758665336485528</v>
      </c>
      <c r="F34">
        <f>F31</f>
        <v>5.2334824340659794E-2</v>
      </c>
      <c r="G34" s="3">
        <f t="shared" si="0"/>
        <v>5.4087997347484602E-2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0.99980914062343418</v>
      </c>
      <c r="L36">
        <f>((L33^2)+L27^2)^0.5</f>
        <v>5.8565786136740364E-2</v>
      </c>
      <c r="M36" s="3">
        <f t="shared" ref="M36:M37" si="7">L36/K36</f>
        <v>5.8576966099971324E-2</v>
      </c>
    </row>
    <row r="37" spans="3:13" x14ac:dyDescent="0.25">
      <c r="C37" t="s">
        <v>94</v>
      </c>
      <c r="E37">
        <f>E34*E13</f>
        <v>1.0569271841947702E-2</v>
      </c>
      <c r="F37">
        <f>((F34*E13)^2+(E34*F13)^2)^0.5</f>
        <v>2.9560383878115916E-2</v>
      </c>
      <c r="G37" s="3">
        <f t="shared" si="0"/>
        <v>2.796823122743008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4.2982618477092414E-2</v>
      </c>
      <c r="F40">
        <f>(F37^2+F31^2)^0.5</f>
        <v>6.0106157203645053E-2</v>
      </c>
      <c r="G40" s="3">
        <f t="shared" si="0"/>
        <v>1.3983828657548778</v>
      </c>
      <c r="J40" t="s">
        <v>79</v>
      </c>
      <c r="K40">
        <f>K36*E40</f>
        <v>4.2974414841326712E-2</v>
      </c>
      <c r="L40">
        <f>((F40*K36)^2+(L36*E40)^2)^0.5</f>
        <v>6.0147386184168004E-2</v>
      </c>
      <c r="M40" s="3">
        <f>L40/K40</f>
        <v>1.3996091955236296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0.33066843164928256</v>
      </c>
      <c r="I46" t="s">
        <v>132</v>
      </c>
      <c r="K46" s="3">
        <f>ABS(K40-K43)/K43</f>
        <v>0.9461068070655283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0.473053403533512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1.109297481262706E-2</v>
      </c>
      <c r="C2">
        <f>'Exp1'!AO7</f>
        <v>3.1500227336282556E-2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90.147144196316631</v>
      </c>
      <c r="C5">
        <f>C2/B2^2</f>
        <v>255.98683706270185</v>
      </c>
      <c r="E5">
        <f>B5*F1</f>
        <v>64.390817283083308</v>
      </c>
      <c r="F5">
        <f>((C5*F$1)^2+(G$1*B5)^2)^0.5</f>
        <v>182.8500083023437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1.109297481262706E-2</v>
      </c>
      <c r="Q7">
        <f>'Exp1'!AO12</f>
        <v>3.1500227336282556E-2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1.5292667098361858E-2</v>
      </c>
      <c r="F9">
        <f>F5/((1+E5)^2)</f>
        <v>4.2762339149167369E-2</v>
      </c>
      <c r="G9" s="3">
        <f>F9/E9</f>
        <v>2.7962643059004435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1.0564737916787675E-2</v>
      </c>
      <c r="Q10">
        <f>((L$9*P7)^2+(Q7*K$9)^2)^0.5</f>
        <v>3.0000588551377525E-2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1.0923333641687042E-2</v>
      </c>
      <c r="F13">
        <f>((F9*F$1)^2+(E9*G$1)^2)^0.5</f>
        <v>3.054491860143467E-2</v>
      </c>
      <c r="G13" s="3">
        <f t="shared" si="0"/>
        <v>2.7963000676702934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0.98954570892848859</v>
      </c>
      <c r="K14">
        <f>Q10/((1+P10)^2)</f>
        <v>2.9376597611690335E-2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0.98907666635831293</v>
      </c>
      <c r="F16">
        <f>F13</f>
        <v>3.054491860143467E-2</v>
      </c>
      <c r="G16" s="3">
        <f t="shared" si="0"/>
        <v>3.0882255784981948E-2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0.87709733291388758</v>
      </c>
      <c r="L18">
        <f>((J14*Q$16)^2+(K14*P$16)^2)^0.5</f>
        <v>2.9581441429837086E-2</v>
      </c>
      <c r="M18" s="3">
        <f>L18/K18</f>
        <v>3.3726520785967731E-2</v>
      </c>
      <c r="P18" t="s">
        <v>136</v>
      </c>
      <c r="S18">
        <f>J14*P16*(1-P19)</f>
        <v>2.2489675202920216E-2</v>
      </c>
      <c r="T18">
        <f>((J14*Q$16)^2+(K14*P$16)^2)^0.5</f>
        <v>2.9581441429837086E-2</v>
      </c>
      <c r="U18">
        <f>L18/K18</f>
        <v>3.3726520785967731E-2</v>
      </c>
    </row>
    <row r="19" spans="3:21" x14ac:dyDescent="0.25">
      <c r="C19" t="s">
        <v>87</v>
      </c>
      <c r="E19">
        <f>E16*E13</f>
        <v>1.080401442383943E-2</v>
      </c>
      <c r="F19">
        <f>((F16*E13)^2+(E16*F13)^2)^0.5</f>
        <v>3.0213108631619506E-2</v>
      </c>
      <c r="G19" s="3">
        <f t="shared" si="0"/>
        <v>2.7964705938334591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0.10041299188319219</v>
      </c>
      <c r="L21">
        <f>L18</f>
        <v>2.9581441429837086E-2</v>
      </c>
      <c r="M21" s="3">
        <f>L21/K21</f>
        <v>0.29459774950484896</v>
      </c>
    </row>
    <row r="22" spans="3:21" x14ac:dyDescent="0.25">
      <c r="C22" t="s">
        <v>89</v>
      </c>
      <c r="E22">
        <f>E19+E13</f>
        <v>2.1727348065526474E-2</v>
      </c>
      <c r="F22">
        <f>((F19^2+F13^2)^0.5)</f>
        <v>4.2963053727060774E-2</v>
      </c>
      <c r="G22" s="3">
        <f t="shared" si="0"/>
        <v>1.9773721853900692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8.8071967370651719E-2</v>
      </c>
      <c r="L24">
        <f>((L21*K18)^2+(K21*L18)^2)^0.5</f>
        <v>2.6115278245257903E-2</v>
      </c>
      <c r="M24" s="3">
        <f t="shared" ref="M24:M25" si="2">L24/K24</f>
        <v>0.29652202653032039</v>
      </c>
    </row>
    <row r="25" spans="3:21" x14ac:dyDescent="0.25">
      <c r="C25" t="s">
        <v>90</v>
      </c>
      <c r="E25">
        <f>1-E22</f>
        <v>0.97827265193447355</v>
      </c>
      <c r="F25">
        <f>F22</f>
        <v>4.2963053727060774E-2</v>
      </c>
      <c r="G25" s="3">
        <f t="shared" si="0"/>
        <v>4.3917259306088134E-2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0.96516930028453929</v>
      </c>
      <c r="L27">
        <f>((L24^2+L18^2)^0.5)</f>
        <v>3.9459719143629529E-2</v>
      </c>
      <c r="M27" s="3">
        <f t="shared" ref="M27:M28" si="3">L27/K27</f>
        <v>4.0883727996732289E-2</v>
      </c>
    </row>
    <row r="28" spans="3:21" x14ac:dyDescent="0.25">
      <c r="C28" t="s">
        <v>92</v>
      </c>
      <c r="E28">
        <f>E13*E25</f>
        <v>1.0685998569618233E-2</v>
      </c>
      <c r="F28">
        <f>((F25*E13)^2+(E25*F13)^2)^0.5</f>
        <v>2.9884943587254867E-2</v>
      </c>
      <c r="G28" s="3">
        <f t="shared" si="0"/>
        <v>2.7966449174176273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3.4830699715460711E-2</v>
      </c>
      <c r="L30">
        <f>L27</f>
        <v>3.9459719143629529E-2</v>
      </c>
      <c r="M30" s="3">
        <f t="shared" ref="M30:M31" si="4">L30/K30</f>
        <v>1.1329005580130245</v>
      </c>
    </row>
    <row r="31" spans="3:21" x14ac:dyDescent="0.25">
      <c r="C31" t="s">
        <v>91</v>
      </c>
      <c r="E31" s="6">
        <f>E28+E22</f>
        <v>3.241334663514471E-2</v>
      </c>
      <c r="F31">
        <f>((F28^2)+F22^2)^0.5</f>
        <v>5.2334824340659794E-2</v>
      </c>
      <c r="G31" s="3">
        <f t="shared" si="0"/>
        <v>1.6146072458903362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3.0549913823955093E-2</v>
      </c>
      <c r="L33">
        <f>((L30*K18)^2+(K30*L18)^2)^0.5</f>
        <v>3.4625347699409753E-2</v>
      </c>
      <c r="M33" s="3">
        <f t="shared" ref="M33:M34" si="5">L33/K33</f>
        <v>1.1334024671539005</v>
      </c>
    </row>
    <row r="34" spans="3:13" x14ac:dyDescent="0.25">
      <c r="C34" t="s">
        <v>93</v>
      </c>
      <c r="E34">
        <f>1-E31</f>
        <v>0.96758665336485528</v>
      </c>
      <c r="F34">
        <f>F31</f>
        <v>5.2334824340659794E-2</v>
      </c>
      <c r="G34" s="3">
        <f t="shared" si="0"/>
        <v>5.4087997347484602E-2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0.9957192141084944</v>
      </c>
      <c r="L36">
        <f>((L33^2)+L27^2)^0.5</f>
        <v>5.249746792178784E-2</v>
      </c>
      <c r="M36" s="3">
        <f t="shared" ref="M36:M37" si="6">L36/K36</f>
        <v>5.2723164500537267E-2</v>
      </c>
    </row>
    <row r="37" spans="3:13" x14ac:dyDescent="0.25">
      <c r="C37" t="s">
        <v>94</v>
      </c>
      <c r="E37">
        <f>E34*E13</f>
        <v>1.0569271841947702E-2</v>
      </c>
      <c r="F37">
        <f>((F34*E13)^2+(E34*F13)^2)^0.5</f>
        <v>2.9560383878115916E-2</v>
      </c>
      <c r="G37" s="3">
        <f t="shared" si="0"/>
        <v>2.796823122743008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4.2982618477092414E-2</v>
      </c>
      <c r="F40">
        <f>(F37^2+F31^2)^0.5</f>
        <v>6.0106157203645053E-2</v>
      </c>
      <c r="G40" s="3">
        <f t="shared" si="0"/>
        <v>1.3983828657548778</v>
      </c>
      <c r="J40" t="s">
        <v>79</v>
      </c>
      <c r="K40">
        <f>K36*E40</f>
        <v>4.2798619090335707E-2</v>
      </c>
      <c r="L40">
        <f>((F40*K36)^2+(L36*E40)^2)^0.5</f>
        <v>5.9891378462360485E-2</v>
      </c>
      <c r="M40" s="3">
        <f>L40/K40</f>
        <v>1.3993764223080849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0.33066843164928256</v>
      </c>
      <c r="I46" t="s">
        <v>132</v>
      </c>
      <c r="K46" s="3">
        <f>ABS(K40-K43)/K43</f>
        <v>0.99686087482258445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0.49843043741566828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1.109297481262706E-2</v>
      </c>
      <c r="C2">
        <f>'Exp1'!AO7</f>
        <v>3.1500227336282556E-2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90.147144196316631</v>
      </c>
      <c r="C5">
        <f>C2/B2^2</f>
        <v>255.98683706270185</v>
      </c>
      <c r="E5">
        <f>B5*F1</f>
        <v>64.390817283083308</v>
      </c>
      <c r="F5">
        <f>((C5*F$1)^2+(G$1*B5)^2)^0.5</f>
        <v>182.8500083023437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1.109297481262706E-2</v>
      </c>
      <c r="Q7">
        <f>'Exp1'!AO12</f>
        <v>3.1500227336282556E-2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1.5292667098361858E-2</v>
      </c>
      <c r="F9">
        <f>F5/((1+E5)^2)</f>
        <v>4.2762339149167369E-2</v>
      </c>
      <c r="G9" s="3">
        <f>F9/E9</f>
        <v>2.7962643059004435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1.0564737916787675E-2</v>
      </c>
      <c r="Q10">
        <f>((L$9*P7)^2+(Q7*K$9)^2)^0.5</f>
        <v>3.0000588551377525E-2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1.0923333641687042E-2</v>
      </c>
      <c r="F13">
        <f>((F9*F$1)^2+(E9*G$1)^2)^0.5</f>
        <v>3.054491860143467E-2</v>
      </c>
      <c r="G13" s="3">
        <f t="shared" si="0"/>
        <v>2.7963000676702934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0.98954570892848859</v>
      </c>
      <c r="K14">
        <f>Q10/((1+P10)^2)</f>
        <v>2.9376597611690335E-2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0.98907666635831293</v>
      </c>
      <c r="F16">
        <f>F13</f>
        <v>3.054491860143467E-2</v>
      </c>
      <c r="G16" s="3">
        <f t="shared" si="0"/>
        <v>3.0882255784981948E-2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0.89958700811680781</v>
      </c>
      <c r="L18">
        <f>((J14*Q$16)^2+(K14*P$16)^2)^0.5</f>
        <v>2.9581441429837086E-2</v>
      </c>
      <c r="M18" s="3">
        <f t="shared" ref="M18:M19" si="1">L18/K18</f>
        <v>3.2883357766318531E-2</v>
      </c>
    </row>
    <row r="19" spans="3:13" x14ac:dyDescent="0.25">
      <c r="C19" t="s">
        <v>87</v>
      </c>
      <c r="E19">
        <f>E16*E13</f>
        <v>1.080401442383943E-2</v>
      </c>
      <c r="F19">
        <f>((F16*E13)^2+(E16*F13)^2)^0.5</f>
        <v>3.0213108631619506E-2</v>
      </c>
      <c r="G19" s="3">
        <f t="shared" si="0"/>
        <v>2.7964705938334591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0.10041299188319219</v>
      </c>
      <c r="L21">
        <f>L18</f>
        <v>2.9581441429837086E-2</v>
      </c>
      <c r="M21" s="3">
        <f>L21/K21</f>
        <v>0.29459774950484896</v>
      </c>
    </row>
    <row r="22" spans="3:13" x14ac:dyDescent="0.25">
      <c r="C22" t="s">
        <v>89</v>
      </c>
      <c r="E22">
        <f>E19+E13</f>
        <v>2.1727348065526474E-2</v>
      </c>
      <c r="F22">
        <f>((F19^2+F13^2)^0.5)</f>
        <v>4.2963053727060774E-2</v>
      </c>
      <c r="G22" s="3">
        <f t="shared" si="0"/>
        <v>1.9773721853900692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9.0330222944258173E-2</v>
      </c>
      <c r="L24">
        <f>((L21*K18)^2+(K21*L18)^2)^0.5</f>
        <v>2.6776344864600659E-2</v>
      </c>
      <c r="M24" s="3">
        <f t="shared" ref="M24:M25" si="3">L24/K24</f>
        <v>0.29642730851139443</v>
      </c>
    </row>
    <row r="25" spans="3:13" x14ac:dyDescent="0.25">
      <c r="C25" t="s">
        <v>90</v>
      </c>
      <c r="E25">
        <f>1-E22</f>
        <v>0.97827265193447355</v>
      </c>
      <c r="F25">
        <f>F22</f>
        <v>4.2963053727060774E-2</v>
      </c>
      <c r="G25" s="3">
        <f t="shared" si="0"/>
        <v>4.3917259306088134E-2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0.98991723106106599</v>
      </c>
      <c r="L27">
        <f>((L24^2+L18^2)^0.5)</f>
        <v>3.9900304777970158E-2</v>
      </c>
      <c r="M27" s="3">
        <f t="shared" ref="M27:M28" si="4">L27/K27</f>
        <v>4.0306708001437735E-2</v>
      </c>
    </row>
    <row r="28" spans="3:13" x14ac:dyDescent="0.25">
      <c r="C28" t="s">
        <v>92</v>
      </c>
      <c r="E28">
        <f>E13*E25</f>
        <v>1.0685998569618233E-2</v>
      </c>
      <c r="F28">
        <f>((F25*E13)^2+(E25*F13)^2)^0.5</f>
        <v>2.9884943587254867E-2</v>
      </c>
      <c r="G28" s="3">
        <f t="shared" si="0"/>
        <v>2.7966449174176273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1.0082768938934006E-2</v>
      </c>
      <c r="L30">
        <f>L27</f>
        <v>3.9900304777970158E-2</v>
      </c>
      <c r="M30" s="3">
        <f t="shared" ref="M30:M31" si="5">L30/K30</f>
        <v>3.9572765199346711</v>
      </c>
    </row>
    <row r="31" spans="3:13" x14ac:dyDescent="0.25">
      <c r="C31" t="s">
        <v>91</v>
      </c>
      <c r="E31" s="6">
        <f>E28+E22</f>
        <v>3.241334663514471E-2</v>
      </c>
      <c r="F31">
        <f>((F28^2)+F22^2)^0.5</f>
        <v>5.2334824340659794E-2</v>
      </c>
      <c r="G31" s="3">
        <f t="shared" si="0"/>
        <v>1.6146072458903362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9.0703279433087224E-3</v>
      </c>
      <c r="L33">
        <f>((L30*K18)^2+(K30*L18)^2)^0.5</f>
        <v>3.5895034998189364E-2</v>
      </c>
      <c r="M33" s="3">
        <f t="shared" ref="M33:M34" si="6">L33/K33</f>
        <v>3.9574131412381308</v>
      </c>
    </row>
    <row r="34" spans="3:14" x14ac:dyDescent="0.25">
      <c r="C34" t="s">
        <v>93</v>
      </c>
      <c r="E34">
        <f>1-E31</f>
        <v>0.96758665336485528</v>
      </c>
      <c r="F34">
        <f>F31</f>
        <v>5.2334824340659794E-2</v>
      </c>
      <c r="G34" s="3">
        <f t="shared" si="0"/>
        <v>5.4087997347484602E-2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0.99898755900437475</v>
      </c>
      <c r="L36">
        <f>((L33^2)+L27^2)^0.5</f>
        <v>5.3670176624417282E-2</v>
      </c>
      <c r="M36" s="3">
        <f t="shared" ref="M36:M37" si="7">L36/K36</f>
        <v>5.3724569581133544E-2</v>
      </c>
    </row>
    <row r="37" spans="3:14" x14ac:dyDescent="0.25">
      <c r="C37" t="s">
        <v>94</v>
      </c>
      <c r="E37">
        <f>E34*E13</f>
        <v>1.0569271841947702E-2</v>
      </c>
      <c r="F37">
        <f>((F34*E13)^2+(E34*F13)^2)^0.5</f>
        <v>2.9560383878115916E-2</v>
      </c>
      <c r="G37" s="3">
        <f t="shared" si="0"/>
        <v>2.796823122743008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4.2982618477092414E-2</v>
      </c>
      <c r="F40">
        <f>(F37^2+F31^2)^0.5</f>
        <v>6.0106157203645053E-2</v>
      </c>
      <c r="G40" s="3">
        <f t="shared" si="0"/>
        <v>1.3983828657548778</v>
      </c>
      <c r="J40" t="s">
        <v>79</v>
      </c>
      <c r="K40">
        <f>K36*E40</f>
        <v>4.2939101112046886E-2</v>
      </c>
      <c r="L40">
        <f>((F40*K36)^2+(L36*E40)^2)^0.5</f>
        <v>6.0089601109033122E-2</v>
      </c>
      <c r="M40" s="3">
        <f>L40/K40</f>
        <v>1.3994145092193031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-1.0145531179188709</v>
      </c>
      <c r="I46" t="s">
        <v>132</v>
      </c>
      <c r="K46" s="3">
        <f>ABS(K40-K43)/K43</f>
        <v>0.99628740334207044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0.49814370170537575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1.109297481262706E-2</v>
      </c>
      <c r="C2">
        <f>Exp2_Act_C1!C2</f>
        <v>3.1500227336282556E-2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0.48760709368692529</v>
      </c>
      <c r="J3">
        <f>AVERAGE(I3:I4)</f>
        <v>0.24073738038457221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90.147144196316631</v>
      </c>
      <c r="C5">
        <f>C2/B2^2</f>
        <v>255.98683706270185</v>
      </c>
      <c r="E5">
        <f>B5*F1</f>
        <v>90.147144196316631</v>
      </c>
      <c r="F5">
        <f>((C5*F$1)^2+(G$1*B5)^2)^0.5</f>
        <v>255.98845674138579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1.109297481262706E-2</v>
      </c>
      <c r="Q7">
        <f>C2</f>
        <v>3.1500227336282556E-2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1.097127078217785E-2</v>
      </c>
      <c r="F9">
        <f>F5/((1+E5)^2)</f>
        <v>3.0813018891436204E-2</v>
      </c>
      <c r="G9" s="3">
        <f>F9/E9</f>
        <v>2.8085186760215639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1.0564737916787675E-2</v>
      </c>
      <c r="Q10">
        <f>((L$9*P7)^2+(Q7*K$9)^2)^0.5</f>
        <v>3.0000588551377525E-2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1.097127078217785E-2</v>
      </c>
      <c r="F13">
        <f>((F9*F$1)^2+(E9*G$1)^2)^0.5</f>
        <v>3.0813218198247949E-2</v>
      </c>
      <c r="G13" s="3">
        <f t="shared" si="0"/>
        <v>2.8085368422682735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0.98954570892848859</v>
      </c>
      <c r="K14">
        <f>Q10/((1+P10)^2)</f>
        <v>2.9376597611690335E-2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0.98902872921782214</v>
      </c>
      <c r="F16">
        <f>F13</f>
        <v>3.0813218198247949E-2</v>
      </c>
      <c r="G16" s="3">
        <f t="shared" si="0"/>
        <v>3.1155028451617096E-2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0.98954570892848859</v>
      </c>
      <c r="L18">
        <f>((J14*Q$16)^2+(K14*P$16)^2)^0.5</f>
        <v>3.2258599924814536E-2</v>
      </c>
      <c r="M18" s="3">
        <f t="shared" ref="M18:M19" si="1">L18/K18</f>
        <v>3.2599403578582709E-2</v>
      </c>
    </row>
    <row r="19" spans="3:13" x14ac:dyDescent="0.25">
      <c r="C19" t="s">
        <v>87</v>
      </c>
      <c r="E19">
        <f>E16*E13</f>
        <v>1.0850901999601981E-2</v>
      </c>
      <c r="F19">
        <f>((F16*E13)^2+(E16*F13)^2)^0.5</f>
        <v>3.0477033026468075E-2</v>
      </c>
      <c r="G19" s="3">
        <f t="shared" si="0"/>
        <v>2.8087096379255838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1.0454291071511412E-2</v>
      </c>
      <c r="L21">
        <f>L18</f>
        <v>3.2258599924814536E-2</v>
      </c>
      <c r="M21" s="3">
        <f>L21/K21</f>
        <v>3.0856802918680168</v>
      </c>
    </row>
    <row r="22" spans="3:13" x14ac:dyDescent="0.25">
      <c r="C22" t="s">
        <v>89</v>
      </c>
      <c r="E22">
        <f>E19+E13</f>
        <v>2.1822172781779829E-2</v>
      </c>
      <c r="F22">
        <f>((F19^2+F13^2)^0.5)</f>
        <v>4.3339404216362551E-2</v>
      </c>
      <c r="G22" s="3">
        <f t="shared" si="0"/>
        <v>1.9860260776849996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1.0344998869703529E-2</v>
      </c>
      <c r="L24">
        <f>((L21*K18)^2+(K21*L18)^2)^0.5</f>
        <v>3.1923140512233224E-2</v>
      </c>
      <c r="M24" s="3">
        <f t="shared" ref="M24:M25" si="3">L24/K24</f>
        <v>3.085852489140783</v>
      </c>
    </row>
    <row r="25" spans="3:13" x14ac:dyDescent="0.25">
      <c r="C25" t="s">
        <v>90</v>
      </c>
      <c r="E25">
        <f>1-E22</f>
        <v>0.97817782721822022</v>
      </c>
      <c r="F25">
        <f>F22</f>
        <v>4.3339404216362551E-2</v>
      </c>
      <c r="G25" s="3">
        <f t="shared" si="0"/>
        <v>4.430626314605067E-2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0.99989070779819211</v>
      </c>
      <c r="L27">
        <f>((L24^2+L18^2)^0.5)</f>
        <v>4.5383963789790663E-2</v>
      </c>
      <c r="M27" s="3">
        <f t="shared" ref="M27:M28" si="4">L27/K27</f>
        <v>4.5388924445280976E-2</v>
      </c>
    </row>
    <row r="28" spans="3:13" x14ac:dyDescent="0.25">
      <c r="C28" t="s">
        <v>92</v>
      </c>
      <c r="E28">
        <f>E13*E25</f>
        <v>1.0731853815533474E-2</v>
      </c>
      <c r="F28">
        <f>((F25*E13)^2+(E25*F13)^2)^0.5</f>
        <v>3.0144557142690959E-2</v>
      </c>
      <c r="G28" s="3">
        <f t="shared" si="0"/>
        <v>2.8088862987547594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1.0929220180788679E-4</v>
      </c>
      <c r="L30">
        <f>L27</f>
        <v>4.5383963789790663E-2</v>
      </c>
      <c r="M30" s="3">
        <f t="shared" ref="M30:M31" si="5">L30/K30</f>
        <v>415.25344936838525</v>
      </c>
    </row>
    <row r="31" spans="3:13" x14ac:dyDescent="0.25">
      <c r="C31" t="s">
        <v>91</v>
      </c>
      <c r="E31" s="6">
        <f>E28+E22</f>
        <v>3.2554026597313303E-2</v>
      </c>
      <c r="F31">
        <f>((F28^2)+F22^2)^0.5</f>
        <v>5.2792028594838294E-2</v>
      </c>
      <c r="G31" s="3">
        <f t="shared" si="0"/>
        <v>1.6216743092295454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1.0814962931834078E-4</v>
      </c>
      <c r="L33">
        <f>((L30*K18)^2+(K30*L18)^2)^0.5</f>
        <v>4.4909506760742103E-2</v>
      </c>
      <c r="M33" s="3">
        <f t="shared" ref="M33:M34" si="6">L33/K33</f>
        <v>415.25345064799063</v>
      </c>
    </row>
    <row r="34" spans="3:13" x14ac:dyDescent="0.25">
      <c r="C34" t="s">
        <v>93</v>
      </c>
      <c r="E34">
        <f>1-E31</f>
        <v>0.96744597340268668</v>
      </c>
      <c r="F34">
        <f>F31</f>
        <v>5.2792028594838294E-2</v>
      </c>
      <c r="G34" s="3">
        <f t="shared" si="0"/>
        <v>5.45684514135285E-2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0.99999885742751049</v>
      </c>
      <c r="L36">
        <f>((L33^2)+L27^2)^0.5</f>
        <v>6.3848006756406811E-2</v>
      </c>
      <c r="M36" s="3">
        <f t="shared" ref="M36:M37" si="7">L36/K36</f>
        <v>6.3848079707466199E-2</v>
      </c>
    </row>
    <row r="37" spans="3:13" x14ac:dyDescent="0.25">
      <c r="C37" t="s">
        <v>94</v>
      </c>
      <c r="E37">
        <f>E34*E13</f>
        <v>1.0614111741328506E-2</v>
      </c>
      <c r="F37">
        <f>((F34*E13)^2+(E34*F13)^2)^0.5</f>
        <v>2.9815750081831106E-2</v>
      </c>
      <c r="G37" s="3">
        <f t="shared" si="0"/>
        <v>2.8090669109631254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4.3168138338641811E-2</v>
      </c>
      <c r="F40">
        <f>(F37^2+F31^2)^0.5</f>
        <v>6.0629837836666159E-2</v>
      </c>
      <c r="G40" s="3">
        <f t="shared" si="0"/>
        <v>1.4045043444088847</v>
      </c>
      <c r="J40" t="s">
        <v>79</v>
      </c>
      <c r="K40" s="59">
        <f>K36*E40</f>
        <v>4.3168089015914519E-2</v>
      </c>
      <c r="L40" s="59">
        <f>((F40*K36)^2+(L36*E40)^2)^0.5</f>
        <v>6.0692383971425068E-2</v>
      </c>
      <c r="M40" s="3">
        <f>L40/K40</f>
        <v>1.4059548466240879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0.3277794894607734</v>
      </c>
      <c r="I46" t="s">
        <v>132</v>
      </c>
      <c r="K46" s="3">
        <f>ABS(K40-K43)/K43</f>
        <v>0.94586392488328042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0.4804250194933552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1.109297481262706E-2</v>
      </c>
      <c r="C2">
        <f>'Exp1'!W17</f>
        <v>0.15341842516519918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90.147144196316631</v>
      </c>
      <c r="C5">
        <f>C2/B2^2</f>
        <v>1246.7559991208275</v>
      </c>
      <c r="E5">
        <f>B5*F1</f>
        <v>90.147144196316631</v>
      </c>
      <c r="F5">
        <f>((C5*F$1)^2+(G$1*B5)^2)^0.5</f>
        <v>1246.756331678024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1.109297481262706E-2</v>
      </c>
      <c r="Q7">
        <f>Exp2_Act_C2!Q7</f>
        <v>3.1500227336282556E-2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1.097127078217785E-2</v>
      </c>
      <c r="F9">
        <f>F5/((1+E5)^2)</f>
        <v>0.15007054181284052</v>
      </c>
      <c r="G9" s="3">
        <f>F9/E9</f>
        <v>13.678501314234339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1.0564737916787675E-2</v>
      </c>
      <c r="Q10">
        <f>((L$9*P7)^2+(Q7*K$9)^2)^0.5</f>
        <v>3.0000588551377525E-2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1.097127078217785E-2</v>
      </c>
      <c r="F13">
        <f>((F9*F$1)^2+(E9*G$1)^2)^0.5</f>
        <v>0.15007058273535273</v>
      </c>
      <c r="G13" s="3">
        <f t="shared" si="0"/>
        <v>13.67850504420446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0.98954570892848859</v>
      </c>
      <c r="K14">
        <f>Q10/((1+P10)^2)</f>
        <v>2.9376597611690335E-2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0.98902872921782214</v>
      </c>
      <c r="F16">
        <f>F13</f>
        <v>0.15007058273535273</v>
      </c>
      <c r="G16" s="3">
        <f t="shared" si="0"/>
        <v>0.15173531192975226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0.98954570892848859</v>
      </c>
      <c r="L18">
        <f>((J14*Q$16)^2+(K14*P$16)^2)^0.5</f>
        <v>3.201305740277989E-2</v>
      </c>
      <c r="M18" s="3">
        <f t="shared" ref="M18:M19" si="1">L18/K18</f>
        <v>3.2351266964155342E-2</v>
      </c>
    </row>
    <row r="19" spans="3:13" x14ac:dyDescent="0.25">
      <c r="C19" t="s">
        <v>87</v>
      </c>
      <c r="E19">
        <f>E16*E13</f>
        <v>1.0850901999601981E-2</v>
      </c>
      <c r="F19">
        <f>((F16*E13)^2+(E16*F13)^2)^0.5</f>
        <v>0.14843324955219112</v>
      </c>
      <c r="G19" s="3">
        <f t="shared" si="0"/>
        <v>13.679346616312245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1.0454291071511412E-2</v>
      </c>
      <c r="L21">
        <f>L18</f>
        <v>3.201305740277989E-2</v>
      </c>
      <c r="M21" s="3">
        <f>L21/K21</f>
        <v>3.0621930443487884</v>
      </c>
    </row>
    <row r="22" spans="3:13" x14ac:dyDescent="0.25">
      <c r="C22" t="s">
        <v>89</v>
      </c>
      <c r="E22">
        <f>E19+E13</f>
        <v>2.1822172781779829E-2</v>
      </c>
      <c r="F22">
        <f>((F19^2+F13^2)^0.5)</f>
        <v>0.21107725925630025</v>
      </c>
      <c r="G22" s="3">
        <f t="shared" si="0"/>
        <v>9.6726050777371153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1.0344998869703529E-2</v>
      </c>
      <c r="L24">
        <f>((L21*K18)^2+(K21*L18)^2)^0.5</f>
        <v>3.1680151403874236E-2</v>
      </c>
      <c r="M24" s="3">
        <f t="shared" ref="M24:M25" si="3">L24/K24</f>
        <v>3.0623639309089783</v>
      </c>
    </row>
    <row r="25" spans="3:13" x14ac:dyDescent="0.25">
      <c r="C25" t="s">
        <v>90</v>
      </c>
      <c r="E25">
        <f>1-E22</f>
        <v>0.97817782721822022</v>
      </c>
      <c r="F25">
        <f>F22</f>
        <v>0.21107725925630025</v>
      </c>
      <c r="G25" s="3">
        <f t="shared" si="0"/>
        <v>0.21578618261729557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0.99989070779819211</v>
      </c>
      <c r="L27">
        <f>((L24^2+L18^2)^0.5)</f>
        <v>4.5038515042639615E-2</v>
      </c>
      <c r="M27" s="3">
        <f t="shared" ref="M27:M28" si="4">L27/K27</f>
        <v>4.5043437939148979E-2</v>
      </c>
    </row>
    <row r="28" spans="3:13" x14ac:dyDescent="0.25">
      <c r="C28" t="s">
        <v>92</v>
      </c>
      <c r="E28">
        <f>E13*E25</f>
        <v>1.0731853815533474E-2</v>
      </c>
      <c r="F28">
        <f>((F25*E13)^2+(E25*F13)^2)^0.5</f>
        <v>0.14681398183069361</v>
      </c>
      <c r="G28" s="3">
        <f t="shared" si="0"/>
        <v>13.680207013087754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1.0929220180788679E-4</v>
      </c>
      <c r="L30">
        <f>L27</f>
        <v>4.5038515042639615E-2</v>
      </c>
      <c r="M30" s="3">
        <f t="shared" ref="M30:M31" si="5">L30/K30</f>
        <v>412.09266807350133</v>
      </c>
    </row>
    <row r="31" spans="3:13" x14ac:dyDescent="0.25">
      <c r="C31" t="s">
        <v>91</v>
      </c>
      <c r="E31" s="6">
        <f>E28+E22</f>
        <v>3.2554026597313303E-2</v>
      </c>
      <c r="F31">
        <f>((F28^2)+F22^2)^0.5</f>
        <v>0.25711467215259154</v>
      </c>
      <c r="G31" s="3">
        <f t="shared" si="0"/>
        <v>7.898091235626481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1.0814962931834078E-4</v>
      </c>
      <c r="L33">
        <f>((L30*K18)^2+(K30*L18)^2)^0.5</f>
        <v>4.4567669434290691E-2</v>
      </c>
      <c r="M33" s="3">
        <f t="shared" ref="M33:M34" si="6">L33/K33</f>
        <v>412.09266934336677</v>
      </c>
    </row>
    <row r="34" spans="3:13" x14ac:dyDescent="0.25">
      <c r="C34" t="s">
        <v>93</v>
      </c>
      <c r="E34">
        <f>1-E31</f>
        <v>0.96744597340268668</v>
      </c>
      <c r="F34">
        <f>F31</f>
        <v>0.25711467215259154</v>
      </c>
      <c r="G34" s="3">
        <f t="shared" si="0"/>
        <v>0.26576643990596355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0.99999885742751049</v>
      </c>
      <c r="L36">
        <f>((L33^2)+L27^2)^0.5</f>
        <v>6.3362015403949104E-2</v>
      </c>
      <c r="M36" s="3">
        <f t="shared" ref="M36:M37" si="7">L36/K36</f>
        <v>6.3362087799727504E-2</v>
      </c>
    </row>
    <row r="37" spans="3:13" x14ac:dyDescent="0.25">
      <c r="C37" t="s">
        <v>94</v>
      </c>
      <c r="E37">
        <f>E34*E13</f>
        <v>1.0614111741328506E-2</v>
      </c>
      <c r="F37">
        <f>((F34*E13)^2+(E34*F13)^2)^0.5</f>
        <v>0.14521258249248545</v>
      </c>
      <c r="G37" s="3">
        <f t="shared" si="0"/>
        <v>13.68108665438923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4.3168138338641811E-2</v>
      </c>
      <c r="F40">
        <f>(F37^2+F31^2)^0.5</f>
        <v>0.29528740025654926</v>
      </c>
      <c r="G40" s="3">
        <f t="shared" si="0"/>
        <v>6.8404015466245793</v>
      </c>
      <c r="J40" t="s">
        <v>79</v>
      </c>
      <c r="K40" s="60">
        <f>K36*E40</f>
        <v>4.3168089015914519E-2</v>
      </c>
      <c r="L40" s="60">
        <f>((F40*K36)^2+(L36*E40)^2)^0.5</f>
        <v>0.29529973065982934</v>
      </c>
      <c r="M40" s="3">
        <f>L40/K40</f>
        <v>6.840694999284378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0.3277794894607734</v>
      </c>
      <c r="I46" t="s">
        <v>132</v>
      </c>
      <c r="K46" s="3">
        <f>ABS(K40-K43)/K43</f>
        <v>0.99683377552895458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0.52877297276073876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1.109297481262706E-2</v>
      </c>
      <c r="C2">
        <f>'Exp1'!W17</f>
        <v>0.15341842516519918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90.147144196316631</v>
      </c>
      <c r="C5">
        <f>C2/B2^2</f>
        <v>1246.7559991208275</v>
      </c>
      <c r="E5">
        <f>B5*F1</f>
        <v>90.147144196316631</v>
      </c>
      <c r="F5">
        <f>((C5*F$1)^2+(G$1*B5)^2)^0.5</f>
        <v>1246.756331678024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1.109297481262706E-2</v>
      </c>
      <c r="Q7">
        <f>Exp2_Act_C3!Q7</f>
        <v>3.1500227336282556E-2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1.097127078217785E-2</v>
      </c>
      <c r="F9">
        <f>F5/((1+E5)^2)</f>
        <v>0.15007054181284052</v>
      </c>
      <c r="G9" s="3">
        <f>F9/E9</f>
        <v>13.678501314234339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1.0564737916787675E-2</v>
      </c>
      <c r="Q10">
        <f>((L$9*P7)^2+(Q7*K$9)^2)^0.5</f>
        <v>3.0000588551377525E-2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1.097127078217785E-2</v>
      </c>
      <c r="F13">
        <f>((F9*F$1)^2+(E9*G$1)^2)^0.5</f>
        <v>0.15007058273535273</v>
      </c>
      <c r="G13" s="3">
        <f t="shared" si="0"/>
        <v>13.67850504420446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0.98954570892848859</v>
      </c>
      <c r="K14">
        <f>Q10/((1+P10)^2)</f>
        <v>2.9376597611690335E-2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0.98902872921782214</v>
      </c>
      <c r="F16">
        <f>F13</f>
        <v>0.15007058273535273</v>
      </c>
      <c r="G16" s="3">
        <f t="shared" si="0"/>
        <v>0.15173531192975226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0.98954570892848859</v>
      </c>
      <c r="L18">
        <f>((J14*Q$16)^2+(K14*P$16)^2)^0.5</f>
        <v>3.201305740277989E-2</v>
      </c>
      <c r="M18" s="3">
        <f t="shared" ref="M18:M19" si="1">L18/K18</f>
        <v>3.2351266964155342E-2</v>
      </c>
    </row>
    <row r="19" spans="3:13" x14ac:dyDescent="0.25">
      <c r="C19" t="s">
        <v>87</v>
      </c>
      <c r="E19">
        <f>E16*E13</f>
        <v>1.0850901999601981E-2</v>
      </c>
      <c r="F19">
        <f>((F16*E13)^2+(E16*F13)^2)^0.5</f>
        <v>0.14843324955219112</v>
      </c>
      <c r="G19" s="3">
        <f t="shared" si="0"/>
        <v>13.679346616312245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1.0454291071511412E-2</v>
      </c>
      <c r="L21">
        <f>L18</f>
        <v>3.201305740277989E-2</v>
      </c>
      <c r="M21" s="3">
        <f>L21/K21</f>
        <v>3.0621930443487884</v>
      </c>
    </row>
    <row r="22" spans="3:13" x14ac:dyDescent="0.25">
      <c r="C22" t="s">
        <v>89</v>
      </c>
      <c r="E22">
        <f>E19+E13</f>
        <v>2.1822172781779829E-2</v>
      </c>
      <c r="F22">
        <f>((F19^2+F13^2)^0.5)</f>
        <v>0.21107725925630025</v>
      </c>
      <c r="G22" s="3">
        <f t="shared" si="0"/>
        <v>9.6726050777371153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1.0344998869703529E-2</v>
      </c>
      <c r="L24">
        <f>((L21*K18)^2+(K21*L18)^2)^0.5</f>
        <v>3.1680151403874236E-2</v>
      </c>
      <c r="M24" s="3">
        <f t="shared" ref="M24:M25" si="3">L24/K24</f>
        <v>3.0623639309089783</v>
      </c>
    </row>
    <row r="25" spans="3:13" x14ac:dyDescent="0.25">
      <c r="C25" t="s">
        <v>90</v>
      </c>
      <c r="E25">
        <f>1-E22</f>
        <v>0.97817782721822022</v>
      </c>
      <c r="F25">
        <f>F22</f>
        <v>0.21107725925630025</v>
      </c>
      <c r="G25" s="3">
        <f t="shared" si="0"/>
        <v>0.21578618261729557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0.99989070779819211</v>
      </c>
      <c r="L27">
        <f>((L24^2+L18^2)^0.5)</f>
        <v>4.5038515042639615E-2</v>
      </c>
      <c r="M27" s="3">
        <f t="shared" ref="M27:M28" si="4">L27/K27</f>
        <v>4.5043437939148979E-2</v>
      </c>
    </row>
    <row r="28" spans="3:13" x14ac:dyDescent="0.25">
      <c r="C28" t="s">
        <v>92</v>
      </c>
      <c r="E28">
        <f>E13*E25</f>
        <v>1.0731853815533474E-2</v>
      </c>
      <c r="F28">
        <f>((F25*E13)^2+(E25*F13)^2)^0.5</f>
        <v>0.14681398183069361</v>
      </c>
      <c r="G28" s="3">
        <f t="shared" si="0"/>
        <v>13.680207013087754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1.0929220180788679E-4</v>
      </c>
      <c r="L30">
        <f>L27</f>
        <v>4.5038515042639615E-2</v>
      </c>
      <c r="M30" s="3">
        <f t="shared" ref="M30:M31" si="5">L30/K30</f>
        <v>412.09266807350133</v>
      </c>
    </row>
    <row r="31" spans="3:13" x14ac:dyDescent="0.25">
      <c r="C31" t="s">
        <v>91</v>
      </c>
      <c r="E31" s="6">
        <f>E28+E22</f>
        <v>3.2554026597313303E-2</v>
      </c>
      <c r="F31">
        <f>((F28^2)+F22^2)^0.5</f>
        <v>0.25711467215259154</v>
      </c>
      <c r="G31" s="3">
        <f t="shared" si="0"/>
        <v>7.898091235626481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1.0814962931834078E-4</v>
      </c>
      <c r="L33">
        <f>((L30*K18)^2+(K30*L18)^2)^0.5</f>
        <v>4.4567669434290691E-2</v>
      </c>
      <c r="M33" s="3">
        <f t="shared" ref="M33:M34" si="6">L33/K33</f>
        <v>412.09266934336677</v>
      </c>
    </row>
    <row r="34" spans="3:14" x14ac:dyDescent="0.25">
      <c r="C34" t="s">
        <v>93</v>
      </c>
      <c r="E34">
        <f>1-E31</f>
        <v>0.96744597340268668</v>
      </c>
      <c r="F34">
        <f>F31</f>
        <v>0.25711467215259154</v>
      </c>
      <c r="G34" s="3">
        <f t="shared" si="0"/>
        <v>0.26576643990596355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0.99999885742751049</v>
      </c>
      <c r="L36">
        <f>((L33^2)+L27^2)^0.5</f>
        <v>6.3362015403949104E-2</v>
      </c>
      <c r="M36" s="3">
        <f t="shared" ref="M36:M37" si="7">L36/K36</f>
        <v>6.3362087799727504E-2</v>
      </c>
    </row>
    <row r="37" spans="3:14" x14ac:dyDescent="0.25">
      <c r="C37" t="s">
        <v>94</v>
      </c>
      <c r="E37">
        <f>E34*E13</f>
        <v>1.0614111741328506E-2</v>
      </c>
      <c r="F37">
        <f>((F34*E13)^2+(E34*F13)^2)^0.5</f>
        <v>0.14521258249248545</v>
      </c>
      <c r="G37" s="3">
        <f t="shared" si="0"/>
        <v>13.68108665438923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4.3168138338641811E-2</v>
      </c>
      <c r="F40">
        <f>(F37^2+F31^2)^0.5</f>
        <v>0.29528740025654926</v>
      </c>
      <c r="G40" s="3">
        <f t="shared" si="0"/>
        <v>6.8404015466245793</v>
      </c>
      <c r="I40" s="61"/>
      <c r="J40" s="61" t="s">
        <v>79</v>
      </c>
      <c r="K40" s="61">
        <f>K36*E40</f>
        <v>4.3168089015914519E-2</v>
      </c>
      <c r="L40" s="61">
        <f>((F40*K36)^2+(L36*E40)^2)^0.5</f>
        <v>0.29529973065982934</v>
      </c>
      <c r="M40" s="62">
        <f>L40/K40</f>
        <v>6.840694999284378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-1.0146159315053178</v>
      </c>
      <c r="I46" t="s">
        <v>132</v>
      </c>
      <c r="K46" s="3">
        <f>ABS(K40-K43)/K43</f>
        <v>0.99626760461073738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0.5086602099883164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2016-04-22T07:46:48Z</dcterms:modified>
</cp:coreProperties>
</file>