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<sst xmlns="http://schemas.openxmlformats.org/spreadsheetml/2006/main" count="680" uniqueCount="172">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</sst>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7.5585538696080798E-2</v>
      </c>
      <c r="S6" s="25">
        <f>Exp2_eq_V_p_sep_C1!C2</f>
        <v>7.4491279454566269E-3</v>
      </c>
      <c r="T6" s="25"/>
      <c r="U6" s="25">
        <f>Exp2_eq_V_p_sep_C1!P7</f>
        <v>7.5585538696080798E-2</v>
      </c>
      <c r="V6" s="27">
        <f>Exp2_eq_V_p_sep_C1!Q7</f>
        <v>7.4491279454566269E-3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0.25275213830901616</v>
      </c>
      <c r="S10" s="25">
        <f>Exp2_eq_V_p_sep_C1!L40</f>
        <v>1.3537974465443707E-2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3.9441839997872323</v>
      </c>
      <c r="S13" s="18">
        <f>((S11/R10)^2+((S10*R11)/(R10^2))^2)^0.5</f>
        <v>0.26809848945020825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7.5585538696080798E-2</v>
      </c>
      <c r="E16" s="25">
        <f>'Exp1'!AO12</f>
        <v>7.4491279454566269E-3</v>
      </c>
      <c r="F16" s="25"/>
      <c r="G16" s="25">
        <f>'Exp1'!AN12</f>
        <v>7.5585538696080798E-2</v>
      </c>
      <c r="H16" s="25">
        <f>'Exp1'!AO12</f>
        <v>7.4491279454566269E-3</v>
      </c>
      <c r="J16" s="22" t="s">
        <v>152</v>
      </c>
      <c r="K16" s="25">
        <f>Exp2_Eq_V_P_Sep_C3!B2</f>
        <v>7.5585538696080798E-2</v>
      </c>
      <c r="L16" s="25">
        <f>Exp2_Eq_V_P_Sep_C3!C2</f>
        <v>4.2463920122533139E-2</v>
      </c>
      <c r="M16" s="25"/>
      <c r="N16" s="25">
        <f>Exp2_Eq_V_P_Sep_C3!P7</f>
        <v>7.5585538696080798E-2</v>
      </c>
      <c r="O16" s="27">
        <f>Exp2_Eq_V_P_Sep_C3!Q7</f>
        <v>7.4491279454566269E-3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7.5585538696080798E-2</v>
      </c>
      <c r="S18" s="25">
        <f>Exp2_Eq_V_P_Sep_C2!C2</f>
        <v>4.2463920122533139E-2</v>
      </c>
      <c r="T18" s="25"/>
      <c r="U18" s="25">
        <f>Exp2_Eq_V_P_Sep_C2!P7</f>
        <v>7.5585538696080798E-2</v>
      </c>
      <c r="V18" s="27">
        <f>Exp2_Eq_V_P_Sep_C2!Q7</f>
        <v>7.4491279454566269E-3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6.5335437514460831E-2</v>
      </c>
      <c r="E20" s="25">
        <f>'Exp1'!AD27</f>
        <v>6.0650404222831137E-3</v>
      </c>
      <c r="F20" s="25"/>
      <c r="G20" s="25"/>
      <c r="H20" s="27"/>
      <c r="J20" s="22" t="s">
        <v>79</v>
      </c>
      <c r="K20" s="25">
        <f>Exp2_Eq_V_P_Sep_C3!K40</f>
        <v>0.25275213830901616</v>
      </c>
      <c r="L20" s="25">
        <f>Exp2_Eq_V_P_Sep_C3!L40</f>
        <v>6.6832537464213373E-2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0.25275213830901616</v>
      </c>
      <c r="S22" s="25">
        <f>Exp2_Eq_V_P_Sep_C2!L40</f>
        <v>6.6832537464213373E-2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12.763628710491735</v>
      </c>
      <c r="E23" s="18">
        <f>'Exp1'!AD33</f>
        <v>1.8806311525607191</v>
      </c>
      <c r="F23" s="18"/>
      <c r="G23" s="18"/>
      <c r="H23" s="41"/>
      <c r="J23" s="24" t="s">
        <v>154</v>
      </c>
      <c r="K23" s="18">
        <f>K21/K20</f>
        <v>3.9394898387146564</v>
      </c>
      <c r="L23" s="18">
        <f>((L21/K20)^2+((L20*K21)/(K20^2))^2)^0.5</f>
        <v>1.0547800038439501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3.6809892628432972</v>
      </c>
      <c r="S25" s="18">
        <f>((S23/R22)^2+((S22*R23)/(R22^2))^2)^0.5</f>
        <v>0.99012446760392947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opLeftCell="R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9.1815870000000004</v>
      </c>
      <c r="F4">
        <v>0.14473800000000001</v>
      </c>
      <c r="G4" s="3">
        <v>1.5763941462407317E-2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-0.36146942788866476</v>
      </c>
      <c r="M4" s="8">
        <f>((F8/E5)^2+((F5*E8)/(E5^2))^2)^0.5</f>
        <v>5.3165943493941457E-2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9.1815870000000004</v>
      </c>
      <c r="S4">
        <f>(($Q4*$Q$2*E4)^2+(F4*$Q4)^2)^0.5</f>
        <v>0.48135531392145503</v>
      </c>
      <c r="T4" s="3">
        <f>S4/R4</f>
        <v>5.2426156166842944E-2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-0.36146942788866476</v>
      </c>
      <c r="Z4" s="8">
        <f>((S8/R5)^2+((S5*R8)/(R5^2))^2)^0.5</f>
        <v>0.10997550892347994</v>
      </c>
      <c r="AA4" s="42"/>
      <c r="AC4" s="43"/>
      <c r="AE4" s="64">
        <f>Y12/Y11</f>
        <v>9.627928282839294</v>
      </c>
      <c r="AF4" s="61">
        <f>((Z12/Y11)^2+((Y12*Z11)/(Y11^2))^2)^0.5</f>
        <v>1.2211639894167599</v>
      </c>
      <c r="AH4">
        <v>0.94091999999999998</v>
      </c>
      <c r="AI4">
        <v>0</v>
      </c>
      <c r="AK4">
        <f>1/S16</f>
        <v>1.4</v>
      </c>
      <c r="AL4">
        <f>T16/S16^2</f>
        <v>1.979898987322333E-2</v>
      </c>
      <c r="AN4">
        <f>AK10*AK4</f>
        <v>13.230043964108853</v>
      </c>
      <c r="AO4">
        <f>((AL10*AK4)^2+(AL4*AK10)^2)^0.5</f>
        <v>1.3038511322771467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5.1780937124550004</v>
      </c>
      <c r="F5" s="10">
        <f>((F4*$C5*$B5)^2+($C5*$B$2*E4)^2+($C$2*$B5*E4)^2)^0.5</f>
        <v>0.13962662550851621</v>
      </c>
      <c r="G5" s="3">
        <f>F5/E5</f>
        <v>2.6964870329146174E-2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5.1780937124550004</v>
      </c>
      <c r="S5">
        <f>((S4*$C5*$B5)^2+($C5*$B$2*R4)^2+($C$2*$B5*R4)^2)^0.5</f>
        <v>0.29415511348319351</v>
      </c>
      <c r="T5" s="3">
        <f>S5/R5</f>
        <v>5.6807607165481527E-2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12.500450000000001</v>
      </c>
      <c r="F7">
        <v>0.22334499999999999</v>
      </c>
      <c r="G7" s="3">
        <v>1.7866956789555574E-2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-0.25819244849190343</v>
      </c>
      <c r="M7" s="3">
        <f>((M4*F19)^2+(L4*G19)^2)^0.5</f>
        <v>3.8150812286138112E-2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12.500450000000001</v>
      </c>
      <c r="S7">
        <f>(($Q7*$Q$2*E7)^2+(F7*$Q7)^2)^0.5</f>
        <v>0.66372894658230031</v>
      </c>
      <c r="T7" s="3">
        <f>S7/R7</f>
        <v>5.3096404256030807E-2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-0.25819244849190343</v>
      </c>
      <c r="Z7" s="3">
        <f>((Z4*S19)^2+(Y4*T19)^2)^0.5</f>
        <v>7.863875230119563E-2</v>
      </c>
      <c r="AA7" s="54" t="s">
        <v>15</v>
      </c>
      <c r="AB7" s="54">
        <f>1/(1+1/V17)</f>
        <v>-0.23402323560949778</v>
      </c>
      <c r="AC7">
        <f>W14/((V14+1)^2)</f>
        <v>0.10997550892347994</v>
      </c>
      <c r="AH7">
        <f>S19</f>
        <v>0.7142857142857143</v>
      </c>
      <c r="AI7">
        <f>T19</f>
        <v>1.0101525445522107E-2</v>
      </c>
      <c r="AK7">
        <f>AH4*AH7</f>
        <v>0.67208571428571429</v>
      </c>
      <c r="AL7">
        <f>((AI7*AH4)^2+(AH7*AI4)^2)^0.5</f>
        <v>9.5047273222006613E-3</v>
      </c>
      <c r="AN7">
        <f>1/AN4</f>
        <v>7.5585538696080798E-2</v>
      </c>
      <c r="AO7">
        <f>AO4/AN4^2</f>
        <v>7.4491279454566269E-3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7.0498162842500012</v>
      </c>
      <c r="F8">
        <f>((F7*$C8*$B8)^2+($C8*$B$2*E7)^2+($C$2*$B8*E7)^2)^0.5</f>
        <v>0.19912836329696842</v>
      </c>
      <c r="G8" s="3">
        <f>F8/E8</f>
        <v>2.8245893973413354E-2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7.0498162842500012</v>
      </c>
      <c r="S8">
        <f>((S7*$C8*$B8)^2+($C8*$B$2*R7)^2+($C$2*$B8*R7)^2)^0.5</f>
        <v>0.40484797044510507</v>
      </c>
      <c r="T8" s="3">
        <f>S8/R8</f>
        <v>5.742674051656866E-2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1.463268</v>
      </c>
      <c r="F10">
        <v>4.9769000000000001E-2</v>
      </c>
      <c r="G10" s="3">
        <v>3.4012224691580766E-2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0.54140915999999994</v>
      </c>
      <c r="S10">
        <f>(($Q10*$Q$2*E10)^2+(F10*$Q10)^2)^0.5</f>
        <v>3.273995435932469E-2</v>
      </c>
      <c r="T10" s="3">
        <f>S10/R10</f>
        <v>6.0471740742850923E-2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6.4314229151211808E-2</v>
      </c>
      <c r="AI10" s="3">
        <f>Z14</f>
        <v>5.599063845356236E-3</v>
      </c>
      <c r="AK10">
        <f>AK7/AH10-1</f>
        <v>9.4500314029348953</v>
      </c>
      <c r="AL10">
        <f>((AL7/AH10)^2+((AK7*AI10)/(AH10^2))^2)^0.5</f>
        <v>0.9216835091625637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0.75005654412</v>
      </c>
      <c r="F11" s="18">
        <f>((F10*$C11*$B11)^2+($C11*$B$2*E10)^2+($C$2*$B11*E10)^2)^0.5</f>
        <v>3.0485710734416634E-2</v>
      </c>
      <c r="G11" s="20">
        <f>F11/E11</f>
        <v>4.0644550032136365E-2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0.14485186745768427</v>
      </c>
      <c r="M11" s="3">
        <f>((F11/E5)^2+((F5*E11)/(E5^2))^2)^0.5</f>
        <v>7.0652731612191998E-3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0.27752092132439998</v>
      </c>
      <c r="S11" s="18">
        <f>((S10*$C11*$B11)^2+($C11*$B$2*R10)^2+($C$2*$B11*R10)^2)^0.5</f>
        <v>1.7882297927183943E-2</v>
      </c>
      <c r="T11" s="20">
        <f>S11/R11</f>
        <v>6.4435855292801339E-2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5.3595190959343175E-2</v>
      </c>
      <c r="Z11" s="3">
        <f>((S11/R5)^2+((S5*R11)/(R5^2))^2)^0.5</f>
        <v>4.6039122803112039E-3</v>
      </c>
      <c r="AA11" s="27"/>
      <c r="AB11" s="54" t="s">
        <v>19</v>
      </c>
      <c r="AC11" s="54">
        <f>(1/(1+Y25))*AB7</f>
        <v>4.6641815699616576E-2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7.5585538696080798E-2</v>
      </c>
      <c r="AO12">
        <f>AO7</f>
        <v>7.4491279454566269E-3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-0.26549948201864737</v>
      </c>
      <c r="J14" s="6">
        <f>((F5/E8)^2+((F8*E5)/(E8^2))^2)^0.5</f>
        <v>2.868254860178962E-2</v>
      </c>
      <c r="K14" s="22" t="s">
        <v>65</v>
      </c>
      <c r="L14" s="3">
        <f>L11/F23</f>
        <v>0.17382224094922114</v>
      </c>
      <c r="M14" s="3">
        <f>((M11/F23)^2+((L11*G23)/(F23^2))^2)^0.5</f>
        <v>8.8275068090106646E-3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-0.26549948201864737</v>
      </c>
      <c r="W14" s="6">
        <f>((S5/R8)^2+((S8*R5)/(R8^2))^2)^0.5</f>
        <v>5.9330798485006081E-2</v>
      </c>
      <c r="X14" s="22" t="s">
        <v>65</v>
      </c>
      <c r="Y14" s="3">
        <f>Y11/S23</f>
        <v>6.4314229151211808E-2</v>
      </c>
      <c r="Z14" s="3">
        <f>((Z11/S23)^2+((Y11*T23)/(S23^2))^2)^0.5</f>
        <v>5.599063845356236E-3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-6.0174555192417518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-0.18964248715617671</v>
      </c>
      <c r="J17">
        <f>((J14*F16)^2+(I14*G16)^2)^0.5</f>
        <v>2.0662331265091965E-2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-0.18964248715617671</v>
      </c>
      <c r="W17">
        <f>((W14*S16)^2+(V14*T16)^2)^0.5</f>
        <v>4.2463920122533139E-2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6.2987948913400663E-2</v>
      </c>
      <c r="AO17">
        <f>((AO14*AN12)^2+(AO12*AN14)^2)^0.5</f>
        <v>6.2711941690081268E-3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-0.67322743931711837</v>
      </c>
      <c r="M18">
        <f>((M14/L7)^2+((L14*M7)/(L7^2))^2)^0.5</f>
        <v>0.10518829233687806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-0.24909415254733377</v>
      </c>
      <c r="Z18">
        <f>((Z14/Y7)^2+((Y14*Z7)/(Y7^2))^2)^0.5</f>
        <v>7.8906057807297966E-2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0.94074443743432112</v>
      </c>
      <c r="AO19">
        <f>AO17/((AN17+1)^2)</f>
        <v>5.5500074451413873E-3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7.0273851754935487E-2</v>
      </c>
      <c r="AD20">
        <f>U32/((1+T32)^2)</f>
        <v>6.504914381854264E-3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-1.4853821184328735</v>
      </c>
      <c r="M22">
        <f>M18/(L18^2)</f>
        <v>0.23208324465231794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-4.0145462660347935</v>
      </c>
      <c r="Z22">
        <f>Z18/(Y18^2)</f>
        <v>1.2716959290227394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0.9297261482450645</v>
      </c>
      <c r="AD24">
        <f>U41/((1+T41)^2)</f>
        <v>6.5049143818542631E-3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-2.9824585421194483</v>
      </c>
      <c r="M25">
        <f>((L22*G25)^2+(M22*F25)^2)^0.5</f>
        <v>0.27963837793925134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-6.0174555192417518</v>
      </c>
      <c r="Z25">
        <f>((Y22*T25)^2+(Z22*S25)^2)^0.5</f>
        <v>1.5275551535777379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13.230043964108853</v>
      </c>
      <c r="W27" s="27">
        <f>AO7/(AN7^2)</f>
        <v>1.3038511322771467</v>
      </c>
      <c r="Z27" s="4"/>
      <c r="AB27" s="61" t="s">
        <v>79</v>
      </c>
      <c r="AC27" s="61">
        <f>AC24*AC20</f>
        <v>6.5335437514460831E-2</v>
      </c>
      <c r="AD27" s="61">
        <f>((AD20*AC24)^2+(AD24*AC20)^2)^0.5</f>
        <v>6.0650404222831137E-3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13.230043964108853</v>
      </c>
      <c r="U32" s="25">
        <f>((S$30*W27)^2+(T$30*V27)^2)^0.5</f>
        <v>1.3172071165154127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12.763628710491735</v>
      </c>
      <c r="AD33">
        <f>((AD28/AC27)^2+((AD27*AC28)/(AC27^2))^2)^0.5</f>
        <v>1.8806311525607191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7.5585538696080798E-2</v>
      </c>
      <c r="W36" s="27">
        <f>AO12</f>
        <v>7.4491279454566269E-3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7.5585538696080798E-2</v>
      </c>
      <c r="U41" s="25">
        <f>((S$30*W36)^2+(T$30*V36)^2)^0.5</f>
        <v>7.5254330028097531E-3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7.5585538696080798E-2</v>
      </c>
      <c r="P26" s="61">
        <f>_xlfn.STDEV.S(Exp2_Act_C1!P7,Exp2_Act_C2!P7)+AVERAGE(Exp2_Act_C2!Q7,Exp2_Act_C1!Q7)</f>
        <v>7.4491279454566269E-3</v>
      </c>
      <c r="Q26" s="62">
        <f>P26/O26</f>
        <v>9.8552290212663041E-2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7.5585538696080798E-2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7.5585538696080798E-2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7.5585538696080798E-2</v>
      </c>
      <c r="C2">
        <f>'Exp1'!AO7</f>
        <v>7.4491279454566269E-3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13.230043964108853</v>
      </c>
      <c r="C5">
        <f>C2/B2^2</f>
        <v>1.3038511322771467</v>
      </c>
      <c r="E5">
        <f>B5*F1</f>
        <v>9.4500314029348953</v>
      </c>
      <c r="F5">
        <f>((C5*F$1)^2+(G$1*B5)^2)^0.5</f>
        <v>0.94086222608243764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7.5585538696080798E-2</v>
      </c>
      <c r="Q7">
        <f>C2</f>
        <v>7.4491279454566269E-3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9.5693492339089969E-2</v>
      </c>
      <c r="F9">
        <f>F5/((1+E5)^2)</f>
        <v>8.6157054225188927E-3</v>
      </c>
      <c r="G9" s="3">
        <f>F9/E9</f>
        <v>9.0034392223758891E-2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7.1986227329600749E-2</v>
      </c>
      <c r="Q10">
        <f>((L$9*P7)^2+(Q7*K$9)^2)^0.5</f>
        <v>7.1670790502950023E-3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6.8352494527921415E-2</v>
      </c>
      <c r="F13">
        <f>((F9*F$1)^2+(E9*G$1)^2)^0.5</f>
        <v>6.2295309230995018E-3</v>
      </c>
      <c r="G13" s="3">
        <f t="shared" si="0"/>
        <v>9.1138311280721307E-2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0.93284780578858373</v>
      </c>
      <c r="K14">
        <f>Q10/((1+P10)^2)</f>
        <v>6.2368282311199476E-3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0.93164750547207853</v>
      </c>
      <c r="F16">
        <f>F13</f>
        <v>6.2295309230995018E-3</v>
      </c>
      <c r="G16" s="3">
        <f t="shared" si="0"/>
        <v>6.6865750045055003E-3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0.88842648170341298</v>
      </c>
      <c r="L18">
        <f>((J14*Q$16)^2+(K14*P$16)^2)^0.5</f>
        <v>1.3897552995508123E-2</v>
      </c>
      <c r="M18" s="3">
        <f t="shared" ref="M18:M19" si="1">L18/K18</f>
        <v>1.5642884675006345E-2</v>
      </c>
    </row>
    <row r="19" spans="3:13" x14ac:dyDescent="0.25">
      <c r="C19" t="s">
        <v>87</v>
      </c>
      <c r="E19">
        <f>E16*E13</f>
        <v>6.3680431019731878E-2</v>
      </c>
      <c r="F19">
        <f>((F16*E13)^2+(E16*F13)^2)^0.5</f>
        <v>5.819326032916218E-3</v>
      </c>
      <c r="G19" s="3">
        <f t="shared" si="0"/>
        <v>9.1383270177820469E-2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0.11157351829658702</v>
      </c>
      <c r="L21">
        <f>L18</f>
        <v>1.3897552995508123E-2</v>
      </c>
      <c r="M21" s="3">
        <f>L21/K21</f>
        <v>0.12455960166609932</v>
      </c>
    </row>
    <row r="22" spans="3:13" x14ac:dyDescent="0.25">
      <c r="C22" t="s">
        <v>89</v>
      </c>
      <c r="E22">
        <f>E19+E13</f>
        <v>0.13203292554765328</v>
      </c>
      <c r="F22">
        <f>((F19^2+F13^2)^0.5)</f>
        <v>8.5247645714840326E-3</v>
      </c>
      <c r="G22" s="3">
        <f t="shared" si="0"/>
        <v>6.4565444839797009E-2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9.9124868311508171E-2</v>
      </c>
      <c r="L24">
        <f>((L21*K18)^2+(K21*L18)^2)^0.5</f>
        <v>1.244393959898663E-2</v>
      </c>
      <c r="M24" s="3">
        <f t="shared" ref="M24:M25" si="3">L24/K24</f>
        <v>0.12553801897502159</v>
      </c>
    </row>
    <row r="25" spans="3:13" x14ac:dyDescent="0.25">
      <c r="C25" t="s">
        <v>90</v>
      </c>
      <c r="E25">
        <f>1-E22</f>
        <v>0.86796707445234667</v>
      </c>
      <c r="F25">
        <f>F22</f>
        <v>8.5247645714840326E-3</v>
      </c>
      <c r="G25" s="3">
        <f t="shared" si="0"/>
        <v>9.8215298971597812E-3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0.98755135001492111</v>
      </c>
      <c r="L27">
        <f>((L24^2+L18^2)^0.5)</f>
        <v>1.8654586889185844E-2</v>
      </c>
      <c r="M27" s="3">
        <f t="shared" ref="M27:M28" si="4">L27/K27</f>
        <v>1.8889738633746982E-2</v>
      </c>
    </row>
    <row r="28" spans="3:13" x14ac:dyDescent="0.25">
      <c r="C28" t="s">
        <v>92</v>
      </c>
      <c r="E28">
        <f>E13*E25</f>
        <v>5.9327714706919984E-2</v>
      </c>
      <c r="F28">
        <f>((F25*E13)^2+(E25*F13)^2)^0.5</f>
        <v>5.4383338680688573E-3</v>
      </c>
      <c r="G28" s="3">
        <f t="shared" si="0"/>
        <v>9.166599278152425E-2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1.2448649985078886E-2</v>
      </c>
      <c r="L30">
        <f>L27</f>
        <v>1.8654586889185844E-2</v>
      </c>
      <c r="M30" s="3">
        <f t="shared" ref="M30:M31" si="5">L30/K30</f>
        <v>1.4985228849349508</v>
      </c>
    </row>
    <row r="31" spans="3:13" x14ac:dyDescent="0.25">
      <c r="C31" t="s">
        <v>91</v>
      </c>
      <c r="E31" s="6">
        <f>E28+E22</f>
        <v>0.19136064025457328</v>
      </c>
      <c r="F31">
        <f>((F28^2)+F22^2)^0.5</f>
        <v>1.0111730131872295E-2</v>
      </c>
      <c r="G31" s="3">
        <f t="shared" si="0"/>
        <v>5.2841222303710585E-2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1.1059710308200878E-2</v>
      </c>
      <c r="L33">
        <f>((L30*K18)^2+(K30*L18)^2)^0.5</f>
        <v>1.6574131965325097E-2</v>
      </c>
      <c r="M33" s="3">
        <f t="shared" ref="M33:M34" si="6">L33/K33</f>
        <v>1.4986045297258124</v>
      </c>
    </row>
    <row r="34" spans="3:13" x14ac:dyDescent="0.25">
      <c r="C34" t="s">
        <v>93</v>
      </c>
      <c r="E34">
        <f>1-E31</f>
        <v>0.80863935974542667</v>
      </c>
      <c r="F34">
        <f>F31</f>
        <v>1.0111730131872295E-2</v>
      </c>
      <c r="G34" s="3">
        <f t="shared" si="0"/>
        <v>1.2504622746851747E-2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0.99861106032312197</v>
      </c>
      <c r="L36">
        <f>((L33^2)+L27^2)^0.5</f>
        <v>2.4953866682544321E-2</v>
      </c>
      <c r="M36" s="3">
        <f t="shared" ref="M36:M37" si="7">L36/K36</f>
        <v>2.4988574304864963E-2</v>
      </c>
    </row>
    <row r="37" spans="3:13" x14ac:dyDescent="0.25">
      <c r="C37" t="s">
        <v>94</v>
      </c>
      <c r="E37">
        <f>E34*E13</f>
        <v>5.5272517412061149E-2</v>
      </c>
      <c r="F37">
        <f>((F34*E13)^2+(E34*F13)^2)^0.5</f>
        <v>5.0846382268223966E-3</v>
      </c>
      <c r="G37" s="3">
        <f t="shared" si="0"/>
        <v>9.1992159302533696E-2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0.24663315766663443</v>
      </c>
      <c r="F40">
        <f>(F37^2+F31^2)^0.5</f>
        <v>1.1318154980272964E-2</v>
      </c>
      <c r="G40" s="3">
        <f t="shared" si="0"/>
        <v>4.5890646202451521E-2</v>
      </c>
      <c r="J40" t="s">
        <v>79</v>
      </c>
      <c r="K40">
        <f>K36*E40</f>
        <v>0.24629059908831752</v>
      </c>
      <c r="L40">
        <f>((F40*K36)^2+(L36*E40)^2)^0.5</f>
        <v>1.2869432679977706E-2</v>
      </c>
      <c r="M40" s="3">
        <f>L40/K40</f>
        <v>5.2253040626056728E-2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2.8406072984194117</v>
      </c>
      <c r="I46" t="s">
        <v>132</v>
      </c>
      <c r="K46" s="3">
        <f>ABS(K40-K43)/K43</f>
        <v>0.69113280951881961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0.34556640476015765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7.5585538696080798E-2</v>
      </c>
      <c r="C2">
        <f>'Exp1'!AO7</f>
        <v>7.4491279454566269E-3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13.230043964108853</v>
      </c>
      <c r="C5">
        <f>C2/B2^2</f>
        <v>1.3038511322771467</v>
      </c>
      <c r="E5">
        <f>B5*F1</f>
        <v>9.4500314029348953</v>
      </c>
      <c r="F5">
        <f>((C5*F$1)^2+(G$1*B5)^2)^0.5</f>
        <v>0.94086222608243764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7.5585538696080798E-2</v>
      </c>
      <c r="Q7">
        <f>'Exp1'!AO12</f>
        <v>7.4491279454566269E-3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9.5693492339089969E-2</v>
      </c>
      <c r="F9">
        <f>F5/((1+E5)^2)</f>
        <v>8.6157054225188927E-3</v>
      </c>
      <c r="G9" s="3">
        <f>F9/E9</f>
        <v>9.0034392223758891E-2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7.1986227329600749E-2</v>
      </c>
      <c r="Q10">
        <f>((L$9*P7)^2+(Q7*K$9)^2)^0.5</f>
        <v>7.1670790502950023E-3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6.8352494527921415E-2</v>
      </c>
      <c r="F13">
        <f>((F9*F$1)^2+(E9*G$1)^2)^0.5</f>
        <v>6.2295309230995018E-3</v>
      </c>
      <c r="G13" s="3">
        <f t="shared" si="0"/>
        <v>9.1138311280721307E-2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0.93284780578858373</v>
      </c>
      <c r="K14">
        <f>Q10/((1+P10)^2)</f>
        <v>6.2368282311199476E-3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0.93164750547207853</v>
      </c>
      <c r="F16">
        <f>F13</f>
        <v>6.2295309230995018E-3</v>
      </c>
      <c r="G16" s="3">
        <f t="shared" si="0"/>
        <v>6.6865750045055003E-3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0.82684237331260824</v>
      </c>
      <c r="L18">
        <f>((J14*Q$16)^2+(K14*P$16)^2)^0.5</f>
        <v>1.3265846041166842E-2</v>
      </c>
      <c r="M18" s="3">
        <f>L18/K18</f>
        <v>1.6043984282057784E-2</v>
      </c>
      <c r="P18" t="s">
        <v>136</v>
      </c>
      <c r="S18">
        <f>J14*P16*(1-P19)</f>
        <v>2.1201086495195105E-2</v>
      </c>
      <c r="T18">
        <f>((J14*Q$16)^2+(K14*P$16)^2)^0.5</f>
        <v>1.3265846041166842E-2</v>
      </c>
      <c r="U18">
        <f>L18/K18</f>
        <v>1.6043984282057784E-2</v>
      </c>
    </row>
    <row r="19" spans="3:21" x14ac:dyDescent="0.25">
      <c r="C19" t="s">
        <v>87</v>
      </c>
      <c r="E19">
        <f>E16*E13</f>
        <v>6.3680431019731878E-2</v>
      </c>
      <c r="F19">
        <f>((F16*E13)^2+(E16*F13)^2)^0.5</f>
        <v>5.819326032916218E-3</v>
      </c>
      <c r="G19" s="3">
        <f t="shared" si="0"/>
        <v>9.1383270177820469E-2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0.15195654019219665</v>
      </c>
      <c r="L21">
        <f>L18</f>
        <v>1.3265846041166842E-2</v>
      </c>
      <c r="M21" s="3">
        <f>L21/K21</f>
        <v>8.7300263775340128E-2</v>
      </c>
    </row>
    <row r="22" spans="3:21" x14ac:dyDescent="0.25">
      <c r="C22" t="s">
        <v>89</v>
      </c>
      <c r="E22">
        <f>E19+E13</f>
        <v>0.13203292554765328</v>
      </c>
      <c r="F22">
        <f>((F19^2+F13^2)^0.5)</f>
        <v>8.5247645714840326E-3</v>
      </c>
      <c r="G22" s="3">
        <f t="shared" si="0"/>
        <v>6.4565444839797009E-2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0.12564410633288861</v>
      </c>
      <c r="L24">
        <f>((L21*K18)^2+(K21*L18)^2)^0.5</f>
        <v>1.115245956625545E-2</v>
      </c>
      <c r="M24" s="3">
        <f t="shared" ref="M24:M25" si="2">L24/K24</f>
        <v>8.8762297665658046E-2</v>
      </c>
    </row>
    <row r="25" spans="3:21" x14ac:dyDescent="0.25">
      <c r="C25" t="s">
        <v>90</v>
      </c>
      <c r="E25">
        <f>1-E22</f>
        <v>0.86796707445234667</v>
      </c>
      <c r="F25">
        <f>F22</f>
        <v>8.5247645714840326E-3</v>
      </c>
      <c r="G25" s="3">
        <f t="shared" si="0"/>
        <v>9.8215298971597812E-3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0.95248647964549682</v>
      </c>
      <c r="L27">
        <f>((L24^2+L18^2)^0.5)</f>
        <v>1.7330898002264762E-2</v>
      </c>
      <c r="M27" s="3">
        <f t="shared" ref="M27:M28" si="3">L27/K27</f>
        <v>1.8195426783081583E-2</v>
      </c>
    </row>
    <row r="28" spans="3:21" x14ac:dyDescent="0.25">
      <c r="C28" t="s">
        <v>92</v>
      </c>
      <c r="E28">
        <f>E13*E25</f>
        <v>5.9327714706919984E-2</v>
      </c>
      <c r="F28">
        <f>((F25*E13)^2+(E25*F13)^2)^0.5</f>
        <v>5.4383338680688573E-3</v>
      </c>
      <c r="G28" s="3">
        <f t="shared" si="0"/>
        <v>9.166599278152425E-2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4.751352035450318E-2</v>
      </c>
      <c r="L30">
        <f>L27</f>
        <v>1.7330898002264762E-2</v>
      </c>
      <c r="M30" s="3">
        <f t="shared" ref="M30:M31" si="4">L30/K30</f>
        <v>0.3647571864378219</v>
      </c>
    </row>
    <row r="31" spans="3:21" x14ac:dyDescent="0.25">
      <c r="C31" t="s">
        <v>91</v>
      </c>
      <c r="E31" s="6">
        <f>E28+E22</f>
        <v>0.19136064025457328</v>
      </c>
      <c r="F31">
        <f>((F28^2)+F22^2)^0.5</f>
        <v>1.0111730131872295E-2</v>
      </c>
      <c r="G31" s="3">
        <f t="shared" si="0"/>
        <v>5.2841222303710585E-2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3.9286191934354328E-2</v>
      </c>
      <c r="L33">
        <f>((L30*K18)^2+(K30*L18)^2)^0.5</f>
        <v>1.4343776285668292E-2</v>
      </c>
      <c r="M33" s="3">
        <f t="shared" ref="M33:M34" si="5">L33/K33</f>
        <v>0.36510986632749171</v>
      </c>
    </row>
    <row r="34" spans="3:13" x14ac:dyDescent="0.25">
      <c r="C34" t="s">
        <v>93</v>
      </c>
      <c r="E34">
        <f>1-E31</f>
        <v>0.80863935974542667</v>
      </c>
      <c r="F34">
        <f>F31</f>
        <v>1.0111730131872295E-2</v>
      </c>
      <c r="G34" s="3">
        <f t="shared" si="0"/>
        <v>1.2504622746851747E-2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0.99177267157985116</v>
      </c>
      <c r="L36">
        <f>((L33^2)+L27^2)^0.5</f>
        <v>2.2496754070269888E-2</v>
      </c>
      <c r="M36" s="3">
        <f t="shared" ref="M36:M37" si="6">L36/K36</f>
        <v>2.2683377668022982E-2</v>
      </c>
    </row>
    <row r="37" spans="3:13" x14ac:dyDescent="0.25">
      <c r="C37" t="s">
        <v>94</v>
      </c>
      <c r="E37">
        <f>E34*E13</f>
        <v>5.5272517412061149E-2</v>
      </c>
      <c r="F37">
        <f>((F34*E13)^2+(E34*F13)^2)^0.5</f>
        <v>5.0846382268223966E-3</v>
      </c>
      <c r="G37" s="3">
        <f t="shared" si="0"/>
        <v>9.1992159302533696E-2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0.24663315766663443</v>
      </c>
      <c r="F40">
        <f>(F37^2+F31^2)^0.5</f>
        <v>1.1318154980272964E-2</v>
      </c>
      <c r="G40" s="3">
        <f t="shared" si="0"/>
        <v>4.5890646202451521E-2</v>
      </c>
      <c r="J40" t="s">
        <v>79</v>
      </c>
      <c r="K40">
        <f>K36*E40</f>
        <v>0.24460402567921269</v>
      </c>
      <c r="L40">
        <f>((F40*K36)^2+(L36*E40)^2)^0.5</f>
        <v>1.2521449540882008E-2</v>
      </c>
      <c r="M40" s="3">
        <f>L40/K40</f>
        <v>5.119069281919069E-2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2.8406072984194117</v>
      </c>
      <c r="I46" t="s">
        <v>132</v>
      </c>
      <c r="K46" s="3">
        <f>ABS(K40-K43)/K43</f>
        <v>0.98205917219230565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0.49102958610052888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7.5585538696080798E-2</v>
      </c>
      <c r="C2">
        <f>'Exp1'!AO7</f>
        <v>7.4491279454566269E-3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13.230043964108853</v>
      </c>
      <c r="C5">
        <f>C2/B2^2</f>
        <v>1.3038511322771467</v>
      </c>
      <c r="E5">
        <f>B5*F1</f>
        <v>9.4500314029348953</v>
      </c>
      <c r="F5">
        <f>((C5*F$1)^2+(G$1*B5)^2)^0.5</f>
        <v>0.94086222608243764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7.5585538696080798E-2</v>
      </c>
      <c r="Q7">
        <f>'Exp1'!AO12</f>
        <v>7.4491279454566269E-3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9.5693492339089969E-2</v>
      </c>
      <c r="F9">
        <f>F5/((1+E5)^2)</f>
        <v>8.6157054225188927E-3</v>
      </c>
      <c r="G9" s="3">
        <f>F9/E9</f>
        <v>9.0034392223758891E-2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7.1986227329600749E-2</v>
      </c>
      <c r="Q10">
        <f>((L$9*P7)^2+(Q7*K$9)^2)^0.5</f>
        <v>7.1670790502950023E-3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6.8352494527921415E-2</v>
      </c>
      <c r="F13">
        <f>((F9*F$1)^2+(E9*G$1)^2)^0.5</f>
        <v>6.2295309230995018E-3</v>
      </c>
      <c r="G13" s="3">
        <f t="shared" si="0"/>
        <v>9.1138311280721307E-2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0.93284780578858373</v>
      </c>
      <c r="K14">
        <f>Q10/((1+P10)^2)</f>
        <v>6.2368282311199476E-3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0.93164750547207853</v>
      </c>
      <c r="F16">
        <f>F13</f>
        <v>6.2295309230995018E-3</v>
      </c>
      <c r="G16" s="3">
        <f t="shared" si="0"/>
        <v>6.6865750045055003E-3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0.84804345980780338</v>
      </c>
      <c r="L18">
        <f>((J14*Q$16)^2+(K14*P$16)^2)^0.5</f>
        <v>1.3265846041166842E-2</v>
      </c>
      <c r="M18" s="3">
        <f t="shared" ref="M18:M19" si="1">L18/K18</f>
        <v>1.5642884675006338E-2</v>
      </c>
    </row>
    <row r="19" spans="3:13" x14ac:dyDescent="0.25">
      <c r="C19" t="s">
        <v>87</v>
      </c>
      <c r="E19">
        <f>E16*E13</f>
        <v>6.3680431019731878E-2</v>
      </c>
      <c r="F19">
        <f>((F16*E13)^2+(E16*F13)^2)^0.5</f>
        <v>5.819326032916218E-3</v>
      </c>
      <c r="G19" s="3">
        <f t="shared" si="0"/>
        <v>9.1383270177820469E-2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0.15195654019219662</v>
      </c>
      <c r="L21">
        <f>L18</f>
        <v>1.3265846041166842E-2</v>
      </c>
      <c r="M21" s="3">
        <f>L21/K21</f>
        <v>8.7300263775340142E-2</v>
      </c>
    </row>
    <row r="22" spans="3:13" x14ac:dyDescent="0.25">
      <c r="C22" t="s">
        <v>89</v>
      </c>
      <c r="E22">
        <f>E19+E13</f>
        <v>0.13203292554765328</v>
      </c>
      <c r="F22">
        <f>((F19^2+F13^2)^0.5)</f>
        <v>8.5247645714840326E-3</v>
      </c>
      <c r="G22" s="3">
        <f t="shared" si="0"/>
        <v>6.4565444839797009E-2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0.12886575008501394</v>
      </c>
      <c r="L24">
        <f>((L21*K18)^2+(K21*L18)^2)^0.5</f>
        <v>1.142919040609373E-2</v>
      </c>
      <c r="M24" s="3">
        <f t="shared" ref="M24:M25" si="3">L24/K24</f>
        <v>8.8690675362179533E-2</v>
      </c>
    </row>
    <row r="25" spans="3:13" x14ac:dyDescent="0.25">
      <c r="C25" t="s">
        <v>90</v>
      </c>
      <c r="E25">
        <f>1-E22</f>
        <v>0.86796707445234667</v>
      </c>
      <c r="F25">
        <f>F22</f>
        <v>8.5247645714840326E-3</v>
      </c>
      <c r="G25" s="3">
        <f t="shared" si="0"/>
        <v>9.8215298971597812E-3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0.97690920989281738</v>
      </c>
      <c r="L27">
        <f>((L24^2+L18^2)^0.5)</f>
        <v>1.7510255981186766E-2</v>
      </c>
      <c r="M27" s="3">
        <f t="shared" ref="M27:M28" si="4">L27/K27</f>
        <v>1.7924138501169338E-2</v>
      </c>
    </row>
    <row r="28" spans="3:13" x14ac:dyDescent="0.25">
      <c r="C28" t="s">
        <v>92</v>
      </c>
      <c r="E28">
        <f>E13*E25</f>
        <v>5.9327714706919984E-2</v>
      </c>
      <c r="F28">
        <f>((F25*E13)^2+(E25*F13)^2)^0.5</f>
        <v>5.4383338680688573E-3</v>
      </c>
      <c r="G28" s="3">
        <f t="shared" si="0"/>
        <v>9.166599278152425E-2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2.3090790107182624E-2</v>
      </c>
      <c r="L30">
        <f>L27</f>
        <v>1.7510255981186766E-2</v>
      </c>
      <c r="M30" s="3">
        <f t="shared" ref="M30:M31" si="5">L30/K30</f>
        <v>0.75832207992484524</v>
      </c>
    </row>
    <row r="31" spans="3:13" x14ac:dyDescent="0.25">
      <c r="C31" t="s">
        <v>91</v>
      </c>
      <c r="E31" s="6">
        <f>E28+E22</f>
        <v>0.19136064025457328</v>
      </c>
      <c r="F31">
        <f>((F28^2)+F22^2)^0.5</f>
        <v>1.0111730131872295E-2</v>
      </c>
      <c r="G31" s="3">
        <f t="shared" si="0"/>
        <v>5.2841222303710585E-2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1.958199353219095E-2</v>
      </c>
      <c r="L33">
        <f>((L30*K18)^2+(K30*L18)^2)^0.5</f>
        <v>1.4852617144952682E-2</v>
      </c>
      <c r="M33" s="3">
        <f t="shared" ref="M33:M34" si="6">L33/K33</f>
        <v>0.75848340571333461</v>
      </c>
    </row>
    <row r="34" spans="3:14" x14ac:dyDescent="0.25">
      <c r="C34" t="s">
        <v>93</v>
      </c>
      <c r="E34">
        <f>1-E31</f>
        <v>0.80863935974542667</v>
      </c>
      <c r="F34">
        <f>F31</f>
        <v>1.0111730131872295E-2</v>
      </c>
      <c r="G34" s="3">
        <f t="shared" si="0"/>
        <v>1.2504622746851747E-2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0.9964912034250083</v>
      </c>
      <c r="L36">
        <f>((L33^2)+L27^2)^0.5</f>
        <v>2.2961038752226111E-2</v>
      </c>
      <c r="M36" s="3">
        <f t="shared" ref="M36:M37" si="7">L36/K36</f>
        <v>2.3041888050097634E-2</v>
      </c>
    </row>
    <row r="37" spans="3:14" x14ac:dyDescent="0.25">
      <c r="C37" t="s">
        <v>94</v>
      </c>
      <c r="E37">
        <f>E34*E13</f>
        <v>5.5272517412061149E-2</v>
      </c>
      <c r="F37">
        <f>((F34*E13)^2+(E34*F13)^2)^0.5</f>
        <v>5.0846382268223966E-3</v>
      </c>
      <c r="G37" s="3">
        <f t="shared" si="0"/>
        <v>9.1992159302533696E-2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0.24663315766663443</v>
      </c>
      <c r="F40">
        <f>(F37^2+F31^2)^0.5</f>
        <v>1.1318154980272964E-2</v>
      </c>
      <c r="G40" s="3">
        <f t="shared" si="0"/>
        <v>4.5890646202451521E-2</v>
      </c>
      <c r="J40" t="s">
        <v>79</v>
      </c>
      <c r="K40">
        <f>K36*E40</f>
        <v>0.24576777208773437</v>
      </c>
      <c r="L40">
        <f>((F40*K36)^2+(L36*E40)^2)^0.5</f>
        <v>1.2620312730194943E-2</v>
      </c>
      <c r="M40" s="3">
        <f>L40/K40</f>
        <v>5.1350560014393316E-2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-1.0835054157563466</v>
      </c>
      <c r="I46" t="s">
        <v>132</v>
      </c>
      <c r="K46" s="3">
        <f>ABS(K40-K43)/K43</f>
        <v>0.97875044922578247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0.48937522464723177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7.5585538696080798E-2</v>
      </c>
      <c r="C2">
        <f>Exp2_Act_C1!C2</f>
        <v>7.4491279454566269E-3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-0.74600498671097437</v>
      </c>
      <c r="J3">
        <f>AVERAGE(I3:I4)</f>
        <v>-0.37606865981437759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13.230043964108853</v>
      </c>
      <c r="C5">
        <f>C2/B2^2</f>
        <v>1.3038511322771467</v>
      </c>
      <c r="E5">
        <f>B5*F1</f>
        <v>13.230043964108853</v>
      </c>
      <c r="F5">
        <f>((C5*F$1)^2+(G$1*B5)^2)^0.5</f>
        <v>1.3106824153255769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7.5585538696080798E-2</v>
      </c>
      <c r="Q7">
        <f>C2</f>
        <v>7.4491279454566269E-3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7.0273851754935487E-2</v>
      </c>
      <c r="F9">
        <f>F5/((1+E5)^2)</f>
        <v>6.4726927045835377E-3</v>
      </c>
      <c r="G9" s="3">
        <f>F9/E9</f>
        <v>9.2106701752390371E-2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7.1986227329600749E-2</v>
      </c>
      <c r="Q10">
        <f>((L$9*P7)^2+(Q7*K$9)^2)^0.5</f>
        <v>7.1670790502950023E-3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7.0273851754935487E-2</v>
      </c>
      <c r="F13">
        <f>((F9*F$1)^2+(E9*G$1)^2)^0.5</f>
        <v>6.5115029500435271E-3</v>
      </c>
      <c r="G13" s="3">
        <f t="shared" si="0"/>
        <v>9.2658973251543875E-2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0.93284780578858373</v>
      </c>
      <c r="K14">
        <f>Q10/((1+P10)^2)</f>
        <v>6.2368282311199476E-3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0.9297261482450645</v>
      </c>
      <c r="F16">
        <f>F13</f>
        <v>6.5115029500435271E-3</v>
      </c>
      <c r="G16" s="3">
        <f t="shared" si="0"/>
        <v>7.0036784082436864E-3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0.93284780578858373</v>
      </c>
      <c r="L18">
        <f>((J14*Q$16)^2+(K14*P$16)^2)^0.5</f>
        <v>1.4027057747898372E-2</v>
      </c>
      <c r="M18" s="3">
        <f t="shared" ref="M18:M19" si="1">L18/K18</f>
        <v>1.5036812715704022E-2</v>
      </c>
    </row>
    <row r="19" spans="3:13" x14ac:dyDescent="0.25">
      <c r="C19" t="s">
        <v>87</v>
      </c>
      <c r="E19">
        <f>E16*E13</f>
        <v>6.5335437514460831E-2</v>
      </c>
      <c r="F19">
        <f>((F16*E13)^2+(E16*F13)^2)^0.5</f>
        <v>6.0711834596925401E-3</v>
      </c>
      <c r="G19" s="3">
        <f t="shared" si="0"/>
        <v>9.2923284677611476E-2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6.7152194211416272E-2</v>
      </c>
      <c r="L21">
        <f>L18</f>
        <v>1.4027057747898372E-2</v>
      </c>
      <c r="M21" s="3">
        <f>L21/K21</f>
        <v>0.20888457797427695</v>
      </c>
    </row>
    <row r="22" spans="3:13" x14ac:dyDescent="0.25">
      <c r="C22" t="s">
        <v>89</v>
      </c>
      <c r="E22">
        <f>E19+E13</f>
        <v>0.1356092892693963</v>
      </c>
      <c r="F22">
        <f>((F19^2+F13^2)^0.5)</f>
        <v>8.9027489726302995E-3</v>
      </c>
      <c r="G22" s="3">
        <f t="shared" si="0"/>
        <v>6.5649993599954895E-2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6.26427770240085E-2</v>
      </c>
      <c r="L24">
        <f>((L21*K18)^2+(K21*L18)^2)^0.5</f>
        <v>1.3118969863787331E-2</v>
      </c>
      <c r="M24" s="3">
        <f t="shared" ref="M24:M25" si="3">L24/K24</f>
        <v>0.2094251003393312</v>
      </c>
    </row>
    <row r="25" spans="3:13" x14ac:dyDescent="0.25">
      <c r="C25" t="s">
        <v>90</v>
      </c>
      <c r="E25">
        <f>1-E22</f>
        <v>0.8643907107306037</v>
      </c>
      <c r="F25">
        <f>F22</f>
        <v>8.9027489726302995E-3</v>
      </c>
      <c r="G25" s="3">
        <f t="shared" si="0"/>
        <v>1.0299450077506598E-2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0.99549058281259217</v>
      </c>
      <c r="L27">
        <f>((L24^2+L18^2)^0.5)</f>
        <v>1.9205877208548324E-2</v>
      </c>
      <c r="M27" s="3">
        <f t="shared" ref="M27:M28" si="4">L27/K27</f>
        <v>1.9292876838960474E-2</v>
      </c>
    </row>
    <row r="28" spans="3:13" x14ac:dyDescent="0.25">
      <c r="C28" t="s">
        <v>92</v>
      </c>
      <c r="E28">
        <f>E13*E25</f>
        <v>6.0744064664225765E-2</v>
      </c>
      <c r="F28">
        <f>((F25*E13)^2+(E25*F13)^2)^0.5</f>
        <v>5.6631467013561788E-3</v>
      </c>
      <c r="G28" s="3">
        <f t="shared" si="0"/>
        <v>9.3229630461186402E-2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4.509417187407827E-3</v>
      </c>
      <c r="L30">
        <f>L27</f>
        <v>1.9205877208548324E-2</v>
      </c>
      <c r="M30" s="3">
        <f t="shared" ref="M30:M31" si="5">L30/K30</f>
        <v>4.259059743281048</v>
      </c>
    </row>
    <row r="31" spans="3:13" x14ac:dyDescent="0.25">
      <c r="C31" t="s">
        <v>91</v>
      </c>
      <c r="E31" s="6">
        <f>E28+E22</f>
        <v>0.19635335393362208</v>
      </c>
      <c r="F31">
        <f>((F28^2)+F22^2)^0.5</f>
        <v>1.0551311284894936E-2</v>
      </c>
      <c r="G31" s="3">
        <f t="shared" si="0"/>
        <v>5.3736343553682529E-2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4.2065999286587177E-3</v>
      </c>
      <c r="L33">
        <f>((L30*K18)^2+(K30*L18)^2)^0.5</f>
        <v>1.7916272072261565E-2</v>
      </c>
      <c r="M33" s="3">
        <f t="shared" ref="M33:M34" si="6">L33/K33</f>
        <v>4.2590862872890796</v>
      </c>
    </row>
    <row r="34" spans="3:13" x14ac:dyDescent="0.25">
      <c r="C34" t="s">
        <v>93</v>
      </c>
      <c r="E34">
        <f>1-E31</f>
        <v>0.80364664606637792</v>
      </c>
      <c r="F34">
        <f>F31</f>
        <v>1.0551311284894936E-2</v>
      </c>
      <c r="G34" s="3">
        <f t="shared" si="0"/>
        <v>1.3129291755948473E-2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0.99969718274125086</v>
      </c>
      <c r="L36">
        <f>((L33^2)+L27^2)^0.5</f>
        <v>2.6265157991474861E-2</v>
      </c>
      <c r="M36" s="3">
        <f t="shared" ref="M36:M37" si="7">L36/K36</f>
        <v>2.6273113943818132E-2</v>
      </c>
    </row>
    <row r="37" spans="3:13" x14ac:dyDescent="0.25">
      <c r="C37" t="s">
        <v>94</v>
      </c>
      <c r="E37">
        <f>E34*E13</f>
        <v>5.6475345269019754E-2</v>
      </c>
      <c r="F37">
        <f>((F34*E13)^2+(E34*F13)^2)^0.5</f>
        <v>5.2852184537141821E-3</v>
      </c>
      <c r="G37" s="3">
        <f t="shared" si="0"/>
        <v>9.3584526637917761E-2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0.25282869920264184</v>
      </c>
      <c r="F40">
        <f>(F37^2+F31^2)^0.5</f>
        <v>1.1801004361249604E-2</v>
      </c>
      <c r="G40" s="3">
        <f t="shared" si="0"/>
        <v>4.6675889242269585E-2</v>
      </c>
      <c r="J40" t="s">
        <v>79</v>
      </c>
      <c r="K40" s="59">
        <f>K36*E40</f>
        <v>0.25275213830901616</v>
      </c>
      <c r="L40" s="59">
        <f>((F40*K36)^2+(L36*E40)^2)^0.5</f>
        <v>1.3537974465443707E-2</v>
      </c>
      <c r="M40" s="3">
        <f>L40/K40</f>
        <v>5.3562254926967638E-2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2.9370851697079638</v>
      </c>
      <c r="I46" t="s">
        <v>132</v>
      </c>
      <c r="K46" s="3">
        <f>ABS(K40-K43)/K43</f>
        <v>0.68302954665507754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0.34900783037925376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7.5585538696080798E-2</v>
      </c>
      <c r="C2">
        <f>'Exp1'!W17</f>
        <v>4.2463920122533139E-2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13.230043964108853</v>
      </c>
      <c r="C5">
        <f>C2/B2^2</f>
        <v>7.4326324823646459</v>
      </c>
      <c r="E5">
        <f>B5*F1</f>
        <v>13.230043964108853</v>
      </c>
      <c r="F5">
        <f>((C5*F$1)^2+(G$1*B5)^2)^0.5</f>
        <v>7.4338338854594621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7.5585538696080798E-2</v>
      </c>
      <c r="Q7">
        <f>Exp2_Act_C2!Q7</f>
        <v>7.4491279454566269E-3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7.0273851754935487E-2</v>
      </c>
      <c r="F9">
        <f>F5/((1+E5)^2)</f>
        <v>3.6711351121275999E-2</v>
      </c>
      <c r="G9" s="3">
        <f>F9/E9</f>
        <v>0.52240414043759431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7.1986227329600749E-2</v>
      </c>
      <c r="Q10">
        <f>((L$9*P7)^2+(Q7*K$9)^2)^0.5</f>
        <v>7.1670790502950023E-3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7.0273851754935487E-2</v>
      </c>
      <c r="F13">
        <f>((F9*F$1)^2+(E9*G$1)^2)^0.5</f>
        <v>3.671821374971921E-2</v>
      </c>
      <c r="G13" s="3">
        <f t="shared" si="0"/>
        <v>0.52250179594205048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0.93284780578858373</v>
      </c>
      <c r="K14">
        <f>Q10/((1+P10)^2)</f>
        <v>6.2368282311199476E-3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0.9297261482450645</v>
      </c>
      <c r="F16">
        <f>F13</f>
        <v>3.671821374971921E-2</v>
      </c>
      <c r="G16" s="3">
        <f t="shared" si="0"/>
        <v>3.9493579715949578E-2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0.93284780578858373</v>
      </c>
      <c r="L18">
        <f>((J14*Q$16)^2+(K14*P$16)^2)^0.5</f>
        <v>1.3517898073630109E-2</v>
      </c>
      <c r="M18" s="3">
        <f t="shared" ref="M18:M19" si="1">L18/K18</f>
        <v>1.4491000557376819E-2</v>
      </c>
    </row>
    <row r="19" spans="3:13" x14ac:dyDescent="0.25">
      <c r="C19" t="s">
        <v>87</v>
      </c>
      <c r="E19">
        <f>E16*E13</f>
        <v>6.5335437514460831E-2</v>
      </c>
      <c r="F19">
        <f>((F16*E13)^2+(E16*F13)^2)^0.5</f>
        <v>3.423526238059376E-2</v>
      </c>
      <c r="G19" s="3">
        <f t="shared" si="0"/>
        <v>0.52399224192868377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6.7152194211416272E-2</v>
      </c>
      <c r="L21">
        <f>L18</f>
        <v>1.3517898073630109E-2</v>
      </c>
      <c r="M21" s="3">
        <f>L21/K21</f>
        <v>0.20130240318092221</v>
      </c>
    </row>
    <row r="22" spans="3:13" x14ac:dyDescent="0.25">
      <c r="C22" t="s">
        <v>89</v>
      </c>
      <c r="E22">
        <f>E19+E13</f>
        <v>0.1356092892693963</v>
      </c>
      <c r="F22">
        <f>((F19^2+F13^2)^0.5)</f>
        <v>5.0202394477137917E-2</v>
      </c>
      <c r="G22" s="3">
        <f t="shared" si="0"/>
        <v>0.37019878761703212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6.26427770240085E-2</v>
      </c>
      <c r="L24">
        <f>((L21*K18)^2+(K21*L18)^2)^0.5</f>
        <v>1.2642772321677556E-2</v>
      </c>
      <c r="M24" s="3">
        <f t="shared" ref="M24:M25" si="3">L24/K24</f>
        <v>0.20182330545199301</v>
      </c>
    </row>
    <row r="25" spans="3:13" x14ac:dyDescent="0.25">
      <c r="C25" t="s">
        <v>90</v>
      </c>
      <c r="E25">
        <f>1-E22</f>
        <v>0.8643907107306037</v>
      </c>
      <c r="F25">
        <f>F22</f>
        <v>5.0202394477137917E-2</v>
      </c>
      <c r="G25" s="3">
        <f t="shared" si="0"/>
        <v>5.8078359535707703E-2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0.99549058281259217</v>
      </c>
      <c r="L27">
        <f>((L24^2+L18^2)^0.5)</f>
        <v>1.85087347030214E-2</v>
      </c>
      <c r="M27" s="3">
        <f t="shared" ref="M27:M28" si="4">L27/K27</f>
        <v>1.8592576386537045E-2</v>
      </c>
    </row>
    <row r="28" spans="3:13" x14ac:dyDescent="0.25">
      <c r="C28" t="s">
        <v>92</v>
      </c>
      <c r="E28">
        <f>E13*E25</f>
        <v>6.0744064664225765E-2</v>
      </c>
      <c r="F28">
        <f>((F25*E13)^2+(E25*F13)^2)^0.5</f>
        <v>3.1934352586759314E-2</v>
      </c>
      <c r="G28" s="3">
        <f t="shared" si="0"/>
        <v>0.52571971868004641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4.509417187407827E-3</v>
      </c>
      <c r="L30">
        <f>L27</f>
        <v>1.85087347030214E-2</v>
      </c>
      <c r="M30" s="3">
        <f t="shared" ref="M30:M31" si="5">L30/K30</f>
        <v>4.1044627129877238</v>
      </c>
    </row>
    <row r="31" spans="3:13" x14ac:dyDescent="0.25">
      <c r="C31" t="s">
        <v>91</v>
      </c>
      <c r="E31" s="6">
        <f>E28+E22</f>
        <v>0.19635335393362208</v>
      </c>
      <c r="F31">
        <f>((F28^2)+F22^2)^0.5</f>
        <v>5.9498599028663099E-2</v>
      </c>
      <c r="G31" s="3">
        <f t="shared" si="0"/>
        <v>0.30301799198590113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4.2065999286587177E-3</v>
      </c>
      <c r="L33">
        <f>((L30*K18)^2+(K30*L18)^2)^0.5</f>
        <v>1.7265940162579291E-2</v>
      </c>
      <c r="M33" s="3">
        <f t="shared" ref="M33:M34" si="6">L33/K33</f>
        <v>4.1044882934908831</v>
      </c>
    </row>
    <row r="34" spans="3:13" x14ac:dyDescent="0.25">
      <c r="C34" t="s">
        <v>93</v>
      </c>
      <c r="E34">
        <f>1-E31</f>
        <v>0.80364664606637792</v>
      </c>
      <c r="F34">
        <f>F31</f>
        <v>5.9498599028663099E-2</v>
      </c>
      <c r="G34" s="3">
        <f t="shared" si="0"/>
        <v>7.4035770969606909E-2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0.99969718274125086</v>
      </c>
      <c r="L36">
        <f>((L33^2)+L27^2)^0.5</f>
        <v>2.5311774927977638E-2</v>
      </c>
      <c r="M36" s="3">
        <f t="shared" ref="M36:M37" si="7">L36/K36</f>
        <v>2.5319442092025003E-2</v>
      </c>
    </row>
    <row r="37" spans="3:13" x14ac:dyDescent="0.25">
      <c r="C37" t="s">
        <v>94</v>
      </c>
      <c r="E37">
        <f>E34*E13</f>
        <v>5.6475345269019754E-2</v>
      </c>
      <c r="F37">
        <f>((F34*E13)^2+(E34*F13)^2)^0.5</f>
        <v>2.9803223984739273E-2</v>
      </c>
      <c r="G37" s="3">
        <f t="shared" si="0"/>
        <v>0.52772096996967277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0.25282869920264184</v>
      </c>
      <c r="F40">
        <f>(F37^2+F31^2)^0.5</f>
        <v>6.6545589232181027E-2</v>
      </c>
      <c r="G40" s="3">
        <f t="shared" si="0"/>
        <v>0.26320425427195998</v>
      </c>
      <c r="J40" t="s">
        <v>79</v>
      </c>
      <c r="K40" s="60">
        <f>K36*E40</f>
        <v>0.25275213830901616</v>
      </c>
      <c r="L40" s="60">
        <f>((F40*K36)^2+(L36*E40)^2)^0.5</f>
        <v>6.6832537464213373E-2</v>
      </c>
      <c r="M40" s="3">
        <f>L40/K40</f>
        <v>0.26441927617840189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2.9370851697079638</v>
      </c>
      <c r="I46" t="s">
        <v>132</v>
      </c>
      <c r="K46" s="3">
        <f>ABS(K40-K43)/K43</f>
        <v>0.98146153736089559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0.52108685367670926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7.5585538696080798E-2</v>
      </c>
      <c r="C2">
        <f>'Exp1'!W17</f>
        <v>4.2463920122533139E-2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13.230043964108853</v>
      </c>
      <c r="C5">
        <f>C2/B2^2</f>
        <v>7.4326324823646459</v>
      </c>
      <c r="E5">
        <f>B5*F1</f>
        <v>13.230043964108853</v>
      </c>
      <c r="F5">
        <f>((C5*F$1)^2+(G$1*B5)^2)^0.5</f>
        <v>7.4338338854594621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7.5585538696080798E-2</v>
      </c>
      <c r="Q7">
        <f>Exp2_Act_C3!Q7</f>
        <v>7.4491279454566269E-3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7.0273851754935487E-2</v>
      </c>
      <c r="F9">
        <f>F5/((1+E5)^2)</f>
        <v>3.6711351121275999E-2</v>
      </c>
      <c r="G9" s="3">
        <f>F9/E9</f>
        <v>0.52240414043759431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7.1986227329600749E-2</v>
      </c>
      <c r="Q10">
        <f>((L$9*P7)^2+(Q7*K$9)^2)^0.5</f>
        <v>7.1670790502950023E-3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7.0273851754935487E-2</v>
      </c>
      <c r="F13">
        <f>((F9*F$1)^2+(E9*G$1)^2)^0.5</f>
        <v>3.671821374971921E-2</v>
      </c>
      <c r="G13" s="3">
        <f t="shared" si="0"/>
        <v>0.52250179594205048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0.93284780578858373</v>
      </c>
      <c r="K14">
        <f>Q10/((1+P10)^2)</f>
        <v>6.2368282311199476E-3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0.9297261482450645</v>
      </c>
      <c r="F16">
        <f>F13</f>
        <v>3.671821374971921E-2</v>
      </c>
      <c r="G16" s="3">
        <f t="shared" si="0"/>
        <v>3.9493579715949578E-2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0.93284780578858373</v>
      </c>
      <c r="L18">
        <f>((J14*Q$16)^2+(K14*P$16)^2)^0.5</f>
        <v>1.3517898073630109E-2</v>
      </c>
      <c r="M18" s="3">
        <f t="shared" ref="M18:M19" si="1">L18/K18</f>
        <v>1.4491000557376819E-2</v>
      </c>
    </row>
    <row r="19" spans="3:13" x14ac:dyDescent="0.25">
      <c r="C19" t="s">
        <v>87</v>
      </c>
      <c r="E19">
        <f>E16*E13</f>
        <v>6.5335437514460831E-2</v>
      </c>
      <c r="F19">
        <f>((F16*E13)^2+(E16*F13)^2)^0.5</f>
        <v>3.423526238059376E-2</v>
      </c>
      <c r="G19" s="3">
        <f t="shared" si="0"/>
        <v>0.52399224192868377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6.7152194211416272E-2</v>
      </c>
      <c r="L21">
        <f>L18</f>
        <v>1.3517898073630109E-2</v>
      </c>
      <c r="M21" s="3">
        <f>L21/K21</f>
        <v>0.20130240318092221</v>
      </c>
    </row>
    <row r="22" spans="3:13" x14ac:dyDescent="0.25">
      <c r="C22" t="s">
        <v>89</v>
      </c>
      <c r="E22">
        <f>E19+E13</f>
        <v>0.1356092892693963</v>
      </c>
      <c r="F22">
        <f>((F19^2+F13^2)^0.5)</f>
        <v>5.0202394477137917E-2</v>
      </c>
      <c r="G22" s="3">
        <f t="shared" si="0"/>
        <v>0.37019878761703212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6.26427770240085E-2</v>
      </c>
      <c r="L24">
        <f>((L21*K18)^2+(K21*L18)^2)^0.5</f>
        <v>1.2642772321677556E-2</v>
      </c>
      <c r="M24" s="3">
        <f t="shared" ref="M24:M25" si="3">L24/K24</f>
        <v>0.20182330545199301</v>
      </c>
    </row>
    <row r="25" spans="3:13" x14ac:dyDescent="0.25">
      <c r="C25" t="s">
        <v>90</v>
      </c>
      <c r="E25">
        <f>1-E22</f>
        <v>0.8643907107306037</v>
      </c>
      <c r="F25">
        <f>F22</f>
        <v>5.0202394477137917E-2</v>
      </c>
      <c r="G25" s="3">
        <f t="shared" si="0"/>
        <v>5.8078359535707703E-2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0.99549058281259217</v>
      </c>
      <c r="L27">
        <f>((L24^2+L18^2)^0.5)</f>
        <v>1.85087347030214E-2</v>
      </c>
      <c r="M27" s="3">
        <f t="shared" ref="M27:M28" si="4">L27/K27</f>
        <v>1.8592576386537045E-2</v>
      </c>
    </row>
    <row r="28" spans="3:13" x14ac:dyDescent="0.25">
      <c r="C28" t="s">
        <v>92</v>
      </c>
      <c r="E28">
        <f>E13*E25</f>
        <v>6.0744064664225765E-2</v>
      </c>
      <c r="F28">
        <f>((F25*E13)^2+(E25*F13)^2)^0.5</f>
        <v>3.1934352586759314E-2</v>
      </c>
      <c r="G28" s="3">
        <f t="shared" si="0"/>
        <v>0.52571971868004641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4.509417187407827E-3</v>
      </c>
      <c r="L30">
        <f>L27</f>
        <v>1.85087347030214E-2</v>
      </c>
      <c r="M30" s="3">
        <f t="shared" ref="M30:M31" si="5">L30/K30</f>
        <v>4.1044627129877238</v>
      </c>
    </row>
    <row r="31" spans="3:13" x14ac:dyDescent="0.25">
      <c r="C31" t="s">
        <v>91</v>
      </c>
      <c r="E31" s="6">
        <f>E28+E22</f>
        <v>0.19635335393362208</v>
      </c>
      <c r="F31">
        <f>((F28^2)+F22^2)^0.5</f>
        <v>5.9498599028663099E-2</v>
      </c>
      <c r="G31" s="3">
        <f t="shared" si="0"/>
        <v>0.30301799198590113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4.2065999286587177E-3</v>
      </c>
      <c r="L33">
        <f>((L30*K18)^2+(K30*L18)^2)^0.5</f>
        <v>1.7265940162579291E-2</v>
      </c>
      <c r="M33" s="3">
        <f t="shared" ref="M33:M34" si="6">L33/K33</f>
        <v>4.1044882934908831</v>
      </c>
    </row>
    <row r="34" spans="3:14" x14ac:dyDescent="0.25">
      <c r="C34" t="s">
        <v>93</v>
      </c>
      <c r="E34">
        <f>1-E31</f>
        <v>0.80364664606637792</v>
      </c>
      <c r="F34">
        <f>F31</f>
        <v>5.9498599028663099E-2</v>
      </c>
      <c r="G34" s="3">
        <f t="shared" si="0"/>
        <v>7.4035770969606909E-2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0.99969718274125086</v>
      </c>
      <c r="L36">
        <f>((L33^2)+L27^2)^0.5</f>
        <v>2.5311774927977638E-2</v>
      </c>
      <c r="M36" s="3">
        <f t="shared" ref="M36:M37" si="7">L36/K36</f>
        <v>2.5319442092025003E-2</v>
      </c>
    </row>
    <row r="37" spans="3:14" x14ac:dyDescent="0.25">
      <c r="C37" t="s">
        <v>94</v>
      </c>
      <c r="E37">
        <f>E34*E13</f>
        <v>5.6475345269019754E-2</v>
      </c>
      <c r="F37">
        <f>((F34*E13)^2+(E34*F13)^2)^0.5</f>
        <v>2.9803223984739273E-2</v>
      </c>
      <c r="G37" s="3">
        <f t="shared" si="0"/>
        <v>0.52772096996967277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0.25282869920264184</v>
      </c>
      <c r="F40">
        <f>(F37^2+F31^2)^0.5</f>
        <v>6.6545589232181027E-2</v>
      </c>
      <c r="G40" s="3">
        <f t="shared" si="0"/>
        <v>0.26320425427195998</v>
      </c>
      <c r="I40" s="61"/>
      <c r="J40" s="61" t="s">
        <v>79</v>
      </c>
      <c r="K40" s="61">
        <f>K36*E40</f>
        <v>0.25275213830901616</v>
      </c>
      <c r="L40" s="61">
        <f>((F40*K36)^2+(L36*E40)^2)^0.5</f>
        <v>6.6832537464213373E-2</v>
      </c>
      <c r="M40" s="62">
        <f>L40/K40</f>
        <v>0.26441927617840189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-1.0856031112839664</v>
      </c>
      <c r="I46" t="s">
        <v>132</v>
      </c>
      <c r="K46" s="3">
        <f>ABS(K40-K43)/K43</f>
        <v>0.97814656758831586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0.49959969147710565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2016-04-22T08:04:29Z</dcterms:modified>
</cp:coreProperties>
</file>