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<sst xmlns="http://schemas.openxmlformats.org/spreadsheetml/2006/main" count="680" uniqueCount="172">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</sst>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workbookViewId="0">
      <selection activeCell="L26" sqref="L26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1.5385510562730751E-2</v>
      </c>
      <c r="S6" s="25">
        <f>Exp2_eq_V_p_sep_C1!C2</f>
        <v>1.6286994542188706E-3</v>
      </c>
      <c r="T6" s="25"/>
      <c r="U6" s="25">
        <f>Exp2_eq_V_p_sep_C1!P7</f>
        <v>1.5385510562730751E-2</v>
      </c>
      <c r="V6" s="27">
        <f>Exp2_eq_V_p_sep_C1!Q7</f>
        <v>1.6286994542188706E-3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5.9245649776601197E-2</v>
      </c>
      <c r="S10" s="25">
        <f>Exp2_eq_V_p_sep_C1!L40</f>
        <v>3.4865132056032286E-3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16.826567749521971</v>
      </c>
      <c r="S13" s="18">
        <f>((S11/R10)^2+((S10*R11)/(R10^2))^2)^0.5</f>
        <v>1.2150794145036106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1.5385510562730751E-2</v>
      </c>
      <c r="E16" s="25">
        <f>'Exp1'!AO12</f>
        <v>1.6286994542188706E-3</v>
      </c>
      <c r="F16" s="25"/>
      <c r="G16" s="25">
        <f>'Exp1'!AN12</f>
        <v>1.5385510562730751E-2</v>
      </c>
      <c r="H16" s="25">
        <f>'Exp1'!AO12</f>
        <v>1.6286994542188706E-3</v>
      </c>
      <c r="J16" s="22" t="s">
        <v>152</v>
      </c>
      <c r="K16" s="25">
        <f>Exp2_Eq_V_P_Sep_C3!B2</f>
        <v>1.5385510562730751E-2</v>
      </c>
      <c r="L16" s="25">
        <f>Exp2_Eq_V_P_Sep_C3!C2</f>
        <v>4.6101245909687505E-2</v>
      </c>
      <c r="M16" s="25"/>
      <c r="N16" s="25">
        <f>Exp2_Eq_V_P_Sep_C3!P7</f>
        <v>1.5385510562730751E-2</v>
      </c>
      <c r="O16" s="27">
        <f>Exp2_Eq_V_P_Sep_C3!Q7</f>
        <v>1.6286994542188706E-3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1.5385510562730751E-2</v>
      </c>
      <c r="S18" s="25">
        <f>Exp2_Eq_V_P_Sep_C2!C2</f>
        <v>4.6101245909687505E-2</v>
      </c>
      <c r="T18" s="25"/>
      <c r="U18" s="25">
        <f>Exp2_Eq_V_P_Sep_C2!P7</f>
        <v>1.5385510562730751E-2</v>
      </c>
      <c r="V18" s="27">
        <f>Exp2_Eq_V_P_Sep_C2!Q7</f>
        <v>1.6286994542188706E-3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1.4922788684824346E-2</v>
      </c>
      <c r="E20" s="25">
        <f>'Exp1'!AD27</f>
        <v>1.5697871524123171E-3</v>
      </c>
      <c r="F20" s="25"/>
      <c r="G20" s="25"/>
      <c r="H20" s="27"/>
      <c r="J20" s="22" t="s">
        <v>79</v>
      </c>
      <c r="K20" s="25">
        <f>Exp2_Eq_V_P_Sep_C3!K40</f>
        <v>5.9245649776601197E-2</v>
      </c>
      <c r="L20" s="25">
        <f>Exp2_Eq_V_P_Sep_C3!L40</f>
        <v>8.745895837691442E-2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5.9245649776601197E-2</v>
      </c>
      <c r="S22" s="25">
        <f>Exp2_Eq_V_P_Sep_C2!L40</f>
        <v>8.745895837691442E-2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55.882133271789804</v>
      </c>
      <c r="E23" s="18">
        <f>'Exp1'!AD33</f>
        <v>8.6857539580968126</v>
      </c>
      <c r="F23" s="18"/>
      <c r="G23" s="18"/>
      <c r="H23" s="41"/>
      <c r="J23" s="24" t="s">
        <v>154</v>
      </c>
      <c r="K23" s="18">
        <f>K21/K20</f>
        <v>16.806541650506524</v>
      </c>
      <c r="L23" s="18">
        <f>((L21/K20)^2+((L20*K21)/(K20^2))^2)^0.5</f>
        <v>24.820040848097818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15.703733705079914</v>
      </c>
      <c r="S25" s="18">
        <f>((S23/R22)^2+((S22*R23)/(R22^2))^2)^0.5</f>
        <v>23.194937234824796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23.48828</v>
      </c>
      <c r="F4">
        <v>0.23805799999999999</v>
      </c>
      <c r="G4" s="3">
        <v>1.0135182312199956E-2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-0.21988285221395532</v>
      </c>
      <c r="M4" s="8">
        <f>((F8/E5)^2+((F5*E8)/(E5^2))^2)^0.5</f>
        <v>4.2068689092410516E-2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23.48828</v>
      </c>
      <c r="S4">
        <f>(($Q4*$Q$2*E4)^2+(F4*$Q4)^2)^0.5</f>
        <v>1.1982987335218211</v>
      </c>
      <c r="T4" s="3">
        <f>S4/R4</f>
        <v>5.1016878780473549E-2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-0.21988285221395532</v>
      </c>
      <c r="Z4" s="8">
        <f>((S8/R5)^2+((S5*R8)/(R5^2))^2)^0.5</f>
        <v>9.5970544791525364E-2</v>
      </c>
      <c r="AA4" s="42"/>
      <c r="AC4" s="43"/>
      <c r="AE4" s="64">
        <f>Y12/Y11</f>
        <v>41.640514446283241</v>
      </c>
      <c r="AF4" s="61">
        <f>((Z12/Y11)^2+((Y12*Z11)/(Y11^2))^2)^0.5</f>
        <v>5.7178244009794161</v>
      </c>
      <c r="AH4">
        <v>0.98734100000000002</v>
      </c>
      <c r="AI4">
        <v>0</v>
      </c>
      <c r="AK4">
        <f>1/S16</f>
        <v>1.4</v>
      </c>
      <c r="AL4">
        <f>T16/S16^2</f>
        <v>1.979898987322333E-2</v>
      </c>
      <c r="AN4">
        <f>AK10*AK4</f>
        <v>64.996218092518831</v>
      </c>
      <c r="AO4">
        <f>((AL10*AK4)^2+(AL4*AK10)^2)^0.5</f>
        <v>6.8804544705851667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13.2465678302</v>
      </c>
      <c r="F5" s="10">
        <f>((F4*$C5*$B5)^2+($C5*$B$2*E4)^2+($C$2*$B5*E4)^2)^0.5</f>
        <v>0.31938359649275172</v>
      </c>
      <c r="G5" s="3">
        <f>F5/E5</f>
        <v>2.4110667803671344E-2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13.2465678302</v>
      </c>
      <c r="S5">
        <f>((S4*$C5*$B5)^2+($C5*$B$2*R4)^2+($C$2*$B5*R4)^2)^0.5</f>
        <v>0.73531270892652789</v>
      </c>
      <c r="T5" s="3">
        <f>S5/R5</f>
        <v>5.5509677552107922E-2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28.652950000000001</v>
      </c>
      <c r="F7">
        <v>0.325872</v>
      </c>
      <c r="G7" s="3">
        <v>1.1373069788625604E-2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-0.15705918015282522</v>
      </c>
      <c r="M7" s="3">
        <f>((M4*F19)^2+(L4*G19)^2)^0.5</f>
        <v>3.0131042841241639E-2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28.652950000000001</v>
      </c>
      <c r="S7">
        <f>(($Q7*$Q$2*E7)^2+(F7*$Q7)^2)^0.5</f>
        <v>1.4692417839281084</v>
      </c>
      <c r="T7" s="3">
        <f>S7/R7</f>
        <v>5.1277155892433708E-2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-0.15705918015282522</v>
      </c>
      <c r="Z7" s="3">
        <f>((Z4*S19)^2+(Y4*T19)^2)^0.5</f>
        <v>6.8586364300940242E-2</v>
      </c>
      <c r="AA7" s="54" t="s">
        <v>15</v>
      </c>
      <c r="AB7" s="54">
        <f>1/(1+1/V17)</f>
        <v>-0.14777538765978082</v>
      </c>
      <c r="AC7">
        <f>W14/((V14+1)^2)</f>
        <v>9.597054479152535E-2</v>
      </c>
      <c r="AH7">
        <f>S19</f>
        <v>0.7142857142857143</v>
      </c>
      <c r="AI7">
        <f>T19</f>
        <v>1.0101525445522107E-2</v>
      </c>
      <c r="AK7">
        <f>AH4*AH7</f>
        <v>0.70524357142857141</v>
      </c>
      <c r="AL7">
        <f>((AI7*AH4)^2+(AH7*AI4)^2)^0.5</f>
        <v>9.9736502349072435E-3</v>
      </c>
      <c r="AN7">
        <f>1/AN4</f>
        <v>1.5385510562730751E-2</v>
      </c>
      <c r="AO7">
        <f>AO4/AN4^2</f>
        <v>1.6286994542188706E-3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16.159260946750003</v>
      </c>
      <c r="F8">
        <f>((F7*$C8*$B8)^2+($C8*$B$2*E7)^2+($C$2*$B8*E7)^2)^0.5</f>
        <v>0.39843281825966242</v>
      </c>
      <c r="G8" s="3">
        <f>F8/E8</f>
        <v>2.4656623812971866E-2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16.159260946750003</v>
      </c>
      <c r="S8">
        <f>((S7*$C8*$B8)^2+($C8*$B$2*R7)^2+($C$2*$B8*R7)^2)^0.5</f>
        <v>0.90086236269989473</v>
      </c>
      <c r="T8" s="3">
        <f>S8/R8</f>
        <v>5.5748982931120919E-2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0.86551400000000001</v>
      </c>
      <c r="F10">
        <v>5.5219999999999998E-2</v>
      </c>
      <c r="G10" s="3">
        <v>6.380023893316572E-2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0.32024017999999999</v>
      </c>
      <c r="S10">
        <f>(($Q10*$Q$2*E10)^2+(F10*$Q10)^2)^0.5</f>
        <v>2.5958169006616797E-2</v>
      </c>
      <c r="T10" s="3">
        <f>S10/R10</f>
        <v>8.1058438721264767E-2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1.4870440340806822E-2</v>
      </c>
      <c r="AI10" s="3">
        <f>Z14</f>
        <v>1.5126200518217605E-3</v>
      </c>
      <c r="AK10">
        <f>AK7/AH10-1</f>
        <v>46.425870066084883</v>
      </c>
      <c r="AL10">
        <f>((AL7/AH10)^2+((AK7*AI10)/(AH10^2))^2)^0.5</f>
        <v>4.8705566903321706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0.44365382125999997</v>
      </c>
      <c r="F11" s="18">
        <f>((F10*$C11*$B11)^2+($C11*$B$2*E10)^2+($C$2*$B11*E10)^2)^0.5</f>
        <v>2.997740507913672E-2</v>
      </c>
      <c r="G11" s="20">
        <f>F11/E11</f>
        <v>6.7569360710112505E-2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3.3491982749564914E-2</v>
      </c>
      <c r="M11" s="3">
        <f>((F11/E5)^2+((F5*E11)/(E5^2))^2)^0.5</f>
        <v>2.4027884192806435E-3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0.16415191386619998</v>
      </c>
      <c r="S11" s="18">
        <f>((S10*$C11*$B11)^2+($C11*$B$2*R10)^2+($C$2*$B11*R10)^2)^0.5</f>
        <v>1.379815575634977E-2</v>
      </c>
      <c r="T11" s="20">
        <f>S11/R11</f>
        <v>8.4057233518438468E-2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1.2392033617339019E-2</v>
      </c>
      <c r="Z11" s="3">
        <f>((S11/R5)^2+((S5*R11)/(R5^2))^2)^0.5</f>
        <v>1.2482747599707829E-3</v>
      </c>
      <c r="AA11" s="27"/>
      <c r="AB11" s="54" t="s">
        <v>19</v>
      </c>
      <c r="AC11" s="54">
        <f>(1/(1+Y25))*AB7</f>
        <v>1.1478408364765281E-2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1.5385510562730751E-2</v>
      </c>
      <c r="AO12">
        <f>AO7</f>
        <v>1.6286994542188706E-3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-0.18024915410106124</v>
      </c>
      <c r="J14" s="6">
        <f>((F5/E8)^2+((F8*E5)/(E8^2))^2)^0.5</f>
        <v>2.8269799355548693E-2</v>
      </c>
      <c r="K14" s="22" t="s">
        <v>65</v>
      </c>
      <c r="L14" s="3">
        <f>L11/F23</f>
        <v>4.0190379299477892E-2</v>
      </c>
      <c r="M14" s="3">
        <f>((M11/F23)^2+((L11*G23)/(F23^2))^2)^0.5</f>
        <v>2.9388327730786577E-3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-0.18024915410106124</v>
      </c>
      <c r="W14" s="6">
        <f>((S5/R8)^2+((S8*R5)/(R8^2))^2)^0.5</f>
        <v>6.4491385489560613E-2</v>
      </c>
      <c r="X14" s="22" t="s">
        <v>65</v>
      </c>
      <c r="Y14" s="3">
        <f>Y11/S23</f>
        <v>1.4870440340806822E-2</v>
      </c>
      <c r="Z14" s="3">
        <f>((Z11/S23)^2+((Y11*T23)/(S23^2))^2)^0.5</f>
        <v>1.5126200518217605E-3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-13.87420546156903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-0.12874939578647232</v>
      </c>
      <c r="J17">
        <f>((J14*F16)^2+(I14*G16)^2)^0.5</f>
        <v>2.0274638665516344E-2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-0.12874939578647232</v>
      </c>
      <c r="W17">
        <f>((W14*S16)^2+(V14*T16)^2)^0.5</f>
        <v>4.6101245909687505E-2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1.2821258802275626E-2</v>
      </c>
      <c r="AO17">
        <f>((AO14*AN12)^2+(AO12*AN14)^2)^0.5</f>
        <v>1.3693075853703565E-3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-0.2558932197428444</v>
      </c>
      <c r="M18">
        <f>((M14/L7)^2+((L14*M7)/(L7^2))^2)^0.5</f>
        <v>5.25370071952884E-2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-9.4680491304852454E-2</v>
      </c>
      <c r="Z18">
        <f>((Z14/Y7)^2+((Y14*Z7)/(Y7^2))^2)^0.5</f>
        <v>4.2453000882307142E-2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0.98734104493675667</v>
      </c>
      <c r="AO19">
        <f>AO17/((AN17+1)^2)</f>
        <v>1.3348590093558938E-3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1.5152383407760111E-2</v>
      </c>
      <c r="AD20">
        <f>U32/((1+T32)^2)</f>
        <v>1.5937505089111939E-3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-3.9078800173171184</v>
      </c>
      <c r="M22">
        <f>M18/(L18^2)</f>
        <v>0.80232028341522443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-10.561837884640859</v>
      </c>
      <c r="Z22">
        <f>Z18/(Y18^2)</f>
        <v>4.7357349635179116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0.98484761659223985</v>
      </c>
      <c r="AD24">
        <f>U41/((1+T41)^2)</f>
        <v>1.5937505089111941E-3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-5.8894560207805426</v>
      </c>
      <c r="M25">
        <f>((L22*G25)^2+(M22*F25)^2)^0.5</f>
        <v>0.96506574133197109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-13.87420546156903</v>
      </c>
      <c r="Z25">
        <f>((Y22*T25)^2+(Z22*S25)^2)^0.5</f>
        <v>5.6857079088855986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64.996218092518831</v>
      </c>
      <c r="W27" s="27">
        <f>AO7/(AN7^2)</f>
        <v>6.8804544705851667</v>
      </c>
      <c r="Z27" s="4"/>
      <c r="AB27" s="61" t="s">
        <v>79</v>
      </c>
      <c r="AC27" s="61">
        <f>AC24*AC20</f>
        <v>1.4922788684824346E-2</v>
      </c>
      <c r="AD27" s="61">
        <f>((AD20*AC24)^2+(AD24*AC20)^2)^0.5</f>
        <v>1.5697871524123171E-3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64.996218092518831</v>
      </c>
      <c r="U32" s="25">
        <f>((S$30*W27)^2+(T$30*V27)^2)^0.5</f>
        <v>6.9415816205718892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55.882133271789804</v>
      </c>
      <c r="AD33">
        <f>((AD28/AC27)^2+((AD27*AC28)/(AC27^2))^2)^0.5</f>
        <v>8.6857539580968126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1.5385510562730751E-2</v>
      </c>
      <c r="W36" s="27">
        <f>AO12</f>
        <v>1.6286994542188706E-3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1.5385510562730751E-2</v>
      </c>
      <c r="U41" s="25">
        <f>((S$30*W36)^2+(T$30*V36)^2)^0.5</f>
        <v>1.6431691024444278E-3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1.5385510562730751E-2</v>
      </c>
      <c r="P26" s="61">
        <f>_xlfn.STDEV.S(Exp2_Act_C1!P7,Exp2_Act_C2!P7)+AVERAGE(Exp2_Act_C2!Q7,Exp2_Act_C1!Q7)</f>
        <v>1.6286994542188706E-3</v>
      </c>
      <c r="Q26" s="62">
        <f>P26/O26</f>
        <v>0.10585930493357611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1.5385510562730751E-2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1.5385510562730751E-2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1.5385510562730751E-2</v>
      </c>
      <c r="C2">
        <f>'Exp1'!AO7</f>
        <v>1.6286994542188706E-3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64.996218092518831</v>
      </c>
      <c r="C5">
        <f>C2/B2^2</f>
        <v>6.8804544705851667</v>
      </c>
      <c r="E5">
        <f>B5*F1</f>
        <v>46.425870066084883</v>
      </c>
      <c r="F5">
        <f>((C5*F$1)^2+(G$1*B5)^2)^0.5</f>
        <v>4.9582725861227788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1.5385510562730751E-2</v>
      </c>
      <c r="Q7">
        <f>C2</f>
        <v>1.6286994542188706E-3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2.1085538306552198E-2</v>
      </c>
      <c r="F9">
        <f>F5/((1+E5)^2)</f>
        <v>2.204447623276891E-3</v>
      </c>
      <c r="G9" s="3">
        <f>F9/E9</f>
        <v>0.10454784654901947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1.4652867202600714E-2</v>
      </c>
      <c r="Q10">
        <f>((L$9*P7)^2+(Q7*K$9)^2)^0.5</f>
        <v>1.5649229547089788E-3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1.5061098790394427E-2</v>
      </c>
      <c r="F13">
        <f>((F9*F$1)^2+(E9*G$1)^2)^0.5</f>
        <v>1.5889460807092548E-3</v>
      </c>
      <c r="G13" s="3">
        <f t="shared" si="0"/>
        <v>0.10550001051202472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0.98555873868173383</v>
      </c>
      <c r="K14">
        <f>Q10/((1+P10)^2)</f>
        <v>1.5200503967719139E-3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0.98493890120960559</v>
      </c>
      <c r="F16">
        <f>F13</f>
        <v>1.5889460807092548E-3</v>
      </c>
      <c r="G16" s="3">
        <f t="shared" si="0"/>
        <v>1.6132432973840983E-3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0.93862737017307973</v>
      </c>
      <c r="L18">
        <f>((J14*Q$16)^2+(K14*P$16)^2)^0.5</f>
        <v>1.3352902601287374E-2</v>
      </c>
      <c r="M18" s="3">
        <f t="shared" ref="M18:M19" si="1">L18/K18</f>
        <v>1.4225988955366966E-2</v>
      </c>
    </row>
    <row r="19" spans="3:13" x14ac:dyDescent="0.25">
      <c r="C19" t="s">
        <v>87</v>
      </c>
      <c r="E19">
        <f>E16*E13</f>
        <v>1.4834262093620407E-2</v>
      </c>
      <c r="F19">
        <f>((F16*E13)^2+(E16*F13)^2)^0.5</f>
        <v>1.5651977675107541E-3</v>
      </c>
      <c r="G19" s="3">
        <f t="shared" si="0"/>
        <v>0.10551234416869848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6.1372629826920266E-2</v>
      </c>
      <c r="L21">
        <f>L18</f>
        <v>1.3352902601287374E-2</v>
      </c>
      <c r="M21" s="3">
        <f>L21/K21</f>
        <v>0.21757096997382219</v>
      </c>
    </row>
    <row r="22" spans="3:13" x14ac:dyDescent="0.25">
      <c r="C22" t="s">
        <v>89</v>
      </c>
      <c r="E22">
        <f>E19+E13</f>
        <v>2.9895360884014836E-2</v>
      </c>
      <c r="F22">
        <f>((F19^2+F13^2)^0.5)</f>
        <v>2.2303797207699747E-3</v>
      </c>
      <c r="G22" s="3">
        <f t="shared" si="0"/>
        <v>7.4606214971720486E-2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5.7606030135048086E-2</v>
      </c>
      <c r="L24">
        <f>((L21*K18)^2+(K21*L18)^2)^0.5</f>
        <v>1.2560163081166555E-2</v>
      </c>
      <c r="M24" s="3">
        <f t="shared" ref="M24:M25" si="3">L24/K24</f>
        <v>0.21803556071684285</v>
      </c>
    </row>
    <row r="25" spans="3:13" x14ac:dyDescent="0.25">
      <c r="C25" t="s">
        <v>90</v>
      </c>
      <c r="E25">
        <f>1-E22</f>
        <v>0.97010463911598521</v>
      </c>
      <c r="F25">
        <f>F22</f>
        <v>2.2303797207699747E-3</v>
      </c>
      <c r="G25" s="3">
        <f t="shared" si="0"/>
        <v>2.2991125192457838E-3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0.99623340030812779</v>
      </c>
      <c r="L27">
        <f>((L24^2+L18^2)^0.5)</f>
        <v>1.8331876731665159E-2</v>
      </c>
      <c r="M27" s="3">
        <f t="shared" ref="M27:M28" si="4">L27/K27</f>
        <v>1.8401186635576806E-2</v>
      </c>
    </row>
    <row r="28" spans="3:13" x14ac:dyDescent="0.25">
      <c r="C28" t="s">
        <v>92</v>
      </c>
      <c r="E28">
        <f>E13*E25</f>
        <v>1.4610841806745788E-2</v>
      </c>
      <c r="F28">
        <f>((F25*E13)^2+(E25*F13)^2)^0.5</f>
        <v>1.5418099478128869E-3</v>
      </c>
      <c r="G28" s="3">
        <f t="shared" si="0"/>
        <v>0.10552505928173402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3.7665996918722078E-3</v>
      </c>
      <c r="L30">
        <f>L27</f>
        <v>1.8331876731665159E-2</v>
      </c>
      <c r="M30" s="3">
        <f t="shared" ref="M30:M31" si="5">L30/K30</f>
        <v>4.8669564677188211</v>
      </c>
    </row>
    <row r="31" spans="3:13" x14ac:dyDescent="0.25">
      <c r="C31" t="s">
        <v>91</v>
      </c>
      <c r="E31" s="6">
        <f>E28+E22</f>
        <v>4.4506202690760624E-2</v>
      </c>
      <c r="F31">
        <f>((F28^2)+F22^2)^0.5</f>
        <v>2.7114150574924392E-3</v>
      </c>
      <c r="G31" s="3">
        <f t="shared" si="0"/>
        <v>6.0922183730927962E-2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3.5354335632767427E-3</v>
      </c>
      <c r="L33">
        <f>((L30*K18)^2+(K30*L18)^2)^0.5</f>
        <v>1.7206874752377338E-2</v>
      </c>
      <c r="M33" s="3">
        <f t="shared" ref="M33:M34" si="6">L33/K33</f>
        <v>4.8669772587748774</v>
      </c>
    </row>
    <row r="34" spans="3:13" x14ac:dyDescent="0.25">
      <c r="C34" t="s">
        <v>93</v>
      </c>
      <c r="E34">
        <f>1-E31</f>
        <v>0.95549379730923933</v>
      </c>
      <c r="F34">
        <f>F31</f>
        <v>2.7114150574924392E-3</v>
      </c>
      <c r="G34" s="3">
        <f t="shared" si="0"/>
        <v>2.8377107890475476E-3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0.99976883387140458</v>
      </c>
      <c r="L36">
        <f>((L33^2)+L27^2)^0.5</f>
        <v>2.5142279993050892E-2</v>
      </c>
      <c r="M36" s="3">
        <f t="shared" ref="M36:M37" si="7">L36/K36</f>
        <v>2.5148093380439204E-2</v>
      </c>
    </row>
    <row r="37" spans="3:13" x14ac:dyDescent="0.25">
      <c r="C37" t="s">
        <v>94</v>
      </c>
      <c r="E37">
        <f>E34*E13</f>
        <v>1.4390786474883562E-2</v>
      </c>
      <c r="F37">
        <f>((F34*E13)^2+(E34*F13)^2)^0.5</f>
        <v>1.5187772348952953E-3</v>
      </c>
      <c r="G37" s="3">
        <f t="shared" si="0"/>
        <v>0.10553816760091869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5.889698916564419E-2</v>
      </c>
      <c r="F40">
        <f>(F37^2+F31^2)^0.5</f>
        <v>3.1078056411611272E-3</v>
      </c>
      <c r="G40" s="3">
        <f t="shared" si="0"/>
        <v>5.2766799885485036E-2</v>
      </c>
      <c r="J40" t="s">
        <v>79</v>
      </c>
      <c r="K40">
        <f>K36*E40</f>
        <v>5.8883374176672838E-2</v>
      </c>
      <c r="L40">
        <f>((F40*K36)^2+(L36*E40)^2)^0.5</f>
        <v>3.4419141831786579E-3</v>
      </c>
      <c r="M40" s="3">
        <f>L40/K40</f>
        <v>5.8453073236794946E-2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8.2847543353237393E-2</v>
      </c>
      <c r="I46" t="s">
        <v>132</v>
      </c>
      <c r="K46" s="3">
        <f>ABS(K40-K43)/K43</f>
        <v>0.92615575902887259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0.46307787951518414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1.5385510562730751E-2</v>
      </c>
      <c r="C2">
        <f>'Exp1'!AO7</f>
        <v>1.6286994542188706E-3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64.996218092518831</v>
      </c>
      <c r="C5">
        <f>C2/B2^2</f>
        <v>6.8804544705851667</v>
      </c>
      <c r="E5">
        <f>B5*F1</f>
        <v>46.425870066084883</v>
      </c>
      <c r="F5">
        <f>((C5*F$1)^2+(G$1*B5)^2)^0.5</f>
        <v>4.9582725861227788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1.5385510562730751E-2</v>
      </c>
      <c r="Q7">
        <f>'Exp1'!AO12</f>
        <v>1.6286994542188706E-3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2.1085538306552198E-2</v>
      </c>
      <c r="F9">
        <f>F5/((1+E5)^2)</f>
        <v>2.204447623276891E-3</v>
      </c>
      <c r="G9" s="3">
        <f>F9/E9</f>
        <v>0.10454784654901947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1.4652867202600714E-2</v>
      </c>
      <c r="Q10">
        <f>((L$9*P7)^2+(Q7*K$9)^2)^0.5</f>
        <v>1.5649229547089788E-3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1.5061098790394427E-2</v>
      </c>
      <c r="F13">
        <f>((F9*F$1)^2+(E9*G$1)^2)^0.5</f>
        <v>1.5889460807092548E-3</v>
      </c>
      <c r="G13" s="3">
        <f t="shared" si="0"/>
        <v>0.10550001051202472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0.98555873868173383</v>
      </c>
      <c r="K14">
        <f>Q10/((1+P10)^2)</f>
        <v>1.5200503967719139E-3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0.98493890120960559</v>
      </c>
      <c r="F16">
        <f>F13</f>
        <v>1.5889460807092548E-3</v>
      </c>
      <c r="G16" s="3">
        <f t="shared" si="0"/>
        <v>1.6132432973840983E-3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0.87356342746790039</v>
      </c>
      <c r="L18">
        <f>((J14*Q$16)^2+(K14*P$16)^2)^0.5</f>
        <v>1.2745952483047038E-2</v>
      </c>
      <c r="M18" s="3">
        <f>L18/K18</f>
        <v>1.4590757902940477E-2</v>
      </c>
      <c r="P18" t="s">
        <v>136</v>
      </c>
      <c r="S18">
        <f>J14*P16*(1-P19)</f>
        <v>2.2399062242766696E-2</v>
      </c>
      <c r="T18">
        <f>((J14*Q$16)^2+(K14*P$16)^2)^0.5</f>
        <v>1.2745952483047038E-2</v>
      </c>
      <c r="U18">
        <f>L18/K18</f>
        <v>1.4590757902940477E-2</v>
      </c>
    </row>
    <row r="19" spans="3:21" x14ac:dyDescent="0.25">
      <c r="C19" t="s">
        <v>87</v>
      </c>
      <c r="E19">
        <f>E16*E13</f>
        <v>1.4834262093620407E-2</v>
      </c>
      <c r="F19">
        <f>((F16*E13)^2+(E16*F13)^2)^0.5</f>
        <v>1.5651977675107541E-3</v>
      </c>
      <c r="G19" s="3">
        <f t="shared" si="0"/>
        <v>0.10551234416869848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0.10403751028933292</v>
      </c>
      <c r="L21">
        <f>L18</f>
        <v>1.2745952483047038E-2</v>
      </c>
      <c r="M21" s="3">
        <f>L21/K21</f>
        <v>0.12251304791512196</v>
      </c>
    </row>
    <row r="22" spans="3:21" x14ac:dyDescent="0.25">
      <c r="C22" t="s">
        <v>89</v>
      </c>
      <c r="E22">
        <f>E19+E13</f>
        <v>2.9895360884014836E-2</v>
      </c>
      <c r="F22">
        <f>((F19^2+F13^2)^0.5)</f>
        <v>2.2303797207699747E-3</v>
      </c>
      <c r="G22" s="3">
        <f t="shared" si="0"/>
        <v>7.4606214971720486E-2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9.0883364073576611E-2</v>
      </c>
      <c r="L24">
        <f>((L21*K18)^2+(K21*L18)^2)^0.5</f>
        <v>1.1213083653822165E-2</v>
      </c>
      <c r="M24" s="3">
        <f t="shared" ref="M24:M25" si="2">L24/K24</f>
        <v>0.12337883580920672</v>
      </c>
    </row>
    <row r="25" spans="3:21" x14ac:dyDescent="0.25">
      <c r="C25" t="s">
        <v>90</v>
      </c>
      <c r="E25">
        <f>1-E22</f>
        <v>0.97010463911598521</v>
      </c>
      <c r="F25">
        <f>F22</f>
        <v>2.2303797207699747E-3</v>
      </c>
      <c r="G25" s="3">
        <f t="shared" si="0"/>
        <v>2.2991125192457838E-3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0.96444679154147694</v>
      </c>
      <c r="L27">
        <f>((L24^2+L18^2)^0.5)</f>
        <v>1.6976234851335755E-2</v>
      </c>
      <c r="M27" s="3">
        <f t="shared" ref="M27:M28" si="3">L27/K27</f>
        <v>1.7602043990630742E-2</v>
      </c>
    </row>
    <row r="28" spans="3:21" x14ac:dyDescent="0.25">
      <c r="C28" t="s">
        <v>92</v>
      </c>
      <c r="E28">
        <f>E13*E25</f>
        <v>1.4610841806745788E-2</v>
      </c>
      <c r="F28">
        <f>((F25*E13)^2+(E25*F13)^2)^0.5</f>
        <v>1.5418099478128869E-3</v>
      </c>
      <c r="G28" s="3">
        <f t="shared" si="0"/>
        <v>0.10552505928173402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3.5553208458523056E-2</v>
      </c>
      <c r="L30">
        <f>L27</f>
        <v>1.6976234851335755E-2</v>
      </c>
      <c r="M30" s="3">
        <f t="shared" ref="M30:M31" si="4">L30/K30</f>
        <v>0.47748812518961553</v>
      </c>
    </row>
    <row r="31" spans="3:21" x14ac:dyDescent="0.25">
      <c r="C31" t="s">
        <v>91</v>
      </c>
      <c r="E31" s="6">
        <f>E28+E22</f>
        <v>4.4506202690760624E-2</v>
      </c>
      <c r="F31">
        <f>((F28^2)+F22^2)^0.5</f>
        <v>2.7114150574924392E-3</v>
      </c>
      <c r="G31" s="3">
        <f t="shared" si="0"/>
        <v>6.0922183730927962E-2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3.1057982638508147E-2</v>
      </c>
      <c r="L33">
        <f>((L30*K18)^2+(K30*L18)^2)^0.5</f>
        <v>1.483673995697612E-2</v>
      </c>
      <c r="M33" s="3">
        <f t="shared" ref="M33:M34" si="5">L33/K33</f>
        <v>0.47771100041057896</v>
      </c>
    </row>
    <row r="34" spans="3:13" x14ac:dyDescent="0.25">
      <c r="C34" t="s">
        <v>93</v>
      </c>
      <c r="E34">
        <f>1-E31</f>
        <v>0.95549379730923933</v>
      </c>
      <c r="F34">
        <f>F31</f>
        <v>2.7114150574924392E-3</v>
      </c>
      <c r="G34" s="3">
        <f t="shared" si="0"/>
        <v>2.8377107890475476E-3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0.99550477417998506</v>
      </c>
      <c r="L36">
        <f>((L33^2)+L27^2)^0.5</f>
        <v>2.2545984171879446E-2</v>
      </c>
      <c r="M36" s="3">
        <f t="shared" ref="M36:M37" si="6">L36/K36</f>
        <v>2.2647791107230975E-2</v>
      </c>
    </row>
    <row r="37" spans="3:13" x14ac:dyDescent="0.25">
      <c r="C37" t="s">
        <v>94</v>
      </c>
      <c r="E37">
        <f>E34*E13</f>
        <v>1.4390786474883562E-2</v>
      </c>
      <c r="F37">
        <f>((F34*E13)^2+(E34*F13)^2)^0.5</f>
        <v>1.5187772348952953E-3</v>
      </c>
      <c r="G37" s="3">
        <f t="shared" si="0"/>
        <v>0.10553816760091869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5.889698916564419E-2</v>
      </c>
      <c r="F40">
        <f>(F37^2+F31^2)^0.5</f>
        <v>3.1078056411611272E-3</v>
      </c>
      <c r="G40" s="3">
        <f t="shared" si="0"/>
        <v>5.2766799885485036E-2</v>
      </c>
      <c r="J40" t="s">
        <v>79</v>
      </c>
      <c r="K40">
        <f>K36*E40</f>
        <v>5.8632233899225644E-2</v>
      </c>
      <c r="L40">
        <f>((F40*K36)^2+(L36*E40)^2)^0.5</f>
        <v>3.3667655989878952E-3</v>
      </c>
      <c r="M40" s="3">
        <f>L40/K40</f>
        <v>5.7421752082217017E-2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8.2847543353237393E-2</v>
      </c>
      <c r="I46" t="s">
        <v>132</v>
      </c>
      <c r="K46" s="3">
        <f>ABS(K40-K43)/K43</f>
        <v>0.99569953597678718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0.49784976799276964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1.5385510562730751E-2</v>
      </c>
      <c r="C2">
        <f>'Exp1'!AO7</f>
        <v>1.6286994542188706E-3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64.996218092518831</v>
      </c>
      <c r="C5">
        <f>C2/B2^2</f>
        <v>6.8804544705851667</v>
      </c>
      <c r="E5">
        <f>B5*F1</f>
        <v>46.425870066084883</v>
      </c>
      <c r="F5">
        <f>((C5*F$1)^2+(G$1*B5)^2)^0.5</f>
        <v>4.9582725861227788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1.5385510562730751E-2</v>
      </c>
      <c r="Q7">
        <f>'Exp1'!AO12</f>
        <v>1.6286994542188706E-3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2.1085538306552198E-2</v>
      </c>
      <c r="F9">
        <f>F5/((1+E5)^2)</f>
        <v>2.204447623276891E-3</v>
      </c>
      <c r="G9" s="3">
        <f>F9/E9</f>
        <v>0.10454784654901947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1.4652867202600714E-2</v>
      </c>
      <c r="Q10">
        <f>((L$9*P7)^2+(Q7*K$9)^2)^0.5</f>
        <v>1.5649229547089788E-3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1.5061098790394427E-2</v>
      </c>
      <c r="F13">
        <f>((F9*F$1)^2+(E9*G$1)^2)^0.5</f>
        <v>1.5889460807092548E-3</v>
      </c>
      <c r="G13" s="3">
        <f t="shared" si="0"/>
        <v>0.10550001051202472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0.98555873868173383</v>
      </c>
      <c r="K14">
        <f>Q10/((1+P10)^2)</f>
        <v>1.5200503967719139E-3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0.98493890120960559</v>
      </c>
      <c r="F16">
        <f>F13</f>
        <v>1.5889460807092548E-3</v>
      </c>
      <c r="G16" s="3">
        <f t="shared" si="0"/>
        <v>1.6132432973840983E-3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0.89596248971066705</v>
      </c>
      <c r="L18">
        <f>((J14*Q$16)^2+(K14*P$16)^2)^0.5</f>
        <v>1.2745952483047038E-2</v>
      </c>
      <c r="M18" s="3">
        <f t="shared" ref="M18:M19" si="1">L18/K18</f>
        <v>1.4225988955366965E-2</v>
      </c>
    </row>
    <row r="19" spans="3:13" x14ac:dyDescent="0.25">
      <c r="C19" t="s">
        <v>87</v>
      </c>
      <c r="E19">
        <f>E16*E13</f>
        <v>1.4834262093620407E-2</v>
      </c>
      <c r="F19">
        <f>((F16*E13)^2+(E16*F13)^2)^0.5</f>
        <v>1.5651977675107541E-3</v>
      </c>
      <c r="G19" s="3">
        <f t="shared" si="0"/>
        <v>0.10551234416869848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0.10403751028933295</v>
      </c>
      <c r="L21">
        <f>L18</f>
        <v>1.2745952483047038E-2</v>
      </c>
      <c r="M21" s="3">
        <f>L21/K21</f>
        <v>0.12251304791512192</v>
      </c>
    </row>
    <row r="22" spans="3:13" x14ac:dyDescent="0.25">
      <c r="C22" t="s">
        <v>89</v>
      </c>
      <c r="E22">
        <f>E19+E13</f>
        <v>2.9895360884014836E-2</v>
      </c>
      <c r="F22">
        <f>((F19^2+F13^2)^0.5)</f>
        <v>2.2303797207699747E-3</v>
      </c>
      <c r="G22" s="3">
        <f t="shared" si="0"/>
        <v>7.4606214971720486E-2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9.3213706742129893E-2</v>
      </c>
      <c r="L24">
        <f>((L21*K18)^2+(K21*L18)^2)^0.5</f>
        <v>1.1496627189241345E-2</v>
      </c>
      <c r="M24" s="3">
        <f t="shared" ref="M24:M25" si="3">L24/K24</f>
        <v>0.12333623016458375</v>
      </c>
    </row>
    <row r="25" spans="3:13" x14ac:dyDescent="0.25">
      <c r="C25" t="s">
        <v>90</v>
      </c>
      <c r="E25">
        <f>1-E22</f>
        <v>0.97010463911598521</v>
      </c>
      <c r="F25">
        <f>F22</f>
        <v>2.2303797207699747E-3</v>
      </c>
      <c r="G25" s="3">
        <f t="shared" si="0"/>
        <v>2.2991125192457838E-3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0.98917619645279697</v>
      </c>
      <c r="L27">
        <f>((L24^2+L18^2)^0.5)</f>
        <v>1.7164840268074046E-2</v>
      </c>
      <c r="M27" s="3">
        <f t="shared" ref="M27:M28" si="4">L27/K27</f>
        <v>1.7352662073377281E-2</v>
      </c>
    </row>
    <row r="28" spans="3:13" x14ac:dyDescent="0.25">
      <c r="C28" t="s">
        <v>92</v>
      </c>
      <c r="E28">
        <f>E13*E25</f>
        <v>1.4610841806745788E-2</v>
      </c>
      <c r="F28">
        <f>((F25*E13)^2+(E25*F13)^2)^0.5</f>
        <v>1.5418099478128869E-3</v>
      </c>
      <c r="G28" s="3">
        <f t="shared" si="0"/>
        <v>0.10552505928173402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1.0823803547203026E-2</v>
      </c>
      <c r="L30">
        <f>L27</f>
        <v>1.7164840268074046E-2</v>
      </c>
      <c r="M30" s="3">
        <f t="shared" ref="M30:M31" si="5">L30/K30</f>
        <v>1.5858418155149909</v>
      </c>
    </row>
    <row r="31" spans="3:13" x14ac:dyDescent="0.25">
      <c r="C31" t="s">
        <v>91</v>
      </c>
      <c r="E31" s="6">
        <f>E28+E22</f>
        <v>4.4506202690760624E-2</v>
      </c>
      <c r="F31">
        <f>((F28^2)+F22^2)^0.5</f>
        <v>2.7114150574924392E-3</v>
      </c>
      <c r="G31" s="3">
        <f t="shared" si="0"/>
        <v>6.0922183730927962E-2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9.6977219742911732E-3</v>
      </c>
      <c r="L33">
        <f>((L30*K18)^2+(K30*L18)^2)^0.5</f>
        <v>1.5379671801781212E-2</v>
      </c>
      <c r="M33" s="3">
        <f t="shared" ref="M33:M34" si="6">L33/K33</f>
        <v>1.5859056222227226</v>
      </c>
    </row>
    <row r="34" spans="3:14" x14ac:dyDescent="0.25">
      <c r="C34" t="s">
        <v>93</v>
      </c>
      <c r="E34">
        <f>1-E31</f>
        <v>0.95549379730923933</v>
      </c>
      <c r="F34">
        <f>F31</f>
        <v>2.7114150574924392E-3</v>
      </c>
      <c r="G34" s="3">
        <f t="shared" si="0"/>
        <v>2.8377107890475476E-3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0.99887391842708817</v>
      </c>
      <c r="L36">
        <f>((L33^2)+L27^2)^0.5</f>
        <v>2.3047039856758187E-2</v>
      </c>
      <c r="M36" s="3">
        <f t="shared" ref="M36:M37" si="7">L36/K36</f>
        <v>2.3073021961620557E-2</v>
      </c>
    </row>
    <row r="37" spans="3:14" x14ac:dyDescent="0.25">
      <c r="C37" t="s">
        <v>94</v>
      </c>
      <c r="E37">
        <f>E34*E13</f>
        <v>1.4390786474883562E-2</v>
      </c>
      <c r="F37">
        <f>((F34*E13)^2+(E34*F13)^2)^0.5</f>
        <v>1.5187772348952953E-3</v>
      </c>
      <c r="G37" s="3">
        <f t="shared" si="0"/>
        <v>0.10553816760091869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5.889698916564419E-2</v>
      </c>
      <c r="F40">
        <f>(F37^2+F31^2)^0.5</f>
        <v>3.1078056411611272E-3</v>
      </c>
      <c r="G40" s="3">
        <f t="shared" si="0"/>
        <v>5.2766799885485036E-2</v>
      </c>
      <c r="J40" t="s">
        <v>79</v>
      </c>
      <c r="K40">
        <f>K36*E40</f>
        <v>5.8830666351444773E-2</v>
      </c>
      <c r="L40">
        <f>((F40*K36)^2+(L36*E40)^2)^0.5</f>
        <v>3.3881047658108421E-3</v>
      </c>
      <c r="M40" s="3">
        <f>L40/K40</f>
        <v>5.7590793644438067E-2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-1.0199414288557338</v>
      </c>
      <c r="I46" t="s">
        <v>132</v>
      </c>
      <c r="K46" s="3">
        <f>ABS(K40-K43)/K43</f>
        <v>0.99491338827260956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0.49745669417064531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1.5385510562730751E-2</v>
      </c>
      <c r="C2">
        <f>Exp2_Act_C1!C2</f>
        <v>1.6286994542188706E-3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8.3911403644042565E-2</v>
      </c>
      <c r="J3">
        <f>AVERAGE(I3:I4)</f>
        <v>3.8889535363130855E-2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64.996218092518831</v>
      </c>
      <c r="C5">
        <f>C2/B2^2</f>
        <v>6.8804544705851667</v>
      </c>
      <c r="E5">
        <f>B5*F1</f>
        <v>64.996218092518831</v>
      </c>
      <c r="F5">
        <f>((C5*F$1)^2+(G$1*B5)^2)^0.5</f>
        <v>6.9117093402481853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1.5385510562730751E-2</v>
      </c>
      <c r="Q7">
        <f>C2</f>
        <v>1.6286994542188706E-3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1.5152383407760111E-2</v>
      </c>
      <c r="F9">
        <f>F5/((1+E5)^2)</f>
        <v>1.5868919909868137E-3</v>
      </c>
      <c r="G9" s="3">
        <f>F9/E9</f>
        <v>0.10472886992643719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1.4652867202600714E-2</v>
      </c>
      <c r="Q10">
        <f>((L$9*P7)^2+(Q7*K$9)^2)^0.5</f>
        <v>1.5649229547089788E-3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1.5152383407760111E-2</v>
      </c>
      <c r="F13">
        <f>((F9*F$1)^2+(E9*G$1)^2)^0.5</f>
        <v>1.5942566368093696E-3</v>
      </c>
      <c r="G13" s="3">
        <f t="shared" si="0"/>
        <v>0.10521490869831675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0.98555873868173383</v>
      </c>
      <c r="K14">
        <f>Q10/((1+P10)^2)</f>
        <v>1.5200503967719139E-3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0.98484761659223985</v>
      </c>
      <c r="F16">
        <f>F13</f>
        <v>1.5942566368093696E-3</v>
      </c>
      <c r="G16" s="3">
        <f t="shared" si="0"/>
        <v>1.6187850891347039E-3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0.98555873868173383</v>
      </c>
      <c r="L18">
        <f>((J14*Q$16)^2+(K14*P$16)^2)^0.5</f>
        <v>1.3360943874454859E-2</v>
      </c>
      <c r="M18" s="3">
        <f t="shared" ref="M18:M19" si="1">L18/K18</f>
        <v>1.3556720010748648E-2</v>
      </c>
    </row>
    <row r="19" spans="3:13" x14ac:dyDescent="0.25">
      <c r="C19" t="s">
        <v>87</v>
      </c>
      <c r="E19">
        <f>E16*E13</f>
        <v>1.4922788684824346E-2</v>
      </c>
      <c r="F19">
        <f>((F16*E13)^2+(E16*F13)^2)^0.5</f>
        <v>1.5702856702591141E-3</v>
      </c>
      <c r="G19" s="3">
        <f t="shared" si="0"/>
        <v>0.105227360879003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1.4441261318266174E-2</v>
      </c>
      <c r="L21">
        <f>L18</f>
        <v>1.3360943874454859E-2</v>
      </c>
      <c r="M21" s="3">
        <f>L21/K21</f>
        <v>0.92519230695972077</v>
      </c>
    </row>
    <row r="22" spans="3:13" x14ac:dyDescent="0.25">
      <c r="C22" t="s">
        <v>89</v>
      </c>
      <c r="E22">
        <f>E19+E13</f>
        <v>3.0075172092584458E-2</v>
      </c>
      <c r="F22">
        <f>((F19^2+F13^2)^0.5)</f>
        <v>2.2377335208267845E-3</v>
      </c>
      <c r="G22" s="3">
        <f t="shared" si="0"/>
        <v>7.4404678847325212E-2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1.4232711289803723E-2</v>
      </c>
      <c r="L24">
        <f>((L21*K18)^2+(K21*L18)^2)^0.5</f>
        <v>1.3169408543806622E-2</v>
      </c>
      <c r="M24" s="3">
        <f t="shared" ref="M24:M25" si="3">L24/K24</f>
        <v>0.92529162403801102</v>
      </c>
    </row>
    <row r="25" spans="3:13" x14ac:dyDescent="0.25">
      <c r="C25" t="s">
        <v>90</v>
      </c>
      <c r="E25">
        <f>1-E22</f>
        <v>0.96992482790741552</v>
      </c>
      <c r="F25">
        <f>F22</f>
        <v>2.2377335208267845E-3</v>
      </c>
      <c r="G25" s="3">
        <f t="shared" si="0"/>
        <v>2.3071205689771126E-3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0.99979144997153757</v>
      </c>
      <c r="L27">
        <f>((L24^2+L18^2)^0.5)</f>
        <v>1.8760280984303504E-2</v>
      </c>
      <c r="M27" s="3">
        <f t="shared" ref="M27:M28" si="4">L27/K27</f>
        <v>1.876419425754999E-2</v>
      </c>
    </row>
    <row r="28" spans="3:13" x14ac:dyDescent="0.25">
      <c r="C28" t="s">
        <v>92</v>
      </c>
      <c r="E28">
        <f>E13*E25</f>
        <v>1.4696672869158904E-2</v>
      </c>
      <c r="F28">
        <f>((F25*E13)^2+(E25*F13)^2)^0.5</f>
        <v>1.5466808005807386E-3</v>
      </c>
      <c r="G28" s="3">
        <f t="shared" si="0"/>
        <v>0.10524020057808198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2.0855002846242865E-4</v>
      </c>
      <c r="L30">
        <f>L27</f>
        <v>1.8760280984303504E-2</v>
      </c>
      <c r="M30" s="3">
        <f t="shared" ref="M30:M31" si="5">L30/K30</f>
        <v>89.955782421210571</v>
      </c>
    </row>
    <row r="31" spans="3:13" x14ac:dyDescent="0.25">
      <c r="C31" t="s">
        <v>91</v>
      </c>
      <c r="E31" s="6">
        <f>E28+E22</f>
        <v>4.4771844961743364E-2</v>
      </c>
      <c r="F31">
        <f>((F28^2)+F22^2)^0.5</f>
        <v>2.7202339622019486E-3</v>
      </c>
      <c r="G31" s="3">
        <f t="shared" si="0"/>
        <v>6.0757691904953517E-2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2.0553830300347088E-4</v>
      </c>
      <c r="L33">
        <f>((L30*K18)^2+(K30*L18)^2)^0.5</f>
        <v>1.8489359074168158E-2</v>
      </c>
      <c r="M33" s="3">
        <f t="shared" ref="M33:M34" si="6">L33/K33</f>
        <v>89.955783442738323</v>
      </c>
    </row>
    <row r="34" spans="3:13" x14ac:dyDescent="0.25">
      <c r="C34" t="s">
        <v>93</v>
      </c>
      <c r="E34">
        <f>1-E31</f>
        <v>0.95522815503825664</v>
      </c>
      <c r="F34">
        <f>F31</f>
        <v>2.7202339622019486E-3</v>
      </c>
      <c r="G34" s="3">
        <f t="shared" si="0"/>
        <v>2.8477321861320177E-3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0.99999698827454109</v>
      </c>
      <c r="L36">
        <f>((L33^2)+L27^2)^0.5</f>
        <v>2.6340169733385242E-2</v>
      </c>
      <c r="M36" s="3">
        <f t="shared" ref="M36:M37" si="7">L36/K36</f>
        <v>2.6340249062983937E-2</v>
      </c>
    </row>
    <row r="37" spans="3:13" x14ac:dyDescent="0.25">
      <c r="C37" t="s">
        <v>94</v>
      </c>
      <c r="E37">
        <f>E34*E13</f>
        <v>1.4473983247026983E-2</v>
      </c>
      <c r="F37">
        <f>((F34*E13)^2+(E34*F13)^2)^0.5</f>
        <v>1.5234365244442679E-3</v>
      </c>
      <c r="G37" s="3">
        <f t="shared" si="0"/>
        <v>0.10525343980601802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5.9245828208770349E-2</v>
      </c>
      <c r="F40">
        <f>(F37^2+F31^2)^0.5</f>
        <v>3.1177767163682109E-3</v>
      </c>
      <c r="G40" s="3">
        <f t="shared" si="0"/>
        <v>5.2624409357259629E-2</v>
      </c>
      <c r="J40" t="s">
        <v>79</v>
      </c>
      <c r="K40" s="59">
        <f>K36*E40</f>
        <v>5.9245649776601197E-2</v>
      </c>
      <c r="L40" s="59">
        <f>((F40*K36)^2+(L36*E40)^2)^0.5</f>
        <v>3.4865132056032286E-3</v>
      </c>
      <c r="M40" s="3">
        <f>L40/K40</f>
        <v>5.8848425475117518E-2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7.7415371184340026E-2</v>
      </c>
      <c r="I46" t="s">
        <v>132</v>
      </c>
      <c r="K46" s="3">
        <f>ABS(K40-K43)/K43</f>
        <v>0.92570143780368608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0.47034377595355803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1.5385510562730751E-2</v>
      </c>
      <c r="C2">
        <f>'Exp1'!W17</f>
        <v>4.6101245909687505E-2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64.996218092518831</v>
      </c>
      <c r="C5">
        <f>C2/B2^2</f>
        <v>194.7550990437241</v>
      </c>
      <c r="E5">
        <f>B5*F1</f>
        <v>64.996218092518831</v>
      </c>
      <c r="F5">
        <f>((C5*F$1)^2+(G$1*B5)^2)^0.5</f>
        <v>194.75620574403544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1.5385510562730751E-2</v>
      </c>
      <c r="Q7">
        <f>Exp2_Act_C2!Q7</f>
        <v>1.6286994542188706E-3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1.5152383407760111E-2</v>
      </c>
      <c r="F9">
        <f>F5/((1+E5)^2)</f>
        <v>4.4714997097822451E-2</v>
      </c>
      <c r="G9" s="3">
        <f>F9/E9</f>
        <v>2.951020700474237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1.4652867202600714E-2</v>
      </c>
      <c r="Q10">
        <f>((L$9*P7)^2+(Q7*K$9)^2)^0.5</f>
        <v>1.5649229547089788E-3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1.5152383407760111E-2</v>
      </c>
      <c r="F13">
        <f>((F9*F$1)^2+(E9*G$1)^2)^0.5</f>
        <v>4.4715259067696599E-2</v>
      </c>
      <c r="G13" s="3">
        <f t="shared" si="0"/>
        <v>2.9510379894951853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0.98555873868173383</v>
      </c>
      <c r="K14">
        <f>Q10/((1+P10)^2)</f>
        <v>1.5200503967719139E-3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0.98484761659223985</v>
      </c>
      <c r="F16">
        <f>F13</f>
        <v>4.4715259067696599E-2</v>
      </c>
      <c r="G16" s="3">
        <f t="shared" si="0"/>
        <v>4.540322615839789E-2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0.98555873868173383</v>
      </c>
      <c r="L18">
        <f>((J14*Q$16)^2+(K14*P$16)^2)^0.5</f>
        <v>1.2761673471862299E-2</v>
      </c>
      <c r="M18" s="3">
        <f t="shared" ref="M18:M19" si="1">L18/K18</f>
        <v>1.2948668578528451E-2</v>
      </c>
    </row>
    <row r="19" spans="3:13" x14ac:dyDescent="0.25">
      <c r="C19" t="s">
        <v>87</v>
      </c>
      <c r="E19">
        <f>E16*E13</f>
        <v>1.4922788684824346E-2</v>
      </c>
      <c r="F19">
        <f>((F16*E13)^2+(E16*F13)^2)^0.5</f>
        <v>4.4042928180278801E-2</v>
      </c>
      <c r="G19" s="3">
        <f t="shared" si="0"/>
        <v>2.9513872447358338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1.4441261318266174E-2</v>
      </c>
      <c r="L21">
        <f>L18</f>
        <v>1.2761673471862299E-2</v>
      </c>
      <c r="M21" s="3">
        <f>L21/K21</f>
        <v>0.88369521128466588</v>
      </c>
    </row>
    <row r="22" spans="3:13" x14ac:dyDescent="0.25">
      <c r="C22" t="s">
        <v>89</v>
      </c>
      <c r="E22">
        <f>E19+E13</f>
        <v>3.0075172092584458E-2</v>
      </c>
      <c r="F22">
        <f>((F19^2+F13^2)^0.5)</f>
        <v>6.2763316644234304E-2</v>
      </c>
      <c r="G22" s="3">
        <f t="shared" si="0"/>
        <v>2.0868813801304786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1.4232711289803723E-2</v>
      </c>
      <c r="L24">
        <f>((L21*K18)^2+(K21*L18)^2)^0.5</f>
        <v>1.2578728960529433E-2</v>
      </c>
      <c r="M24" s="3">
        <f t="shared" ref="M24:M25" si="3">L24/K24</f>
        <v>0.88379007375360741</v>
      </c>
    </row>
    <row r="25" spans="3:13" x14ac:dyDescent="0.25">
      <c r="C25" t="s">
        <v>90</v>
      </c>
      <c r="E25">
        <f>1-E22</f>
        <v>0.96992482790741552</v>
      </c>
      <c r="F25">
        <f>F22</f>
        <v>6.2763316644234304E-2</v>
      </c>
      <c r="G25" s="3">
        <f t="shared" si="0"/>
        <v>6.4709464938271899E-2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0.99979144997153757</v>
      </c>
      <c r="L27">
        <f>((L24^2+L18^2)^0.5)</f>
        <v>1.7918837352487348E-2</v>
      </c>
      <c r="M27" s="3">
        <f t="shared" ref="M27:M28" si="4">L27/K27</f>
        <v>1.7922575106035833E-2</v>
      </c>
    </row>
    <row r="28" spans="3:13" x14ac:dyDescent="0.25">
      <c r="C28" t="s">
        <v>92</v>
      </c>
      <c r="E28">
        <f>E13*E25</f>
        <v>1.4696672869158904E-2</v>
      </c>
      <c r="F28">
        <f>((F25*E13)^2+(E25*F13)^2)^0.5</f>
        <v>4.338086547433944E-2</v>
      </c>
      <c r="G28" s="3">
        <f t="shared" si="0"/>
        <v>2.9517473689827147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2.0855002846242865E-4</v>
      </c>
      <c r="L30">
        <f>L27</f>
        <v>1.7918837352487348E-2</v>
      </c>
      <c r="M30" s="3">
        <f t="shared" ref="M30:M31" si="5">L30/K30</f>
        <v>85.92104966178664</v>
      </c>
    </row>
    <row r="31" spans="3:13" x14ac:dyDescent="0.25">
      <c r="C31" t="s">
        <v>91</v>
      </c>
      <c r="E31" s="6">
        <f>E28+E22</f>
        <v>4.4771844961743364E-2</v>
      </c>
      <c r="F31">
        <f>((F28^2)+F22^2)^0.5</f>
        <v>7.6296352504475293E-2</v>
      </c>
      <c r="G31" s="3">
        <f t="shared" si="0"/>
        <v>1.7041145516712342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2.0553830300347088E-4</v>
      </c>
      <c r="L33">
        <f>((L30*K18)^2+(K30*L18)^2)^0.5</f>
        <v>1.7660066940306304E-2</v>
      </c>
      <c r="M33" s="3">
        <f t="shared" ref="M33:M34" si="6">L33/K33</f>
        <v>85.921050637496421</v>
      </c>
    </row>
    <row r="34" spans="3:13" x14ac:dyDescent="0.25">
      <c r="C34" t="s">
        <v>93</v>
      </c>
      <c r="E34">
        <f>1-E31</f>
        <v>0.95522815503825664</v>
      </c>
      <c r="F34">
        <f>F31</f>
        <v>7.6296352504475293E-2</v>
      </c>
      <c r="G34" s="3">
        <f t="shared" si="0"/>
        <v>7.9872386614713672E-2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0.99999698827454109</v>
      </c>
      <c r="L36">
        <f>((L33^2)+L27^2)^0.5</f>
        <v>2.5158749897421284E-2</v>
      </c>
      <c r="M36" s="3">
        <f t="shared" ref="M36:M37" si="7">L36/K36</f>
        <v>2.5158825668897069E-2</v>
      </c>
    </row>
    <row r="37" spans="3:13" x14ac:dyDescent="0.25">
      <c r="C37" t="s">
        <v>94</v>
      </c>
      <c r="E37">
        <f>E34*E13</f>
        <v>1.4473983247026983E-2</v>
      </c>
      <c r="F37">
        <f>((F34*E13)^2+(E34*F13)^2)^0.5</f>
        <v>4.2728916594036527E-2</v>
      </c>
      <c r="G37" s="3">
        <f t="shared" si="0"/>
        <v>2.9521186991019368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5.9245828208770349E-2</v>
      </c>
      <c r="F40">
        <f>(F37^2+F31^2)^0.5</f>
        <v>8.7446519191945446E-2</v>
      </c>
      <c r="G40" s="3">
        <f t="shared" si="0"/>
        <v>1.475994544017539</v>
      </c>
      <c r="J40" t="s">
        <v>79</v>
      </c>
      <c r="K40" s="60">
        <f>K36*E40</f>
        <v>5.9245649776601197E-2</v>
      </c>
      <c r="L40" s="60">
        <f>((F40*K36)^2+(L36*E40)^2)^0.5</f>
        <v>8.745895837691442E-2</v>
      </c>
      <c r="M40" s="3">
        <f>L40/K40</f>
        <v>1.476208948786919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7.7415371184340026E-2</v>
      </c>
      <c r="I46" t="s">
        <v>132</v>
      </c>
      <c r="K46" s="3">
        <f>ABS(K40-K43)/K43</f>
        <v>0.99565454412270826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0.52818335705761565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1.5385510562730751E-2</v>
      </c>
      <c r="C2">
        <f>'Exp1'!W17</f>
        <v>4.6101245909687505E-2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64.996218092518831</v>
      </c>
      <c r="C5">
        <f>C2/B2^2</f>
        <v>194.7550990437241</v>
      </c>
      <c r="E5">
        <f>B5*F1</f>
        <v>64.996218092518831</v>
      </c>
      <c r="F5">
        <f>((C5*F$1)^2+(G$1*B5)^2)^0.5</f>
        <v>194.75620574403544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1.5385510562730751E-2</v>
      </c>
      <c r="Q7">
        <f>Exp2_Act_C3!Q7</f>
        <v>1.6286994542188706E-3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1.5152383407760111E-2</v>
      </c>
      <c r="F9">
        <f>F5/((1+E5)^2)</f>
        <v>4.4714997097822451E-2</v>
      </c>
      <c r="G9" s="3">
        <f>F9/E9</f>
        <v>2.951020700474237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1.4652867202600714E-2</v>
      </c>
      <c r="Q10">
        <f>((L$9*P7)^2+(Q7*K$9)^2)^0.5</f>
        <v>1.5649229547089788E-3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1.5152383407760111E-2</v>
      </c>
      <c r="F13">
        <f>((F9*F$1)^2+(E9*G$1)^2)^0.5</f>
        <v>4.4715259067696599E-2</v>
      </c>
      <c r="G13" s="3">
        <f t="shared" si="0"/>
        <v>2.9510379894951853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0.98555873868173383</v>
      </c>
      <c r="K14">
        <f>Q10/((1+P10)^2)</f>
        <v>1.5200503967719139E-3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0.98484761659223985</v>
      </c>
      <c r="F16">
        <f>F13</f>
        <v>4.4715259067696599E-2</v>
      </c>
      <c r="G16" s="3">
        <f t="shared" si="0"/>
        <v>4.540322615839789E-2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0.98555873868173383</v>
      </c>
      <c r="L18">
        <f>((J14*Q$16)^2+(K14*P$16)^2)^0.5</f>
        <v>1.2761673471862299E-2</v>
      </c>
      <c r="M18" s="3">
        <f t="shared" ref="M18:M19" si="1">L18/K18</f>
        <v>1.2948668578528451E-2</v>
      </c>
    </row>
    <row r="19" spans="3:13" x14ac:dyDescent="0.25">
      <c r="C19" t="s">
        <v>87</v>
      </c>
      <c r="E19">
        <f>E16*E13</f>
        <v>1.4922788684824346E-2</v>
      </c>
      <c r="F19">
        <f>((F16*E13)^2+(E16*F13)^2)^0.5</f>
        <v>4.4042928180278801E-2</v>
      </c>
      <c r="G19" s="3">
        <f t="shared" si="0"/>
        <v>2.9513872447358338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1.4441261318266174E-2</v>
      </c>
      <c r="L21">
        <f>L18</f>
        <v>1.2761673471862299E-2</v>
      </c>
      <c r="M21" s="3">
        <f>L21/K21</f>
        <v>0.88369521128466588</v>
      </c>
    </row>
    <row r="22" spans="3:13" x14ac:dyDescent="0.25">
      <c r="C22" t="s">
        <v>89</v>
      </c>
      <c r="E22">
        <f>E19+E13</f>
        <v>3.0075172092584458E-2</v>
      </c>
      <c r="F22">
        <f>((F19^2+F13^2)^0.5)</f>
        <v>6.2763316644234304E-2</v>
      </c>
      <c r="G22" s="3">
        <f t="shared" si="0"/>
        <v>2.0868813801304786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1.4232711289803723E-2</v>
      </c>
      <c r="L24">
        <f>((L21*K18)^2+(K21*L18)^2)^0.5</f>
        <v>1.2578728960529433E-2</v>
      </c>
      <c r="M24" s="3">
        <f t="shared" ref="M24:M25" si="3">L24/K24</f>
        <v>0.88379007375360741</v>
      </c>
    </row>
    <row r="25" spans="3:13" x14ac:dyDescent="0.25">
      <c r="C25" t="s">
        <v>90</v>
      </c>
      <c r="E25">
        <f>1-E22</f>
        <v>0.96992482790741552</v>
      </c>
      <c r="F25">
        <f>F22</f>
        <v>6.2763316644234304E-2</v>
      </c>
      <c r="G25" s="3">
        <f t="shared" si="0"/>
        <v>6.4709464938271899E-2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0.99979144997153757</v>
      </c>
      <c r="L27">
        <f>((L24^2+L18^2)^0.5)</f>
        <v>1.7918837352487348E-2</v>
      </c>
      <c r="M27" s="3">
        <f t="shared" ref="M27:M28" si="4">L27/K27</f>
        <v>1.7922575106035833E-2</v>
      </c>
    </row>
    <row r="28" spans="3:13" x14ac:dyDescent="0.25">
      <c r="C28" t="s">
        <v>92</v>
      </c>
      <c r="E28">
        <f>E13*E25</f>
        <v>1.4696672869158904E-2</v>
      </c>
      <c r="F28">
        <f>((F25*E13)^2+(E25*F13)^2)^0.5</f>
        <v>4.338086547433944E-2</v>
      </c>
      <c r="G28" s="3">
        <f t="shared" si="0"/>
        <v>2.9517473689827147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2.0855002846242865E-4</v>
      </c>
      <c r="L30">
        <f>L27</f>
        <v>1.7918837352487348E-2</v>
      </c>
      <c r="M30" s="3">
        <f t="shared" ref="M30:M31" si="5">L30/K30</f>
        <v>85.92104966178664</v>
      </c>
    </row>
    <row r="31" spans="3:13" x14ac:dyDescent="0.25">
      <c r="C31" t="s">
        <v>91</v>
      </c>
      <c r="E31" s="6">
        <f>E28+E22</f>
        <v>4.4771844961743364E-2</v>
      </c>
      <c r="F31">
        <f>((F28^2)+F22^2)^0.5</f>
        <v>7.6296352504475293E-2</v>
      </c>
      <c r="G31" s="3">
        <f t="shared" si="0"/>
        <v>1.7041145516712342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2.0553830300347088E-4</v>
      </c>
      <c r="L33">
        <f>((L30*K18)^2+(K30*L18)^2)^0.5</f>
        <v>1.7660066940306304E-2</v>
      </c>
      <c r="M33" s="3">
        <f t="shared" ref="M33:M34" si="6">L33/K33</f>
        <v>85.921050637496421</v>
      </c>
    </row>
    <row r="34" spans="3:14" x14ac:dyDescent="0.25">
      <c r="C34" t="s">
        <v>93</v>
      </c>
      <c r="E34">
        <f>1-E31</f>
        <v>0.95522815503825664</v>
      </c>
      <c r="F34">
        <f>F31</f>
        <v>7.6296352504475293E-2</v>
      </c>
      <c r="G34" s="3">
        <f t="shared" si="0"/>
        <v>7.9872386614713672E-2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0.99999698827454109</v>
      </c>
      <c r="L36">
        <f>((L33^2)+L27^2)^0.5</f>
        <v>2.5158749897421284E-2</v>
      </c>
      <c r="M36" s="3">
        <f t="shared" ref="M36:M37" si="7">L36/K36</f>
        <v>2.5158825668897069E-2</v>
      </c>
    </row>
    <row r="37" spans="3:14" x14ac:dyDescent="0.25">
      <c r="C37" t="s">
        <v>94</v>
      </c>
      <c r="E37">
        <f>E34*E13</f>
        <v>1.4473983247026983E-2</v>
      </c>
      <c r="F37">
        <f>((F34*E13)^2+(E34*F13)^2)^0.5</f>
        <v>4.2728916594036527E-2</v>
      </c>
      <c r="G37" s="3">
        <f t="shared" si="0"/>
        <v>2.9521186991019368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5.9245828208770349E-2</v>
      </c>
      <c r="F40">
        <f>(F37^2+F31^2)^0.5</f>
        <v>8.7446519191945446E-2</v>
      </c>
      <c r="G40" s="3">
        <f t="shared" si="0"/>
        <v>1.475994544017539</v>
      </c>
      <c r="I40" s="61"/>
      <c r="J40" s="61" t="s">
        <v>79</v>
      </c>
      <c r="K40" s="61">
        <f>K36*E40</f>
        <v>5.9245649776601197E-2</v>
      </c>
      <c r="L40" s="61">
        <f>((F40*K36)^2+(L36*E40)^2)^0.5</f>
        <v>8.745895837691442E-2</v>
      </c>
      <c r="M40" s="62">
        <f>L40/K40</f>
        <v>1.476208948786919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-1.0200595392898857</v>
      </c>
      <c r="I46" t="s">
        <v>132</v>
      </c>
      <c r="K46" s="3">
        <f>ABS(K40-K43)/K43</f>
        <v>0.99487750801341857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0.507965161689657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2016-04-22T07:34:42Z</dcterms:modified>
</cp:coreProperties>
</file>