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<sst xmlns="http://schemas.openxmlformats.org/spreadsheetml/2006/main" count="680" uniqueCount="172">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</sst>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8.3510383165698684E-2</v>
      </c>
      <c r="S6" s="25">
        <f>Exp2_eq_V_p_sep_C1!C2</f>
        <v>7.9326202493293571E-3</v>
      </c>
      <c r="T6" s="25"/>
      <c r="U6" s="25">
        <f>Exp2_eq_V_p_sep_C1!P7</f>
        <v>8.3510383165698684E-2</v>
      </c>
      <c r="V6" s="27">
        <f>Exp2_eq_V_p_sep_C1!Q7</f>
        <v>7.9326202493293571E-3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0.27433967518051694</v>
      </c>
      <c r="S10" s="25">
        <f>Exp2_eq_V_p_sep_C1!L40</f>
        <v>1.4236253379104644E-2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3.6338197862721282</v>
      </c>
      <c r="S13" s="18">
        <f>((S11/R10)^2+((S10*R11)/(R10^2))^2)^0.5</f>
        <v>0.24225050553677621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8.3510383165698684E-2</v>
      </c>
      <c r="E16" s="25">
        <f>'Exp1'!AO12</f>
        <v>7.9326202493293571E-3</v>
      </c>
      <c r="F16" s="25"/>
      <c r="G16" s="25">
        <f>'Exp1'!AN12</f>
        <v>8.3510383165698684E-2</v>
      </c>
      <c r="H16" s="25">
        <f>'Exp1'!AO12</f>
        <v>7.9326202493293571E-3</v>
      </c>
      <c r="J16" s="22" t="s">
        <v>152</v>
      </c>
      <c r="K16" s="25">
        <f>Exp2_Eq_V_P_Sep_C3!B2</f>
        <v>8.3510383165698684E-2</v>
      </c>
      <c r="L16" s="25">
        <f>Exp2_Eq_V_P_Sep_C3!C2</f>
        <v>4.0643900146338681E-2</v>
      </c>
      <c r="M16" s="25"/>
      <c r="N16" s="25">
        <f>Exp2_Eq_V_P_Sep_C3!P7</f>
        <v>8.3510383165698684E-2</v>
      </c>
      <c r="O16" s="27">
        <f>Exp2_Eq_V_P_Sep_C3!Q7</f>
        <v>7.9326202493293571E-3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8.3510383165698684E-2</v>
      </c>
      <c r="S18" s="25">
        <f>Exp2_Eq_V_P_Sep_C2!C2</f>
        <v>4.0643900146338681E-2</v>
      </c>
      <c r="T18" s="25"/>
      <c r="U18" s="25">
        <f>Exp2_Eq_V_P_Sep_C2!P7</f>
        <v>8.3510383165698684E-2</v>
      </c>
      <c r="V18" s="27">
        <f>Exp2_Eq_V_P_Sep_C2!Q7</f>
        <v>7.9326202493293571E-3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7.1133523497666523E-2</v>
      </c>
      <c r="E20" s="25">
        <f>'Exp1'!AD27</f>
        <v>6.3268445971461345E-3</v>
      </c>
      <c r="F20" s="25"/>
      <c r="G20" s="25"/>
      <c r="H20" s="27"/>
      <c r="J20" s="22" t="s">
        <v>79</v>
      </c>
      <c r="K20" s="25">
        <f>Exp2_Eq_V_P_Sep_C3!K40</f>
        <v>0.27433967518051694</v>
      </c>
      <c r="L20" s="25">
        <f>Exp2_Eq_V_P_Sep_C3!L40</f>
        <v>6.258881863321375E-2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0.27433967518051694</v>
      </c>
      <c r="S22" s="25">
        <f>Exp2_Eq_V_P_Sep_C2!L40</f>
        <v>6.258881863321375E-2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11.72326668310571</v>
      </c>
      <c r="E23" s="18">
        <f>'Exp1'!AD33</f>
        <v>1.6990075312320274</v>
      </c>
      <c r="F23" s="18"/>
      <c r="G23" s="18"/>
      <c r="H23" s="41"/>
      <c r="J23" s="24" t="s">
        <v>154</v>
      </c>
      <c r="K23" s="18">
        <f>K21/K20</f>
        <v>3.6294950044195584</v>
      </c>
      <c r="L23" s="18">
        <f>((L21/K20)^2+((L20*K21)/(K20^2))^2)^0.5</f>
        <v>0.84200742556044672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3.3913356012540987</v>
      </c>
      <c r="S25" s="18">
        <f>((S23/R22)^2+((S22*R23)/(R22^2))^2)^0.5</f>
        <v>0.79159833087140752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workbookViewId="0">
      <selection activeCell="E10" sqref="E10:G10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2.663624</v>
      </c>
      <c r="F4">
        <v>2.7844000000000001E-2</v>
      </c>
      <c r="G4" s="3">
        <v>1.0453427360618465E-2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-0.38766657756500167</v>
      </c>
      <c r="M4" s="8">
        <f>((F8/E5)^2+((F5*E8)/(E5^2))^2)^0.5</f>
        <v>4.8163520551378354E-2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2.663624</v>
      </c>
      <c r="S4">
        <f>(($Q4*$Q$2*E4)^2+(F4*$Q4)^2)^0.5</f>
        <v>0.13606072309612352</v>
      </c>
      <c r="T4" s="3">
        <f>S4/R4</f>
        <v>5.1081054644395572E-2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-0.38766657756500167</v>
      </c>
      <c r="Z4" s="8">
        <f>((S8/R5)^2+((S5*R8)/(R5^2))^2)^0.5</f>
        <v>0.1093060719464288</v>
      </c>
      <c r="AA4" s="42"/>
      <c r="AC4" s="43"/>
      <c r="AE4" s="64">
        <f>Y12/Y11</f>
        <v>8.8462382473232282</v>
      </c>
      <c r="AF4" s="61">
        <f>((Z12/Y11)^2+((Y12*Z11)/(Y11^2))^2)^0.5</f>
        <v>1.0971034437543155</v>
      </c>
      <c r="AH4">
        <v>0.93618299999999999</v>
      </c>
      <c r="AI4">
        <v>0</v>
      </c>
      <c r="AK4">
        <f>1/S16</f>
        <v>1.4</v>
      </c>
      <c r="AL4">
        <f>T16/S16^2</f>
        <v>1.979898987322333E-2</v>
      </c>
      <c r="AN4">
        <f>AK10*AK4</f>
        <v>11.974558876299625</v>
      </c>
      <c r="AO4">
        <f>((AL10*AK4)^2+(AL4*AK10)^2)^0.5</f>
        <v>1.1374588957452818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1.5021907091600002</v>
      </c>
      <c r="F5" s="10">
        <f>((F4*$C5*$B5)^2+($C5*$B$2*E4)^2+($C$2*$B5*E4)^2)^0.5</f>
        <v>3.642236403782062E-2</v>
      </c>
      <c r="G5" s="3">
        <f>F5/E5</f>
        <v>2.4246165161138158E-2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1.5021907091600002</v>
      </c>
      <c r="S5">
        <f>((S4*$C5*$B5)^2+($C5*$B$2*R4)^2+($C$2*$B5*R4)^2)^0.5</f>
        <v>8.3474732217720171E-2</v>
      </c>
      <c r="T5" s="3">
        <f>S5/R5</f>
        <v>5.5568664956261005E-2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3.6962220000000001</v>
      </c>
      <c r="F7">
        <v>4.3450000000000003E-2</v>
      </c>
      <c r="G7" s="3">
        <v>1.1755246302846528E-2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-0.27690469826071551</v>
      </c>
      <c r="M7" s="3">
        <f>((M4*F19)^2+(L4*G19)^2)^0.5</f>
        <v>3.4624677018866692E-2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3.6962220000000001</v>
      </c>
      <c r="S7">
        <f>(($Q7*$Q$2*E7)^2+(F7*$Q7)^2)^0.5</f>
        <v>0.18985005973981153</v>
      </c>
      <c r="T7" s="3">
        <f>S7/R7</f>
        <v>5.1363273023052061E-2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-0.27690469826071551</v>
      </c>
      <c r="Z7" s="3">
        <f>((Z4*S19)^2+(Y4*T19)^2)^0.5</f>
        <v>7.8173911430096971E-2</v>
      </c>
      <c r="AA7" s="54" t="s">
        <v>15</v>
      </c>
      <c r="AB7" s="54">
        <f>1/(1+1/V17)</f>
        <v>-0.24929258324399081</v>
      </c>
      <c r="AC7">
        <f>W14/((V14+1)^2)</f>
        <v>0.1093060719464288</v>
      </c>
      <c r="AH7">
        <f>S19</f>
        <v>0.7142857142857143</v>
      </c>
      <c r="AI7">
        <f>T19</f>
        <v>1.0101525445522107E-2</v>
      </c>
      <c r="AK7">
        <f>AH4*AH7</f>
        <v>0.66870214285714291</v>
      </c>
      <c r="AL7">
        <f>((AI7*AH4)^2+(AH7*AI4)^2)^0.5</f>
        <v>9.4568763961652234E-3</v>
      </c>
      <c r="AN7">
        <f>1/AN4</f>
        <v>8.3510383165698684E-2</v>
      </c>
      <c r="AO7">
        <f>AO4/AN4^2</f>
        <v>7.9326202493293571E-3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2.0845398402300002</v>
      </c>
      <c r="F8">
        <f>((F7*$C8*$B8)^2+($C8*$B$2*E7)^2+($C$2*$B8*E7)^2)^0.5</f>
        <v>5.17700074038678E-2</v>
      </c>
      <c r="G8" s="3">
        <f>F8/E8</f>
        <v>2.4835220898515278E-2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2.0845398402300002</v>
      </c>
      <c r="S8">
        <f>((S7*$C8*$B8)^2+($C8*$B$2*R7)^2+($C$2*$B8*R7)^2)^0.5</f>
        <v>0.11637611237002986</v>
      </c>
      <c r="T8" s="3">
        <f>S8/R8</f>
        <v>5.5828202524154859E-2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0.46201199999999998</v>
      </c>
      <c r="F10">
        <v>1.1218000000000001E-2</v>
      </c>
      <c r="G10" s="3">
        <v>2.428075461243431E-2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0.17094444</v>
      </c>
      <c r="S10">
        <f>(($Q10*$Q$2*E10)^2+(F10*$Q10)^2)^0.5</f>
        <v>9.5017357547389197E-3</v>
      </c>
      <c r="T10" s="3">
        <f>S10/R10</f>
        <v>5.5583766016250188E-2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6.9997299249918613E-2</v>
      </c>
      <c r="AI10" s="3">
        <f>Z14</f>
        <v>5.8028477040654265E-3</v>
      </c>
      <c r="AK10">
        <f>AK7/AH10-1</f>
        <v>8.553256340214018</v>
      </c>
      <c r="AL10">
        <f>((AL7/AH10)^2+((AK7*AI10)/(AH10^2))^2)^0.5</f>
        <v>0.80341577141731735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0.23682273107999999</v>
      </c>
      <c r="F11" s="18">
        <f>((F10*$C11*$B11)^2+($C11*$B$2*E10)^2+($C$2*$B11*E10)^2)^0.5</f>
        <v>7.7997165186385166E-3</v>
      </c>
      <c r="G11" s="20">
        <f>F11/E11</f>
        <v>3.2934830550551041E-2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0.15765157488720408</v>
      </c>
      <c r="M11" s="3">
        <f>((F11/E5)^2+((F5*E11)/(E5^2))^2)^0.5</f>
        <v>6.4475053297544122E-3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8.76244104996E-2</v>
      </c>
      <c r="S11" s="18">
        <f>((S10*$C11*$B11)^2+($C11*$B$2*R10)^2+($C$2*$B11*R10)^2)^0.5</f>
        <v>5.2462828636447639E-3</v>
      </c>
      <c r="T11" s="20">
        <f>S11/R11</f>
        <v>5.9872389825306876E-2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5.8331082708265515E-2</v>
      </c>
      <c r="Z11" s="3">
        <f>((S11/R5)^2+((S5*R11)/(R5^2))^2)^0.5</f>
        <v>4.7648246073672875E-3</v>
      </c>
      <c r="AA11" s="27"/>
      <c r="AB11" s="54" t="s">
        <v>19</v>
      </c>
      <c r="AC11" s="54">
        <f>(1/(1+Y25))*AB7</f>
        <v>5.0391448153121472E-2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8.3510383165698684E-2</v>
      </c>
      <c r="AO12">
        <f>AO7</f>
        <v>7.9326202493293571E-3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-0.2793657956691995</v>
      </c>
      <c r="J14" s="6">
        <f>((F5/E8)^2+((F8*E5)/(E8^2))^2)^0.5</f>
        <v>2.5011973965112577E-2</v>
      </c>
      <c r="K14" s="22" t="s">
        <v>65</v>
      </c>
      <c r="L14" s="3">
        <f>L11/F23</f>
        <v>0.18918188986464488</v>
      </c>
      <c r="M14" s="3">
        <f>((M11/F23)^2+((L11*G23)/(F23^2))^2)^0.5</f>
        <v>8.1865270693827399E-3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-0.2793657956691995</v>
      </c>
      <c r="W14" s="6">
        <f>((S5/R8)^2+((S8*R5)/(R8^2))^2)^0.5</f>
        <v>5.6764135894849133E-2</v>
      </c>
      <c r="X14" s="22" t="s">
        <v>65</v>
      </c>
      <c r="Y14" s="3">
        <f>Y11/S23</f>
        <v>6.9997299249918613E-2</v>
      </c>
      <c r="Z14" s="3">
        <f>((Z11/S23)^2+((Y11*T23)/(S23^2))^2)^0.5</f>
        <v>5.8028477040654265E-3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-5.9471208385692824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-0.19954699690657107</v>
      </c>
      <c r="J17">
        <f>((J14*F16)^2+(I14*G16)^2)^0.5</f>
        <v>1.8087202195472954E-2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-0.19954699690657107</v>
      </c>
      <c r="W17">
        <f>((W14*S16)^2+(V14*T16)^2)^0.5</f>
        <v>4.0643900146338681E-2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6.9591985971415568E-2</v>
      </c>
      <c r="AO17">
        <f>((AO14*AN12)^2+(AO12*AN14)^2)^0.5</f>
        <v>6.6833780567584289E-3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-0.68320216685714552</v>
      </c>
      <c r="M18">
        <f>((M14/L7)^2+((L14*M7)/(L7^2))^2)^0.5</f>
        <v>9.0399923317574571E-2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-0.25278480173714385</v>
      </c>
      <c r="Z18">
        <f>((Z14/Y7)^2+((Y14*Z7)/(Y7^2))^2)^0.5</f>
        <v>7.43777965855211E-2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0.93493595045197408</v>
      </c>
      <c r="AO19">
        <f>AO17/((AN17+1)^2)</f>
        <v>5.8419757231542111E-3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7.7073911300882883E-2</v>
      </c>
      <c r="AD20">
        <f>U32/((1+T32)^2)</f>
        <v>6.8314220870128181E-3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-1.4636955918921952</v>
      </c>
      <c r="M22">
        <f>M18/(L18^2)</f>
        <v>0.19367322834471259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-3.9559340321410685</v>
      </c>
      <c r="Z22">
        <f>Z18/(Y18^2)</f>
        <v>1.1639689361320269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0.92292608869911708</v>
      </c>
      <c r="AD24">
        <f>U41/((1+T41)^2)</f>
        <v>6.8314220870128181E-3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-2.9564347102706341</v>
      </c>
      <c r="M25">
        <f>((L22*G25)^2+(M22*F25)^2)^0.5</f>
        <v>0.2337315393391223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-5.9471208385692824</v>
      </c>
      <c r="Z25">
        <f>((Y22*T25)^2+(Z22*S25)^2)^0.5</f>
        <v>1.3983751773450714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11.974558876299625</v>
      </c>
      <c r="W27" s="27">
        <f>AO7/(AN7^2)</f>
        <v>1.1374588957452818</v>
      </c>
      <c r="Z27" s="4"/>
      <c r="AB27" s="61" t="s">
        <v>79</v>
      </c>
      <c r="AC27" s="61">
        <f>AC24*AC20</f>
        <v>7.1133523497666523E-2</v>
      </c>
      <c r="AD27" s="61">
        <f>((AD20*AC24)^2+(AD24*AC20)^2)^0.5</f>
        <v>6.3268445971461345E-3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11.974558876299625</v>
      </c>
      <c r="U32" s="25">
        <f>((S$30*W27)^2+(T$30*V27)^2)^0.5</f>
        <v>1.149995978934913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11.72326668310571</v>
      </c>
      <c r="AD33">
        <f>((AD28/AC27)^2+((AD27*AC28)/(AC27^2))^2)^0.5</f>
        <v>1.6990075312320274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8.3510383165698684E-2</v>
      </c>
      <c r="W36" s="27">
        <f>AO12</f>
        <v>7.9326202493293571E-3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8.3510383165698684E-2</v>
      </c>
      <c r="U41" s="25">
        <f>((S$30*W36)^2+(T$30*V36)^2)^0.5</f>
        <v>8.0200536681101151E-3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8.3510383165698684E-2</v>
      </c>
      <c r="P26" s="61">
        <f>_xlfn.STDEV.S(Exp2_Act_C1!P7,Exp2_Act_C2!P7)+AVERAGE(Exp2_Act_C2!Q7,Exp2_Act_C1!Q7)</f>
        <v>7.9326202493293571E-3</v>
      </c>
      <c r="Q26" s="62">
        <f>P26/O26</f>
        <v>9.4989628218920999E-2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8.3510383165698684E-2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8.3510383165698684E-2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8.3510383165698684E-2</v>
      </c>
      <c r="C2">
        <f>'Exp1'!AO7</f>
        <v>7.9326202493293571E-3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11.974558876299625</v>
      </c>
      <c r="C5">
        <f>C2/B2^2</f>
        <v>1.1374588957452818</v>
      </c>
      <c r="E5">
        <f>B5*F1</f>
        <v>8.553256340214018</v>
      </c>
      <c r="F5">
        <f>((C5*F$1)^2+(G$1*B5)^2)^0.5</f>
        <v>0.82142569923922371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8.3510383165698684E-2</v>
      </c>
      <c r="Q7">
        <f>C2</f>
        <v>7.9326202493293571E-3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0.1046763495490583</v>
      </c>
      <c r="F9">
        <f>F5/((1+E5)^2)</f>
        <v>9.0004748705631767E-3</v>
      </c>
      <c r="G9" s="3">
        <f>F9/E9</f>
        <v>8.5983843622144618E-2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7.9533698253046362E-2</v>
      </c>
      <c r="Q10">
        <f>((L$9*P7)^2+(Q7*K$9)^2)^0.5</f>
        <v>7.6381463505810617E-3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7.4768821106470221E-2</v>
      </c>
      <c r="F13">
        <f>((F9*F$1)^2+(E9*G$1)^2)^0.5</f>
        <v>6.5152871851837562E-3</v>
      </c>
      <c r="G13" s="3">
        <f t="shared" si="0"/>
        <v>8.7139092054240599E-2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0.92632587719887616</v>
      </c>
      <c r="K14">
        <f>Q10/((1+P10)^2)</f>
        <v>6.5541378002605868E-3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0.92523117889352979</v>
      </c>
      <c r="F16">
        <f>F13</f>
        <v>6.5152871851837562E-3</v>
      </c>
      <c r="G16" s="3">
        <f t="shared" si="0"/>
        <v>7.0417938065763103E-3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0.8822151211417868</v>
      </c>
      <c r="L18">
        <f>((J14*Q$16)^2+(K14*P$16)^2)^0.5</f>
        <v>1.3950760460370529E-2</v>
      </c>
      <c r="M18" s="3">
        <f t="shared" ref="M18:M19" si="1">L18/K18</f>
        <v>1.5813331834887479E-2</v>
      </c>
    </row>
    <row r="19" spans="3:13" x14ac:dyDescent="0.25">
      <c r="C19" t="s">
        <v>87</v>
      </c>
      <c r="E19">
        <f>E16*E13</f>
        <v>6.9178444496818869E-2</v>
      </c>
      <c r="F19">
        <f>((F16*E13)^2+(E16*F13)^2)^0.5</f>
        <v>6.0477979526204866E-3</v>
      </c>
      <c r="G19" s="3">
        <f t="shared" si="0"/>
        <v>8.7423156108960953E-2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0.1177848788582132</v>
      </c>
      <c r="L21">
        <f>L18</f>
        <v>1.3950760460370529E-2</v>
      </c>
      <c r="M21" s="3">
        <f>L21/K21</f>
        <v>0.11844271179464506</v>
      </c>
    </row>
    <row r="22" spans="3:13" x14ac:dyDescent="0.25">
      <c r="C22" t="s">
        <v>89</v>
      </c>
      <c r="E22">
        <f>E19+E13</f>
        <v>0.14394726560328908</v>
      </c>
      <c r="F22">
        <f>((F19^2+F13^2)^0.5)</f>
        <v>8.8895909456588734E-3</v>
      </c>
      <c r="G22" s="3">
        <f t="shared" si="0"/>
        <v>6.1755886146237109E-2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0.10391160117056925</v>
      </c>
      <c r="L24">
        <f>((L21*K18)^2+(K21*L18)^2)^0.5</f>
        <v>1.2416778697243837E-2</v>
      </c>
      <c r="M24" s="3">
        <f t="shared" ref="M24:M25" si="3">L24/K24</f>
        <v>0.11949367113361954</v>
      </c>
    </row>
    <row r="25" spans="3:13" x14ac:dyDescent="0.25">
      <c r="C25" t="s">
        <v>90</v>
      </c>
      <c r="E25">
        <f>1-E22</f>
        <v>0.85605273439671092</v>
      </c>
      <c r="F25">
        <f>F22</f>
        <v>8.8895909456588734E-3</v>
      </c>
      <c r="G25" s="3">
        <f t="shared" si="0"/>
        <v>1.0384396414461157E-2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0.98612672231235599</v>
      </c>
      <c r="L27">
        <f>((L24^2+L18^2)^0.5)</f>
        <v>1.8676191009918647E-2</v>
      </c>
      <c r="M27" s="3">
        <f t="shared" ref="M27:M28" si="4">L27/K27</f>
        <v>1.893893612995811E-2</v>
      </c>
    </row>
    <row r="28" spans="3:13" x14ac:dyDescent="0.25">
      <c r="C28" t="s">
        <v>92</v>
      </c>
      <c r="E28">
        <f>E13*E25</f>
        <v>6.400605375581235E-2</v>
      </c>
      <c r="F28">
        <f>((F25*E13)^2+(E25*F13)^2)^0.5</f>
        <v>5.6168939256361506E-3</v>
      </c>
      <c r="G28" s="3">
        <f t="shared" si="0"/>
        <v>8.7755666785285666E-2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1.3873277687644014E-2</v>
      </c>
      <c r="L30">
        <f>L27</f>
        <v>1.8676191009918647E-2</v>
      </c>
      <c r="M30" s="3">
        <f t="shared" ref="M30:M31" si="5">L30/K30</f>
        <v>1.3461988890017145</v>
      </c>
    </row>
    <row r="31" spans="3:13" x14ac:dyDescent="0.25">
      <c r="C31" t="s">
        <v>91</v>
      </c>
      <c r="E31" s="6">
        <f>E28+E22</f>
        <v>0.20795331935910144</v>
      </c>
      <c r="F31">
        <f>((F28^2)+F22^2)^0.5</f>
        <v>1.0515432685010566E-2</v>
      </c>
      <c r="G31" s="3">
        <f t="shared" si="0"/>
        <v>5.0566313235193568E-2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1.2239215355838513E-2</v>
      </c>
      <c r="L33">
        <f>((L30*K18)^2+(K30*L18)^2)^0.5</f>
        <v>1.6477554815018992E-2</v>
      </c>
      <c r="M33" s="3">
        <f t="shared" ref="M33:M34" si="6">L33/K33</f>
        <v>1.3462917626625999</v>
      </c>
    </row>
    <row r="34" spans="3:13" x14ac:dyDescent="0.25">
      <c r="C34" t="s">
        <v>93</v>
      </c>
      <c r="E34">
        <f>1-E31</f>
        <v>0.79204668064089856</v>
      </c>
      <c r="F34">
        <f>F31</f>
        <v>1.0515432685010566E-2</v>
      </c>
      <c r="G34" s="3">
        <f t="shared" si="0"/>
        <v>1.3276278964393635E-2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0.99836593766819448</v>
      </c>
      <c r="L36">
        <f>((L33^2)+L27^2)^0.5</f>
        <v>2.4906021828484004E-2</v>
      </c>
      <c r="M36" s="3">
        <f t="shared" ref="M36:M37" si="7">L36/K36</f>
        <v>2.4946786432492939E-2</v>
      </c>
    </row>
    <row r="37" spans="3:13" x14ac:dyDescent="0.25">
      <c r="C37" t="s">
        <v>94</v>
      </c>
      <c r="E37">
        <f>E34*E13</f>
        <v>5.9220396572812896E-2</v>
      </c>
      <c r="F37">
        <f>((F34*E13)^2+(E34*F13)^2)^0.5</f>
        <v>5.2199616741683916E-3</v>
      </c>
      <c r="G37" s="3">
        <f t="shared" si="0"/>
        <v>8.8144659209607346E-2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0.26717371593191436</v>
      </c>
      <c r="F40">
        <f>(F37^2+F31^2)^0.5</f>
        <v>1.1739775314407657E-2</v>
      </c>
      <c r="G40" s="3">
        <f t="shared" si="0"/>
        <v>4.3940607231736005E-2</v>
      </c>
      <c r="J40" t="s">
        <v>79</v>
      </c>
      <c r="K40">
        <f>K36*E40</f>
        <v>0.2667371374266615</v>
      </c>
      <c r="L40">
        <f>((F40*K36)^2+(L36*E40)^2)^0.5</f>
        <v>1.3477800538891178E-2</v>
      </c>
      <c r="M40" s="3">
        <f>L40/K40</f>
        <v>5.0528399115765628E-2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3.1604678505592574</v>
      </c>
      <c r="I46" t="s">
        <v>132</v>
      </c>
      <c r="K46" s="3">
        <f>ABS(K40-K43)/K43</f>
        <v>0.66549129142999708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0.33274564571574639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8.3510383165698684E-2</v>
      </c>
      <c r="C2">
        <f>'Exp1'!AO7</f>
        <v>7.9326202493293571E-3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11.974558876299625</v>
      </c>
      <c r="C5">
        <f>C2/B2^2</f>
        <v>1.1374588957452818</v>
      </c>
      <c r="E5">
        <f>B5*F1</f>
        <v>8.553256340214018</v>
      </c>
      <c r="F5">
        <f>((C5*F$1)^2+(G$1*B5)^2)^0.5</f>
        <v>0.82142569923922371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8.3510383165698684E-2</v>
      </c>
      <c r="Q7">
        <f>'Exp1'!AO12</f>
        <v>7.9326202493293571E-3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0.1046763495490583</v>
      </c>
      <c r="F9">
        <f>F5/((1+E5)^2)</f>
        <v>9.0004748705631767E-3</v>
      </c>
      <c r="G9" s="3">
        <f>F9/E9</f>
        <v>8.5983843622144618E-2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7.9533698253046362E-2</v>
      </c>
      <c r="Q10">
        <f>((L$9*P7)^2+(Q7*K$9)^2)^0.5</f>
        <v>7.6381463505810617E-3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7.4768821106470221E-2</v>
      </c>
      <c r="F13">
        <f>((F9*F$1)^2+(E9*G$1)^2)^0.5</f>
        <v>6.5152871851837562E-3</v>
      </c>
      <c r="G13" s="3">
        <f t="shared" si="0"/>
        <v>8.7139092054240599E-2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0.92632587719887616</v>
      </c>
      <c r="K14">
        <f>Q10/((1+P10)^2)</f>
        <v>6.5541378002605868E-3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0.92523117889352979</v>
      </c>
      <c r="F16">
        <f>F13</f>
        <v>6.5152871851837562E-3</v>
      </c>
      <c r="G16" s="3">
        <f t="shared" si="0"/>
        <v>7.0417938065763103E-3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0.8210615729717311</v>
      </c>
      <c r="L18">
        <f>((J14*Q$16)^2+(K14*P$16)^2)^0.5</f>
        <v>1.3316634984899144E-2</v>
      </c>
      <c r="M18" s="3">
        <f>L18/K18</f>
        <v>1.6218801881935876E-2</v>
      </c>
      <c r="P18" t="s">
        <v>136</v>
      </c>
      <c r="S18">
        <f>J14*P16*(1-P19)</f>
        <v>2.1052860845429022E-2</v>
      </c>
      <c r="T18">
        <f>((J14*Q$16)^2+(K14*P$16)^2)^0.5</f>
        <v>1.3316634984899144E-2</v>
      </c>
      <c r="U18">
        <f>L18/K18</f>
        <v>1.6218801881935876E-2</v>
      </c>
    </row>
    <row r="19" spans="3:21" x14ac:dyDescent="0.25">
      <c r="C19" t="s">
        <v>87</v>
      </c>
      <c r="E19">
        <f>E16*E13</f>
        <v>6.9178444496818869E-2</v>
      </c>
      <c r="F19">
        <f>((F16*E13)^2+(E16*F13)^2)^0.5</f>
        <v>6.0477979526204866E-3</v>
      </c>
      <c r="G19" s="3">
        <f t="shared" si="0"/>
        <v>8.7423156108960953E-2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0.15788556618283989</v>
      </c>
      <c r="L21">
        <f>L18</f>
        <v>1.3316634984899144E-2</v>
      </c>
      <c r="M21" s="3">
        <f>L21/K21</f>
        <v>8.4343586984245114E-2</v>
      </c>
    </row>
    <row r="22" spans="3:21" x14ac:dyDescent="0.25">
      <c r="C22" t="s">
        <v>89</v>
      </c>
      <c r="E22">
        <f>E19+E13</f>
        <v>0.14394726560328908</v>
      </c>
      <c r="F22">
        <f>((F19^2+F13^2)^0.5)</f>
        <v>8.8895909456588734E-3</v>
      </c>
      <c r="G22" s="3">
        <f t="shared" si="0"/>
        <v>6.1755886146237109E-2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0.12963377131961487</v>
      </c>
      <c r="L24">
        <f>((L21*K18)^2+(K21*L18)^2)^0.5</f>
        <v>1.1134092253661017E-2</v>
      </c>
      <c r="M24" s="3">
        <f t="shared" ref="M24:M25" si="2">L24/K24</f>
        <v>8.5888824650558623E-2</v>
      </c>
    </row>
    <row r="25" spans="3:21" x14ac:dyDescent="0.25">
      <c r="C25" t="s">
        <v>90</v>
      </c>
      <c r="E25">
        <f>1-E22</f>
        <v>0.85605273439671092</v>
      </c>
      <c r="F25">
        <f>F22</f>
        <v>8.8895909456588734E-3</v>
      </c>
      <c r="G25" s="3">
        <f t="shared" si="0"/>
        <v>1.0384396414461157E-2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0.95069534429134595</v>
      </c>
      <c r="L27">
        <f>((L24^2+L18^2)^0.5)</f>
        <v>1.7358017675819844E-2</v>
      </c>
      <c r="M27" s="3">
        <f t="shared" ref="M27:M28" si="3">L27/K27</f>
        <v>1.8258233597176828E-2</v>
      </c>
    </row>
    <row r="28" spans="3:21" x14ac:dyDescent="0.25">
      <c r="C28" t="s">
        <v>92</v>
      </c>
      <c r="E28">
        <f>E13*E25</f>
        <v>6.400605375581235E-2</v>
      </c>
      <c r="F28">
        <f>((F25*E13)^2+(E25*F13)^2)^0.5</f>
        <v>5.6168939256361506E-3</v>
      </c>
      <c r="G28" s="3">
        <f t="shared" si="0"/>
        <v>8.7755666785285666E-2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4.9304655708654055E-2</v>
      </c>
      <c r="L30">
        <f>L27</f>
        <v>1.7358017675819844E-2</v>
      </c>
      <c r="M30" s="3">
        <f t="shared" ref="M30:M31" si="4">L30/K30</f>
        <v>0.35205636113534666</v>
      </c>
    </row>
    <row r="31" spans="3:21" x14ac:dyDescent="0.25">
      <c r="C31" t="s">
        <v>91</v>
      </c>
      <c r="E31" s="6">
        <f>E28+E22</f>
        <v>0.20795331935910144</v>
      </c>
      <c r="F31">
        <f>((F28^2)+F22^2)^0.5</f>
        <v>1.0515432685010566E-2</v>
      </c>
      <c r="G31" s="3">
        <f t="shared" si="0"/>
        <v>5.0566313235193568E-2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4.0482158170977139E-2</v>
      </c>
      <c r="L33">
        <f>((L30*K18)^2+(K30*L18)^2)^0.5</f>
        <v>1.4267117013759902E-2</v>
      </c>
      <c r="M33" s="3">
        <f t="shared" ref="M33:M34" si="5">L33/K33</f>
        <v>0.35242975321381015</v>
      </c>
    </row>
    <row r="34" spans="3:13" x14ac:dyDescent="0.25">
      <c r="C34" t="s">
        <v>93</v>
      </c>
      <c r="E34">
        <f>1-E31</f>
        <v>0.79204668064089856</v>
      </c>
      <c r="F34">
        <f>F31</f>
        <v>1.0515432685010566E-2</v>
      </c>
      <c r="G34" s="3">
        <f t="shared" si="0"/>
        <v>1.3276278964393635E-2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0.99117750246232306</v>
      </c>
      <c r="L36">
        <f>((L33^2)+L27^2)^0.5</f>
        <v>2.2468898627177776E-2</v>
      </c>
      <c r="M36" s="3">
        <f t="shared" ref="M36:M37" si="6">L36/K36</f>
        <v>2.2668894896584753E-2</v>
      </c>
    </row>
    <row r="37" spans="3:13" x14ac:dyDescent="0.25">
      <c r="C37" t="s">
        <v>94</v>
      </c>
      <c r="E37">
        <f>E34*E13</f>
        <v>5.9220396572812896E-2</v>
      </c>
      <c r="F37">
        <f>((F34*E13)^2+(E34*F13)^2)^0.5</f>
        <v>5.2199616741683916E-3</v>
      </c>
      <c r="G37" s="3">
        <f t="shared" si="0"/>
        <v>8.8144659209607346E-2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0.26717371593191436</v>
      </c>
      <c r="F40">
        <f>(F37^2+F31^2)^0.5</f>
        <v>1.1739775314407657E-2</v>
      </c>
      <c r="G40" s="3">
        <f t="shared" si="0"/>
        <v>4.3940607231736005E-2</v>
      </c>
      <c r="J40" t="s">
        <v>79</v>
      </c>
      <c r="K40">
        <f>K36*E40</f>
        <v>0.26481657648097306</v>
      </c>
      <c r="L40">
        <f>((F40*K36)^2+(L36*E40)^2)^0.5</f>
        <v>1.309344786804547E-2</v>
      </c>
      <c r="M40" s="3">
        <f>L40/K40</f>
        <v>4.9443460232128734E-2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3.1604678505592574</v>
      </c>
      <c r="I46" t="s">
        <v>132</v>
      </c>
      <c r="K46" s="3">
        <f>ABS(K40-K43)/K43</f>
        <v>0.98057665410012906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0.49028832705444059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8.3510383165698684E-2</v>
      </c>
      <c r="C2">
        <f>'Exp1'!AO7</f>
        <v>7.9326202493293571E-3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11.974558876299625</v>
      </c>
      <c r="C5">
        <f>C2/B2^2</f>
        <v>1.1374588957452818</v>
      </c>
      <c r="E5">
        <f>B5*F1</f>
        <v>8.553256340214018</v>
      </c>
      <c r="F5">
        <f>((C5*F$1)^2+(G$1*B5)^2)^0.5</f>
        <v>0.82142569923922371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8.3510383165698684E-2</v>
      </c>
      <c r="Q7">
        <f>'Exp1'!AO12</f>
        <v>7.9326202493293571E-3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0.1046763495490583</v>
      </c>
      <c r="F9">
        <f>F5/((1+E5)^2)</f>
        <v>9.0004748705631767E-3</v>
      </c>
      <c r="G9" s="3">
        <f>F9/E9</f>
        <v>8.5983843622144618E-2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7.9533698253046362E-2</v>
      </c>
      <c r="Q10">
        <f>((L$9*P7)^2+(Q7*K$9)^2)^0.5</f>
        <v>7.6381463505810617E-3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7.4768821106470221E-2</v>
      </c>
      <c r="F13">
        <f>((F9*F$1)^2+(E9*G$1)^2)^0.5</f>
        <v>6.5152871851837562E-3</v>
      </c>
      <c r="G13" s="3">
        <f t="shared" si="0"/>
        <v>8.7139092054240599E-2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0.92632587719887616</v>
      </c>
      <c r="K14">
        <f>Q10/((1+P10)^2)</f>
        <v>6.5541378002605868E-3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0.92523117889352979</v>
      </c>
      <c r="F16">
        <f>F13</f>
        <v>6.5152871851837562E-3</v>
      </c>
      <c r="G16" s="3">
        <f t="shared" si="0"/>
        <v>7.0417938065763103E-3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0.84211443381716011</v>
      </c>
      <c r="L18">
        <f>((J14*Q$16)^2+(K14*P$16)^2)^0.5</f>
        <v>1.3316634984899144E-2</v>
      </c>
      <c r="M18" s="3">
        <f t="shared" ref="M18:M19" si="1">L18/K18</f>
        <v>1.5813331834887479E-2</v>
      </c>
    </row>
    <row r="19" spans="3:13" x14ac:dyDescent="0.25">
      <c r="C19" t="s">
        <v>87</v>
      </c>
      <c r="E19">
        <f>E16*E13</f>
        <v>6.9178444496818869E-2</v>
      </c>
      <c r="F19">
        <f>((F16*E13)^2+(E16*F13)^2)^0.5</f>
        <v>6.0477979526204866E-3</v>
      </c>
      <c r="G19" s="3">
        <f t="shared" si="0"/>
        <v>8.7423156108960953E-2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0.15788556618283989</v>
      </c>
      <c r="L21">
        <f>L18</f>
        <v>1.3316634984899144E-2</v>
      </c>
      <c r="M21" s="3">
        <f>L21/K21</f>
        <v>8.4343586984245114E-2</v>
      </c>
    </row>
    <row r="22" spans="3:13" x14ac:dyDescent="0.25">
      <c r="C22" t="s">
        <v>89</v>
      </c>
      <c r="E22">
        <f>E19+E13</f>
        <v>0.14394726560328908</v>
      </c>
      <c r="F22">
        <f>((F19^2+F13^2)^0.5)</f>
        <v>8.8895909456588734E-3</v>
      </c>
      <c r="G22" s="3">
        <f t="shared" si="0"/>
        <v>6.1755886146237109E-2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0.13295771417396399</v>
      </c>
      <c r="L24">
        <f>((L21*K18)^2+(K21*L18)^2)^0.5</f>
        <v>1.1409524465933806E-2</v>
      </c>
      <c r="M24" s="3">
        <f t="shared" ref="M24:M25" si="3">L24/K24</f>
        <v>8.581318155790045E-2</v>
      </c>
    </row>
    <row r="25" spans="3:13" x14ac:dyDescent="0.25">
      <c r="C25" t="s">
        <v>90</v>
      </c>
      <c r="E25">
        <f>1-E22</f>
        <v>0.85605273439671092</v>
      </c>
      <c r="F25">
        <f>F22</f>
        <v>8.8895909456588734E-3</v>
      </c>
      <c r="G25" s="3">
        <f t="shared" si="0"/>
        <v>1.0384396414461157E-2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0.97507214799112407</v>
      </c>
      <c r="L27">
        <f>((L24^2+L18^2)^0.5)</f>
        <v>1.753596349961364E-2</v>
      </c>
      <c r="M27" s="3">
        <f t="shared" ref="M27:M28" si="4">L27/K27</f>
        <v>1.7984272790215385E-2</v>
      </c>
    </row>
    <row r="28" spans="3:13" x14ac:dyDescent="0.25">
      <c r="C28" t="s">
        <v>92</v>
      </c>
      <c r="E28">
        <f>E13*E25</f>
        <v>6.400605375581235E-2</v>
      </c>
      <c r="F28">
        <f>((F25*E13)^2+(E25*F13)^2)^0.5</f>
        <v>5.6168939256361506E-3</v>
      </c>
      <c r="G28" s="3">
        <f t="shared" si="0"/>
        <v>8.7755666785285666E-2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2.4927852008875928E-2</v>
      </c>
      <c r="L30">
        <f>L27</f>
        <v>1.753596349961364E-2</v>
      </c>
      <c r="M30" s="3">
        <f t="shared" ref="M30:M31" si="5">L30/K30</f>
        <v>0.70346869410848967</v>
      </c>
    </row>
    <row r="31" spans="3:13" x14ac:dyDescent="0.25">
      <c r="C31" t="s">
        <v>91</v>
      </c>
      <c r="E31" s="6">
        <f>E28+E22</f>
        <v>0.20795331935910144</v>
      </c>
      <c r="F31">
        <f>((F28^2)+F22^2)^0.5</f>
        <v>1.0515432685010566E-2</v>
      </c>
      <c r="G31" s="3">
        <f t="shared" si="0"/>
        <v>5.0566313235193568E-2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2.0992103980732511E-2</v>
      </c>
      <c r="L33">
        <f>((L30*K18)^2+(K30*L18)^2)^0.5</f>
        <v>1.4771018526054853E-2</v>
      </c>
      <c r="M33" s="3">
        <f t="shared" ref="M33:M34" si="6">L33/K33</f>
        <v>0.7036464062683927</v>
      </c>
    </row>
    <row r="34" spans="3:14" x14ac:dyDescent="0.25">
      <c r="C34" t="s">
        <v>93</v>
      </c>
      <c r="E34">
        <f>1-E31</f>
        <v>0.79204668064089856</v>
      </c>
      <c r="F34">
        <f>F31</f>
        <v>1.0515432685010566E-2</v>
      </c>
      <c r="G34" s="3">
        <f t="shared" si="0"/>
        <v>1.3276278964393635E-2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0.99606425197185655</v>
      </c>
      <c r="L36">
        <f>((L33^2)+L27^2)^0.5</f>
        <v>2.292799607808841E-2</v>
      </c>
      <c r="M36" s="3">
        <f t="shared" ref="M36:M37" si="7">L36/K36</f>
        <v>2.3018591454014185E-2</v>
      </c>
    </row>
    <row r="37" spans="3:14" x14ac:dyDescent="0.25">
      <c r="C37" t="s">
        <v>94</v>
      </c>
      <c r="E37">
        <f>E34*E13</f>
        <v>5.9220396572812896E-2</v>
      </c>
      <c r="F37">
        <f>((F34*E13)^2+(E34*F13)^2)^0.5</f>
        <v>5.2199616741683916E-3</v>
      </c>
      <c r="G37" s="3">
        <f t="shared" si="0"/>
        <v>8.8144659209607346E-2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0.26717371593191436</v>
      </c>
      <c r="F40">
        <f>(F37^2+F31^2)^0.5</f>
        <v>1.1739775314407657E-2</v>
      </c>
      <c r="G40" s="3">
        <f t="shared" si="0"/>
        <v>4.3940607231736005E-2</v>
      </c>
      <c r="J40" t="s">
        <v>79</v>
      </c>
      <c r="K40">
        <f>K36*E40</f>
        <v>0.26612218750626354</v>
      </c>
      <c r="L40">
        <f>((F40*K36)^2+(L36*E40)^2)^0.5</f>
        <v>1.3200928051379816E-2</v>
      </c>
      <c r="M40" s="3">
        <f>L40/K40</f>
        <v>4.9604763041672779E-2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-1.0904600680587271</v>
      </c>
      <c r="I46" t="s">
        <v>132</v>
      </c>
      <c r="K46" s="3">
        <f>ABS(K40-K43)/K43</f>
        <v>0.97699056760972924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0.48849528383920515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8.3510383165698684E-2</v>
      </c>
      <c r="C2">
        <f>Exp2_Act_C1!C2</f>
        <v>7.9326202493293571E-3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-0.76601434449778172</v>
      </c>
      <c r="J3">
        <f>AVERAGE(I3:I4)</f>
        <v>-0.38607333870778127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11.974558876299625</v>
      </c>
      <c r="C5">
        <f>C2/B2^2</f>
        <v>1.1374588957452818</v>
      </c>
      <c r="E5">
        <f>B5*F1</f>
        <v>11.974558876299625</v>
      </c>
      <c r="F5">
        <f>((C5*F$1)^2+(G$1*B5)^2)^0.5</f>
        <v>1.1438725358685546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8.3510383165698684E-2</v>
      </c>
      <c r="Q7">
        <f>C2</f>
        <v>7.9326202493293571E-3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7.7073911300882883E-2</v>
      </c>
      <c r="F9">
        <f>F5/((1+E5)^2)</f>
        <v>6.7950464605077334E-3</v>
      </c>
      <c r="G9" s="3">
        <f>F9/E9</f>
        <v>8.8162730369048967E-2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7.9533698253046362E-2</v>
      </c>
      <c r="Q10">
        <f>((L$9*P7)^2+(Q7*K$9)^2)^0.5</f>
        <v>7.6381463505810617E-3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7.7073911300882883E-2</v>
      </c>
      <c r="F13">
        <f>((F9*F$1)^2+(E9*G$1)^2)^0.5</f>
        <v>6.8395042525898793E-3</v>
      </c>
      <c r="G13" s="3">
        <f t="shared" si="0"/>
        <v>8.8739550609929052E-2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0.92632587719887616</v>
      </c>
      <c r="K14">
        <f>Q10/((1+P10)^2)</f>
        <v>6.5541378002605868E-3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0.92292608869911708</v>
      </c>
      <c r="F16">
        <f>F13</f>
        <v>6.8395042525898793E-3</v>
      </c>
      <c r="G16" s="3">
        <f t="shared" si="0"/>
        <v>7.4106738733870862E-3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0.92632587719887616</v>
      </c>
      <c r="L18">
        <f>((J14*Q$16)^2+(K14*P$16)^2)^0.5</f>
        <v>1.4093169490893388E-2</v>
      </c>
      <c r="M18" s="3">
        <f t="shared" ref="M18:M19" si="1">L18/K18</f>
        <v>1.5214051380611141E-2</v>
      </c>
    </row>
    <row r="19" spans="3:13" x14ac:dyDescent="0.25">
      <c r="C19" t="s">
        <v>87</v>
      </c>
      <c r="E19">
        <f>E16*E13</f>
        <v>7.1133523497666523E-2</v>
      </c>
      <c r="F19">
        <f>((F16*E13)^2+(E16*F13)^2)^0.5</f>
        <v>6.3343298037346245E-3</v>
      </c>
      <c r="G19" s="3">
        <f t="shared" si="0"/>
        <v>8.9048447093196745E-2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7.3674122801123842E-2</v>
      </c>
      <c r="L21">
        <f>L18</f>
        <v>1.4093169490893388E-2</v>
      </c>
      <c r="M21" s="3">
        <f>L21/K21</f>
        <v>0.19129063170438465</v>
      </c>
    </row>
    <row r="22" spans="3:13" x14ac:dyDescent="0.25">
      <c r="C22" t="s">
        <v>89</v>
      </c>
      <c r="E22">
        <f>E19+E13</f>
        <v>0.14820743479854942</v>
      </c>
      <c r="F22">
        <f>((F19^2+F13^2)^0.5)</f>
        <v>9.3221538543233548E-3</v>
      </c>
      <c r="G22" s="3">
        <f t="shared" si="0"/>
        <v>6.2899367140349396E-2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6.8246246430608767E-2</v>
      </c>
      <c r="L24">
        <f>((L21*K18)^2+(K21*L18)^2)^0.5</f>
        <v>1.3096092495771856E-2</v>
      </c>
      <c r="M24" s="3">
        <f t="shared" ref="M24:M25" si="3">L24/K24</f>
        <v>0.19189469283248661</v>
      </c>
    </row>
    <row r="25" spans="3:13" x14ac:dyDescent="0.25">
      <c r="C25" t="s">
        <v>90</v>
      </c>
      <c r="E25">
        <f>1-E22</f>
        <v>0.85179256520145064</v>
      </c>
      <c r="F25">
        <f>F22</f>
        <v>9.3221538543233548E-3</v>
      </c>
      <c r="G25" s="3">
        <f t="shared" si="0"/>
        <v>1.0944159687656638E-2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0.99457212362948488</v>
      </c>
      <c r="L27">
        <f>((L24^2+L18^2)^0.5)</f>
        <v>1.9238634695758951E-2</v>
      </c>
      <c r="M27" s="3">
        <f t="shared" ref="M27:M28" si="4">L27/K27</f>
        <v>1.9343629525379758E-2</v>
      </c>
    </row>
    <row r="28" spans="3:13" x14ac:dyDescent="0.25">
      <c r="C28" t="s">
        <v>92</v>
      </c>
      <c r="E28">
        <f>E13*E25</f>
        <v>6.5650984617088112E-2</v>
      </c>
      <c r="F28">
        <f>((F25*E13)^2+(E25*F13)^2)^0.5</f>
        <v>5.8699772934466196E-3</v>
      </c>
      <c r="G28" s="3">
        <f t="shared" si="0"/>
        <v>8.941186987039855E-2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5.4278763705151167E-3</v>
      </c>
      <c r="L30">
        <f>L27</f>
        <v>1.9238634695758951E-2</v>
      </c>
      <c r="M30" s="3">
        <f t="shared" ref="M30:M31" si="5">L30/K30</f>
        <v>3.5444128389263896</v>
      </c>
    </row>
    <row r="31" spans="3:13" x14ac:dyDescent="0.25">
      <c r="C31" t="s">
        <v>91</v>
      </c>
      <c r="E31" s="6">
        <f>E28+E22</f>
        <v>0.21385841941563755</v>
      </c>
      <c r="F31">
        <f>((F28^2)+F22^2)^0.5</f>
        <v>1.1016314533874506E-2</v>
      </c>
      <c r="G31" s="3">
        <f t="shared" si="0"/>
        <v>5.1512185323244662E-2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5.0279823402444674E-3</v>
      </c>
      <c r="L33">
        <f>((L30*K18)^2+(K30*L18)^2)^0.5</f>
        <v>1.7821409335725232E-2</v>
      </c>
      <c r="M33" s="3">
        <f t="shared" ref="M33:M34" si="6">L33/K33</f>
        <v>3.5444454912024872</v>
      </c>
    </row>
    <row r="34" spans="3:13" x14ac:dyDescent="0.25">
      <c r="C34" t="s">
        <v>93</v>
      </c>
      <c r="E34">
        <f>1-E31</f>
        <v>0.78614158058436245</v>
      </c>
      <c r="F34">
        <f>F31</f>
        <v>1.1016314533874506E-2</v>
      </c>
      <c r="G34" s="3">
        <f t="shared" si="0"/>
        <v>1.4013143186861777E-2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0.99960010596972937</v>
      </c>
      <c r="L36">
        <f>((L33^2)+L27^2)^0.5</f>
        <v>2.622456283083351E-2</v>
      </c>
      <c r="M36" s="3">
        <f t="shared" ref="M36:M37" si="7">L36/K36</f>
        <v>2.6235054072340867E-2</v>
      </c>
    </row>
    <row r="37" spans="3:13" x14ac:dyDescent="0.25">
      <c r="C37" t="s">
        <v>94</v>
      </c>
      <c r="E37">
        <f>E34*E13</f>
        <v>6.0591006451895024E-2</v>
      </c>
      <c r="F37">
        <f>((F34*E13)^2+(E34*F13)^2)^0.5</f>
        <v>5.443445580098745E-3</v>
      </c>
      <c r="G37" s="3">
        <f t="shared" si="0"/>
        <v>8.9839167540820691E-2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0.27444942586753257</v>
      </c>
      <c r="F40">
        <f>(F37^2+F31^2)^0.5</f>
        <v>1.2287810451530868E-2</v>
      </c>
      <c r="G40" s="3">
        <f t="shared" si="0"/>
        <v>4.4772585742124227E-2</v>
      </c>
      <c r="J40" t="s">
        <v>79</v>
      </c>
      <c r="K40" s="59">
        <f>K36*E40</f>
        <v>0.27433967518051694</v>
      </c>
      <c r="L40" s="59">
        <f>((F40*K36)^2+(L36*E40)^2)^0.5</f>
        <v>1.4236253379104644E-2</v>
      </c>
      <c r="M40" s="3">
        <f>L40/K40</f>
        <v>5.1892798115099885E-2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3.2737662608147335</v>
      </c>
      <c r="I46" t="s">
        <v>132</v>
      </c>
      <c r="K46" s="3">
        <f>ABS(K40-K43)/K43</f>
        <v>0.65595712940654771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0.33547162175498885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8.3510383165698684E-2</v>
      </c>
      <c r="C2">
        <f>'Exp1'!W17</f>
        <v>4.0643900146338681E-2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11.974558876299625</v>
      </c>
      <c r="C5">
        <f>C2/B2^2</f>
        <v>5.8279312920777162</v>
      </c>
      <c r="E5">
        <f>B5*F1</f>
        <v>11.974558876299625</v>
      </c>
      <c r="F5">
        <f>((C5*F$1)^2+(G$1*B5)^2)^0.5</f>
        <v>5.8291864598743892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8.3510383165698684E-2</v>
      </c>
      <c r="Q7">
        <f>Exp2_Act_C2!Q7</f>
        <v>7.9326202493293571E-3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7.7073911300882883E-2</v>
      </c>
      <c r="F9">
        <f>F5/((1+E5)^2)</f>
        <v>3.4627628148911786E-2</v>
      </c>
      <c r="G9" s="3">
        <f>F9/E9</f>
        <v>0.44927820016466619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7.9533698253046362E-2</v>
      </c>
      <c r="Q10">
        <f>((L$9*P7)^2+(Q7*K$9)^2)^0.5</f>
        <v>7.6381463505810617E-3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7.7073911300882883E-2</v>
      </c>
      <c r="F13">
        <f>((F9*F$1)^2+(E9*G$1)^2)^0.5</f>
        <v>3.4636379620855938E-2</v>
      </c>
      <c r="G13" s="3">
        <f t="shared" si="0"/>
        <v>0.44939174665265985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0.92632587719887616</v>
      </c>
      <c r="K14">
        <f>Q10/((1+P10)^2)</f>
        <v>6.5541378002605868E-3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0.92292608869911708</v>
      </c>
      <c r="F16">
        <f>F13</f>
        <v>3.4636379620855938E-2</v>
      </c>
      <c r="G16" s="3">
        <f t="shared" si="0"/>
        <v>3.7528876954466217E-2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0.92632587719887616</v>
      </c>
      <c r="L18">
        <f>((J14*Q$16)^2+(K14*P$16)^2)^0.5</f>
        <v>1.3593677435978975E-2</v>
      </c>
      <c r="M18" s="3">
        <f t="shared" ref="M18:M19" si="1">L18/K18</f>
        <v>1.4674832875321371E-2</v>
      </c>
    </row>
    <row r="19" spans="3:13" x14ac:dyDescent="0.25">
      <c r="C19" t="s">
        <v>87</v>
      </c>
      <c r="E19">
        <f>E16*E13</f>
        <v>7.1133523497666523E-2</v>
      </c>
      <c r="F19">
        <f>((F16*E13)^2+(E16*F13)^2)^0.5</f>
        <v>3.2078092742288448E-2</v>
      </c>
      <c r="G19" s="3">
        <f t="shared" si="0"/>
        <v>0.45095604948264295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7.3674122801123842E-2</v>
      </c>
      <c r="L21">
        <f>L18</f>
        <v>1.3593677435978975E-2</v>
      </c>
      <c r="M21" s="3">
        <f>L21/K21</f>
        <v>0.18451088277866287</v>
      </c>
    </row>
    <row r="22" spans="3:13" x14ac:dyDescent="0.25">
      <c r="C22" t="s">
        <v>89</v>
      </c>
      <c r="E22">
        <f>E19+E13</f>
        <v>0.14820743479854942</v>
      </c>
      <c r="F22">
        <f>((F19^2+F13^2)^0.5)</f>
        <v>4.7208927410214513E-2</v>
      </c>
      <c r="G22" s="3">
        <f t="shared" si="0"/>
        <v>0.31853278801015028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6.8246246430608767E-2</v>
      </c>
      <c r="L24">
        <f>((L21*K18)^2+(K21*L18)^2)^0.5</f>
        <v>1.2631938981100146E-2</v>
      </c>
      <c r="M24" s="3">
        <f t="shared" ref="M24:M25" si="3">L24/K24</f>
        <v>0.18509353468903253</v>
      </c>
    </row>
    <row r="25" spans="3:13" x14ac:dyDescent="0.25">
      <c r="C25" t="s">
        <v>90</v>
      </c>
      <c r="E25">
        <f>1-E22</f>
        <v>0.85179256520145064</v>
      </c>
      <c r="F25">
        <f>F22</f>
        <v>4.7208927410214513E-2</v>
      </c>
      <c r="G25" s="3">
        <f t="shared" si="0"/>
        <v>5.5423032952922648E-2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0.99457212362948488</v>
      </c>
      <c r="L27">
        <f>((L24^2+L18^2)^0.5)</f>
        <v>1.8556776354089127E-2</v>
      </c>
      <c r="M27" s="3">
        <f t="shared" ref="M27:M28" si="4">L27/K27</f>
        <v>1.8658049942491869E-2</v>
      </c>
    </row>
    <row r="28" spans="3:13" x14ac:dyDescent="0.25">
      <c r="C28" t="s">
        <v>92</v>
      </c>
      <c r="E28">
        <f>E13*E25</f>
        <v>6.5650984617088112E-2</v>
      </c>
      <c r="F28">
        <f>((F25*E13)^2+(E25*F13)^2)^0.5</f>
        <v>2.9726534905601305E-2</v>
      </c>
      <c r="G28" s="3">
        <f t="shared" si="0"/>
        <v>0.4527964824744436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5.4278763705151167E-3</v>
      </c>
      <c r="L30">
        <f>L27</f>
        <v>1.8556776354089127E-2</v>
      </c>
      <c r="M30" s="3">
        <f t="shared" ref="M30:M31" si="5">L30/K30</f>
        <v>3.4187912707245487</v>
      </c>
    </row>
    <row r="31" spans="3:13" x14ac:dyDescent="0.25">
      <c r="C31" t="s">
        <v>91</v>
      </c>
      <c r="E31" s="6">
        <f>E28+E22</f>
        <v>0.21385841941563755</v>
      </c>
      <c r="F31">
        <f>((F28^2)+F22^2)^0.5</f>
        <v>5.5788437016256652E-2</v>
      </c>
      <c r="G31" s="3">
        <f t="shared" si="0"/>
        <v>0.26086621779351532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5.0279823402444674E-3</v>
      </c>
      <c r="L33">
        <f>((L30*K18)^2+(K30*L18)^2)^0.5</f>
        <v>1.7189780490537196E-2</v>
      </c>
      <c r="M33" s="3">
        <f t="shared" ref="M33:M34" si="6">L33/K33</f>
        <v>3.4188227657341783</v>
      </c>
    </row>
    <row r="34" spans="3:13" x14ac:dyDescent="0.25">
      <c r="C34" t="s">
        <v>93</v>
      </c>
      <c r="E34">
        <f>1-E31</f>
        <v>0.78614158058436245</v>
      </c>
      <c r="F34">
        <f>F31</f>
        <v>5.5788437016256652E-2</v>
      </c>
      <c r="G34" s="3">
        <f t="shared" si="0"/>
        <v>7.0964872478552071E-2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0.99960010596972937</v>
      </c>
      <c r="L36">
        <f>((L33^2)+L27^2)^0.5</f>
        <v>2.5295108261648821E-2</v>
      </c>
      <c r="M36" s="3">
        <f t="shared" ref="M36:M37" si="7">L36/K36</f>
        <v>2.5305227671129145E-2</v>
      </c>
    </row>
    <row r="37" spans="3:13" x14ac:dyDescent="0.25">
      <c r="C37" t="s">
        <v>94</v>
      </c>
      <c r="E37">
        <f>E34*E13</f>
        <v>6.0591006451895024E-2</v>
      </c>
      <c r="F37">
        <f>((F34*E13)^2+(E34*F13)^2)^0.5</f>
        <v>2.7566507833718584E-2</v>
      </c>
      <c r="G37" s="3">
        <f t="shared" si="0"/>
        <v>0.45496038847950881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0.27444942586753257</v>
      </c>
      <c r="F40">
        <f>(F37^2+F31^2)^0.5</f>
        <v>6.2227502431507757E-2</v>
      </c>
      <c r="G40" s="3">
        <f t="shared" si="0"/>
        <v>0.22673577193614849</v>
      </c>
      <c r="J40" t="s">
        <v>79</v>
      </c>
      <c r="K40" s="60">
        <f>K36*E40</f>
        <v>0.27433967518051694</v>
      </c>
      <c r="L40" s="60">
        <f>((F40*K36)^2+(L36*E40)^2)^0.5</f>
        <v>6.258881863321375E-2</v>
      </c>
      <c r="M40" s="3">
        <f>L40/K40</f>
        <v>0.22814351803846811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3.2737662608147335</v>
      </c>
      <c r="I46" t="s">
        <v>132</v>
      </c>
      <c r="K46" s="3">
        <f>ABS(K40-K43)/K43</f>
        <v>0.97987816897303526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0.5202951694827791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8.3510383165698684E-2</v>
      </c>
      <c r="C2">
        <f>'Exp1'!W17</f>
        <v>4.0643900146338681E-2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11.974558876299625</v>
      </c>
      <c r="C5">
        <f>C2/B2^2</f>
        <v>5.8279312920777162</v>
      </c>
      <c r="E5">
        <f>B5*F1</f>
        <v>11.974558876299625</v>
      </c>
      <c r="F5">
        <f>((C5*F$1)^2+(G$1*B5)^2)^0.5</f>
        <v>5.8291864598743892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8.3510383165698684E-2</v>
      </c>
      <c r="Q7">
        <f>Exp2_Act_C3!Q7</f>
        <v>7.9326202493293571E-3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7.7073911300882883E-2</v>
      </c>
      <c r="F9">
        <f>F5/((1+E5)^2)</f>
        <v>3.4627628148911786E-2</v>
      </c>
      <c r="G9" s="3">
        <f>F9/E9</f>
        <v>0.44927820016466619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7.9533698253046362E-2</v>
      </c>
      <c r="Q10">
        <f>((L$9*P7)^2+(Q7*K$9)^2)^0.5</f>
        <v>7.6381463505810617E-3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7.7073911300882883E-2</v>
      </c>
      <c r="F13">
        <f>((F9*F$1)^2+(E9*G$1)^2)^0.5</f>
        <v>3.4636379620855938E-2</v>
      </c>
      <c r="G13" s="3">
        <f t="shared" si="0"/>
        <v>0.44939174665265985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0.92632587719887616</v>
      </c>
      <c r="K14">
        <f>Q10/((1+P10)^2)</f>
        <v>6.5541378002605868E-3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0.92292608869911708</v>
      </c>
      <c r="F16">
        <f>F13</f>
        <v>3.4636379620855938E-2</v>
      </c>
      <c r="G16" s="3">
        <f t="shared" si="0"/>
        <v>3.7528876954466217E-2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0.92632587719887616</v>
      </c>
      <c r="L18">
        <f>((J14*Q$16)^2+(K14*P$16)^2)^0.5</f>
        <v>1.3593677435978975E-2</v>
      </c>
      <c r="M18" s="3">
        <f t="shared" ref="M18:M19" si="1">L18/K18</f>
        <v>1.4674832875321371E-2</v>
      </c>
    </row>
    <row r="19" spans="3:13" x14ac:dyDescent="0.25">
      <c r="C19" t="s">
        <v>87</v>
      </c>
      <c r="E19">
        <f>E16*E13</f>
        <v>7.1133523497666523E-2</v>
      </c>
      <c r="F19">
        <f>((F16*E13)^2+(E16*F13)^2)^0.5</f>
        <v>3.2078092742288448E-2</v>
      </c>
      <c r="G19" s="3">
        <f t="shared" si="0"/>
        <v>0.45095604948264295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7.3674122801123842E-2</v>
      </c>
      <c r="L21">
        <f>L18</f>
        <v>1.3593677435978975E-2</v>
      </c>
      <c r="M21" s="3">
        <f>L21/K21</f>
        <v>0.18451088277866287</v>
      </c>
    </row>
    <row r="22" spans="3:13" x14ac:dyDescent="0.25">
      <c r="C22" t="s">
        <v>89</v>
      </c>
      <c r="E22">
        <f>E19+E13</f>
        <v>0.14820743479854942</v>
      </c>
      <c r="F22">
        <f>((F19^2+F13^2)^0.5)</f>
        <v>4.7208927410214513E-2</v>
      </c>
      <c r="G22" s="3">
        <f t="shared" si="0"/>
        <v>0.31853278801015028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6.8246246430608767E-2</v>
      </c>
      <c r="L24">
        <f>((L21*K18)^2+(K21*L18)^2)^0.5</f>
        <v>1.2631938981100146E-2</v>
      </c>
      <c r="M24" s="3">
        <f t="shared" ref="M24:M25" si="3">L24/K24</f>
        <v>0.18509353468903253</v>
      </c>
    </row>
    <row r="25" spans="3:13" x14ac:dyDescent="0.25">
      <c r="C25" t="s">
        <v>90</v>
      </c>
      <c r="E25">
        <f>1-E22</f>
        <v>0.85179256520145064</v>
      </c>
      <c r="F25">
        <f>F22</f>
        <v>4.7208927410214513E-2</v>
      </c>
      <c r="G25" s="3">
        <f t="shared" si="0"/>
        <v>5.5423032952922648E-2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0.99457212362948488</v>
      </c>
      <c r="L27">
        <f>((L24^2+L18^2)^0.5)</f>
        <v>1.8556776354089127E-2</v>
      </c>
      <c r="M27" s="3">
        <f t="shared" ref="M27:M28" si="4">L27/K27</f>
        <v>1.8658049942491869E-2</v>
      </c>
    </row>
    <row r="28" spans="3:13" x14ac:dyDescent="0.25">
      <c r="C28" t="s">
        <v>92</v>
      </c>
      <c r="E28">
        <f>E13*E25</f>
        <v>6.5650984617088112E-2</v>
      </c>
      <c r="F28">
        <f>((F25*E13)^2+(E25*F13)^2)^0.5</f>
        <v>2.9726534905601305E-2</v>
      </c>
      <c r="G28" s="3">
        <f t="shared" si="0"/>
        <v>0.4527964824744436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5.4278763705151167E-3</v>
      </c>
      <c r="L30">
        <f>L27</f>
        <v>1.8556776354089127E-2</v>
      </c>
      <c r="M30" s="3">
        <f t="shared" ref="M30:M31" si="5">L30/K30</f>
        <v>3.4187912707245487</v>
      </c>
    </row>
    <row r="31" spans="3:13" x14ac:dyDescent="0.25">
      <c r="C31" t="s">
        <v>91</v>
      </c>
      <c r="E31" s="6">
        <f>E28+E22</f>
        <v>0.21385841941563755</v>
      </c>
      <c r="F31">
        <f>((F28^2)+F22^2)^0.5</f>
        <v>5.5788437016256652E-2</v>
      </c>
      <c r="G31" s="3">
        <f t="shared" si="0"/>
        <v>0.26086621779351532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5.0279823402444674E-3</v>
      </c>
      <c r="L33">
        <f>((L30*K18)^2+(K30*L18)^2)^0.5</f>
        <v>1.7189780490537196E-2</v>
      </c>
      <c r="M33" s="3">
        <f t="shared" ref="M33:M34" si="6">L33/K33</f>
        <v>3.4188227657341783</v>
      </c>
    </row>
    <row r="34" spans="3:14" x14ac:dyDescent="0.25">
      <c r="C34" t="s">
        <v>93</v>
      </c>
      <c r="E34">
        <f>1-E31</f>
        <v>0.78614158058436245</v>
      </c>
      <c r="F34">
        <f>F31</f>
        <v>5.5788437016256652E-2</v>
      </c>
      <c r="G34" s="3">
        <f t="shared" si="0"/>
        <v>7.0964872478552071E-2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0.99960010596972937</v>
      </c>
      <c r="L36">
        <f>((L33^2)+L27^2)^0.5</f>
        <v>2.5295108261648821E-2</v>
      </c>
      <c r="M36" s="3">
        <f t="shared" ref="M36:M37" si="7">L36/K36</f>
        <v>2.5305227671129145E-2</v>
      </c>
    </row>
    <row r="37" spans="3:14" x14ac:dyDescent="0.25">
      <c r="C37" t="s">
        <v>94</v>
      </c>
      <c r="E37">
        <f>E34*E13</f>
        <v>6.0591006451895024E-2</v>
      </c>
      <c r="F37">
        <f>((F34*E13)^2+(E34*F13)^2)^0.5</f>
        <v>2.7566507833718584E-2</v>
      </c>
      <c r="G37" s="3">
        <f t="shared" si="0"/>
        <v>0.45496038847950881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0.27444942586753257</v>
      </c>
      <c r="F40">
        <f>(F37^2+F31^2)^0.5</f>
        <v>6.2227502431507757E-2</v>
      </c>
      <c r="G40" s="3">
        <f t="shared" si="0"/>
        <v>0.22673577193614849</v>
      </c>
      <c r="I40" s="61"/>
      <c r="J40" s="61" t="s">
        <v>79</v>
      </c>
      <c r="K40" s="61">
        <f>K36*E40</f>
        <v>0.27433967518051694</v>
      </c>
      <c r="L40" s="61">
        <f>((F40*K36)^2+(L36*E40)^2)^0.5</f>
        <v>6.258881863321375E-2</v>
      </c>
      <c r="M40" s="62">
        <f>L40/K40</f>
        <v>0.22814351803846811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-1.0929234885851657</v>
      </c>
      <c r="I46" t="s">
        <v>132</v>
      </c>
      <c r="K46" s="3">
        <f>ABS(K40-K43)/K43</f>
        <v>0.97628006793726529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0.49866644165158036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2016-04-22T08:09:03Z</dcterms:modified>
</cp:coreProperties>
</file>