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3" l="1"/>
  <c r="V17" i="3"/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Y11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AE4" i="3" l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K43" i="11" l="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<sst xmlns="http://schemas.openxmlformats.org/spreadsheetml/2006/main" count="680" uniqueCount="172">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</sst>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2.9692477111781866E-3</v>
      </c>
      <c r="S6" s="25">
        <f>Exp2_eq_V_p_sep_C1!C2</f>
        <v>2.874088617215477E-4</v>
      </c>
      <c r="T6" s="25"/>
      <c r="U6" s="25">
        <f>Exp2_eq_V_p_sep_C1!P7</f>
        <v>2.9692477111781866E-3</v>
      </c>
      <c r="V6" s="27">
        <f>Exp2_eq_V_p_sep_C1!Q7</f>
        <v>2.874088617215477E-4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1.1789347116402546E-2</v>
      </c>
      <c r="S10" s="25">
        <f>Exp2_eq_V_p_sep_C1!L40</f>
        <v>6.5610535657740089E-4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84.559469662526141</v>
      </c>
      <c r="S13" s="18">
        <f>((S11/R10)^2+((S10*R11)/(R10^2))^2)^0.5</f>
        <v>5.8880468145098153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2.9692477111781866E-3</v>
      </c>
      <c r="E16" s="25">
        <f>'Exp1'!AO12</f>
        <v>2.874088617215477E-4</v>
      </c>
      <c r="F16" s="25"/>
      <c r="G16" s="25">
        <f>'Exp1'!AN12</f>
        <v>2.9692477111781866E-3</v>
      </c>
      <c r="H16" s="25">
        <f>'Exp1'!AO12</f>
        <v>2.874088617215477E-4</v>
      </c>
      <c r="J16" s="22" t="s">
        <v>152</v>
      </c>
      <c r="K16" s="25">
        <f>Exp2_Eq_V_P_Sep_C3!B2</f>
        <v>2.9692477111781866E-3</v>
      </c>
      <c r="L16" s="25">
        <f>Exp2_Eq_V_P_Sep_C3!C2</f>
        <v>7.9922061996033952E-2</v>
      </c>
      <c r="M16" s="25"/>
      <c r="N16" s="25">
        <f>Exp2_Eq_V_P_Sep_C3!P7</f>
        <v>2.9692477111781866E-3</v>
      </c>
      <c r="O16" s="27">
        <f>Exp2_Eq_V_P_Sep_C3!Q7</f>
        <v>2.874088617215477E-4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2.9692477111781866E-3</v>
      </c>
      <c r="S18" s="25">
        <f>Exp2_Eq_V_P_Sep_C2!C2</f>
        <v>7.9922061996033952E-2</v>
      </c>
      <c r="T18" s="25"/>
      <c r="U18" s="25">
        <f>Exp2_Eq_V_P_Sep_C2!P7</f>
        <v>2.9692477111781866E-3</v>
      </c>
      <c r="V18" s="27">
        <f>Exp2_Eq_V_P_Sep_C2!Q7</f>
        <v>2.874088617215477E-4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2.9516930719808605E-3</v>
      </c>
      <c r="E20" s="25">
        <f>'Exp1'!AD27</f>
        <v>2.8788943462078608E-4</v>
      </c>
      <c r="F20" s="25"/>
      <c r="G20" s="25"/>
      <c r="H20" s="27"/>
      <c r="J20" s="22" t="s">
        <v>79</v>
      </c>
      <c r="K20" s="25">
        <f>Exp2_Eq_V_P_Sep_C3!K40</f>
        <v>1.1789347116402546E-2</v>
      </c>
      <c r="L20" s="25">
        <f>Exp2_Eq_V_P_Sep_C3!L40</f>
        <v>0.15819709228681986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1.1789347116402546E-2</v>
      </c>
      <c r="S22" s="25">
        <f>Exp2_Eq_V_P_Sep_C2!L40</f>
        <v>0.15819709228681986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282.52167340436756</v>
      </c>
      <c r="E23" s="18">
        <f>'Exp1'!AD33</f>
        <v>42.47748698416823</v>
      </c>
      <c r="F23" s="18"/>
      <c r="G23" s="18"/>
      <c r="H23" s="41"/>
      <c r="J23" s="24" t="s">
        <v>154</v>
      </c>
      <c r="K23" s="18">
        <f>K21/K20</f>
        <v>84.458831413694725</v>
      </c>
      <c r="L23" s="18">
        <f>((L21/K20)^2+((L20*K21)/(K20^2))^2)^0.5</f>
        <v>1133.3288507111199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78.916830430901101</v>
      </c>
      <c r="S25" s="18">
        <f>((S23/R22)^2+((S22*R23)/(R22^2))^2)^0.5</f>
        <v>1058.964281786732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31.668356086416626</v>
      </c>
      <c r="F4">
        <v>0.81170644275715842</v>
      </c>
      <c r="G4" s="3">
        <v>2.5631467593144826E-2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0.23568608717923478</v>
      </c>
      <c r="M4" s="8">
        <f>((F8/E5)^2+((F5*E8)/(E5^2))^2)^0.5</f>
        <v>3.6675282907377295E-2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31.668356086416626</v>
      </c>
      <c r="S4">
        <f>(($Q4*$Q$2*E4)^2+(F4*$Q4)^2)^0.5</f>
        <v>1.7793479963890377</v>
      </c>
      <c r="T4" s="3">
        <f>S4/R4</f>
        <v>5.6186939149400497E-2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0.23568608717923478</v>
      </c>
      <c r="Z4" s="8">
        <f>((S8/R5)^2+((S5*R8)/(R5^2))^2)^0.5</f>
        <v>6.5314279931674227E-2</v>
      </c>
      <c r="AA4" s="42"/>
      <c r="AC4" s="43"/>
      <c r="AE4" s="64">
        <f>Y12/Y11</f>
        <v>209.92781576768607</v>
      </c>
      <c r="AF4" s="61">
        <f>((Z12/Y11)^2+((Y12*Z11)/(Y11^2))^2)^0.5</f>
        <v>27.692757738582699</v>
      </c>
      <c r="AH4">
        <v>0.99752799999999997</v>
      </c>
      <c r="AI4">
        <v>0</v>
      </c>
      <c r="AK4">
        <f>1/S16</f>
        <v>1.4</v>
      </c>
      <c r="AL4">
        <f>T16/S16^2</f>
        <v>1.979898987322333E-2</v>
      </c>
      <c r="AN4">
        <f>AK10*AK4</f>
        <v>336.78564312278399</v>
      </c>
      <c r="AO4">
        <f>((AL10*AK4)^2+(AL4*AK10)^2)^0.5</f>
        <v>32.599226386427276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17.859844440275953</v>
      </c>
      <c r="F5" s="10">
        <f>((F4*$C5*$B5)^2+($C5*$B$2*E4)^2+($C$2*$B5*E4)^2)^0.5</f>
        <v>0.6018461546295043</v>
      </c>
      <c r="G5" s="3">
        <f>F5/E5</f>
        <v>3.3698286490797966E-2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17.859844440275953</v>
      </c>
      <c r="S5">
        <f>((S4*$C5*$B5)^2+($C5*$B$2*R4)^2+($C$2*$B5*R4)^2)^0.5</f>
        <v>1.0768722776724549</v>
      </c>
      <c r="T5" s="3">
        <f>S5/R5</f>
        <v>6.0295725490418443E-2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24.204565153010385</v>
      </c>
      <c r="F7">
        <v>0.635038088921971</v>
      </c>
      <c r="G7" s="3">
        <v>2.6236294058891187E-2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0.16834720512802484</v>
      </c>
      <c r="M7" s="3">
        <f>((M4*F19)^2+(L4*G19)^2)^0.5</f>
        <v>2.6304593013564217E-2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24.204565153010385</v>
      </c>
      <c r="S7">
        <f>(($Q7*$Q$2*E7)^2+(F7*$Q7)^2)^0.5</f>
        <v>1.3667208237227826</v>
      </c>
      <c r="T7" s="3">
        <f>S7/R7</f>
        <v>5.6465415308351447E-2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0.16834720512802484</v>
      </c>
      <c r="Z7" s="3">
        <f>((Z4*S19)^2+(Y4*T19)^2)^0.5</f>
        <v>4.6713765557016E-2</v>
      </c>
      <c r="AA7" s="54" t="s">
        <v>15</v>
      </c>
      <c r="AB7" s="54">
        <f>1/(1+1/V17)</f>
        <v>0.18050200859479637</v>
      </c>
      <c r="AC7">
        <f>W14/((V14+1)^2)</f>
        <v>6.5314279931674213E-2</v>
      </c>
      <c r="AH7">
        <f>S19</f>
        <v>0.7142857142857143</v>
      </c>
      <c r="AI7">
        <f>T19</f>
        <v>1.0101525445522107E-2</v>
      </c>
      <c r="AK7">
        <f>AH4*AH7</f>
        <v>0.71252000000000004</v>
      </c>
      <c r="AL7">
        <f>((AI7*AH4)^2+(AH7*AI4)^2)^0.5</f>
        <v>1.0076554474620776E-2</v>
      </c>
      <c r="AN7">
        <f>1/AN4</f>
        <v>2.9692477111781866E-3</v>
      </c>
      <c r="AO7">
        <f>AO4/AN4^2</f>
        <v>2.874088617215477E-4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13.650527586517503</v>
      </c>
      <c r="F8">
        <f>((F7*$C8*$B8)^2+($C8*$B$2*E7)^2+($C$2*$B8*E7)^2)^0.5</f>
        <v>0.46630999589411443</v>
      </c>
      <c r="G8" s="3">
        <f>F8/E8</f>
        <v>3.416058411945077E-2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13.650527586517503</v>
      </c>
      <c r="S8">
        <f>((S7*$C8*$B8)^2+($C8*$B$2*R7)^2+($C$2*$B8*R7)^2)^0.5</f>
        <v>0.82661192269798378</v>
      </c>
      <c r="T8" s="3">
        <f>S8/R8</f>
        <v>6.0555309489606871E-2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0.23146988750000003</v>
      </c>
      <c r="F10">
        <v>1.0512974206750396E-2</v>
      </c>
      <c r="G10" s="3">
        <v>4.5418323395307283E-2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8.5643858375000007E-2</v>
      </c>
      <c r="S10">
        <f>(($Q10*$Q$2*E10)^2+(F10*$Q10)^2)^0.5</f>
        <v>5.7851295391513876E-3</v>
      </c>
      <c r="T10" s="3">
        <f>S10/R10</f>
        <v>6.7548679484063318E-2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2.9496462084815074E-3</v>
      </c>
      <c r="AI10" s="3">
        <f>Z14</f>
        <v>2.781681623587055E-4</v>
      </c>
      <c r="AK10">
        <f>AK7/AH10-1</f>
        <v>240.56117365913144</v>
      </c>
      <c r="AL10">
        <f>((AL7/AH10)^2+((AK7*AI10)/(AH10^2))^2)^0.5</f>
        <v>23.035295091543659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0.11864914963362501</v>
      </c>
      <c r="F11" s="18">
        <f>((F10*$C11*$B11)^2+($C11*$B$2*E10)^2+($C$2*$B11*E10)^2)^0.5</f>
        <v>6.0008467130316691E-3</v>
      </c>
      <c r="G11" s="20">
        <f>F11/E11</f>
        <v>5.0576398832706315E-2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6.6433473163997926E-3</v>
      </c>
      <c r="M11" s="3">
        <f>((F11/E5)^2+((F5*E11)/(E5^2))^2)^0.5</f>
        <v>4.0374648210354265E-4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4.3900185364441249E-2</v>
      </c>
      <c r="S11" s="18">
        <f>((S10*$C11*$B11)^2+($C11*$B$2*R10)^2+($C$2*$B11*R10)^2)^0.5</f>
        <v>3.1221557882168431E-3</v>
      </c>
      <c r="T11" s="20">
        <f>S11/R11</f>
        <v>7.1119421530865812E-2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2.4580385070679229E-3</v>
      </c>
      <c r="Z11" s="3">
        <f>((S11/R5)^2+((S5*R11)/(R5^2))^2)^0.5</f>
        <v>2.2918552043501254E-4</v>
      </c>
      <c r="AA11" s="27"/>
      <c r="AB11" s="54" t="s">
        <v>19</v>
      </c>
      <c r="AC11" s="54">
        <f>(1/(1+Y25))*AB7</f>
        <v>2.6432296243388488E-3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2.9692477111781866E-3</v>
      </c>
      <c r="AO12">
        <f>AO7</f>
        <v>2.874088617215477E-4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0.30836294253681107</v>
      </c>
      <c r="J14" s="6">
        <f>((F5/E8)^2+((F8*E5)/(E8^2))^2)^0.5</f>
        <v>6.2781247676069393E-2</v>
      </c>
      <c r="K14" s="22" t="s">
        <v>65</v>
      </c>
      <c r="L14" s="3">
        <f>L11/F23</f>
        <v>7.9720167796797515E-3</v>
      </c>
      <c r="M14" s="3">
        <f>((M11/F23)^2+((L11*G23)/(F23^2))^2)^0.5</f>
        <v>4.974402172270748E-4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0.30836294253681107</v>
      </c>
      <c r="W14" s="6">
        <f>((S5/R8)^2+((S8*R5)/(R8^2))^2)^0.5</f>
        <v>0.11180587196914964</v>
      </c>
      <c r="X14" s="22" t="s">
        <v>65</v>
      </c>
      <c r="Y14" s="3">
        <f>Y11/S23</f>
        <v>2.9496462084815074E-3</v>
      </c>
      <c r="Z14" s="3">
        <f>((Z11/S23)^2+((Y11*T23)/(S23^2))^2)^0.5</f>
        <v>2.781681623587055E-4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67.288432806871768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0.22025924466915076</v>
      </c>
      <c r="J17">
        <f>((J14*F16)^2+(I14*G16)^2)^0.5</f>
        <v>4.4951802991183155E-2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0.22025924466915076</v>
      </c>
      <c r="W17">
        <f>((W14*S16)^2+(V14*T16)^2)^0.5</f>
        <v>7.9922061996033952E-2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2.4743730926484889E-3</v>
      </c>
      <c r="AO17">
        <f>((AO14*AN12)^2+(AO12*AN14)^2)^0.5</f>
        <v>2.4205018446328541E-4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4.7354613185393753E-2</v>
      </c>
      <c r="M18">
        <f>((M14/L7)^2+((L14*M7)/(L7^2))^2)^0.5</f>
        <v>7.9674392635649387E-3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1.7521206878595683E-2</v>
      </c>
      <c r="Z18">
        <f>((Z14/Y7)^2+((Y14*Z7)/(Y7^2))^2)^0.5</f>
        <v>5.134977572624851E-3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0.99753173431754172</v>
      </c>
      <c r="AO19">
        <f>AO17/((AN17+1)^2)</f>
        <v>2.4085677078672512E-4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2.9604573798789405E-3</v>
      </c>
      <c r="AD20">
        <f>U32/((1+T32)^2)</f>
        <v>2.8874297682700566E-4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21.11726678211879</v>
      </c>
      <c r="M22">
        <f>M18/(L18^2)</f>
        <v>3.5529915499536751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57.07369400572648</v>
      </c>
      <c r="Z22">
        <f>Z18/(Y18^2)</f>
        <v>16.726709566124846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0.99703954262012096</v>
      </c>
      <c r="AD24">
        <f>U41/((1+T41)^2)</f>
        <v>2.887429768270056E-4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24.140720138542548</v>
      </c>
      <c r="M25">
        <f>((L22*G25)^2+(M22*F25)^2)^0.5</f>
        <v>4.2786246520638818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67.288432806871768</v>
      </c>
      <c r="Z25">
        <f>((Y22*T25)^2+(Z22*S25)^2)^0.5</f>
        <v>20.095407029352188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336.78564312278399</v>
      </c>
      <c r="W27" s="27">
        <f>AO7/(AN7^2)</f>
        <v>32.599226386427276</v>
      </c>
      <c r="Z27" s="4"/>
      <c r="AB27" s="61" t="s">
        <v>79</v>
      </c>
      <c r="AC27" s="61">
        <f>AC24*AC20</f>
        <v>2.9516930719808605E-3</v>
      </c>
      <c r="AD27" s="61">
        <f>((AD20*AC24)^2+(AD24*AC20)^2)^0.5</f>
        <v>2.8788943462078608E-4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336.78564312278399</v>
      </c>
      <c r="U32" s="25">
        <f>((S$30*W27)^2+(T$30*V27)^2)^0.5</f>
        <v>32.945325539084628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282.52167340436756</v>
      </c>
      <c r="AD33">
        <f>((AD28/AC27)^2+((AD27*AC28)/(AC27^2))^2)^0.5</f>
        <v>42.47748698416823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2.9692477111781866E-3</v>
      </c>
      <c r="W36" s="27">
        <f>AO12</f>
        <v>2.874088617215477E-4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2.9692477111781866E-3</v>
      </c>
      <c r="U41" s="25">
        <f>((S$30*W36)^2+(T$30*V36)^2)^0.5</f>
        <v>2.9046022135594245E-4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opLeftCell="F1" workbookViewId="0">
      <selection activeCell="E21" sqref="E21:G21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31.668356086416626</v>
      </c>
      <c r="F4">
        <v>0.81170644275715842</v>
      </c>
      <c r="G4" s="3">
        <v>2.5631467593144826E-2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-4.3281763581138888E-2</v>
      </c>
      <c r="M4" s="8">
        <f>((F8/E5)^2+((F5*E8)/(E5^2))^2)^0.5</f>
        <v>5.2513376410466966E-2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26.117111161123184</v>
      </c>
      <c r="S4">
        <f>(($Q4*$Q$2*E4)^2+(F4*$Q4)^2)^0.5</f>
        <v>1.467440535568157</v>
      </c>
      <c r="T4" s="3">
        <f>S4/R4</f>
        <v>5.6186939149400504E-2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0.2577256608686388</v>
      </c>
      <c r="Z4" s="8">
        <f>((S8/R5)^2+((S5*R8)/(R5^2))^2)^0.5</f>
        <v>6.4426641232102233E-2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15.834178043208313</v>
      </c>
      <c r="F5" s="10">
        <f>((F4*$C5*$B5)^2+($C5*$B$2*E4)^2+($C$2*$B5*E4)^2)^0.5</f>
        <v>0.538588372001643</v>
      </c>
      <c r="G5" s="3">
        <f>F5/E5</f>
        <v>3.4014293039521394E-2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13.058555580561592</v>
      </c>
      <c r="S5">
        <f>((S4*$C5*$B5)^2+($C5*$B$2*R4)^2+($C$2*$B5*R4)^2)^0.5</f>
        <v>0.78968877938238935</v>
      </c>
      <c r="T5" s="3">
        <f>S5/R5</f>
        <v>6.0472904105710309E-2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33.039018387552233</v>
      </c>
      <c r="F7">
        <v>0.97821147564504085</v>
      </c>
      <c r="G7" s="3">
        <v>2.9607764497434082E-2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2.7098568546219434E-2</v>
      </c>
      <c r="M7" s="3">
        <f>((F11/E5)^2+((F5*E11)/(E5^2))^2)^0.5</f>
        <v>1.6990474161694502E-3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19.386061427143009</v>
      </c>
      <c r="S7">
        <f>(($Q7*$Q$2*E7)^2+(F7*$Q7)^2)^0.5</f>
        <v>1.1264986112748852</v>
      </c>
      <c r="T7" s="3">
        <f>S7/R7</f>
        <v>5.8108688838550804E-2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2.482457467873048E-2</v>
      </c>
      <c r="Z7" s="3">
        <f>((S11/R5)^2+((S5*R11)/(R5^2))^2)^0.5</f>
        <v>2.3460389496904447E-3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16.519509193776116</v>
      </c>
      <c r="F8">
        <f>((F7*$C8*$B8)^2+($C8*$B$2*E7)^2+($C$2*$B8*E7)^2)^0.5</f>
        <v>0.6129204799747997</v>
      </c>
      <c r="G8" s="3">
        <f>F8/E8</f>
        <v>3.7102826287703713E-2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9.6930307135715044</v>
      </c>
      <c r="S8">
        <f>((S7*$C8*$B8)^2+($C8*$B$2*R7)^2+($C$2*$B8*R7)^2)^0.5</f>
        <v>0.60351238803207796</v>
      </c>
      <c r="T8" s="3">
        <f>S8/R8</f>
        <v>6.2262506523071477E-2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7.1513926512820528E-2</v>
      </c>
      <c r="F10">
        <v>3.6962311478033836E-3</v>
      </c>
      <c r="G10" s="3">
        <v>5.1685473418114559E-2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5.4028848034333977E-2</v>
      </c>
      <c r="S10">
        <f>(($Q10*$Q$2*E10)^2+(F10*$Q10)^2)^0.5</f>
        <v>3.885342211284162E-3</v>
      </c>
      <c r="T10" s="3">
        <f>S10/R10</f>
        <v>7.1912364461576617E-2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0.42908355907692319</v>
      </c>
      <c r="F11">
        <f>((F10*$C11*$B11)^2+($C11*$B$2*E10)^2+($C$2*$B11*E10)^2)^0.5</f>
        <v>2.2599981932808023E-2</v>
      </c>
      <c r="G11" s="3">
        <f>F11/E11</f>
        <v>5.2670351624347488E-2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1.5401263145546573</v>
      </c>
      <c r="M11" s="3">
        <f>((F15/E12)^2+((F12*E15)/(E12^2))^2)^0.5</f>
        <v>0.399526002527961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0.32417308820600388</v>
      </c>
      <c r="S11">
        <f>((S10*$C11*$B11)^2+($C11*$B$2*R10)^2+($C$2*$B11*R10)^2)^0.5</f>
        <v>2.3542569067754853E-2</v>
      </c>
      <c r="T11" s="3">
        <f>S11/R11</f>
        <v>7.2623453100444102E-2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1.8574420406510246</v>
      </c>
      <c r="Z11" s="3">
        <f>((S15/R12)^2+((S12*R15)/(R12^2))^2)^0.5</f>
        <v>0.49942111280766494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3.5756963256410264E-2</v>
      </c>
      <c r="F12">
        <f>((F10*$C12*$B12)^2+($C12*$B$2*E10)^2+($C$2*$B12*E10)^2)^0.5</f>
        <v>2.0136562231816324E-3</v>
      </c>
      <c r="G12" s="3">
        <f>F12/E12</f>
        <v>5.6315079352289174E-2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2.7014424017166989E-2</v>
      </c>
      <c r="S12">
        <f>((S10*$C12*$B12)^2+($C12*$B$2*R10)^2+($C$2*$B12*R10)^2)^0.5</f>
        <v>2.034418977788565E-3</v>
      </c>
      <c r="T12" s="3">
        <f>S12/R12</f>
        <v>7.5308619443292327E-2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9.1783733399602389E-3</v>
      </c>
      <c r="F14">
        <v>2.3223279836495306E-3</v>
      </c>
      <c r="G14" s="3">
        <v>0.25302173899799013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-3.5071985977362319</v>
      </c>
      <c r="M14">
        <f>((F19/E16)^2+((F16*E19)/(E16^2))^2)^0.5</f>
        <v>1.2917465929271954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8.3629544789097839E-3</v>
      </c>
      <c r="S14">
        <f>(($Q14*$Q$2*E14)^2+(F14*$Q14)^2)^0.5</f>
        <v>2.1569290240993971E-3</v>
      </c>
      <c r="T14" s="3">
        <f>S14/R14</f>
        <v>0.2579147153722855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-1.8977191476138069</v>
      </c>
      <c r="Z14">
        <f>((S19/R16)^2+((S16*R19)/(R16^2))^2)^0.5</f>
        <v>0.85734033656669084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5.5070240039761437E-2</v>
      </c>
      <c r="F15">
        <f>((F14*$C15*$B15)^2+($C15*$B$2*E14)^2+($C$2*$B15*E14)^2)^0.5</f>
        <v>1.3945148220030559E-2</v>
      </c>
      <c r="G15" s="3">
        <f>F15/E15</f>
        <v>0.25322475823533691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5.01777268734587E-2</v>
      </c>
      <c r="S15">
        <f>((S14*$C15*$B15)^2+($C15*$B$2*R14)^2+($C$2*$B15*R14)^2)^0.5</f>
        <v>1.2951568077582959E-2</v>
      </c>
      <c r="T15" s="3">
        <f>S15/R15</f>
        <v>0.25811388607230107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4.5891866699801194E-3</v>
      </c>
      <c r="F16" s="15">
        <f>((0.005*E14)^2+(0.5*F14)^2)^0.5</f>
        <v>1.1620705139274534E-3</v>
      </c>
      <c r="G16" s="3">
        <f>F16/E16</f>
        <v>0.25321927336908429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4.181477239454892E-3</v>
      </c>
      <c r="S16">
        <f>((S14*$C16*$B16)^2+($C16*$B$2*R14)^2+($C$2*$B16*R14)^2)^0.5</f>
        <v>1.0825100829565672E-3</v>
      </c>
      <c r="T16" s="3">
        <f>S16/R16</f>
        <v>0.25888221338200706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63.902670983073975</v>
      </c>
      <c r="M17" s="3">
        <f>((F22/E16)^2+((F16*E22)/(E16^2))^2)^0.5</f>
        <v>16.735496573967918</v>
      </c>
      <c r="N17" s="3"/>
      <c r="O17" s="43"/>
      <c r="T17" s="3"/>
      <c r="W17" s="3"/>
      <c r="X17" s="3" t="s">
        <v>39</v>
      </c>
      <c r="Y17" s="16">
        <f>R22/R16</f>
        <v>50.967249705814915</v>
      </c>
      <c r="Z17" s="3">
        <f>((S22/R16)^2+((S16*R22)/(R16^2))^2)^0.5</f>
        <v>13.863334179571499</v>
      </c>
    </row>
    <row r="18" spans="2:26" x14ac:dyDescent="0.25">
      <c r="B18">
        <v>1</v>
      </c>
      <c r="D18" t="s">
        <v>10</v>
      </c>
      <c r="E18">
        <v>4.1368751447368401E-2</v>
      </c>
      <c r="F18">
        <v>5.4753004615791991E-3</v>
      </c>
      <c r="G18" s="3">
        <v>0.13235353425024629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2.4233493324159527E-2</v>
      </c>
      <c r="S18">
        <f>(($Q18*$Q$2*E18)^2+(F18*$Q18)^2)^0.5</f>
        <v>3.4286289408540114E-3</v>
      </c>
      <c r="T18" s="3">
        <f>S18/R18</f>
        <v>0.14148306622536536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2.0684375723684201E-2</v>
      </c>
      <c r="F19">
        <f>((F18*$C19*$B19)^2+($C19*$B$2*E18)^2+($C$2*$B19*E18)^2)^0.5</f>
        <v>2.7764456568932908E-3</v>
      </c>
      <c r="G19" s="3">
        <f>F19/E19</f>
        <v>0.13422912511273818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1.2116746662079764E-2</v>
      </c>
      <c r="S19">
        <f>((S18*$C19*$B19)^2+($C19*$B$2*R18)^2+($C$2*$B19*R18)^2)^0.5</f>
        <v>1.7355926591086791E-3</v>
      </c>
      <c r="T19" s="3">
        <f>S19/R19</f>
        <v>0.1432391637385918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4.8876880975274747E-2</v>
      </c>
      <c r="F21">
        <v>3.2287638442905164E-3</v>
      </c>
      <c r="G21" s="3">
        <v>6.6059122019750907E-2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3.5519732433746516E-2</v>
      </c>
      <c r="S21">
        <f>(($Q21*$Q$2*E21)^2+(F21*$Q21)^2)^0.5</f>
        <v>2.942742329297842E-3</v>
      </c>
      <c r="T21" s="3">
        <f>S21/R21</f>
        <v>8.2848099567946268E-2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0.29326128585164846</v>
      </c>
      <c r="F22">
        <f>((F21*$C22*$B22)^2+($C22*$B$2*E21)^2+($C$2*$B22*E21)^2)^0.5</f>
        <v>1.9599389984548996E-2</v>
      </c>
      <c r="G22" s="3">
        <f>F22/E22</f>
        <v>6.6832517383367485E-2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0.21311839460247911</v>
      </c>
      <c r="S22">
        <f>((S21*$C22*$B22)^2+($C22*$B$2*R21)^2+($C$2*$B22*R21)^2)^0.5</f>
        <v>1.7788155529736539E-2</v>
      </c>
      <c r="T22" s="3">
        <f>S22/R22</f>
        <v>8.3466073226180437E-2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2.9692477111781866E-3</v>
      </c>
      <c r="P26" s="61">
        <f>_xlfn.STDEV.S(Exp2_Act_C1!P7,Exp2_Act_C2!P7)+AVERAGE(Exp2_Act_C2!Q7,Exp2_Act_C1!Q7)</f>
        <v>2.874088617215477E-4</v>
      </c>
      <c r="Q26" s="62">
        <f>P26/O26</f>
        <v>9.6795178334078746E-2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2.9692477111781866E-3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2.9692477111781866E-3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2.9692477111781866E-3</v>
      </c>
      <c r="C2">
        <f>'Exp1'!AO7</f>
        <v>2.874088617215477E-4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336.78564312278399</v>
      </c>
      <c r="C5">
        <f>C2/B2^2</f>
        <v>32.599226386427276</v>
      </c>
      <c r="E5">
        <f>B5*F1</f>
        <v>240.56117365913144</v>
      </c>
      <c r="F5">
        <f>((C5*F$1)^2+(G$1*B5)^2)^0.5</f>
        <v>23.532375385060448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2.9692477111781866E-3</v>
      </c>
      <c r="Q7">
        <f>C2</f>
        <v>2.874088617215477E-4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4.1397381245179181E-3</v>
      </c>
      <c r="F9">
        <f>F5/((1+E5)^2)</f>
        <v>4.032844768318139E-4</v>
      </c>
      <c r="G9" s="3">
        <f>F9/E9</f>
        <v>9.741787154200178E-2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2.8278549630268443E-3</v>
      </c>
      <c r="Q10">
        <f>((L$9*P7)^2+(Q7*K$9)^2)^0.5</f>
        <v>2.7662878224375475E-4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2.9569558032270845E-3</v>
      </c>
      <c r="F13">
        <f>((F9*F$1)^2+(E9*G$1)^2)^0.5</f>
        <v>2.9107984703113162E-4</v>
      </c>
      <c r="G13" s="3">
        <f t="shared" si="0"/>
        <v>9.843902526830485E-2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0.99718011925074501</v>
      </c>
      <c r="K14">
        <f>Q10/((1+P10)^2)</f>
        <v>2.7507086156495516E-4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0.99704304419677292</v>
      </c>
      <c r="F16">
        <f>F13</f>
        <v>2.9107984703113162E-4</v>
      </c>
      <c r="G16" s="3">
        <f t="shared" si="0"/>
        <v>2.9194310990417492E-4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0.94969535166737618</v>
      </c>
      <c r="L18">
        <f>((J14*Q$16)^2+(K14*P$16)^2)^0.5</f>
        <v>1.3433275164866821E-2</v>
      </c>
      <c r="M18" s="3">
        <f t="shared" ref="M18:M19" si="1">L18/K18</f>
        <v>1.4144825644647072E-2</v>
      </c>
    </row>
    <row r="19" spans="3:13" x14ac:dyDescent="0.25">
      <c r="C19" t="s">
        <v>87</v>
      </c>
      <c r="E19">
        <f>E16*E13</f>
        <v>2.948212215604846E-3</v>
      </c>
      <c r="F19">
        <f>((F16*E13)^2+(E16*F13)^2)^0.5</f>
        <v>2.9022041310052508E-4</v>
      </c>
      <c r="G19" s="3">
        <f t="shared" si="0"/>
        <v>9.843945817888973E-2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5.0304648332623825E-2</v>
      </c>
      <c r="L21">
        <f>L18</f>
        <v>1.3433275164866821E-2</v>
      </c>
      <c r="M21" s="3">
        <f>L21/K21</f>
        <v>0.26703844694517037</v>
      </c>
    </row>
    <row r="22" spans="3:13" x14ac:dyDescent="0.25">
      <c r="C22" t="s">
        <v>89</v>
      </c>
      <c r="E22">
        <f>E19+E13</f>
        <v>5.9051680188319305E-3</v>
      </c>
      <c r="F22">
        <f>((F19^2+F13^2)^0.5)</f>
        <v>4.1104180508545166E-4</v>
      </c>
      <c r="G22" s="3">
        <f t="shared" si="0"/>
        <v>6.9607131206870829E-2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4.7774090688754871E-2</v>
      </c>
      <c r="L24">
        <f>((L21*K18)^2+(K21*L18)^2)^0.5</f>
        <v>1.2775403593959716E-2</v>
      </c>
      <c r="M24" s="3">
        <f t="shared" ref="M24:M25" si="3">L24/K24</f>
        <v>0.26741280492789804</v>
      </c>
    </row>
    <row r="25" spans="3:13" x14ac:dyDescent="0.25">
      <c r="C25" t="s">
        <v>90</v>
      </c>
      <c r="E25">
        <f>1-E22</f>
        <v>0.9940948319811681</v>
      </c>
      <c r="F25">
        <f>F22</f>
        <v>4.1104180508545166E-4</v>
      </c>
      <c r="G25" s="3">
        <f t="shared" si="0"/>
        <v>4.1348349459404326E-4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0.997469442356131</v>
      </c>
      <c r="L27">
        <f>((L24^2+L18^2)^0.5)</f>
        <v>1.8538171933704425E-2</v>
      </c>
      <c r="M27" s="3">
        <f t="shared" ref="M27:M28" si="4">L27/K27</f>
        <v>1.8585202860866849E-2</v>
      </c>
    </row>
    <row r="28" spans="3:13" x14ac:dyDescent="0.25">
      <c r="C28" t="s">
        <v>92</v>
      </c>
      <c r="E28">
        <f>E13*E25</f>
        <v>2.9394944823847684E-3</v>
      </c>
      <c r="F28">
        <f>((F25*E13)^2+(E25*F13)^2)^0.5</f>
        <v>2.8936352426880513E-4</v>
      </c>
      <c r="G28" s="3">
        <f t="shared" si="0"/>
        <v>9.8439893662956898E-2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2.5305576438690025E-3</v>
      </c>
      <c r="L30">
        <f>L27</f>
        <v>1.8538171933704425E-2</v>
      </c>
      <c r="M30" s="3">
        <f t="shared" ref="M30:M31" si="5">L30/K30</f>
        <v>7.3257260029695166</v>
      </c>
    </row>
    <row r="31" spans="3:13" x14ac:dyDescent="0.25">
      <c r="C31" t="s">
        <v>91</v>
      </c>
      <c r="E31" s="6">
        <f>E28+E22</f>
        <v>8.8446625012166998E-3</v>
      </c>
      <c r="F31">
        <f>((F28^2)+F22^2)^0.5</f>
        <v>5.0267943533147423E-4</v>
      </c>
      <c r="G31" s="3">
        <f t="shared" si="0"/>
        <v>5.6834213319312529E-2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2.4032588315087392E-3</v>
      </c>
      <c r="L33">
        <f>((L30*K18)^2+(K30*L18)^2)^0.5</f>
        <v>1.7605648532043286E-2</v>
      </c>
      <c r="M33" s="3">
        <f t="shared" ref="M33:M34" si="6">L33/K33</f>
        <v>7.3257396586744905</v>
      </c>
    </row>
    <row r="34" spans="3:13" x14ac:dyDescent="0.25">
      <c r="C34" t="s">
        <v>93</v>
      </c>
      <c r="E34">
        <f>1-E31</f>
        <v>0.99115533749878326</v>
      </c>
      <c r="F34">
        <f>F31</f>
        <v>5.0267943533147423E-4</v>
      </c>
      <c r="G34" s="3">
        <f t="shared" si="0"/>
        <v>5.0716513982561415E-4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0.99987270118763971</v>
      </c>
      <c r="L36">
        <f>((L33^2)+L27^2)^0.5</f>
        <v>2.5566045428994769E-2</v>
      </c>
      <c r="M36" s="3">
        <f t="shared" ref="M36:M37" si="7">L36/K36</f>
        <v>2.5569300370564825E-2</v>
      </c>
    </row>
    <row r="37" spans="3:13" x14ac:dyDescent="0.25">
      <c r="C37" t="s">
        <v>94</v>
      </c>
      <c r="E37">
        <f>E34*E13</f>
        <v>2.9308025271165268E-3</v>
      </c>
      <c r="F37">
        <f>((F34*E13)^2+(E34*F13)^2)^0.5</f>
        <v>2.8850917302145193E-4</v>
      </c>
      <c r="G37" s="3">
        <f t="shared" si="0"/>
        <v>9.8440331735793196E-2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1.1775465028333227E-2</v>
      </c>
      <c r="F40">
        <f>(F37^2+F31^2)^0.5</f>
        <v>5.795896458898243E-4</v>
      </c>
      <c r="G40" s="3">
        <f t="shared" si="0"/>
        <v>4.9220106763958778E-2</v>
      </c>
      <c r="J40" t="s">
        <v>79</v>
      </c>
      <c r="K40">
        <f>K36*E40</f>
        <v>1.177396602562013E-2</v>
      </c>
      <c r="L40">
        <f>((F40*K36)^2+(L36*E40)^2)^0.5</f>
        <v>6.5304746286183255E-4</v>
      </c>
      <c r="M40" s="3">
        <f>L40/K40</f>
        <v>5.5465376869680311E-2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0.2577256608686388</v>
      </c>
      <c r="F43" s="3">
        <f>'Exp2'!Z4</f>
        <v>6.4426641232102233E-2</v>
      </c>
      <c r="H43" t="s">
        <v>128</v>
      </c>
      <c r="J43" t="s">
        <v>79</v>
      </c>
      <c r="K43" s="3">
        <f>'Exp2'!Y7</f>
        <v>2.482457467873048E-2</v>
      </c>
      <c r="L43" s="3">
        <f>'Exp2'!Z7</f>
        <v>2.3460389496904447E-3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0.95431007921894462</v>
      </c>
      <c r="I46" t="s">
        <v>132</v>
      </c>
      <c r="K46" s="3">
        <f>ABS(K40-K43)/K43</f>
        <v>0.52571328298695963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0.26285664149422766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2.9692477111781866E-3</v>
      </c>
      <c r="C2">
        <f>'Exp1'!AO7</f>
        <v>2.874088617215477E-4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336.78564312278399</v>
      </c>
      <c r="C5">
        <f>C2/B2^2</f>
        <v>32.599226386427276</v>
      </c>
      <c r="E5">
        <f>B5*F1</f>
        <v>240.56117365913144</v>
      </c>
      <c r="F5">
        <f>((C5*F$1)^2+(G$1*B5)^2)^0.5</f>
        <v>23.532375385060448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2.9692477111781866E-3</v>
      </c>
      <c r="Q7">
        <f>'Exp1'!AO12</f>
        <v>2.874088617215477E-4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4.1397381245179181E-3</v>
      </c>
      <c r="F9">
        <f>F5/((1+E5)^2)</f>
        <v>4.032844768318139E-4</v>
      </c>
      <c r="G9" s="3">
        <f>F9/E9</f>
        <v>9.741787154200178E-2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2.8278549630268443E-3</v>
      </c>
      <c r="Q10">
        <f>((L$9*P7)^2+(Q7*K$9)^2)^0.5</f>
        <v>2.7662878224375475E-4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2.9569558032270845E-3</v>
      </c>
      <c r="F13">
        <f>((F9*F$1)^2+(E9*G$1)^2)^0.5</f>
        <v>2.9107984703113162E-4</v>
      </c>
      <c r="G13" s="3">
        <f t="shared" si="0"/>
        <v>9.843902526830485E-2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0.99718011925074501</v>
      </c>
      <c r="K14">
        <f>Q10/((1+P10)^2)</f>
        <v>2.7507086156495516E-4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0.99704304419677292</v>
      </c>
      <c r="F16">
        <f>F13</f>
        <v>2.9107984703113162E-4</v>
      </c>
      <c r="G16" s="3">
        <f t="shared" si="0"/>
        <v>2.9194310990417492E-4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0.88386419660861482</v>
      </c>
      <c r="L18">
        <f>((J14*Q$16)^2+(K14*P$16)^2)^0.5</f>
        <v>1.2822671748281967E-2</v>
      </c>
      <c r="M18" s="3">
        <f>L18/K18</f>
        <v>1.4507513481689306E-2</v>
      </c>
      <c r="P18" t="s">
        <v>136</v>
      </c>
      <c r="S18">
        <f>J14*P16*(1-P19)</f>
        <v>2.2663184528426042E-2</v>
      </c>
      <c r="T18">
        <f>((J14*Q$16)^2+(K14*P$16)^2)^0.5</f>
        <v>1.2822671748281967E-2</v>
      </c>
      <c r="U18">
        <f>L18/K18</f>
        <v>1.4507513481689306E-2</v>
      </c>
    </row>
    <row r="19" spans="3:21" x14ac:dyDescent="0.25">
      <c r="C19" t="s">
        <v>87</v>
      </c>
      <c r="E19">
        <f>E16*E13</f>
        <v>2.948212215604846E-3</v>
      </c>
      <c r="F19">
        <f>((F16*E13)^2+(E16*F13)^2)^0.5</f>
        <v>2.9022041310052508E-4</v>
      </c>
      <c r="G19" s="3">
        <f t="shared" si="0"/>
        <v>9.843945817888973E-2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9.3472618862959142E-2</v>
      </c>
      <c r="L21">
        <f>L18</f>
        <v>1.2822671748281967E-2</v>
      </c>
      <c r="M21" s="3">
        <f>L21/K21</f>
        <v>0.13718104728702823</v>
      </c>
    </row>
    <row r="22" spans="3:21" x14ac:dyDescent="0.25">
      <c r="C22" t="s">
        <v>89</v>
      </c>
      <c r="E22">
        <f>E19+E13</f>
        <v>5.9051680188319305E-3</v>
      </c>
      <c r="F22">
        <f>((F19^2+F13^2)^0.5)</f>
        <v>4.1104180508545166E-4</v>
      </c>
      <c r="G22" s="3">
        <f t="shared" si="0"/>
        <v>6.9607131206870829E-2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8.261710117621264E-2</v>
      </c>
      <c r="L24">
        <f>((L21*K18)^2+(K21*L18)^2)^0.5</f>
        <v>1.1396701263927764E-2</v>
      </c>
      <c r="M24" s="3">
        <f t="shared" ref="M24:M25" si="2">L24/K24</f>
        <v>0.13794603177397777</v>
      </c>
    </row>
    <row r="25" spans="3:21" x14ac:dyDescent="0.25">
      <c r="C25" t="s">
        <v>90</v>
      </c>
      <c r="E25">
        <f>1-E22</f>
        <v>0.9940948319811681</v>
      </c>
      <c r="F25">
        <f>F22</f>
        <v>4.1104180508545166E-4</v>
      </c>
      <c r="G25" s="3">
        <f t="shared" si="0"/>
        <v>4.1348349459404326E-4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0.9664812977848275</v>
      </c>
      <c r="L27">
        <f>((L24^2+L18^2)^0.5)</f>
        <v>1.7155340581387513E-2</v>
      </c>
      <c r="M27" s="3">
        <f t="shared" ref="M27:M28" si="3">L27/K27</f>
        <v>1.7750307864940074E-2</v>
      </c>
    </row>
    <row r="28" spans="3:21" x14ac:dyDescent="0.25">
      <c r="C28" t="s">
        <v>92</v>
      </c>
      <c r="E28">
        <f>E13*E25</f>
        <v>2.9394944823847684E-3</v>
      </c>
      <c r="F28">
        <f>((F25*E13)^2+(E25*F13)^2)^0.5</f>
        <v>2.8936352426880513E-4</v>
      </c>
      <c r="G28" s="3">
        <f t="shared" si="0"/>
        <v>9.8439893662956898E-2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3.3518702215172502E-2</v>
      </c>
      <c r="L30">
        <f>L27</f>
        <v>1.7155340581387513E-2</v>
      </c>
      <c r="M30" s="3">
        <f t="shared" ref="M30:M31" si="4">L30/K30</f>
        <v>0.51181398585360549</v>
      </c>
    </row>
    <row r="31" spans="3:21" x14ac:dyDescent="0.25">
      <c r="C31" t="s">
        <v>91</v>
      </c>
      <c r="E31" s="6">
        <f>E28+E22</f>
        <v>8.8446625012166998E-3</v>
      </c>
      <c r="F31">
        <f>((F28^2)+F22^2)^0.5</f>
        <v>5.0267943533147423E-4</v>
      </c>
      <c r="G31" s="3">
        <f t="shared" si="0"/>
        <v>5.6834213319312529E-2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2.9625980804776842E-2</v>
      </c>
      <c r="L33">
        <f>((L30*K18)^2+(K30*L18)^2)^0.5</f>
        <v>1.5169081489595785E-2</v>
      </c>
      <c r="M33" s="3">
        <f t="shared" ref="M33:M34" si="5">L33/K33</f>
        <v>0.51201955437539293</v>
      </c>
    </row>
    <row r="34" spans="3:13" x14ac:dyDescent="0.25">
      <c r="C34" t="s">
        <v>93</v>
      </c>
      <c r="E34">
        <f>1-E31</f>
        <v>0.99115533749878326</v>
      </c>
      <c r="F34">
        <f>F31</f>
        <v>5.0267943533147423E-4</v>
      </c>
      <c r="G34" s="3">
        <f t="shared" si="0"/>
        <v>5.0716513982561415E-4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0.99610727858960435</v>
      </c>
      <c r="L36">
        <f>((L33^2)+L27^2)^0.5</f>
        <v>2.2899928901666894E-2</v>
      </c>
      <c r="M36" s="3">
        <f t="shared" ref="M36:M37" si="6">L36/K36</f>
        <v>2.2989420310321466E-2</v>
      </c>
    </row>
    <row r="37" spans="3:13" x14ac:dyDescent="0.25">
      <c r="C37" t="s">
        <v>94</v>
      </c>
      <c r="E37">
        <f>E34*E13</f>
        <v>2.9308025271165268E-3</v>
      </c>
      <c r="F37">
        <f>((F34*E13)^2+(E34*F13)^2)^0.5</f>
        <v>2.8850917302145193E-4</v>
      </c>
      <c r="G37" s="3">
        <f t="shared" si="0"/>
        <v>9.8440331735793196E-2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1.1775465028333227E-2</v>
      </c>
      <c r="F40">
        <f>(F37^2+F31^2)^0.5</f>
        <v>5.795896458898243E-4</v>
      </c>
      <c r="G40" s="3">
        <f t="shared" si="0"/>
        <v>4.9220106763958778E-2</v>
      </c>
      <c r="J40" t="s">
        <v>79</v>
      </c>
      <c r="K40">
        <f>K36*E40</f>
        <v>1.1729626423500068E-2</v>
      </c>
      <c r="L40">
        <f>((F40*K36)^2+(L36*E40)^2)^0.5</f>
        <v>6.3720404544626453E-4</v>
      </c>
      <c r="M40" s="3">
        <f>L40/K40</f>
        <v>5.4324325638337397E-2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0.2577256608686388</v>
      </c>
      <c r="F43" s="3">
        <f>'Exp2'!Z4</f>
        <v>6.4426641232102233E-2</v>
      </c>
      <c r="H43" t="s">
        <v>128</v>
      </c>
      <c r="J43" t="s">
        <v>79</v>
      </c>
      <c r="K43" s="3">
        <f>'Exp2'!Y11</f>
        <v>1.8574420406510246</v>
      </c>
      <c r="L43" s="3">
        <f>'Exp2'!Z11</f>
        <v>0.49942111280766494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0.95431007921894462</v>
      </c>
      <c r="I46" t="s">
        <v>132</v>
      </c>
      <c r="K46" s="3">
        <f>ABS(K40-K43)/K43</f>
        <v>0.99368506463900808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0.49684253232388009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2.9692477111781866E-3</v>
      </c>
      <c r="C2">
        <f>'Exp1'!AO7</f>
        <v>2.874088617215477E-4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336.78564312278399</v>
      </c>
      <c r="C5">
        <f>C2/B2^2</f>
        <v>32.599226386427276</v>
      </c>
      <c r="E5">
        <f>B5*F1</f>
        <v>240.56117365913144</v>
      </c>
      <c r="F5">
        <f>((C5*F$1)^2+(G$1*B5)^2)^0.5</f>
        <v>23.532375385060448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2.9692477111781866E-3</v>
      </c>
      <c r="Q7">
        <f>'Exp1'!AO12</f>
        <v>2.874088617215477E-4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4.1397381245179181E-3</v>
      </c>
      <c r="F9">
        <f>F5/((1+E5)^2)</f>
        <v>4.032844768318139E-4</v>
      </c>
      <c r="G9" s="3">
        <f>F9/E9</f>
        <v>9.741787154200178E-2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2.8278549630268443E-3</v>
      </c>
      <c r="Q10">
        <f>((L$9*P7)^2+(Q7*K$9)^2)^0.5</f>
        <v>2.7662878224375475E-4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2.9569558032270845E-3</v>
      </c>
      <c r="F13">
        <f>((F9*F$1)^2+(E9*G$1)^2)^0.5</f>
        <v>2.9107984703113162E-4</v>
      </c>
      <c r="G13" s="3">
        <f t="shared" si="0"/>
        <v>9.843902526830485E-2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0.99718011925074501</v>
      </c>
      <c r="K14">
        <f>Q10/((1+P10)^2)</f>
        <v>2.7507086156495516E-4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0.99704304419677292</v>
      </c>
      <c r="F16">
        <f>F13</f>
        <v>2.9107984703113162E-4</v>
      </c>
      <c r="G16" s="3">
        <f t="shared" si="0"/>
        <v>2.9194310990417492E-4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0.9065273811370409</v>
      </c>
      <c r="L18">
        <f>((J14*Q$16)^2+(K14*P$16)^2)^0.5</f>
        <v>1.2822671748281967E-2</v>
      </c>
      <c r="M18" s="3">
        <f t="shared" ref="M18:M19" si="1">L18/K18</f>
        <v>1.4144825644647072E-2</v>
      </c>
    </row>
    <row r="19" spans="3:13" x14ac:dyDescent="0.25">
      <c r="C19" t="s">
        <v>87</v>
      </c>
      <c r="E19">
        <f>E16*E13</f>
        <v>2.948212215604846E-3</v>
      </c>
      <c r="F19">
        <f>((F16*E13)^2+(E16*F13)^2)^0.5</f>
        <v>2.9022041310052508E-4</v>
      </c>
      <c r="G19" s="3">
        <f t="shared" si="0"/>
        <v>9.843945817888973E-2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9.34726188629591E-2</v>
      </c>
      <c r="L21">
        <f>L18</f>
        <v>1.2822671748281967E-2</v>
      </c>
      <c r="M21" s="3">
        <f>L21/K21</f>
        <v>0.13718104728702832</v>
      </c>
    </row>
    <row r="22" spans="3:13" x14ac:dyDescent="0.25">
      <c r="C22" t="s">
        <v>89</v>
      </c>
      <c r="E22">
        <f>E19+E13</f>
        <v>5.9051680188319305E-3</v>
      </c>
      <c r="F22">
        <f>((F19^2+F13^2)^0.5)</f>
        <v>4.1104180508545166E-4</v>
      </c>
      <c r="G22" s="3">
        <f t="shared" si="0"/>
        <v>6.9607131206870829E-2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8.4735488385859078E-2</v>
      </c>
      <c r="L24">
        <f>((L21*K18)^2+(K21*L18)^2)^0.5</f>
        <v>1.1685732258411793E-2</v>
      </c>
      <c r="M24" s="3">
        <f t="shared" ref="M24:M25" si="3">L24/K24</f>
        <v>0.13790836025159375</v>
      </c>
    </row>
    <row r="25" spans="3:13" x14ac:dyDescent="0.25">
      <c r="C25" t="s">
        <v>90</v>
      </c>
      <c r="E25">
        <f>1-E22</f>
        <v>0.9940948319811681</v>
      </c>
      <c r="F25">
        <f>F22</f>
        <v>4.1104180508545166E-4</v>
      </c>
      <c r="G25" s="3">
        <f t="shared" si="0"/>
        <v>4.1348349459404326E-4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0.99126286952289999</v>
      </c>
      <c r="L27">
        <f>((L24^2+L18^2)^0.5)</f>
        <v>1.7348695892760196E-2</v>
      </c>
      <c r="M27" s="3">
        <f t="shared" ref="M27:M28" si="4">L27/K27</f>
        <v>1.7501609740623307E-2</v>
      </c>
    </row>
    <row r="28" spans="3:13" x14ac:dyDescent="0.25">
      <c r="C28" t="s">
        <v>92</v>
      </c>
      <c r="E28">
        <f>E13*E25</f>
        <v>2.9394944823847684E-3</v>
      </c>
      <c r="F28">
        <f>((F25*E13)^2+(E25*F13)^2)^0.5</f>
        <v>2.8936352426880513E-4</v>
      </c>
      <c r="G28" s="3">
        <f t="shared" si="0"/>
        <v>9.8439893662956898E-2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8.737130477100008E-3</v>
      </c>
      <c r="L30">
        <f>L27</f>
        <v>1.7348695892760196E-2</v>
      </c>
      <c r="M30" s="3">
        <f t="shared" ref="M30:M31" si="5">L30/K30</f>
        <v>1.9856285697267626</v>
      </c>
    </row>
    <row r="31" spans="3:13" x14ac:dyDescent="0.25">
      <c r="C31" t="s">
        <v>91</v>
      </c>
      <c r="E31" s="6">
        <f>E28+E22</f>
        <v>8.8446625012166998E-3</v>
      </c>
      <c r="F31">
        <f>((F28^2)+F22^2)^0.5</f>
        <v>5.0267943533147423E-4</v>
      </c>
      <c r="G31" s="3">
        <f t="shared" si="0"/>
        <v>5.6834213319312529E-2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7.9204480100580951E-3</v>
      </c>
      <c r="L33">
        <f>((L30*K18)^2+(K30*L18)^2)^0.5</f>
        <v>1.572746688920788E-2</v>
      </c>
      <c r="M33" s="3">
        <f t="shared" ref="M33:M34" si="6">L33/K33</f>
        <v>1.985678950134605</v>
      </c>
    </row>
    <row r="34" spans="3:14" x14ac:dyDescent="0.25">
      <c r="C34" t="s">
        <v>93</v>
      </c>
      <c r="E34">
        <f>1-E31</f>
        <v>0.99115533749878326</v>
      </c>
      <c r="F34">
        <f>F31</f>
        <v>5.0267943533147423E-4</v>
      </c>
      <c r="G34" s="3">
        <f t="shared" si="0"/>
        <v>5.0716513982561415E-4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0.99918331753295808</v>
      </c>
      <c r="L36">
        <f>((L33^2)+L27^2)^0.5</f>
        <v>2.3416457117390852E-2</v>
      </c>
      <c r="M36" s="3">
        <f t="shared" ref="M36:M37" si="7">L36/K36</f>
        <v>2.3435596558204607E-2</v>
      </c>
    </row>
    <row r="37" spans="3:14" x14ac:dyDescent="0.25">
      <c r="C37" t="s">
        <v>94</v>
      </c>
      <c r="E37">
        <f>E34*E13</f>
        <v>2.9308025271165268E-3</v>
      </c>
      <c r="F37">
        <f>((F34*E13)^2+(E34*F13)^2)^0.5</f>
        <v>2.8850917302145193E-4</v>
      </c>
      <c r="G37" s="3">
        <f t="shared" si="0"/>
        <v>9.8440331735793196E-2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1.1775465028333227E-2</v>
      </c>
      <c r="F40">
        <f>(F37^2+F31^2)^0.5</f>
        <v>5.795896458898243E-4</v>
      </c>
      <c r="G40" s="3">
        <f t="shared" si="0"/>
        <v>4.9220106763958778E-2</v>
      </c>
      <c r="J40" t="s">
        <v>79</v>
      </c>
      <c r="K40">
        <f>K36*E40</f>
        <v>1.1765848212503321E-2</v>
      </c>
      <c r="L40">
        <f>((F40*K36)^2+(L36*E40)^2)^0.5</f>
        <v>6.4141099271787896E-4</v>
      </c>
      <c r="M40" s="3">
        <f>L40/K40</f>
        <v>5.4514641114974179E-2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-1.8977191476138069</v>
      </c>
      <c r="F43" s="3">
        <f>'Exp2'!Z14</f>
        <v>0.85734033656669084</v>
      </c>
      <c r="H43" t="s">
        <v>128</v>
      </c>
      <c r="J43" t="s">
        <v>79</v>
      </c>
      <c r="K43">
        <f>'Exp2'!Y17</f>
        <v>50.967249705814915</v>
      </c>
      <c r="L43">
        <f>'Exp2'!Z17</f>
        <v>13.863334179571499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-1.0062050620309859</v>
      </c>
      <c r="I46" t="s">
        <v>132</v>
      </c>
      <c r="K46" s="3">
        <f>ABS(K40-K43)/K43</f>
        <v>0.99976914884989054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0.4998845744592858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2.9692477111781866E-3</v>
      </c>
      <c r="C2">
        <f>Exp2_Act_C1!C2</f>
        <v>2.874088617215477E-4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20.860892935377379</v>
      </c>
      <c r="J3">
        <f>AVERAGE(I3:I4)</f>
        <v>10.4273803012298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336.78564312278399</v>
      </c>
      <c r="C5">
        <f>C2/B2^2</f>
        <v>32.599226386427276</v>
      </c>
      <c r="E5">
        <f>B5*F1</f>
        <v>336.78564312278399</v>
      </c>
      <c r="F5">
        <f>((C5*F$1)^2+(G$1*B5)^2)^0.5</f>
        <v>32.776264226540341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2.9692477111781866E-3</v>
      </c>
      <c r="Q7">
        <f>C2</f>
        <v>2.874088617215477E-4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2.9604573798789405E-3</v>
      </c>
      <c r="F9">
        <f>F5/((1+E5)^2)</f>
        <v>2.8726127143021405E-4</v>
      </c>
      <c r="G9" s="3">
        <f>F9/E9</f>
        <v>9.703273331432348E-2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2.8278549630268443E-3</v>
      </c>
      <c r="Q10">
        <f>((L$9*P7)^2+(Q7*K$9)^2)^0.5</f>
        <v>2.7662878224375475E-4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2.9604573798789405E-3</v>
      </c>
      <c r="F13">
        <f>((F9*F$1)^2+(E9*G$1)^2)^0.5</f>
        <v>2.8881370326935704E-4</v>
      </c>
      <c r="G13" s="3">
        <f t="shared" si="0"/>
        <v>9.7557122501512675E-2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0.99718011925074501</v>
      </c>
      <c r="K14">
        <f>Q10/((1+P10)^2)</f>
        <v>2.7507086156495516E-4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0.99703954262012107</v>
      </c>
      <c r="F16">
        <f>F13</f>
        <v>2.8881370326935704E-4</v>
      </c>
      <c r="G16" s="3">
        <f t="shared" si="0"/>
        <v>2.8967126269674649E-4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0.99718011925074501</v>
      </c>
      <c r="L18">
        <f>((J14*Q$16)^2+(K14*P$16)^2)^0.5</f>
        <v>1.343353699420247E-2</v>
      </c>
      <c r="M18" s="3">
        <f t="shared" ref="M18:M19" si="1">L18/K18</f>
        <v>1.3471525088462531E-2</v>
      </c>
    </row>
    <row r="19" spans="3:13" x14ac:dyDescent="0.25">
      <c r="C19" t="s">
        <v>87</v>
      </c>
      <c r="E19">
        <f>E16*E13</f>
        <v>2.951693071980861E-3</v>
      </c>
      <c r="F19">
        <f>((F16*E13)^2+(E16*F13)^2)^0.5</f>
        <v>2.8795995199137301E-4</v>
      </c>
      <c r="G19" s="3">
        <f t="shared" si="0"/>
        <v>9.7557552553431667E-2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2.8198807492549882E-3</v>
      </c>
      <c r="L21">
        <f>L18</f>
        <v>1.343353699420247E-2</v>
      </c>
      <c r="M21" s="3">
        <f>L21/K21</f>
        <v>4.7638670528005864</v>
      </c>
    </row>
    <row r="22" spans="3:13" x14ac:dyDescent="0.25">
      <c r="C22" t="s">
        <v>89</v>
      </c>
      <c r="E22">
        <f>E19+E13</f>
        <v>5.912150451859801E-3</v>
      </c>
      <c r="F22">
        <f>((F19^2+F13^2)^0.5)</f>
        <v>4.078410096435056E-4</v>
      </c>
      <c r="G22" s="3">
        <f t="shared" si="0"/>
        <v>6.8983530267774221E-2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2.8119290218149694E-3</v>
      </c>
      <c r="L24">
        <f>((L21*K18)^2+(K21*L18)^2)^0.5</f>
        <v>1.3395709582678888E-2</v>
      </c>
      <c r="M24" s="3">
        <f t="shared" ref="M24:M25" si="3">L24/K24</f>
        <v>4.763886100522047</v>
      </c>
    </row>
    <row r="25" spans="3:13" x14ac:dyDescent="0.25">
      <c r="C25" t="s">
        <v>90</v>
      </c>
      <c r="E25">
        <f>1-E22</f>
        <v>0.99408784954814022</v>
      </c>
      <c r="F25">
        <f>F22</f>
        <v>4.078410096435056E-4</v>
      </c>
      <c r="G25" s="3">
        <f t="shared" si="0"/>
        <v>4.1026656731483899E-4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0.99999204827255994</v>
      </c>
      <c r="L27">
        <f>((L24^2+L18^2)^0.5)</f>
        <v>1.897116104507263E-2</v>
      </c>
      <c r="M27" s="3">
        <f t="shared" ref="M27:M28" si="4">L27/K27</f>
        <v>1.8971311899774038E-2</v>
      </c>
    </row>
    <row r="28" spans="3:13" x14ac:dyDescent="0.25">
      <c r="C28" t="s">
        <v>92</v>
      </c>
      <c r="E28">
        <f>E13*E25</f>
        <v>2.9429547104427778E-3</v>
      </c>
      <c r="F28">
        <f>((F25*E13)^2+(E25*F13)^2)^0.5</f>
        <v>2.8710873198229721E-4</v>
      </c>
      <c r="G28" s="3">
        <f t="shared" si="0"/>
        <v>9.7557985164882371E-2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7.9517274400586757E-6</v>
      </c>
      <c r="L30">
        <f>L27</f>
        <v>1.897116104507263E-2</v>
      </c>
      <c r="M30" s="3">
        <f t="shared" ref="M30:M31" si="5">L30/K30</f>
        <v>2385.7911614903946</v>
      </c>
    </row>
    <row r="31" spans="3:13" x14ac:dyDescent="0.25">
      <c r="C31" t="s">
        <v>91</v>
      </c>
      <c r="E31" s="6">
        <f>E28+E22</f>
        <v>8.8551051623025796E-3</v>
      </c>
      <c r="F31">
        <f>((F28^2)+F22^2)^0.5</f>
        <v>4.9876418589100459E-4</v>
      </c>
      <c r="G31" s="3">
        <f t="shared" si="0"/>
        <v>5.6325043774105972E-2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7.9293045169271313E-6</v>
      </c>
      <c r="L33">
        <f>((L30*K18)^2+(K30*L18)^2)^0.5</f>
        <v>1.8917664633552194E-2</v>
      </c>
      <c r="M33" s="3">
        <f t="shared" ref="M33:M34" si="6">L33/K33</f>
        <v>2385.7911615284283</v>
      </c>
    </row>
    <row r="34" spans="3:13" x14ac:dyDescent="0.25">
      <c r="C34" t="s">
        <v>93</v>
      </c>
      <c r="E34">
        <f>1-E31</f>
        <v>0.99114489483769741</v>
      </c>
      <c r="F34">
        <f>F31</f>
        <v>4.9876418589100459E-4</v>
      </c>
      <c r="G34" s="3">
        <f t="shared" si="0"/>
        <v>5.0322025416140446E-4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0.99999997757707682</v>
      </c>
      <c r="L36">
        <f>((L33^2)+L27^2)^0.5</f>
        <v>2.6791472273573036E-2</v>
      </c>
      <c r="M36" s="3">
        <f t="shared" ref="M36:M37" si="7">L36/K36</f>
        <v>2.6791472874316175E-2</v>
      </c>
    </row>
    <row r="37" spans="3:13" x14ac:dyDescent="0.25">
      <c r="C37" t="s">
        <v>94</v>
      </c>
      <c r="E37">
        <f>E34*E13</f>
        <v>2.9342422184515976E-3</v>
      </c>
      <c r="F37">
        <f>((F34*E13)^2+(E34*F13)^2)^0.5</f>
        <v>2.8626003575960647E-4</v>
      </c>
      <c r="G37" s="3">
        <f t="shared" si="0"/>
        <v>9.7558420351086819E-2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1.1789347380754177E-2</v>
      </c>
      <c r="F40">
        <f>(F37^2+F31^2)^0.5</f>
        <v>5.7507436145302784E-4</v>
      </c>
      <c r="G40" s="3">
        <f t="shared" si="0"/>
        <v>4.8779151455984986E-2</v>
      </c>
      <c r="J40" t="s">
        <v>79</v>
      </c>
      <c r="K40" s="59">
        <f>K36*E40</f>
        <v>1.1789347116402546E-2</v>
      </c>
      <c r="L40" s="59">
        <f>((F40*K36)^2+(L36*E40)^2)^0.5</f>
        <v>6.5610535657740089E-4</v>
      </c>
      <c r="M40" s="3">
        <f>L40/K40</f>
        <v>5.5652391103537868E-2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0.2577256608686388</v>
      </c>
      <c r="F43" s="3">
        <f>'Exp2'!Z4</f>
        <v>6.4426641232102233E-2</v>
      </c>
      <c r="H43" t="s">
        <v>128</v>
      </c>
      <c r="J43" t="s">
        <v>79</v>
      </c>
      <c r="K43" s="3">
        <f>'Exp2'!Y7</f>
        <v>2.482457467873048E-2</v>
      </c>
      <c r="L43" s="3">
        <f>'Exp2'!Z7</f>
        <v>2.3460389496904447E-3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0.95425621437531927</v>
      </c>
      <c r="I46" t="s">
        <v>132</v>
      </c>
      <c r="K46" s="3">
        <f>ABS(K40-K43)/K43</f>
        <v>0.52509369167546804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0.27003990288944901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2.9692477111781866E-3</v>
      </c>
      <c r="C2">
        <f>'Exp1'!W17</f>
        <v>7.9922061996033952E-2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336.78564312278399</v>
      </c>
      <c r="C5">
        <f>C2/B2^2</f>
        <v>9065.1254685493732</v>
      </c>
      <c r="E5">
        <f>B5*F1</f>
        <v>336.78564312278399</v>
      </c>
      <c r="F5">
        <f>((C5*F$1)^2+(G$1*B5)^2)^0.5</f>
        <v>9065.1261069263765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2.9692477111781866E-3</v>
      </c>
      <c r="Q7">
        <f>Exp2_Act_C2!Q7</f>
        <v>2.874088617215477E-4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2.9604573798789405E-3</v>
      </c>
      <c r="F9">
        <f>F5/((1+E5)^2)</f>
        <v>7.9449556336023158E-2</v>
      </c>
      <c r="G9" s="3">
        <f>F9/E9</f>
        <v>26.836919482783443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2.8278549630268443E-3</v>
      </c>
      <c r="Q10">
        <f>((L$9*P7)^2+(Q7*K$9)^2)^0.5</f>
        <v>2.7662878224375475E-4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2.9604573798789405E-3</v>
      </c>
      <c r="F13">
        <f>((F9*F$1)^2+(E9*G$1)^2)^0.5</f>
        <v>7.9449561964230184E-2</v>
      </c>
      <c r="G13" s="3">
        <f t="shared" si="0"/>
        <v>26.836921383910973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0.99718011925074501</v>
      </c>
      <c r="K14">
        <f>Q10/((1+P10)^2)</f>
        <v>2.7507086156495516E-4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0.99703954262012107</v>
      </c>
      <c r="F16">
        <f>F13</f>
        <v>7.9449561964230184E-2</v>
      </c>
      <c r="G16" s="3">
        <f t="shared" si="0"/>
        <v>7.968546739424659E-2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0.99718011925074501</v>
      </c>
      <c r="L18">
        <f>((J14*Q$16)^2+(K14*P$16)^2)^0.5</f>
        <v>1.282318379066285E-2</v>
      </c>
      <c r="M18" s="3">
        <f t="shared" ref="M18:M19" si="1">L18/K18</f>
        <v>1.2859445894587082E-2</v>
      </c>
    </row>
    <row r="19" spans="3:13" x14ac:dyDescent="0.25">
      <c r="C19" t="s">
        <v>87</v>
      </c>
      <c r="E19">
        <f>E16*E13</f>
        <v>2.951693071980861E-3</v>
      </c>
      <c r="F19">
        <f>((F16*E13)^2+(E16*F13)^2)^0.5</f>
        <v>7.9214704115400991E-2</v>
      </c>
      <c r="G19" s="3">
        <f t="shared" si="0"/>
        <v>26.837039686596054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2.8198807492549882E-3</v>
      </c>
      <c r="L21">
        <f>L18</f>
        <v>1.282318379066285E-2</v>
      </c>
      <c r="M21" s="3">
        <f>L21/K21</f>
        <v>4.5474205936016023</v>
      </c>
    </row>
    <row r="22" spans="3:13" x14ac:dyDescent="0.25">
      <c r="C22" t="s">
        <v>89</v>
      </c>
      <c r="E22">
        <f>E19+E13</f>
        <v>5.912150451859801E-3</v>
      </c>
      <c r="F22">
        <f>((F19^2+F13^2)^0.5)</f>
        <v>0.11219270138649207</v>
      </c>
      <c r="G22" s="3">
        <f t="shared" si="0"/>
        <v>18.976631650366627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2.8119290218149694E-3</v>
      </c>
      <c r="L24">
        <f>((L21*K18)^2+(K21*L18)^2)^0.5</f>
        <v>1.2787075068849579E-2</v>
      </c>
      <c r="M24" s="3">
        <f t="shared" ref="M24:M25" si="3">L24/K24</f>
        <v>4.5474387758891996</v>
      </c>
    </row>
    <row r="25" spans="3:13" x14ac:dyDescent="0.25">
      <c r="C25" t="s">
        <v>90</v>
      </c>
      <c r="E25">
        <f>1-E22</f>
        <v>0.99408784954814022</v>
      </c>
      <c r="F25">
        <f>F22</f>
        <v>0.11219270138649207</v>
      </c>
      <c r="G25" s="3">
        <f t="shared" si="0"/>
        <v>0.11285994636941689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0.99999204827255994</v>
      </c>
      <c r="L27">
        <f>((L24^2+L18^2)^0.5)</f>
        <v>1.8109205707195247E-2</v>
      </c>
      <c r="M27" s="3">
        <f t="shared" ref="M27:M28" si="4">L27/K27</f>
        <v>1.8109349707808239E-2</v>
      </c>
    </row>
    <row r="28" spans="3:13" x14ac:dyDescent="0.25">
      <c r="C28" t="s">
        <v>92</v>
      </c>
      <c r="E28">
        <f>E13*E25</f>
        <v>2.9429547104427778E-3</v>
      </c>
      <c r="F28">
        <f>((F25*E13)^2+(E25*F13)^2)^0.5</f>
        <v>7.8980542591585781E-2</v>
      </c>
      <c r="G28" s="3">
        <f t="shared" si="0"/>
        <v>26.837158693380939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7.9517274400586757E-6</v>
      </c>
      <c r="L30">
        <f>L27</f>
        <v>1.8109205707195247E-2</v>
      </c>
      <c r="M30" s="3">
        <f t="shared" ref="M30:M31" si="5">L30/K30</f>
        <v>2277.3926601113003</v>
      </c>
    </row>
    <row r="31" spans="3:13" x14ac:dyDescent="0.25">
      <c r="C31" t="s">
        <v>91</v>
      </c>
      <c r="E31" s="6">
        <f>E28+E22</f>
        <v>8.8551051623025796E-3</v>
      </c>
      <c r="F31">
        <f>((F28^2)+F22^2)^0.5</f>
        <v>0.13720469508169125</v>
      </c>
      <c r="G31" s="3">
        <f t="shared" si="0"/>
        <v>15.494417352127089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7.9293045169271313E-6</v>
      </c>
      <c r="L33">
        <f>((L30*K18)^2+(K30*L18)^2)^0.5</f>
        <v>1.8058139906925109E-2</v>
      </c>
      <c r="M33" s="3">
        <f t="shared" ref="M33:M34" si="6">L33/K33</f>
        <v>2277.392660147606</v>
      </c>
    </row>
    <row r="34" spans="3:13" x14ac:dyDescent="0.25">
      <c r="C34" t="s">
        <v>93</v>
      </c>
      <c r="E34">
        <f>1-E31</f>
        <v>0.99114489483769741</v>
      </c>
      <c r="F34">
        <f>F31</f>
        <v>0.13720469508169125</v>
      </c>
      <c r="G34" s="3">
        <f t="shared" si="0"/>
        <v>0.1384305118215424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0.99999997757707682</v>
      </c>
      <c r="L36">
        <f>((L33^2)+L27^2)^0.5</f>
        <v>2.5574200832940881E-2</v>
      </c>
      <c r="M36" s="3">
        <f t="shared" ref="M36:M37" si="7">L36/K36</f>
        <v>2.5574201406389236E-2</v>
      </c>
    </row>
    <row r="37" spans="3:13" x14ac:dyDescent="0.25">
      <c r="C37" t="s">
        <v>94</v>
      </c>
      <c r="E37">
        <f>E34*E13</f>
        <v>2.9342422184515976E-3</v>
      </c>
      <c r="F37">
        <f>((F34*E13)^2+(E34*F13)^2)^0.5</f>
        <v>7.8747075334422489E-2</v>
      </c>
      <c r="G37" s="3">
        <f t="shared" si="0"/>
        <v>26.837278408453066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1.1789347380754177E-2</v>
      </c>
      <c r="F40">
        <f>(F37^2+F31^2)^0.5</f>
        <v>0.15819680852085821</v>
      </c>
      <c r="G40" s="3">
        <f t="shared" si="0"/>
        <v>13.4186230511038</v>
      </c>
      <c r="J40" t="s">
        <v>79</v>
      </c>
      <c r="K40" s="60">
        <f>K36*E40</f>
        <v>1.1789347116402546E-2</v>
      </c>
      <c r="L40" s="60">
        <f>((F40*K36)^2+(L36*E40)^2)^0.5</f>
        <v>0.15819709228681986</v>
      </c>
      <c r="M40" s="3">
        <f>L40/K40</f>
        <v>13.418647421681213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0.2577256608686388</v>
      </c>
      <c r="F43" s="3">
        <f>'Exp2'!Z4</f>
        <v>6.4426641232102233E-2</v>
      </c>
      <c r="H43" t="s">
        <v>128</v>
      </c>
      <c r="J43" t="s">
        <v>79</v>
      </c>
      <c r="K43" s="3">
        <f>'Exp2'!Y11</f>
        <v>1.8574420406510246</v>
      </c>
      <c r="L43" s="3">
        <f>'Exp2'!Z11</f>
        <v>0.49942111280766494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0.95425621437531927</v>
      </c>
      <c r="I46" t="s">
        <v>132</v>
      </c>
      <c r="K46" s="3">
        <f>ABS(K40-K43)/K43</f>
        <v>0.99365291252249766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0.5271825412575103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2.9692477111781866E-3</v>
      </c>
      <c r="C2">
        <f>'Exp1'!W17</f>
        <v>7.9922061996033952E-2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336.78564312278399</v>
      </c>
      <c r="C5">
        <f>C2/B2^2</f>
        <v>9065.1254685493732</v>
      </c>
      <c r="E5">
        <f>B5*F1</f>
        <v>336.78564312278399</v>
      </c>
      <c r="F5">
        <f>((C5*F$1)^2+(G$1*B5)^2)^0.5</f>
        <v>9065.1261069263765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2.9692477111781866E-3</v>
      </c>
      <c r="Q7">
        <f>Exp2_Act_C3!Q7</f>
        <v>2.874088617215477E-4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2.9604573798789405E-3</v>
      </c>
      <c r="F9">
        <f>F5/((1+E5)^2)</f>
        <v>7.9449556336023158E-2</v>
      </c>
      <c r="G9" s="3">
        <f>F9/E9</f>
        <v>26.836919482783443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2.8278549630268443E-3</v>
      </c>
      <c r="Q10">
        <f>((L$9*P7)^2+(Q7*K$9)^2)^0.5</f>
        <v>2.7662878224375475E-4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2.9604573798789405E-3</v>
      </c>
      <c r="F13">
        <f>((F9*F$1)^2+(E9*G$1)^2)^0.5</f>
        <v>7.9449561964230184E-2</v>
      </c>
      <c r="G13" s="3">
        <f t="shared" si="0"/>
        <v>26.836921383910973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0.99718011925074501</v>
      </c>
      <c r="K14">
        <f>Q10/((1+P10)^2)</f>
        <v>2.7507086156495516E-4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0.99703954262012107</v>
      </c>
      <c r="F16">
        <f>F13</f>
        <v>7.9449561964230184E-2</v>
      </c>
      <c r="G16" s="3">
        <f t="shared" si="0"/>
        <v>7.968546739424659E-2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0.99718011925074501</v>
      </c>
      <c r="L18">
        <f>((J14*Q$16)^2+(K14*P$16)^2)^0.5</f>
        <v>1.282318379066285E-2</v>
      </c>
      <c r="M18" s="3">
        <f t="shared" ref="M18:M19" si="1">L18/K18</f>
        <v>1.2859445894587082E-2</v>
      </c>
    </row>
    <row r="19" spans="3:13" x14ac:dyDescent="0.25">
      <c r="C19" t="s">
        <v>87</v>
      </c>
      <c r="E19">
        <f>E16*E13</f>
        <v>2.951693071980861E-3</v>
      </c>
      <c r="F19">
        <f>((F16*E13)^2+(E16*F13)^2)^0.5</f>
        <v>7.9214704115400991E-2</v>
      </c>
      <c r="G19" s="3">
        <f t="shared" si="0"/>
        <v>26.837039686596054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2.8198807492549882E-3</v>
      </c>
      <c r="L21">
        <f>L18</f>
        <v>1.282318379066285E-2</v>
      </c>
      <c r="M21" s="3">
        <f>L21/K21</f>
        <v>4.5474205936016023</v>
      </c>
    </row>
    <row r="22" spans="3:13" x14ac:dyDescent="0.25">
      <c r="C22" t="s">
        <v>89</v>
      </c>
      <c r="E22">
        <f>E19+E13</f>
        <v>5.912150451859801E-3</v>
      </c>
      <c r="F22">
        <f>((F19^2+F13^2)^0.5)</f>
        <v>0.11219270138649207</v>
      </c>
      <c r="G22" s="3">
        <f t="shared" si="0"/>
        <v>18.976631650366627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2.8119290218149694E-3</v>
      </c>
      <c r="L24">
        <f>((L21*K18)^2+(K21*L18)^2)^0.5</f>
        <v>1.2787075068849579E-2</v>
      </c>
      <c r="M24" s="3">
        <f t="shared" ref="M24:M25" si="3">L24/K24</f>
        <v>4.5474387758891996</v>
      </c>
    </row>
    <row r="25" spans="3:13" x14ac:dyDescent="0.25">
      <c r="C25" t="s">
        <v>90</v>
      </c>
      <c r="E25">
        <f>1-E22</f>
        <v>0.99408784954814022</v>
      </c>
      <c r="F25">
        <f>F22</f>
        <v>0.11219270138649207</v>
      </c>
      <c r="G25" s="3">
        <f t="shared" si="0"/>
        <v>0.11285994636941689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0.99999204827255994</v>
      </c>
      <c r="L27">
        <f>((L24^2+L18^2)^0.5)</f>
        <v>1.8109205707195247E-2</v>
      </c>
      <c r="M27" s="3">
        <f t="shared" ref="M27:M28" si="4">L27/K27</f>
        <v>1.8109349707808239E-2</v>
      </c>
    </row>
    <row r="28" spans="3:13" x14ac:dyDescent="0.25">
      <c r="C28" t="s">
        <v>92</v>
      </c>
      <c r="E28">
        <f>E13*E25</f>
        <v>2.9429547104427778E-3</v>
      </c>
      <c r="F28">
        <f>((F25*E13)^2+(E25*F13)^2)^0.5</f>
        <v>7.8980542591585781E-2</v>
      </c>
      <c r="G28" s="3">
        <f t="shared" si="0"/>
        <v>26.837158693380939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7.9517274400586757E-6</v>
      </c>
      <c r="L30">
        <f>L27</f>
        <v>1.8109205707195247E-2</v>
      </c>
      <c r="M30" s="3">
        <f t="shared" ref="M30:M31" si="5">L30/K30</f>
        <v>2277.3926601113003</v>
      </c>
    </row>
    <row r="31" spans="3:13" x14ac:dyDescent="0.25">
      <c r="C31" t="s">
        <v>91</v>
      </c>
      <c r="E31" s="6">
        <f>E28+E22</f>
        <v>8.8551051623025796E-3</v>
      </c>
      <c r="F31">
        <f>((F28^2)+F22^2)^0.5</f>
        <v>0.13720469508169125</v>
      </c>
      <c r="G31" s="3">
        <f t="shared" si="0"/>
        <v>15.494417352127089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7.9293045169271313E-6</v>
      </c>
      <c r="L33">
        <f>((L30*K18)^2+(K30*L18)^2)^0.5</f>
        <v>1.8058139906925109E-2</v>
      </c>
      <c r="M33" s="3">
        <f t="shared" ref="M33:M34" si="6">L33/K33</f>
        <v>2277.392660147606</v>
      </c>
    </row>
    <row r="34" spans="3:14" x14ac:dyDescent="0.25">
      <c r="C34" t="s">
        <v>93</v>
      </c>
      <c r="E34">
        <f>1-E31</f>
        <v>0.99114489483769741</v>
      </c>
      <c r="F34">
        <f>F31</f>
        <v>0.13720469508169125</v>
      </c>
      <c r="G34" s="3">
        <f t="shared" si="0"/>
        <v>0.1384305118215424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0.99999997757707682</v>
      </c>
      <c r="L36">
        <f>((L33^2)+L27^2)^0.5</f>
        <v>2.5574200832940881E-2</v>
      </c>
      <c r="M36" s="3">
        <f t="shared" ref="M36:M37" si="7">L36/K36</f>
        <v>2.5574201406389236E-2</v>
      </c>
    </row>
    <row r="37" spans="3:14" x14ac:dyDescent="0.25">
      <c r="C37" t="s">
        <v>94</v>
      </c>
      <c r="E37">
        <f>E34*E13</f>
        <v>2.9342422184515976E-3</v>
      </c>
      <c r="F37">
        <f>((F34*E13)^2+(E34*F13)^2)^0.5</f>
        <v>7.8747075334422489E-2</v>
      </c>
      <c r="G37" s="3">
        <f t="shared" si="0"/>
        <v>26.837278408453066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1.1789347380754177E-2</v>
      </c>
      <c r="F40">
        <f>(F37^2+F31^2)^0.5</f>
        <v>0.15819680852085821</v>
      </c>
      <c r="G40" s="3">
        <f t="shared" si="0"/>
        <v>13.4186230511038</v>
      </c>
      <c r="I40" s="61"/>
      <c r="J40" s="61" t="s">
        <v>79</v>
      </c>
      <c r="K40" s="61">
        <f>K36*E40</f>
        <v>1.1789347116402546E-2</v>
      </c>
      <c r="L40" s="61">
        <f>((F40*K36)^2+(L36*E40)^2)^0.5</f>
        <v>0.15819709228681986</v>
      </c>
      <c r="M40" s="62">
        <f>L40/K40</f>
        <v>13.418647421681213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-1.8977191476138069</v>
      </c>
      <c r="F43" s="3">
        <f>'Exp2'!Z14</f>
        <v>0.85734033656669084</v>
      </c>
      <c r="H43" t="s">
        <v>128</v>
      </c>
      <c r="J43" t="s">
        <v>79</v>
      </c>
      <c r="K43">
        <f>'Exp2'!Y17</f>
        <v>50.967249705814915</v>
      </c>
      <c r="L43">
        <f>'Exp2'!Z17</f>
        <v>13.863334179571499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-1.0062123773138814</v>
      </c>
      <c r="I46" t="s">
        <v>132</v>
      </c>
      <c r="K46" s="3">
        <f>ABS(K40-K43)/K43</f>
        <v>0.99976868779099415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0.51041075157844473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2016-04-22T06:20:08Z</dcterms:modified>
</cp:coreProperties>
</file>