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3" l="1"/>
  <c r="R10" i="3"/>
  <c r="L23" i="12"/>
  <c r="K23" i="12"/>
  <c r="S25" i="12"/>
  <c r="R25" i="12"/>
  <c r="S13" i="12"/>
  <c r="R13" i="12"/>
  <c r="L20" i="12"/>
  <c r="L21" i="12"/>
  <c r="K21" i="12"/>
  <c r="K20" i="12"/>
  <c r="O16" i="12"/>
  <c r="O17" i="12"/>
  <c r="N17" i="12"/>
  <c r="N16" i="12"/>
  <c r="L16" i="12"/>
  <c r="L17" i="12"/>
  <c r="K17" i="12"/>
  <c r="K16" i="12"/>
  <c r="S22" i="12"/>
  <c r="S23" i="12"/>
  <c r="R23" i="12"/>
  <c r="R22" i="12"/>
  <c r="V18" i="12"/>
  <c r="V19" i="12"/>
  <c r="U19" i="12"/>
  <c r="U18" i="12"/>
  <c r="S18" i="12"/>
  <c r="S19" i="12"/>
  <c r="R19" i="12"/>
  <c r="R18" i="12"/>
  <c r="S10" i="12"/>
  <c r="S11" i="12"/>
  <c r="R11" i="12"/>
  <c r="R10" i="12"/>
  <c r="V6" i="12"/>
  <c r="V7" i="12"/>
  <c r="U7" i="12"/>
  <c r="U6" i="12"/>
  <c r="S6" i="12"/>
  <c r="S7" i="12"/>
  <c r="R7" i="12"/>
  <c r="R6" i="12"/>
  <c r="D17" i="12"/>
  <c r="E17" i="12"/>
  <c r="E16" i="12"/>
  <c r="D16" i="12"/>
  <c r="Q7" i="11"/>
  <c r="Q8" i="11"/>
  <c r="Q11" i="11" s="1"/>
  <c r="P8" i="11"/>
  <c r="P7" i="11"/>
  <c r="L44" i="11"/>
  <c r="K44" i="11"/>
  <c r="F44" i="11"/>
  <c r="E44" i="11"/>
  <c r="L43" i="11"/>
  <c r="K43" i="11"/>
  <c r="F43" i="11"/>
  <c r="E43" i="11"/>
  <c r="Q15" i="11"/>
  <c r="Q16" i="11" s="1"/>
  <c r="Q14" i="11"/>
  <c r="K9" i="11"/>
  <c r="L8" i="11"/>
  <c r="L7" i="11"/>
  <c r="L9" i="11" s="1"/>
  <c r="C3" i="11"/>
  <c r="C6" i="11" s="1"/>
  <c r="F6" i="11" s="1"/>
  <c r="B3" i="11"/>
  <c r="B6" i="11" s="1"/>
  <c r="C2" i="11"/>
  <c r="C5" i="11" s="1"/>
  <c r="F5" i="11" s="1"/>
  <c r="F9" i="11" s="1"/>
  <c r="B2" i="11"/>
  <c r="B5" i="11" s="1"/>
  <c r="E5" i="11" s="1"/>
  <c r="E9" i="11" s="1"/>
  <c r="E13" i="11" s="1"/>
  <c r="E16" i="11" s="1"/>
  <c r="E19" i="11" s="1"/>
  <c r="E22" i="11" s="1"/>
  <c r="E25" i="11" s="1"/>
  <c r="G1" i="11"/>
  <c r="E1" i="11"/>
  <c r="Q7" i="9"/>
  <c r="Q8" i="9"/>
  <c r="P7" i="9"/>
  <c r="P8" i="9"/>
  <c r="B2" i="6"/>
  <c r="B2" i="4"/>
  <c r="Q30" i="2"/>
  <c r="P30" i="2"/>
  <c r="Q27" i="2"/>
  <c r="Q26" i="2"/>
  <c r="P27" i="2"/>
  <c r="P26" i="2"/>
  <c r="O33" i="2"/>
  <c r="O32" i="2"/>
  <c r="O30" i="2"/>
  <c r="O29" i="2"/>
  <c r="O27" i="2"/>
  <c r="O26" i="2"/>
  <c r="P19" i="7"/>
  <c r="E6" i="11" l="1"/>
  <c r="E10" i="11" s="1"/>
  <c r="E14" i="11" s="1"/>
  <c r="G9" i="11"/>
  <c r="F13" i="11"/>
  <c r="E17" i="11"/>
  <c r="E20" i="11" s="1"/>
  <c r="E23" i="11" s="1"/>
  <c r="E26" i="11" s="1"/>
  <c r="E29" i="11" s="1"/>
  <c r="E32" i="11" s="1"/>
  <c r="E35" i="11" s="1"/>
  <c r="E38" i="11" s="1"/>
  <c r="E41" i="11" s="1"/>
  <c r="Q10" i="11"/>
  <c r="P11" i="11"/>
  <c r="J15" i="11" s="1"/>
  <c r="P10" i="11"/>
  <c r="J14" i="11" s="1"/>
  <c r="E28" i="11"/>
  <c r="E31" i="11" s="1"/>
  <c r="E34" i="11" s="1"/>
  <c r="E37" i="11" s="1"/>
  <c r="E40" i="11" s="1"/>
  <c r="E46" i="11" s="1"/>
  <c r="L17" i="2"/>
  <c r="F10" i="11" l="1"/>
  <c r="K14" i="11"/>
  <c r="K18" i="11"/>
  <c r="L18" i="11"/>
  <c r="E47" i="11"/>
  <c r="K19" i="11"/>
  <c r="K15" i="11"/>
  <c r="L19" i="11" s="1"/>
  <c r="G13" i="11"/>
  <c r="F16" i="11"/>
  <c r="L43" i="10"/>
  <c r="L44" i="10"/>
  <c r="K44" i="10"/>
  <c r="K43" i="10"/>
  <c r="F43" i="10"/>
  <c r="F44" i="10"/>
  <c r="E44" i="10"/>
  <c r="E43" i="10"/>
  <c r="P16" i="10"/>
  <c r="Q15" i="10"/>
  <c r="Q16" i="10" s="1"/>
  <c r="Q14" i="10"/>
  <c r="K9" i="10"/>
  <c r="Q8" i="10"/>
  <c r="L8" i="10"/>
  <c r="L7" i="10"/>
  <c r="C3" i="10"/>
  <c r="C6" i="10" s="1"/>
  <c r="F6" i="10" s="1"/>
  <c r="F10" i="10" s="1"/>
  <c r="B3" i="10"/>
  <c r="B6" i="10" s="1"/>
  <c r="E6" i="10" s="1"/>
  <c r="E10" i="10" s="1"/>
  <c r="E14" i="10" s="1"/>
  <c r="C2" i="10"/>
  <c r="C5" i="10" s="1"/>
  <c r="F5" i="10" s="1"/>
  <c r="F9" i="10" s="1"/>
  <c r="B2" i="10"/>
  <c r="B5" i="10" s="1"/>
  <c r="E5" i="10" s="1"/>
  <c r="E9" i="10" s="1"/>
  <c r="E13" i="10" s="1"/>
  <c r="E16" i="10" s="1"/>
  <c r="E19" i="10" s="1"/>
  <c r="E22" i="10" s="1"/>
  <c r="E25" i="10" s="1"/>
  <c r="G1" i="10"/>
  <c r="F1" i="10"/>
  <c r="E1" i="10"/>
  <c r="L44" i="9"/>
  <c r="K44" i="9"/>
  <c r="F44" i="9"/>
  <c r="E44" i="9"/>
  <c r="L43" i="9"/>
  <c r="K43" i="9"/>
  <c r="F43" i="9"/>
  <c r="E43" i="9"/>
  <c r="Q15" i="9"/>
  <c r="Q16" i="9" s="1"/>
  <c r="Q14" i="9"/>
  <c r="K9" i="9"/>
  <c r="P11" i="9" s="1"/>
  <c r="J15" i="9" s="1"/>
  <c r="L8" i="9"/>
  <c r="L7" i="9"/>
  <c r="C3" i="9"/>
  <c r="C6" i="9" s="1"/>
  <c r="F6" i="9" s="1"/>
  <c r="F10" i="9" s="1"/>
  <c r="B3" i="9"/>
  <c r="B6" i="9" s="1"/>
  <c r="E6" i="9" s="1"/>
  <c r="E10" i="9" s="1"/>
  <c r="E14" i="9" s="1"/>
  <c r="C2" i="9"/>
  <c r="B2" i="9"/>
  <c r="B5" i="9" s="1"/>
  <c r="E5" i="9" s="1"/>
  <c r="E9" i="9" s="1"/>
  <c r="E13" i="9" s="1"/>
  <c r="G1" i="9"/>
  <c r="E1" i="9"/>
  <c r="C2" i="7"/>
  <c r="C3" i="7"/>
  <c r="B3" i="7"/>
  <c r="B2" i="7"/>
  <c r="B5" i="7" s="1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L44" i="7"/>
  <c r="L43" i="7"/>
  <c r="K44" i="7"/>
  <c r="K43" i="7"/>
  <c r="E44" i="7"/>
  <c r="E43" i="7"/>
  <c r="F44" i="7"/>
  <c r="F43" i="7"/>
  <c r="L44" i="6"/>
  <c r="K44" i="6"/>
  <c r="K47" i="6" s="1"/>
  <c r="L43" i="6"/>
  <c r="K43" i="6"/>
  <c r="L44" i="4"/>
  <c r="L43" i="4"/>
  <c r="F44" i="6"/>
  <c r="E44" i="6"/>
  <c r="E47" i="6" s="1"/>
  <c r="F43" i="6"/>
  <c r="E43" i="6"/>
  <c r="P8" i="6"/>
  <c r="P7" i="6"/>
  <c r="K44" i="4"/>
  <c r="K43" i="4"/>
  <c r="F43" i="4"/>
  <c r="F44" i="4"/>
  <c r="E44" i="4"/>
  <c r="E47" i="4" s="1"/>
  <c r="E43" i="4"/>
  <c r="P16" i="7"/>
  <c r="Q15" i="7"/>
  <c r="Q14" i="7"/>
  <c r="K9" i="7"/>
  <c r="Q8" i="7"/>
  <c r="L8" i="7"/>
  <c r="Q7" i="7"/>
  <c r="L7" i="7"/>
  <c r="L9" i="7" s="1"/>
  <c r="C6" i="7"/>
  <c r="C5" i="7"/>
  <c r="B6" i="7"/>
  <c r="E6" i="7" s="1"/>
  <c r="E10" i="7" s="1"/>
  <c r="E14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B5" i="6"/>
  <c r="E5" i="6" s="1"/>
  <c r="E9" i="6" s="1"/>
  <c r="E13" i="6" s="1"/>
  <c r="C3" i="6"/>
  <c r="C6" i="6" s="1"/>
  <c r="B3" i="6"/>
  <c r="B6" i="6" s="1"/>
  <c r="E6" i="6" s="1"/>
  <c r="E10" i="6" s="1"/>
  <c r="E14" i="6" s="1"/>
  <c r="C2" i="6"/>
  <c r="Q7" i="6" s="1"/>
  <c r="G1" i="6"/>
  <c r="E1" i="6"/>
  <c r="S10" i="3"/>
  <c r="R11" i="3" l="1"/>
  <c r="Y11" i="3" s="1"/>
  <c r="F14" i="11"/>
  <c r="G10" i="11"/>
  <c r="M19" i="11"/>
  <c r="L22" i="11"/>
  <c r="F19" i="11"/>
  <c r="G16" i="11"/>
  <c r="K22" i="11"/>
  <c r="K25" i="11" s="1"/>
  <c r="K28" i="11" s="1"/>
  <c r="K31" i="11" s="1"/>
  <c r="K34" i="11" s="1"/>
  <c r="K37" i="11" s="1"/>
  <c r="K41" i="11" s="1"/>
  <c r="K47" i="11" s="1"/>
  <c r="K21" i="11"/>
  <c r="K24" i="11" s="1"/>
  <c r="K27" i="11" s="1"/>
  <c r="K30" i="11" s="1"/>
  <c r="K33" i="11" s="1"/>
  <c r="K36" i="11" s="1"/>
  <c r="M18" i="11"/>
  <c r="L21" i="11"/>
  <c r="Q16" i="6"/>
  <c r="E46" i="7"/>
  <c r="L9" i="9"/>
  <c r="L9" i="10"/>
  <c r="Q11" i="10" s="1"/>
  <c r="E29" i="10"/>
  <c r="E32" i="10" s="1"/>
  <c r="E35" i="10" s="1"/>
  <c r="E38" i="10" s="1"/>
  <c r="E41" i="10" s="1"/>
  <c r="E17" i="10"/>
  <c r="E20" i="10" s="1"/>
  <c r="E23" i="10" s="1"/>
  <c r="E26" i="10" s="1"/>
  <c r="G9" i="10"/>
  <c r="F13" i="10"/>
  <c r="F14" i="10"/>
  <c r="G10" i="10"/>
  <c r="Q7" i="10"/>
  <c r="Q10" i="10" s="1"/>
  <c r="P11" i="10"/>
  <c r="J15" i="10" s="1"/>
  <c r="P10" i="10"/>
  <c r="J14" i="10" s="1"/>
  <c r="E28" i="10"/>
  <c r="E31" i="10" s="1"/>
  <c r="E34" i="10" s="1"/>
  <c r="E37" i="10" s="1"/>
  <c r="E40" i="10" s="1"/>
  <c r="E46" i="10" s="1"/>
  <c r="F14" i="9"/>
  <c r="G10" i="9"/>
  <c r="K19" i="9"/>
  <c r="E16" i="9"/>
  <c r="E19" i="9" s="1"/>
  <c r="E22" i="9" s="1"/>
  <c r="E25" i="9" s="1"/>
  <c r="E28" i="9" s="1"/>
  <c r="E31" i="9" s="1"/>
  <c r="E34" i="9" s="1"/>
  <c r="E37" i="9" s="1"/>
  <c r="E40" i="9" s="1"/>
  <c r="E46" i="9" s="1"/>
  <c r="E17" i="9"/>
  <c r="E20" i="9" s="1"/>
  <c r="E23" i="9" s="1"/>
  <c r="E26" i="9" s="1"/>
  <c r="E29" i="9" s="1"/>
  <c r="E32" i="9" s="1"/>
  <c r="E35" i="9" s="1"/>
  <c r="E38" i="9" s="1"/>
  <c r="E41" i="9" s="1"/>
  <c r="Q11" i="9"/>
  <c r="K15" i="9" s="1"/>
  <c r="L19" i="9" s="1"/>
  <c r="Q10" i="9"/>
  <c r="C5" i="9"/>
  <c r="F5" i="9" s="1"/>
  <c r="F9" i="9" s="1"/>
  <c r="P10" i="9"/>
  <c r="J14" i="9" s="1"/>
  <c r="F5" i="7"/>
  <c r="F9" i="7" s="1"/>
  <c r="F13" i="7" s="1"/>
  <c r="Q16" i="7"/>
  <c r="Q11" i="7"/>
  <c r="F6" i="7"/>
  <c r="F10" i="7" s="1"/>
  <c r="F14" i="7" s="1"/>
  <c r="G10" i="7"/>
  <c r="E17" i="7"/>
  <c r="E20" i="7" s="1"/>
  <c r="E23" i="7" s="1"/>
  <c r="E26" i="7" s="1"/>
  <c r="E29" i="7" s="1"/>
  <c r="E32" i="7" s="1"/>
  <c r="E35" i="7" s="1"/>
  <c r="E38" i="7" s="1"/>
  <c r="E41" i="7" s="1"/>
  <c r="E47" i="7" s="1"/>
  <c r="G9" i="7"/>
  <c r="Q10" i="7"/>
  <c r="P11" i="7"/>
  <c r="J15" i="7" s="1"/>
  <c r="P10" i="7"/>
  <c r="J14" i="7" s="1"/>
  <c r="E16" i="6"/>
  <c r="E19" i="6" s="1"/>
  <c r="E22" i="6" s="1"/>
  <c r="E25" i="6" s="1"/>
  <c r="E28" i="6" s="1"/>
  <c r="E31" i="6" s="1"/>
  <c r="E34" i="6" s="1"/>
  <c r="E37" i="6" s="1"/>
  <c r="E40" i="6" s="1"/>
  <c r="I3" i="6" s="1"/>
  <c r="K19" i="6"/>
  <c r="E17" i="6"/>
  <c r="E20" i="6" s="1"/>
  <c r="E23" i="6" s="1"/>
  <c r="E26" i="6" s="1"/>
  <c r="E29" i="6" s="1"/>
  <c r="E32" i="6" s="1"/>
  <c r="E35" i="6" s="1"/>
  <c r="E38" i="6" s="1"/>
  <c r="E41" i="6" s="1"/>
  <c r="F6" i="6"/>
  <c r="F10" i="6" s="1"/>
  <c r="Q11" i="6"/>
  <c r="K15" i="6" s="1"/>
  <c r="L19" i="6" s="1"/>
  <c r="Q10" i="6"/>
  <c r="P10" i="6"/>
  <c r="J14" i="6" s="1"/>
  <c r="C5" i="6"/>
  <c r="F5" i="6" s="1"/>
  <c r="F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G14" i="11"/>
  <c r="F17" i="11"/>
  <c r="K46" i="11"/>
  <c r="K40" i="11"/>
  <c r="I49" i="11"/>
  <c r="F22" i="11"/>
  <c r="G19" i="11"/>
  <c r="M21" i="11"/>
  <c r="L24" i="11"/>
  <c r="M22" i="11"/>
  <c r="L25" i="11"/>
  <c r="E46" i="6"/>
  <c r="K14" i="10"/>
  <c r="L18" i="10" s="1"/>
  <c r="Q11" i="4"/>
  <c r="K18" i="7"/>
  <c r="S18" i="7"/>
  <c r="S19" i="7"/>
  <c r="K19" i="7"/>
  <c r="K18" i="10"/>
  <c r="F17" i="10"/>
  <c r="G14" i="10"/>
  <c r="E47" i="10"/>
  <c r="K19" i="10"/>
  <c r="G13" i="10"/>
  <c r="F16" i="10"/>
  <c r="K15" i="10"/>
  <c r="L19" i="10" s="1"/>
  <c r="M19" i="9"/>
  <c r="L22" i="9"/>
  <c r="K18" i="9"/>
  <c r="K14" i="9"/>
  <c r="L18" i="9" s="1"/>
  <c r="G9" i="9"/>
  <c r="F13" i="9"/>
  <c r="E47" i="9"/>
  <c r="K22" i="9"/>
  <c r="K25" i="9" s="1"/>
  <c r="K28" i="9" s="1"/>
  <c r="K31" i="9" s="1"/>
  <c r="K34" i="9" s="1"/>
  <c r="K37" i="9" s="1"/>
  <c r="K41" i="9" s="1"/>
  <c r="K47" i="9" s="1"/>
  <c r="F17" i="9"/>
  <c r="G14" i="9"/>
  <c r="K14" i="7"/>
  <c r="T18" i="7" s="1"/>
  <c r="G13" i="7"/>
  <c r="F16" i="7"/>
  <c r="F17" i="7"/>
  <c r="G14" i="7"/>
  <c r="K15" i="7"/>
  <c r="T19" i="7" s="1"/>
  <c r="L22" i="6"/>
  <c r="M19" i="6"/>
  <c r="I4" i="6"/>
  <c r="J3" i="6" s="1"/>
  <c r="K18" i="6"/>
  <c r="K22" i="6"/>
  <c r="K25" i="6" s="1"/>
  <c r="K28" i="6" s="1"/>
  <c r="K31" i="6" s="1"/>
  <c r="K34" i="6" s="1"/>
  <c r="K37" i="6" s="1"/>
  <c r="K41" i="6" s="1"/>
  <c r="F13" i="6"/>
  <c r="G9" i="6"/>
  <c r="K14" i="6"/>
  <c r="L18" i="6" s="1"/>
  <c r="G10" i="6"/>
  <c r="F14" i="6"/>
  <c r="K15" i="4"/>
  <c r="L19" i="4" s="1"/>
  <c r="K19" i="4"/>
  <c r="P10" i="4"/>
  <c r="J14" i="4" s="1"/>
  <c r="K18" i="4" s="1"/>
  <c r="G17" i="11" l="1"/>
  <c r="F20" i="11"/>
  <c r="M25" i="11"/>
  <c r="L28" i="11"/>
  <c r="M24" i="11"/>
  <c r="L27" i="11"/>
  <c r="F25" i="11"/>
  <c r="G22" i="11"/>
  <c r="L18" i="7"/>
  <c r="K21" i="7"/>
  <c r="K24" i="7" s="1"/>
  <c r="K22" i="7"/>
  <c r="K25" i="7" s="1"/>
  <c r="K28" i="7" s="1"/>
  <c r="K31" i="7" s="1"/>
  <c r="K34" i="7" s="1"/>
  <c r="K37" i="7" s="1"/>
  <c r="K41" i="7" s="1"/>
  <c r="K47" i="7" s="1"/>
  <c r="L19" i="7"/>
  <c r="M19" i="10"/>
  <c r="L22" i="10"/>
  <c r="K22" i="10"/>
  <c r="K25" i="10" s="1"/>
  <c r="K28" i="10" s="1"/>
  <c r="K31" i="10" s="1"/>
  <c r="K34" i="10" s="1"/>
  <c r="K37" i="10" s="1"/>
  <c r="K41" i="10" s="1"/>
  <c r="K47" i="10" s="1"/>
  <c r="F20" i="10"/>
  <c r="G17" i="10"/>
  <c r="K21" i="10"/>
  <c r="K24" i="10" s="1"/>
  <c r="K27" i="10" s="1"/>
  <c r="K30" i="10" s="1"/>
  <c r="K33" i="10" s="1"/>
  <c r="K36" i="10" s="1"/>
  <c r="K40" i="10" s="1"/>
  <c r="K46" i="10" s="1"/>
  <c r="F19" i="10"/>
  <c r="G16" i="10"/>
  <c r="M18" i="10"/>
  <c r="L21" i="10"/>
  <c r="M18" i="9"/>
  <c r="L21" i="9"/>
  <c r="F20" i="9"/>
  <c r="G17" i="9"/>
  <c r="M22" i="9"/>
  <c r="L25" i="9"/>
  <c r="G13" i="9"/>
  <c r="F16" i="9"/>
  <c r="K21" i="9"/>
  <c r="K24" i="9" s="1"/>
  <c r="K27" i="9" s="1"/>
  <c r="K30" i="9" s="1"/>
  <c r="K33" i="9" s="1"/>
  <c r="K36" i="9" s="1"/>
  <c r="K40" i="9" s="1"/>
  <c r="K46" i="9" s="1"/>
  <c r="I49" i="9" s="1"/>
  <c r="L21" i="7"/>
  <c r="L22" i="7"/>
  <c r="F19" i="7"/>
  <c r="G16" i="7"/>
  <c r="F20" i="7"/>
  <c r="G17" i="7"/>
  <c r="L21" i="6"/>
  <c r="M18" i="6"/>
  <c r="F16" i="6"/>
  <c r="G13" i="6"/>
  <c r="G14" i="6"/>
  <c r="F17" i="6"/>
  <c r="K21" i="6"/>
  <c r="K24" i="6" s="1"/>
  <c r="K27" i="6" s="1"/>
  <c r="K30" i="6" s="1"/>
  <c r="K33" i="6" s="1"/>
  <c r="K36" i="6" s="1"/>
  <c r="K40" i="6" s="1"/>
  <c r="K46" i="6" s="1"/>
  <c r="I49" i="6" s="1"/>
  <c r="L25" i="6"/>
  <c r="M22" i="6"/>
  <c r="L22" i="4"/>
  <c r="M19" i="4"/>
  <c r="K22" i="4"/>
  <c r="K25" i="4" s="1"/>
  <c r="K28" i="4" s="1"/>
  <c r="K31" i="4" s="1"/>
  <c r="K34" i="4" s="1"/>
  <c r="K37" i="4" s="1"/>
  <c r="K21" i="4"/>
  <c r="K24" i="4" s="1"/>
  <c r="F23" i="11" l="1"/>
  <c r="G20" i="11"/>
  <c r="F28" i="11"/>
  <c r="G25" i="11"/>
  <c r="M27" i="11"/>
  <c r="L30" i="11"/>
  <c r="M28" i="11"/>
  <c r="L31" i="11"/>
  <c r="U18" i="7"/>
  <c r="M18" i="7"/>
  <c r="U19" i="7"/>
  <c r="M19" i="7"/>
  <c r="K27" i="7"/>
  <c r="K30" i="7" s="1"/>
  <c r="K33" i="7" s="1"/>
  <c r="K36" i="7" s="1"/>
  <c r="K40" i="7" s="1"/>
  <c r="K46" i="7" s="1"/>
  <c r="I49" i="7" s="1"/>
  <c r="I49" i="10"/>
  <c r="F22" i="10"/>
  <c r="G19" i="10"/>
  <c r="F23" i="10"/>
  <c r="G20" i="10"/>
  <c r="M21" i="10"/>
  <c r="L24" i="10"/>
  <c r="M22" i="10"/>
  <c r="L25" i="10"/>
  <c r="F19" i="9"/>
  <c r="G16" i="9"/>
  <c r="M25" i="9"/>
  <c r="L28" i="9"/>
  <c r="M21" i="9"/>
  <c r="L24" i="9"/>
  <c r="F23" i="9"/>
  <c r="G20" i="9"/>
  <c r="M22" i="7"/>
  <c r="L25" i="7"/>
  <c r="M21" i="7"/>
  <c r="L24" i="7"/>
  <c r="F23" i="7"/>
  <c r="G20" i="7"/>
  <c r="F22" i="7"/>
  <c r="G19" i="7"/>
  <c r="G17" i="6"/>
  <c r="F20" i="6"/>
  <c r="L28" i="6"/>
  <c r="M25" i="6"/>
  <c r="F19" i="6"/>
  <c r="G16" i="6"/>
  <c r="L24" i="6"/>
  <c r="M21" i="6"/>
  <c r="L25" i="4"/>
  <c r="M22" i="4"/>
  <c r="K27" i="4"/>
  <c r="F26" i="11" l="1"/>
  <c r="G23" i="11"/>
  <c r="M31" i="11"/>
  <c r="L34" i="11"/>
  <c r="M30" i="11"/>
  <c r="L33" i="11"/>
  <c r="F31" i="11"/>
  <c r="G28" i="11"/>
  <c r="F26" i="10"/>
  <c r="G23" i="10"/>
  <c r="F25" i="10"/>
  <c r="G22" i="10"/>
  <c r="M25" i="10"/>
  <c r="L28" i="10"/>
  <c r="M24" i="10"/>
  <c r="L27" i="10"/>
  <c r="M24" i="9"/>
  <c r="L27" i="9"/>
  <c r="M28" i="9"/>
  <c r="L31" i="9"/>
  <c r="F26" i="9"/>
  <c r="G23" i="9"/>
  <c r="F22" i="9"/>
  <c r="G19" i="9"/>
  <c r="M24" i="7"/>
  <c r="L27" i="7"/>
  <c r="M25" i="7"/>
  <c r="L28" i="7"/>
  <c r="F25" i="7"/>
  <c r="G22" i="7"/>
  <c r="F26" i="7"/>
  <c r="G23" i="7"/>
  <c r="G20" i="6"/>
  <c r="F23" i="6"/>
  <c r="L27" i="6"/>
  <c r="M24" i="6"/>
  <c r="G19" i="6"/>
  <c r="F22" i="6"/>
  <c r="L31" i="6"/>
  <c r="M28" i="6"/>
  <c r="M25" i="4"/>
  <c r="L28" i="4"/>
  <c r="K30" i="4"/>
  <c r="F29" i="11" l="1"/>
  <c r="G26" i="11"/>
  <c r="F34" i="11"/>
  <c r="G31" i="11"/>
  <c r="M33" i="11"/>
  <c r="L36" i="11"/>
  <c r="M36" i="11" s="1"/>
  <c r="M34" i="11"/>
  <c r="L37" i="11"/>
  <c r="M37" i="11" s="1"/>
  <c r="F28" i="10"/>
  <c r="G25" i="10"/>
  <c r="F29" i="10"/>
  <c r="G26" i="10"/>
  <c r="M27" i="10"/>
  <c r="L30" i="10"/>
  <c r="M28" i="10"/>
  <c r="L31" i="10"/>
  <c r="M31" i="9"/>
  <c r="L34" i="9"/>
  <c r="M27" i="9"/>
  <c r="L30" i="9"/>
  <c r="F25" i="9"/>
  <c r="G22" i="9"/>
  <c r="F29" i="9"/>
  <c r="G26" i="9"/>
  <c r="M28" i="7"/>
  <c r="L31" i="7"/>
  <c r="M27" i="7"/>
  <c r="L30" i="7"/>
  <c r="F29" i="7"/>
  <c r="G26" i="7"/>
  <c r="F28" i="7"/>
  <c r="G25" i="7"/>
  <c r="G22" i="6"/>
  <c r="F25" i="6"/>
  <c r="G23" i="6"/>
  <c r="F26" i="6"/>
  <c r="L34" i="6"/>
  <c r="M31" i="6"/>
  <c r="L30" i="6"/>
  <c r="M27" i="6"/>
  <c r="M28" i="4"/>
  <c r="L31" i="4"/>
  <c r="K33" i="4"/>
  <c r="F32" i="11" l="1"/>
  <c r="G29" i="11"/>
  <c r="F37" i="11"/>
  <c r="G34" i="11"/>
  <c r="F32" i="10"/>
  <c r="G29" i="10"/>
  <c r="F31" i="10"/>
  <c r="G28" i="10"/>
  <c r="M31" i="10"/>
  <c r="L34" i="10"/>
  <c r="M30" i="10"/>
  <c r="L33" i="10"/>
  <c r="M30" i="9"/>
  <c r="L33" i="9"/>
  <c r="M34" i="9"/>
  <c r="L37" i="9"/>
  <c r="M37" i="9" s="1"/>
  <c r="F32" i="9"/>
  <c r="G29" i="9"/>
  <c r="F28" i="9"/>
  <c r="G25" i="9"/>
  <c r="F31" i="7"/>
  <c r="G28" i="7"/>
  <c r="M30" i="7"/>
  <c r="L33" i="7"/>
  <c r="M31" i="7"/>
  <c r="L34" i="7"/>
  <c r="F32" i="7"/>
  <c r="G29" i="7"/>
  <c r="L33" i="6"/>
  <c r="M30" i="6"/>
  <c r="G26" i="6"/>
  <c r="F29" i="6"/>
  <c r="G25" i="6"/>
  <c r="F28" i="6"/>
  <c r="L37" i="6"/>
  <c r="M37" i="6" s="1"/>
  <c r="M34" i="6"/>
  <c r="M31" i="4"/>
  <c r="L34" i="4"/>
  <c r="K36" i="4"/>
  <c r="F35" i="11" l="1"/>
  <c r="G32" i="11"/>
  <c r="F40" i="11"/>
  <c r="G37" i="11"/>
  <c r="F34" i="10"/>
  <c r="G31" i="10"/>
  <c r="F35" i="10"/>
  <c r="G32" i="10"/>
  <c r="M33" i="10"/>
  <c r="L36" i="10"/>
  <c r="M36" i="10" s="1"/>
  <c r="M34" i="10"/>
  <c r="L37" i="10"/>
  <c r="M37" i="10" s="1"/>
  <c r="M33" i="9"/>
  <c r="L36" i="9"/>
  <c r="M36" i="9" s="1"/>
  <c r="F31" i="9"/>
  <c r="G28" i="9"/>
  <c r="F35" i="9"/>
  <c r="G32" i="9"/>
  <c r="M34" i="7"/>
  <c r="L37" i="7"/>
  <c r="M37" i="7" s="1"/>
  <c r="M33" i="7"/>
  <c r="L36" i="7"/>
  <c r="M36" i="7" s="1"/>
  <c r="F35" i="7"/>
  <c r="G32" i="7"/>
  <c r="F34" i="7"/>
  <c r="G31" i="7"/>
  <c r="G28" i="6"/>
  <c r="F31" i="6"/>
  <c r="G29" i="6"/>
  <c r="F32" i="6"/>
  <c r="L36" i="6"/>
  <c r="M36" i="6" s="1"/>
  <c r="M33" i="6"/>
  <c r="M34" i="4"/>
  <c r="L37" i="4"/>
  <c r="F38" i="11" l="1"/>
  <c r="G35" i="11"/>
  <c r="L40" i="11"/>
  <c r="M40" i="11" s="1"/>
  <c r="G40" i="11"/>
  <c r="F38" i="10"/>
  <c r="G35" i="10"/>
  <c r="F37" i="10"/>
  <c r="G34" i="10"/>
  <c r="F38" i="9"/>
  <c r="G35" i="9"/>
  <c r="F34" i="9"/>
  <c r="G31" i="9"/>
  <c r="F37" i="7"/>
  <c r="G34" i="7"/>
  <c r="F38" i="7"/>
  <c r="G35" i="7"/>
  <c r="G32" i="6"/>
  <c r="F35" i="6"/>
  <c r="G31" i="6"/>
  <c r="F34" i="6"/>
  <c r="M37" i="4"/>
  <c r="F41" i="11" l="1"/>
  <c r="G38" i="11"/>
  <c r="F40" i="10"/>
  <c r="G37" i="10"/>
  <c r="F41" i="10"/>
  <c r="G38" i="10"/>
  <c r="F37" i="9"/>
  <c r="G34" i="9"/>
  <c r="F41" i="9"/>
  <c r="G38" i="9"/>
  <c r="F41" i="7"/>
  <c r="G38" i="7"/>
  <c r="F40" i="7"/>
  <c r="G37" i="7"/>
  <c r="G34" i="6"/>
  <c r="F37" i="6"/>
  <c r="G35" i="6"/>
  <c r="F38" i="6"/>
  <c r="S39" i="3"/>
  <c r="T38" i="3"/>
  <c r="T39" i="3" s="1"/>
  <c r="T37" i="3"/>
  <c r="S30" i="3"/>
  <c r="T29" i="3"/>
  <c r="T30" i="3" s="1"/>
  <c r="T28" i="3"/>
  <c r="G41" i="11" l="1"/>
  <c r="L41" i="11"/>
  <c r="M41" i="11" s="1"/>
  <c r="L41" i="10"/>
  <c r="M41" i="10" s="1"/>
  <c r="G41" i="10"/>
  <c r="L40" i="10"/>
  <c r="M40" i="10" s="1"/>
  <c r="G40" i="10"/>
  <c r="L41" i="9"/>
  <c r="M41" i="9" s="1"/>
  <c r="G41" i="9"/>
  <c r="F40" i="9"/>
  <c r="G37" i="9"/>
  <c r="G40" i="7"/>
  <c r="L40" i="7"/>
  <c r="M40" i="7" s="1"/>
  <c r="L41" i="7"/>
  <c r="M41" i="7" s="1"/>
  <c r="G41" i="7"/>
  <c r="G38" i="6"/>
  <c r="F41" i="6"/>
  <c r="F40" i="6"/>
  <c r="G37" i="6"/>
  <c r="B5" i="4"/>
  <c r="F1" i="4"/>
  <c r="G1" i="4"/>
  <c r="E1" i="4"/>
  <c r="L40" i="9" l="1"/>
  <c r="M40" i="9" s="1"/>
  <c r="G40" i="9"/>
  <c r="G41" i="6"/>
  <c r="L41" i="6"/>
  <c r="M41" i="6" s="1"/>
  <c r="L40" i="6"/>
  <c r="M40" i="6" s="1"/>
  <c r="G40" i="6"/>
  <c r="E5" i="4"/>
  <c r="E9" i="4" s="1"/>
  <c r="E13" i="4" l="1"/>
  <c r="E16" i="4" s="1"/>
  <c r="E5" i="3"/>
  <c r="F5" i="3"/>
  <c r="H5" i="3"/>
  <c r="I5" i="3"/>
  <c r="E19" i="4" l="1"/>
  <c r="E22" i="4" s="1"/>
  <c r="E25" i="4" s="1"/>
  <c r="E28" i="4" s="1"/>
  <c r="J5" i="3"/>
  <c r="G5" i="3"/>
  <c r="E31" i="4" l="1"/>
  <c r="E34" i="4" s="1"/>
  <c r="E37" i="4" s="1"/>
  <c r="E40" i="4" s="1"/>
  <c r="E46" i="4" s="1"/>
  <c r="O17" i="3"/>
  <c r="O16" i="3"/>
  <c r="K40" i="4" l="1"/>
  <c r="K46" i="4" s="1"/>
  <c r="Q16" i="2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S19" i="3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V16" i="2" l="1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AB8" i="3" l="1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V28" i="3"/>
  <c r="T33" i="3" s="1"/>
  <c r="AC21" i="3" s="1"/>
  <c r="W16" i="2"/>
  <c r="T12" i="2"/>
  <c r="Y18" i="2"/>
  <c r="Z18" i="2"/>
  <c r="M18" i="3"/>
  <c r="Z15" i="2"/>
  <c r="M22" i="3"/>
  <c r="M25" i="3" s="1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V14" i="3"/>
  <c r="V17" i="3" s="1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AB7" i="3" l="1"/>
  <c r="V27" i="3"/>
  <c r="T32" i="3" s="1"/>
  <c r="AC20" i="3" s="1"/>
  <c r="C3" i="4"/>
  <c r="C6" i="4" s="1"/>
  <c r="F6" i="4" s="1"/>
  <c r="F10" i="4" s="1"/>
  <c r="W28" i="3"/>
  <c r="U33" i="3" s="1"/>
  <c r="AD21" i="3" s="1"/>
  <c r="AC8" i="3"/>
  <c r="K41" i="4"/>
  <c r="K47" i="4" s="1"/>
  <c r="I49" i="4" s="1"/>
  <c r="AC7" i="3"/>
  <c r="V10" i="3"/>
  <c r="U11" i="3"/>
  <c r="Y12" i="3" s="1"/>
  <c r="Y15" i="3" s="1"/>
  <c r="Y19" i="3" s="1"/>
  <c r="Y23" i="3" s="1"/>
  <c r="Y26" i="3" s="1"/>
  <c r="Y14" i="3"/>
  <c r="W17" i="3"/>
  <c r="V37" i="3" l="1"/>
  <c r="T42" i="3" s="1"/>
  <c r="AC25" i="3" s="1"/>
  <c r="AC28" i="3" s="1"/>
  <c r="G17" i="12"/>
  <c r="C2" i="4"/>
  <c r="W27" i="3"/>
  <c r="U32" i="3" s="1"/>
  <c r="AD20" i="3" s="1"/>
  <c r="G10" i="4"/>
  <c r="F14" i="4"/>
  <c r="AE17" i="3"/>
  <c r="AF17" i="3" s="1"/>
  <c r="P17" i="3"/>
  <c r="AC12" i="3"/>
  <c r="Y18" i="3"/>
  <c r="Y22" i="3" s="1"/>
  <c r="Y25" i="3" s="1"/>
  <c r="W10" i="3"/>
  <c r="V11" i="3"/>
  <c r="S11" i="3"/>
  <c r="V36" i="3" l="1"/>
  <c r="T41" i="3" s="1"/>
  <c r="AC24" i="3" s="1"/>
  <c r="AC27" i="3" s="1"/>
  <c r="D20" i="12" s="1"/>
  <c r="G16" i="12"/>
  <c r="AC33" i="3"/>
  <c r="D23" i="12" s="1"/>
  <c r="D21" i="12"/>
  <c r="G14" i="4"/>
  <c r="F17" i="4"/>
  <c r="Q7" i="4"/>
  <c r="Q10" i="4" s="1"/>
  <c r="K14" i="4" s="1"/>
  <c r="L18" i="4" s="1"/>
  <c r="C5" i="4"/>
  <c r="F5" i="4" s="1"/>
  <c r="F9" i="4" s="1"/>
  <c r="P16" i="3"/>
  <c r="AC11" i="3"/>
  <c r="W11" i="3"/>
  <c r="Z12" i="3"/>
  <c r="Z15" i="3" s="1"/>
  <c r="Z19" i="3" s="1"/>
  <c r="Z23" i="3" s="1"/>
  <c r="Z26" i="3" s="1"/>
  <c r="H17" i="12" s="1"/>
  <c r="T11" i="3"/>
  <c r="Z11" i="3"/>
  <c r="Z14" i="3" s="1"/>
  <c r="Z18" i="3" s="1"/>
  <c r="Z22" i="3" s="1"/>
  <c r="Z25" i="3" s="1"/>
  <c r="H16" i="12" s="1"/>
  <c r="L21" i="4" l="1"/>
  <c r="M18" i="4"/>
  <c r="G9" i="4"/>
  <c r="F13" i="4"/>
  <c r="G17" i="4"/>
  <c r="F20" i="4"/>
  <c r="AD11" i="3"/>
  <c r="W36" i="3"/>
  <c r="U41" i="3" s="1"/>
  <c r="AD24" i="3" s="1"/>
  <c r="AD27" i="3" s="1"/>
  <c r="E20" i="12" s="1"/>
  <c r="AD12" i="3"/>
  <c r="W37" i="3"/>
  <c r="U42" i="3" s="1"/>
  <c r="AD25" i="3" s="1"/>
  <c r="AD28" i="3" s="1"/>
  <c r="E21" i="12" l="1"/>
  <c r="AD33" i="3"/>
  <c r="E23" i="12" s="1"/>
  <c r="L24" i="4"/>
  <c r="M21" i="4"/>
  <c r="F23" i="4"/>
  <c r="G20" i="4"/>
  <c r="G13" i="4"/>
  <c r="F16" i="4"/>
  <c r="G23" i="4" l="1"/>
  <c r="F26" i="4"/>
  <c r="L27" i="4"/>
  <c r="M24" i="4"/>
  <c r="G16" i="4"/>
  <c r="F19" i="4"/>
  <c r="L30" i="4" l="1"/>
  <c r="M27" i="4"/>
  <c r="F22" i="4"/>
  <c r="G19" i="4"/>
  <c r="F29" i="4"/>
  <c r="G26" i="4"/>
  <c r="F32" i="4" l="1"/>
  <c r="G29" i="4"/>
  <c r="G22" i="4"/>
  <c r="F25" i="4"/>
  <c r="M30" i="4"/>
  <c r="L33" i="4"/>
  <c r="G32" i="4" l="1"/>
  <c r="F35" i="4"/>
  <c r="L36" i="4"/>
  <c r="M36" i="4" s="1"/>
  <c r="M33" i="4"/>
  <c r="F28" i="4"/>
  <c r="G25" i="4"/>
  <c r="F31" i="4" l="1"/>
  <c r="G28" i="4"/>
  <c r="F38" i="4"/>
  <c r="G35" i="4"/>
  <c r="F41" i="4" l="1"/>
  <c r="G38" i="4"/>
  <c r="G31" i="4"/>
  <c r="F34" i="4"/>
  <c r="G41" i="4" l="1"/>
  <c r="L41" i="4"/>
  <c r="M41" i="4" s="1"/>
  <c r="G34" i="4"/>
  <c r="F37" i="4"/>
  <c r="G37" i="4" l="1"/>
  <c r="F40" i="4"/>
  <c r="G40" i="4" l="1"/>
  <c r="L40" i="4"/>
  <c r="M40" i="4" s="1"/>
</calcChain>
</file>

<file path=xl/sharedStrings.xml><?xml version="1.0" encoding="utf-8"?>
<sst xmlns="http://schemas.openxmlformats.org/spreadsheetml/2006/main" count="659" uniqueCount="159">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</sst>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7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9" borderId="0" xfId="2"/>
    <xf numFmtId="10" fontId="5" fillId="9" borderId="0" xfId="2" applyNumberFormat="1"/>
    <xf numFmtId="0" fontId="0" fillId="10" borderId="0" xfId="0" applyFill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H26" sqref="H26"/>
    </sheetView>
  </sheetViews>
  <sheetFormatPr defaultRowHeight="15" x14ac:dyDescent="0.25"/>
  <sheetData>
    <row r="1" spans="3:22" ht="15.75" thickBot="1" x14ac:dyDescent="0.3"/>
    <row r="2" spans="3:22" x14ac:dyDescent="0.25">
      <c r="C2" s="66" t="s">
        <v>144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6" t="s">
        <v>145</v>
      </c>
      <c r="D4" s="66"/>
      <c r="E4" s="66"/>
      <c r="F4" s="66"/>
      <c r="G4" s="66"/>
      <c r="H4" s="66"/>
      <c r="I4" s="66"/>
      <c r="J4" s="66" t="s">
        <v>146</v>
      </c>
      <c r="K4" s="66"/>
      <c r="L4" s="66"/>
      <c r="M4" s="66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6" t="s">
        <v>147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"/>
      <c r="O6" s="6"/>
      <c r="Q6" s="22" t="s">
        <v>152</v>
      </c>
      <c r="R6" s="25">
        <f>Exp2_eq_V_p_sep_C1!B2</f>
        <v>26.662578884081611</v>
      </c>
      <c r="S6" s="25">
        <f>Exp2_eq_V_p_sep_C1!C2</f>
        <v>2.9412003302136904</v>
      </c>
      <c r="T6" s="25"/>
      <c r="U6" s="25">
        <f>Exp2_eq_V_p_sep_C1!P7</f>
        <v>44.254391927703978</v>
      </c>
      <c r="V6" s="27">
        <f>Exp2_eq_V_p_sep_C1!Q7</f>
        <v>2.9412003302136904</v>
      </c>
    </row>
    <row r="7" spans="3:22" x14ac:dyDescent="0.25">
      <c r="C7" s="66" t="s">
        <v>148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6" t="s">
        <v>149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6" t="s">
        <v>150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"/>
      <c r="O10" s="6"/>
      <c r="Q10" s="22" t="s">
        <v>79</v>
      </c>
      <c r="R10" s="25">
        <f>Exp2_eq_V_p_sep_C1!K40</f>
        <v>6.7930557214856718E-2</v>
      </c>
      <c r="S10" s="25">
        <f>Exp2_eq_V_p_sep_C1!L40</f>
        <v>3.2707770993212408E-3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14.675294605303259</v>
      </c>
      <c r="S13" s="18">
        <f>((S11/R10)^2+((S10*R11)/(R10^2))^2)^0.5</f>
        <v>0.93620328214400639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'Exp1'!V17</f>
        <v>26.662578884081611</v>
      </c>
      <c r="E16" s="25">
        <f>'Exp1'!W17</f>
        <v>2.9412003302136904</v>
      </c>
      <c r="F16" s="25"/>
      <c r="G16" s="25">
        <f>'Exp1'!Y25</f>
        <v>7.6077075141146153</v>
      </c>
      <c r="H16" s="27">
        <f>'Exp1'!Z25</f>
        <v>0.98729238470120095</v>
      </c>
      <c r="J16" s="22" t="s">
        <v>152</v>
      </c>
      <c r="K16" s="25">
        <f>Exp2_Eq_V_P_Sep_C3!B2</f>
        <v>26.662578884081611</v>
      </c>
      <c r="L16" s="25">
        <f>Exp2_Eq_V_P_Sep_C3!C2</f>
        <v>2.9412003302136904</v>
      </c>
      <c r="M16" s="25"/>
      <c r="N16" s="25">
        <f>Exp2_Eq_V_P_Sep_C3!P7</f>
        <v>0</v>
      </c>
      <c r="O16" s="27">
        <f>Exp2_Eq_V_P_Sep_C3!Q7</f>
        <v>2.9412003302136904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26.662578884081611</v>
      </c>
      <c r="S18" s="25">
        <f>Exp2_Eq_V_P_Sep_C2!C2</f>
        <v>2.9412003302136904</v>
      </c>
      <c r="T18" s="25"/>
      <c r="U18" s="25">
        <f>Exp2_Eq_V_P_Sep_C2!P7</f>
        <v>45.341499583163376</v>
      </c>
      <c r="V18" s="27">
        <f>Exp2_Eq_V_P_Sep_C2!Q7</f>
        <v>2.9412003302136904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0.11197523602109809</v>
      </c>
      <c r="E20" s="25">
        <f>'Exp1'!AD27</f>
        <v>1.292728375799823E-2</v>
      </c>
      <c r="F20" s="25"/>
      <c r="G20" s="25"/>
      <c r="H20" s="27"/>
      <c r="J20" s="22" t="s">
        <v>79</v>
      </c>
      <c r="K20" s="25">
        <f>Exp2_Eq_V_P_Sep_C3!K40</f>
        <v>0.99999829223016401</v>
      </c>
      <c r="L20" s="25">
        <f>Exp2_Eq_V_P_Sep_C3!L40</f>
        <v>5.6024061027793195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6.6375031358309466E-2</v>
      </c>
      <c r="S22" s="25">
        <f>Exp2_Eq_V_P_Sep_C2!L40</f>
        <v>3.1469108996885031E-3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7.447336533543778</v>
      </c>
      <c r="E23" s="18">
        <f>'Exp1'!AD33</f>
        <v>1.210526822576562</v>
      </c>
      <c r="F23" s="18"/>
      <c r="G23" s="18"/>
      <c r="H23" s="41"/>
      <c r="J23" s="24" t="s">
        <v>154</v>
      </c>
      <c r="K23" s="18">
        <f>K21/K20</f>
        <v>0.99571618103582982</v>
      </c>
      <c r="L23" s="18">
        <f>((L21/K20)^2+((L20*K21)/(K20^2))^2)^0.5</f>
        <v>5.5785732252565028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14.016986331106251</v>
      </c>
      <c r="S25" s="18">
        <f>((S23/R22)^2+((S22*R23)/(R22^2))^2)^0.5</f>
        <v>0.95913947417147016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2"/>
  <sheetViews>
    <sheetView topLeftCell="L7" workbookViewId="0">
      <selection activeCell="Q11" sqref="Q11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</cols>
  <sheetData>
    <row r="1" spans="1:36" x14ac:dyDescent="0.25">
      <c r="A1" s="61" t="s">
        <v>22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36" x14ac:dyDescent="0.25">
      <c r="A2" t="s">
        <v>34</v>
      </c>
      <c r="B2">
        <v>0.01</v>
      </c>
      <c r="C2">
        <v>0.01</v>
      </c>
      <c r="E2" s="61" t="s">
        <v>0</v>
      </c>
      <c r="F2" s="61"/>
      <c r="G2" s="61"/>
      <c r="H2" s="61"/>
      <c r="I2" s="61"/>
      <c r="J2" s="61"/>
      <c r="M2" t="s">
        <v>36</v>
      </c>
      <c r="O2">
        <f>'Exp2'!P2</f>
        <v>0.6</v>
      </c>
      <c r="Q2">
        <v>0.05</v>
      </c>
      <c r="R2" s="61" t="s">
        <v>1</v>
      </c>
      <c r="S2" s="61"/>
      <c r="T2" s="61"/>
      <c r="U2" s="61"/>
      <c r="V2" s="61"/>
      <c r="W2" s="61"/>
    </row>
    <row r="3" spans="1:36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</row>
    <row r="4" spans="1:36" x14ac:dyDescent="0.25">
      <c r="B4">
        <v>1.1279300000000001</v>
      </c>
      <c r="D4" t="s">
        <v>2</v>
      </c>
      <c r="E4">
        <v>292287.7019687923</v>
      </c>
      <c r="F4">
        <v>15178.157202439976</v>
      </c>
      <c r="G4" s="3">
        <v>5.1928825948553095E-2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0.97390914829858521</v>
      </c>
      <c r="M4" s="8">
        <f>((F8/E5)^2+((F5*E8)/(E5^2))^2)^0.5</f>
        <v>2.0794784438002193E-3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292287.7019687923</v>
      </c>
      <c r="S4">
        <f>(($Q4*$Q$2*E4)^2+(F4*$Q4)^2)^0.5</f>
        <v>21070.280203819653</v>
      </c>
      <c r="T4" s="3">
        <f>S4/R4</f>
        <v>7.2087467457215615E-2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0.97390914829858521</v>
      </c>
      <c r="Z4" s="8">
        <f>((S8/R5)^2+((S5*R8)/(R5^2))^2)^0.5</f>
        <v>2.7799088673472507E-3</v>
      </c>
      <c r="AA4" s="42"/>
    </row>
    <row r="5" spans="1:36" x14ac:dyDescent="0.25">
      <c r="B5">
        <v>1.1279300000000001</v>
      </c>
      <c r="C5">
        <v>0.5</v>
      </c>
      <c r="D5" t="s">
        <v>23</v>
      </c>
      <c r="E5" s="1">
        <f>E4*$C5*$B5</f>
        <v>164840.03384082997</v>
      </c>
      <c r="F5" s="10">
        <f>((F4*$C5*$B5)^2+($C5*$B$2*E4)^2+($C$2*$B5*E4)^2)^0.5</f>
        <v>9288.5645504529348</v>
      </c>
      <c r="G5" s="3">
        <f>F5/E5</f>
        <v>5.6348960468074159E-2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164840.03384082997</v>
      </c>
      <c r="S5">
        <f>((S4*$C5*$B5)^2+($C5*$B$2*R4)^2+($C$2*$B5*R4)^2)^0.5</f>
        <v>12418.052315059147</v>
      </c>
      <c r="T5" s="3">
        <f>S5/R5</f>
        <v>7.5333958782428156E-2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36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</row>
    <row r="7" spans="1:36" x14ac:dyDescent="0.25">
      <c r="B7">
        <v>1.1279300000000001</v>
      </c>
      <c r="D7" t="s">
        <v>13</v>
      </c>
      <c r="E7">
        <v>7626.0350862150817</v>
      </c>
      <c r="F7">
        <v>396.15118277533173</v>
      </c>
      <c r="G7" s="3">
        <v>5.1947201697435101E-2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0.69564939164184658</v>
      </c>
      <c r="M7" s="3">
        <f>((M4*F19)^2+(L4*G19)^2)^0.5</f>
        <v>9.9494650770517255E-3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7626.0350862150817</v>
      </c>
      <c r="S7">
        <f>(($Q7*$Q$2*E7)^2+(F7*$Q7)^2)^0.5</f>
        <v>549.84251150193268</v>
      </c>
      <c r="T7" s="3">
        <f>S7/R7</f>
        <v>7.210070571217736E-2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0.69564939164184658</v>
      </c>
      <c r="Z7" s="3">
        <f>((Z4*S19)^2+(Y4*T19)^2)^0.5</f>
        <v>1.0036354812774585E-2</v>
      </c>
      <c r="AA7" s="54" t="s">
        <v>15</v>
      </c>
      <c r="AB7" s="54">
        <f>1/(1+1/V17)</f>
        <v>0.96385008049356347</v>
      </c>
      <c r="AC7">
        <f>W14/((V14+1)^2)</f>
        <v>2.7799088673472502E-3</v>
      </c>
    </row>
    <row r="8" spans="1:36" x14ac:dyDescent="0.25">
      <c r="B8">
        <v>1.1279300000000001</v>
      </c>
      <c r="C8">
        <v>0.5</v>
      </c>
      <c r="D8" t="s">
        <v>40</v>
      </c>
      <c r="E8" s="10">
        <f>E7*$C8*$B8</f>
        <v>4300.8168773972893</v>
      </c>
      <c r="F8">
        <f>((F7*$C8*$B8)^2+($C8*$B$2*E7)^2+($C$2*$B8*E7)^2)^0.5</f>
        <v>242.41939353585562</v>
      </c>
      <c r="G8" s="3">
        <f>F8/E8</f>
        <v>5.6365895234897732E-2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4300.8168773972893</v>
      </c>
      <c r="S8">
        <f>((S7*$C8*$B8)^2+($C8*$B$2*R7)^2+($C$2*$B8*R7)^2)^0.5</f>
        <v>324.05204349695964</v>
      </c>
      <c r="T8" s="3">
        <f>S8/R8</f>
        <v>7.534662663737153E-2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36" x14ac:dyDescent="0.25">
      <c r="K9" s="22"/>
      <c r="M9" s="42"/>
      <c r="O9" s="50"/>
      <c r="P9" s="25"/>
      <c r="T9" s="3"/>
      <c r="W9" s="3"/>
      <c r="X9" s="22"/>
      <c r="Z9" s="42"/>
    </row>
    <row r="10" spans="1:36" x14ac:dyDescent="0.25">
      <c r="A10">
        <v>0.88120500000000002</v>
      </c>
      <c r="B10">
        <v>1.02518</v>
      </c>
      <c r="D10" t="s">
        <v>12</v>
      </c>
      <c r="E10">
        <v>68646.494909022644</v>
      </c>
      <c r="F10">
        <v>3935.4233822051547</v>
      </c>
      <c r="G10" s="3">
        <v>5.7328832119116643E-2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25399.203116338376</v>
      </c>
      <c r="S10">
        <f>(($Q10*$Q$2*E10)^2+(F10*$Q10)^2)^0.5</f>
        <v>1932.1090491119228</v>
      </c>
      <c r="T10" s="3">
        <f>S10/R10</f>
        <v>7.6069671960261931E-2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</row>
    <row r="11" spans="1:36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35187.50682541592</v>
      </c>
      <c r="F11" s="18">
        <f>((F10*$C11*$B11)^2+($C11*$B$2*E10)^2+($C$2*$B11*E10)^2)^0.5</f>
        <v>2163.8866268585816</v>
      </c>
      <c r="G11" s="20">
        <f>F11/E11</f>
        <v>6.1495877999961264E-2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0.21346456928899371</v>
      </c>
      <c r="M11" s="3">
        <f>((F11/E5)^2+((F5*E11)/(E5^2))^2)^0.5</f>
        <v>1.7804721758575569E-2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13019.377525403888</v>
      </c>
      <c r="S11" s="18">
        <f>((S10*$C11*$B11)^2+($C11*$B$2*R10)^2+($C$2*$B11*R10)^2)^0.5</f>
        <v>1031.8826329011624</v>
      </c>
      <c r="T11" s="20">
        <f>S11/R11</f>
        <v>7.9257447668885483E-2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7.8981890636927662E-2</v>
      </c>
      <c r="Z11" s="3">
        <f>((S11/R5)^2+((S5*R11)/(R5^2))^2)^0.5</f>
        <v>8.6364985061405716E-3</v>
      </c>
      <c r="AA11" s="27"/>
      <c r="AB11" s="54" t="s">
        <v>19</v>
      </c>
      <c r="AC11" s="54">
        <f>(1/(1+Y25))*AB7</f>
        <v>0.11197523602109809</v>
      </c>
      <c r="AD11" t="e">
        <f>((AB25*AB7)^2+(AC7*AA25)^2)^0.5</f>
        <v>#VALUE!</v>
      </c>
    </row>
    <row r="12" spans="1:36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</row>
    <row r="13" spans="1:36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</row>
    <row r="14" spans="1:36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37.327610437714256</v>
      </c>
      <c r="J14" s="6">
        <f>((F5/E8)^2+((F8*E5)/(E8^2))^2)^0.5</f>
        <v>3.0547657324378279</v>
      </c>
      <c r="K14" s="22" t="s">
        <v>65</v>
      </c>
      <c r="L14" s="3">
        <f>L11/F23</f>
        <v>0.25615748314679243</v>
      </c>
      <c r="M14" s="3">
        <f>((M11/F23)^2+((L11*G23)/(F23^2))^2)^0.5</f>
        <v>2.1670602658229041E-2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37.327610437714256</v>
      </c>
      <c r="W14" s="6">
        <f>((S5/R8)^2+((S8*R5)/(R8^2))^2)^0.5</f>
        <v>4.0837020323968698</v>
      </c>
      <c r="X14" s="22" t="s">
        <v>65</v>
      </c>
      <c r="Y14" s="3">
        <f>Y11/S23</f>
        <v>9.4778268764313195E-2</v>
      </c>
      <c r="Z14" s="3">
        <f>((Z11/S23)^2+((Y11*T23)/(S23^2))^2)^0.5</f>
        <v>1.0450114704109732E-2</v>
      </c>
      <c r="AD14" s="10"/>
      <c r="AE14" s="10"/>
      <c r="AF14" s="10"/>
      <c r="AG14" s="10"/>
      <c r="AH14" s="10"/>
      <c r="AI14" s="10"/>
      <c r="AJ14" s="10"/>
    </row>
    <row r="15" spans="1:36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36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7.6077075141146153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</row>
    <row r="17" spans="4:36" x14ac:dyDescent="0.25">
      <c r="D17" s="6"/>
      <c r="E17" s="36"/>
      <c r="F17" s="37"/>
      <c r="G17" s="38"/>
      <c r="H17" t="s">
        <v>59</v>
      </c>
      <c r="I17">
        <f>I14*F16</f>
        <v>26.662578884081611</v>
      </c>
      <c r="J17">
        <f>((J14*F16)^2+(I14*G16)^2)^0.5</f>
        <v>2.2143161035097121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26.662578884081611</v>
      </c>
      <c r="W17">
        <f>((W14*S16)^2+(V14*T16)^2)^0.5</f>
        <v>2.9412003302136904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</row>
    <row r="18" spans="4:36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0.36822785475628578</v>
      </c>
      <c r="M18">
        <f>((M14/L7)^2+((L14*M7)/(L7^2))^2)^0.5</f>
        <v>3.1593665357661831E-2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0.13624430625982573</v>
      </c>
      <c r="Z18">
        <f>((Z14/Y7)^2+((Y14*Z7)/(Y7^2))^2)^0.5</f>
        <v>1.5150156027681987E-2</v>
      </c>
      <c r="AA18" s="3"/>
      <c r="AD18" s="10"/>
      <c r="AE18" s="10"/>
      <c r="AF18" s="10"/>
      <c r="AG18" s="10"/>
      <c r="AH18" s="10"/>
      <c r="AI18" s="10"/>
      <c r="AJ18" s="10"/>
    </row>
    <row r="19" spans="4:36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40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</row>
    <row r="20" spans="4:36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0.96385008049356347</v>
      </c>
      <c r="AD20">
        <f>U32/((1+T32)^2)</f>
        <v>3.8750669049043675E-3</v>
      </c>
    </row>
    <row r="21" spans="4:36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36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2.7157098168520064</v>
      </c>
      <c r="M22">
        <f>M18/(L18^2)</f>
        <v>0.23300580348253722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7.3397562617621794</v>
      </c>
      <c r="Z22">
        <f>Z18/(Y18^2)</f>
        <v>0.81616953855518226</v>
      </c>
    </row>
    <row r="23" spans="4:36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36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0.11617495115397861</v>
      </c>
      <c r="AD24">
        <f>U41/((1+T41)^2)</f>
        <v>1.3403996019471653E-2</v>
      </c>
    </row>
    <row r="25" spans="4:36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2.0588517802224078</v>
      </c>
      <c r="M25">
        <f>((L22*G25)^2+(M22*F25)^2)^0.5</f>
        <v>0.28337974063527072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7.6077075141146153</v>
      </c>
      <c r="Z25">
        <f>((Y22*T25)^2+(Z22*S25)^2)^0.5</f>
        <v>0.98729238470120095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36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2" t="s">
        <v>98</v>
      </c>
      <c r="S26" s="63"/>
      <c r="T26" s="63"/>
      <c r="U26" s="63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36" x14ac:dyDescent="0.25">
      <c r="R27" s="31" t="s">
        <v>99</v>
      </c>
      <c r="S27" s="25"/>
      <c r="T27" s="30" t="s">
        <v>4</v>
      </c>
      <c r="U27" s="25" t="s">
        <v>100</v>
      </c>
      <c r="V27" s="25">
        <f>1/V17</f>
        <v>3.7505749325584974E-2</v>
      </c>
      <c r="W27" s="27">
        <f>W17/(V17^2)</f>
        <v>4.137331305456805E-3</v>
      </c>
      <c r="Z27" s="4"/>
      <c r="AB27" s="64" t="s">
        <v>79</v>
      </c>
      <c r="AC27" s="64">
        <f>AC24*AC20</f>
        <v>0.11197523602109809</v>
      </c>
      <c r="AD27" s="64">
        <f>((AD20*AC24)^2+(AD24*AC20)^2)^0.5</f>
        <v>1.292728375799823E-2</v>
      </c>
    </row>
    <row r="28" spans="4:36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4" t="s">
        <v>80</v>
      </c>
      <c r="AC28" s="64">
        <f>AC25*AC21</f>
        <v>0.83391726607211103</v>
      </c>
      <c r="AD28" s="64">
        <f>((AD21*AC25)^2+(AD25*AC21)^2)^0.5</f>
        <v>9.5419535657585264E-2</v>
      </c>
    </row>
    <row r="29" spans="4:36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36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36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36" x14ac:dyDescent="0.25">
      <c r="R32" s="22" t="s">
        <v>105</v>
      </c>
      <c r="S32" s="25"/>
      <c r="T32" s="25">
        <f>S30*V27</f>
        <v>3.7505749325584974E-2</v>
      </c>
      <c r="U32" s="25">
        <f>((S$30*W27)^2+(T$30*V27)^2)^0.5</f>
        <v>4.1711924647045038E-3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7.447336533543778</v>
      </c>
      <c r="AD33">
        <f>((AD28/AC27)^2+((AD27*AC28)/(AC27^2))^2)^0.5</f>
        <v>1.210526822576562</v>
      </c>
    </row>
    <row r="34" spans="18:30" ht="15.75" thickBot="1" x14ac:dyDescent="0.3"/>
    <row r="35" spans="18:30" ht="15.75" thickBot="1" x14ac:dyDescent="0.3">
      <c r="R35" s="62" t="s">
        <v>107</v>
      </c>
      <c r="S35" s="63"/>
      <c r="T35" s="63"/>
      <c r="U35" s="63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Y25</f>
        <v>7.6077075141146153</v>
      </c>
      <c r="W36" s="27">
        <f>Z25</f>
        <v>0.98729238470120095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7.6077075141146153</v>
      </c>
      <c r="U41" s="25">
        <f>((S$30*W36)^2+(T$30*V36)^2)^0.5</f>
        <v>0.99313729947729146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opLeftCell="F7" workbookViewId="0">
      <selection activeCell="T31" sqref="T31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1" t="s">
        <v>22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1" t="s">
        <v>1</v>
      </c>
      <c r="S2" s="61"/>
      <c r="T2" s="61"/>
      <c r="U2" s="61"/>
      <c r="V2" s="61"/>
      <c r="W2" s="61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292287.7019687923</v>
      </c>
      <c r="F4">
        <v>15178.157202439976</v>
      </c>
      <c r="G4" s="3">
        <v>5.1928825948553095E-2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0.99857040818488585</v>
      </c>
      <c r="M4" s="8">
        <f>((F8/E5)^2+((F5*E8)/(E5^2))^2)^0.5</f>
        <v>1.1499964309929466E-4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241051.67892255977</v>
      </c>
      <c r="S4">
        <f>(($Q4*$Q$2*E4)^2+(F4*$Q4)^2)^0.5</f>
        <v>17376.805059837217</v>
      </c>
      <c r="T4" s="3">
        <f>S4/R4</f>
        <v>7.2087467457215629E-2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0.99898287370024663</v>
      </c>
      <c r="Z4" s="8">
        <f>((S8/R5)^2+((S5*R8)/(R5^2))^2)^0.5</f>
        <v>1.0893684992616494E-4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146143.85098439615</v>
      </c>
      <c r="F5" s="10">
        <f>((F4*$C5*$B5)^2+($C5*$B$2*E4)^2+($C$2*$B5*E4)^2)^0.5</f>
        <v>8262.7553882327793</v>
      </c>
      <c r="G5" s="3">
        <f>F5/E5</f>
        <v>5.6538508685630554E-2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120525.83946127989</v>
      </c>
      <c r="S5">
        <f>((S4*$C5*$B5)^2+($C5*$B$2*R4)^2+($C$2*$B5*R4)^2)^0.5</f>
        <v>9096.789406753307</v>
      </c>
      <c r="T5" s="3">
        <f>S5/R5</f>
        <v>7.5475843581871427E-2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417.85210639309798</v>
      </c>
      <c r="F7">
        <v>22.009185047993885</v>
      </c>
      <c r="G7" s="3">
        <v>5.2672188822924237E-2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7.0094133145251453E-2</v>
      </c>
      <c r="M7" s="3">
        <f>((F11/E5)^2+((F5*E11)/(E5^2))^2)^0.5</f>
        <v>5.3846717105339378E-3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245.18000223183498</v>
      </c>
      <c r="S7">
        <f>(($Q7*$Q$2*E7)^2+(F7*$Q7)^2)^0.5</f>
        <v>17.806145081909275</v>
      </c>
      <c r="T7" s="3">
        <f>S7/R7</f>
        <v>7.2624785544590661E-2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6.4212138727450616E-2</v>
      </c>
      <c r="Z7" s="3">
        <f>((S11/R5)^2+((S5*R11)/(R5^2))^2)^0.5</f>
        <v>6.7043749085253478E-3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208.92605319654899</v>
      </c>
      <c r="F8">
        <f>((F7*$C8*$B8)^2+($C8*$B$2*E7)^2+($C$2*$B8*E7)^2)^0.5</f>
        <v>11.955170616572271</v>
      </c>
      <c r="G8" s="3">
        <f>F8/E8</f>
        <v>5.7222019148207147E-2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122.59000111591749</v>
      </c>
      <c r="S8">
        <f>((S7*$C8*$B8)^2+($C8*$B$2*R7)^2+($C$2*$B8*R7)^2)^0.5</f>
        <v>9.3155168861583189</v>
      </c>
      <c r="T8" s="3">
        <f>S8/R8</f>
        <v>7.5989206308513219E-2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1707.3044248766751</v>
      </c>
      <c r="F10">
        <v>87.089600660596631</v>
      </c>
      <c r="G10" s="3">
        <v>5.1010001140767522E-2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1289.8703206216908</v>
      </c>
      <c r="S10">
        <f>(($Q10*$Q$2*E10)^2+(F10*$Q10)^2)^0.5</f>
        <v>92.133408331125537</v>
      </c>
      <c r="T10" s="3">
        <f>S10/R10</f>
        <v>7.1428427228807892E-2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10243.826549260051</v>
      </c>
      <c r="F11">
        <f>((F10*$C11*$B11)^2+($C11*$B$2*E10)^2+($C$2*$B11*E10)^2)^0.5</f>
        <v>532.7575758570232</v>
      </c>
      <c r="G11" s="3">
        <f>F11/E11</f>
        <v>5.2007672454733846E-2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4.8480440669697131E-2</v>
      </c>
      <c r="M11" s="3">
        <f>((F15/E12)^2+((F12*E15)/(E12^2))^2)^0.5</f>
        <v>3.7002567436700087E-3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7739.2219237301451</v>
      </c>
      <c r="S11">
        <f>((S10*$C11*$B11)^2+($C11*$B$2*R10)^2+($C$2*$B11*R10)^2)^0.5</f>
        <v>558.34063943835702</v>
      </c>
      <c r="T11" s="3">
        <f>S11/R11</f>
        <v>7.2144285942539341E-2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5.8468976082148107E-2</v>
      </c>
      <c r="Z11" s="3">
        <f>((S15/R12)^2+((S12*R15)/(R12^2))^2)^0.5</f>
        <v>6.0834335606415463E-3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853.65221243833753</v>
      </c>
      <c r="F12">
        <f>((F10*$C12*$B12)^2+($C12*$B$2*E10)^2+($C$2*$B12*E10)^2)^0.5</f>
        <v>47.544828169907007</v>
      </c>
      <c r="G12" s="3">
        <f>F12/E12</f>
        <v>5.5695782752207587E-2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644.93516031084539</v>
      </c>
      <c r="S12">
        <f>((S10*$C12*$B12)^2+($C12*$B$2*R10)^2+($C$2*$B12*R10)^2)^0.5</f>
        <v>48.271232770461395</v>
      </c>
      <c r="T12" s="3">
        <f>S12/R12</f>
        <v>7.4846644656798772E-2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6.8975725729454185</v>
      </c>
      <c r="F14">
        <v>0.3531036461937675</v>
      </c>
      <c r="G14" s="3">
        <v>5.119245103397068E-2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1</v>
      </c>
      <c r="M14">
        <f>((F19/E16)^2+((F16*E19)/(E16^2))^2)^0.5</f>
        <v>0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6.284783077125196</v>
      </c>
      <c r="S14">
        <f>(($Q14*$Q$2*E14)^2+(F14*$Q14)^2)^0.5</f>
        <v>0.44973176296908879</v>
      </c>
      <c r="T14" s="3">
        <f>S14/R14</f>
        <v>7.1558836231911185E-2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1</v>
      </c>
      <c r="Z14">
        <f>((S19/R16)^2+((S16*R19)/(R16^2))^2)^0.5</f>
        <v>0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41.385435437672513</v>
      </c>
      <c r="F15">
        <f>((F14*$C15*$B15)^2+($C15*$B$2*E14)^2+($C$2*$B15*E14)^2)^0.5</f>
        <v>2.1597665928911116</v>
      </c>
      <c r="G15" s="3">
        <f>F15/E15</f>
        <v>5.2186634501980134E-2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37.708698462751173</v>
      </c>
      <c r="S15">
        <f>((S14*$C15*$B15)^2+($C15*$B$2*R14)^2+($C$2*$B15*R14)^2)^0.5</f>
        <v>2.7253359708935649</v>
      </c>
      <c r="T15" s="3">
        <f>S15/R15</f>
        <v>7.2273403272872558E-2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3.4487862864727092</v>
      </c>
      <c r="F16" s="15">
        <f>((0.005*E14)^2+(0.5*F14)^2)^0.5</f>
        <v>0.17988874040308792</v>
      </c>
      <c r="G16" s="3">
        <f>F16/E16</f>
        <v>5.2160013831147378E-2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3.142391538562598</v>
      </c>
      <c r="S16">
        <f>((S14*$C16*$B16)^2+($C16*$B$2*R14)^2+($C$2*$B16*R14)^2)^0.5</f>
        <v>0.23558857558599072</v>
      </c>
      <c r="T16" s="3">
        <f>S16/R16</f>
        <v>7.497110805413966E-2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12.447518726984979</v>
      </c>
      <c r="M17" s="3">
        <f>((F22/E16)^2+((F16*E22)/(E16^2))^2)^0.5</f>
        <v>0.91968192277141692</v>
      </c>
      <c r="N17" s="3"/>
      <c r="O17" s="43"/>
      <c r="T17" s="3"/>
      <c r="W17" s="3"/>
      <c r="X17" s="3" t="s">
        <v>39</v>
      </c>
      <c r="Y17" s="16">
        <f>R22/R16</f>
        <v>9.9278447272429275</v>
      </c>
      <c r="Z17" s="3">
        <f>((S22/R16)^2+((S16*R22)/(R16^2))^2)^0.5</f>
        <v>1.0345441884759976</v>
      </c>
    </row>
    <row r="18" spans="2:26" x14ac:dyDescent="0.25">
      <c r="B18">
        <v>1</v>
      </c>
      <c r="D18" t="s">
        <v>10</v>
      </c>
      <c r="E18">
        <v>0</v>
      </c>
      <c r="F18">
        <v>0</v>
      </c>
      <c r="G18" s="3" t="e">
        <v>#DIV/0!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0</v>
      </c>
      <c r="S18">
        <f>(($Q18*$Q$2*E18)^2+(F18*$Q18)^2)^0.5</f>
        <v>0</v>
      </c>
      <c r="T18" s="3" t="e">
        <f>S18/R18</f>
        <v>#DIV/0!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0</v>
      </c>
      <c r="F19">
        <f>((F18*$C19*$B19)^2+($C19*$B$2*E18)^2+($C$2*$B19*E18)^2)^0.5</f>
        <v>0</v>
      </c>
      <c r="G19" s="3" t="e">
        <f>F19/E19</f>
        <v>#DIV/0!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0</v>
      </c>
      <c r="S19">
        <f>((S18*$C19*$B19)^2+($C19*$B$2*R18)^2+($C$2*$B19*R18)^2)^0.5</f>
        <v>0</v>
      </c>
      <c r="T19" s="3" t="e">
        <f>S19/R19</f>
        <v>#DIV/0!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7.1548053143730046</v>
      </c>
      <c r="F21">
        <v>0.36730799929020086</v>
      </c>
      <c r="G21" s="3">
        <v>5.1337245830061988E-2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5.1995292111752462</v>
      </c>
      <c r="S21">
        <f>(($Q21*$Q$2*E21)^2+(F21*$Q21)^2)^0.5</f>
        <v>0.37261122230502386</v>
      </c>
      <c r="T21" s="3">
        <f>S21/R21</f>
        <v>7.1662492347225951E-2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42.928831886238029</v>
      </c>
      <c r="F22">
        <f>((F21*$C22*$B22)^2+($C22*$B$2*E21)^2+($C$2*$B22*E21)^2)^0.5</f>
        <v>2.2464090395457532</v>
      </c>
      <c r="G22" s="3">
        <f>F22/E22</f>
        <v>5.2328678439207632E-2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31.197175267051477</v>
      </c>
      <c r="S22">
        <f>((S21*$C22*$B22)^2+($C22*$B$2*R21)^2+($C$2*$B22*R21)^2)^0.5</f>
        <v>2.2579278802524407</v>
      </c>
      <c r="T22" s="3">
        <f>S22/R22</f>
        <v>7.2376036000833838E-2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4" t="s">
        <v>79</v>
      </c>
      <c r="O26" s="64">
        <f>AVERAGE(Exp2_Act_C1!P7,Exp2_Act_C2!P7)</f>
        <v>44.797945755433673</v>
      </c>
      <c r="P26" s="64">
        <f>_xlfn.STDEV.S(Exp2_Act_C1!P7,Exp2_Act_C2!P7)+AVERAGE(Exp2_Act_C2!Q7,Exp2_Act_C1!Q7)</f>
        <v>3.7099015252688399</v>
      </c>
      <c r="Q26" s="65">
        <f>P26/O26</f>
        <v>8.2814099233977825E-2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22.127195963851989</v>
      </c>
    </row>
    <row r="30" spans="2:26" x14ac:dyDescent="0.25">
      <c r="N30" s="64" t="s">
        <v>80</v>
      </c>
      <c r="O30" s="64">
        <f>AVERAGE(Exp2_Act_C1!P8,Exp2_Act_C3!P8)</f>
        <v>0.19058921887817865</v>
      </c>
      <c r="P30" s="64">
        <f>_xlfn.STDEV.S(Exp2_Act_C1!P8,Exp2_Act_C3!P8)+AVERAGE(Exp2_Act_C3!Q8,Exp2_Act_C1!Q8)</f>
        <v>3.6427156369044471E-2</v>
      </c>
      <c r="Q30" s="65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29.865297170289114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'Exp1'!V17</f>
        <v>26.662578884081611</v>
      </c>
      <c r="C2">
        <f>'Exp1'!W17</f>
        <v>2.9412003302136904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3.7505749325584974E-2</v>
      </c>
      <c r="C5">
        <f>C2/B2^2</f>
        <v>4.137331305456805E-3</v>
      </c>
      <c r="E5">
        <f>B5*F1</f>
        <v>2.6789820946846409E-2</v>
      </c>
      <c r="F5">
        <f>((C5*F$1)^2+(G$1*B5)^2)^0.5</f>
        <v>2.9794231890746454E-3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v>44.254391927703978</v>
      </c>
      <c r="Q7">
        <f>C2</f>
        <v>2.9412003302136904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0.97390914829858521</v>
      </c>
      <c r="F9">
        <f>F5/((1+E5)^2)</f>
        <v>2.8259800022335372E-3</v>
      </c>
      <c r="G9" s="3">
        <f>F9/E9</f>
        <v>2.9016875004927423E-3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42.147039931146644</v>
      </c>
      <c r="Q10">
        <f>((L$9*P7)^2+(Q7*K$9)^2)^0.5</f>
        <v>2.8638571303353446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0.69564939164184658</v>
      </c>
      <c r="F13">
        <f>((F9*F$1)^2+(E9*G$1)^2)^0.5</f>
        <v>1.0042917313398264E-2</v>
      </c>
      <c r="G13" s="3">
        <f t="shared" si="0"/>
        <v>1.4436751378011462E-2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2.3176560932007942E-2</v>
      </c>
      <c r="K14">
        <f>Q10/((1+P10)^2)</f>
        <v>1.5383293822172199E-3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0.30435060835815342</v>
      </c>
      <c r="F16">
        <f>F13</f>
        <v>1.0042917313398264E-2</v>
      </c>
      <c r="G16" s="3">
        <f t="shared" si="0"/>
        <v>3.299785522879576E-2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2.2072915173340896E-2</v>
      </c>
      <c r="L18">
        <f>((J14*Q$16)^2+(K14*P$16)^2)^0.5</f>
        <v>1.4979616940204708E-3</v>
      </c>
      <c r="M18" s="3">
        <f t="shared" ref="M18:M19" si="1">L18/K18</f>
        <v>6.7864243678590799E-2</v>
      </c>
    </row>
    <row r="19" spans="3:13" x14ac:dyDescent="0.25">
      <c r="C19" t="s">
        <v>87</v>
      </c>
      <c r="E19">
        <f>E16*E13</f>
        <v>0.21172131555017534</v>
      </c>
      <c r="F19">
        <f>((F16*E13)^2+(E16*F13)^2)^0.5</f>
        <v>7.6257251926894077E-3</v>
      </c>
      <c r="G19" s="3">
        <f t="shared" si="0"/>
        <v>3.6017748958688124E-2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0.97792708482665913</v>
      </c>
      <c r="L21">
        <f>L18</f>
        <v>1.4979616940204708E-3</v>
      </c>
      <c r="M21" s="3">
        <f>L21/K21</f>
        <v>1.5317723757349347E-3</v>
      </c>
    </row>
    <row r="22" spans="3:13" x14ac:dyDescent="0.25">
      <c r="C22" t="s">
        <v>89</v>
      </c>
      <c r="E22">
        <f>E19+E13</f>
        <v>0.90737070719202195</v>
      </c>
      <c r="F22">
        <f>((F19^2+F13^2)^0.5)</f>
        <v>1.2609990994373172E-2</v>
      </c>
      <c r="G22" s="3">
        <f t="shared" si="0"/>
        <v>1.3897286846956354E-2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2.1585701589091393E-2</v>
      </c>
      <c r="L24">
        <f>((L21*K18)^2+(K21*L18)^2)^0.5</f>
        <v>1.4652704152563936E-3</v>
      </c>
      <c r="M24" s="3">
        <f t="shared" ref="M24:M25" si="3">L24/K24</f>
        <v>6.7881528390853249E-2</v>
      </c>
    </row>
    <row r="25" spans="3:13" x14ac:dyDescent="0.25">
      <c r="C25" t="s">
        <v>90</v>
      </c>
      <c r="E25">
        <f>1-E22</f>
        <v>9.2629292807978048E-2</v>
      </c>
      <c r="F25">
        <f>F22</f>
        <v>1.2609990994373172E-2</v>
      </c>
      <c r="G25" s="3">
        <f t="shared" si="0"/>
        <v>0.13613394437236909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4.3658616762432288E-2</v>
      </c>
      <c r="L27">
        <f>((L24^2+L18^2)^0.5)</f>
        <v>2.0954490274350084E-3</v>
      </c>
      <c r="M27" s="3">
        <f t="shared" ref="M27:M28" si="4">L27/K27</f>
        <v>4.7996230362435964E-2</v>
      </c>
    </row>
    <row r="28" spans="3:13" x14ac:dyDescent="0.25">
      <c r="C28" t="s">
        <v>92</v>
      </c>
      <c r="E28">
        <f>E13*E25</f>
        <v>6.4437511190084409E-2</v>
      </c>
      <c r="F28">
        <f>((F25*E13)^2+(E25*F13)^2)^0.5</f>
        <v>8.8213212661494237E-3</v>
      </c>
      <c r="G28" s="3">
        <f t="shared" si="0"/>
        <v>0.13689729946470747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0.95634138323756768</v>
      </c>
      <c r="L30">
        <f>L27</f>
        <v>2.0954490274350084E-3</v>
      </c>
      <c r="M30" s="3">
        <f t="shared" ref="M30:M31" si="5">L30/K30</f>
        <v>2.1911098527820074E-3</v>
      </c>
    </row>
    <row r="31" spans="3:13" x14ac:dyDescent="0.25">
      <c r="C31" t="s">
        <v>91</v>
      </c>
      <c r="E31" s="6">
        <f>E28+E22</f>
        <v>0.9718082183821064</v>
      </c>
      <c r="F31">
        <f>((F28^2)+F22^2)^0.5</f>
        <v>1.5389203415342606E-2</v>
      </c>
      <c r="G31" s="3">
        <f t="shared" si="0"/>
        <v>1.5835638271266099E-2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2.1109242228958328E-2</v>
      </c>
      <c r="L33">
        <f>((L30*K18)^2+(K30*L18)^2)^0.5</f>
        <v>1.4333092361338265E-3</v>
      </c>
      <c r="M33" s="3">
        <f t="shared" ref="M33:M34" si="6">L33/K33</f>
        <v>6.78996062761347E-2</v>
      </c>
    </row>
    <row r="34" spans="3:13" x14ac:dyDescent="0.25">
      <c r="C34" t="s">
        <v>93</v>
      </c>
      <c r="E34">
        <f>1-E31</f>
        <v>2.8191781617893596E-2</v>
      </c>
      <c r="F34">
        <f>F31</f>
        <v>1.5389203415342606E-2</v>
      </c>
      <c r="G34" s="3">
        <f t="shared" si="0"/>
        <v>0.54587551875667661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6.476785899139062E-2</v>
      </c>
      <c r="L36">
        <f>((L33^2)+L27^2)^0.5</f>
        <v>2.5387559931913219E-3</v>
      </c>
      <c r="M36" s="3">
        <f t="shared" ref="M36:M37" si="7">L36/K36</f>
        <v>3.9197775451073509E-2</v>
      </c>
    </row>
    <row r="37" spans="3:13" x14ac:dyDescent="0.25">
      <c r="C37" t="s">
        <v>94</v>
      </c>
      <c r="E37">
        <f>E34*E13</f>
        <v>1.9611595731787473E-2</v>
      </c>
      <c r="F37">
        <f>((F34*E13)^2+(E34*F13)^2)^0.5</f>
        <v>1.0709233274069455E-2</v>
      </c>
      <c r="G37" s="3">
        <f t="shared" si="0"/>
        <v>0.54606638952440689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0.9914198141138939</v>
      </c>
      <c r="F40">
        <f>(F37^2+F31^2)^0.5</f>
        <v>1.8748740199736859E-2</v>
      </c>
      <c r="G40" s="3">
        <f t="shared" si="0"/>
        <v>1.8911000095851435E-2</v>
      </c>
      <c r="J40" t="s">
        <v>79</v>
      </c>
      <c r="K40">
        <f>K36*E40</f>
        <v>6.4212138721799386E-2</v>
      </c>
      <c r="L40">
        <f>((F40*K36)^2+(L36*E40)^2)^0.5</f>
        <v>2.7945868792163529E-3</v>
      </c>
      <c r="M40" s="3">
        <f>L40/K40</f>
        <v>4.3521161805931539E-2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0.99898287370024663</v>
      </c>
      <c r="F43" s="3">
        <f>'Exp2'!Z4</f>
        <v>1.0893684992616494E-4</v>
      </c>
      <c r="H43" t="s">
        <v>128</v>
      </c>
      <c r="J43" t="s">
        <v>79</v>
      </c>
      <c r="K43" s="3">
        <f>'Exp2'!Y7</f>
        <v>6.4212138727450616E-2</v>
      </c>
      <c r="L43" s="3">
        <f>'Exp2'!Z7</f>
        <v>6.7043749085253478E-3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7.5707600054634051E-3</v>
      </c>
      <c r="I46" t="s">
        <v>132</v>
      </c>
      <c r="K46" s="3">
        <f>ABS(K40-K43)/K43</f>
        <v>8.800874096964881E-11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4.475221932023338E-11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'Exp1'!V17</f>
        <v>26.662578884081611</v>
      </c>
      <c r="C2">
        <f>'Exp1'!W17</f>
        <v>2.9412003302136904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3.7505749325584974E-2</v>
      </c>
      <c r="C5">
        <f>C2/B2^2</f>
        <v>4.137331305456805E-3</v>
      </c>
      <c r="E5">
        <f>B5*F1</f>
        <v>2.6789820946846409E-2</v>
      </c>
      <c r="F5">
        <f>((C5*F$1)^2+(G$1*B5)^2)^0.5</f>
        <v>2.9794231890746454E-3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v>45.341499583163376</v>
      </c>
      <c r="Q7">
        <f>C2</f>
        <v>2.9412003302136904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0.97390914829858521</v>
      </c>
      <c r="F9">
        <f>F5/((1+E5)^2)</f>
        <v>2.8259800022335372E-3</v>
      </c>
      <c r="G9" s="3">
        <f>F9/E9</f>
        <v>2.9016875004927423E-3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43.182380555393692</v>
      </c>
      <c r="Q10">
        <f>((L$9*P7)^2+(Q7*K$9)^2)^0.5</f>
        <v>2.8669402969136333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0.69564939164184658</v>
      </c>
      <c r="F13">
        <f>((F9*F$1)^2+(E9*G$1)^2)^0.5</f>
        <v>1.0042917313398264E-2</v>
      </c>
      <c r="G13" s="3">
        <f t="shared" si="0"/>
        <v>1.4436751378011462E-2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2.2633456763296159E-2</v>
      </c>
      <c r="K14">
        <f>Q10/((1+P10)^2)</f>
        <v>1.4686571533145849E-3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0.30435060835815342</v>
      </c>
      <c r="F16">
        <f>F13</f>
        <v>1.0042917313398264E-2</v>
      </c>
      <c r="G16" s="3">
        <f t="shared" si="0"/>
        <v>3.299785522879576E-2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2.006147304019432E-2</v>
      </c>
      <c r="L18">
        <f>((J14*Q$16)^2+(K14*P$16)^2)^0.5</f>
        <v>1.3664844521053658E-3</v>
      </c>
      <c r="M18" s="3">
        <f>L18/K18</f>
        <v>6.8114861225172019E-2</v>
      </c>
      <c r="P18" t="s">
        <v>136</v>
      </c>
      <c r="S18">
        <f>J14*P16*(1-P19)</f>
        <v>5.1439674462036772E-4</v>
      </c>
      <c r="T18">
        <f>((J14*Q$16)^2+(K14*P$16)^2)^0.5</f>
        <v>1.3664844521053658E-3</v>
      </c>
      <c r="U18">
        <f>L18/K18</f>
        <v>6.8114861225172019E-2</v>
      </c>
    </row>
    <row r="19" spans="3:21" x14ac:dyDescent="0.25">
      <c r="C19" t="s">
        <v>87</v>
      </c>
      <c r="E19">
        <f>E16*E13</f>
        <v>0.21172131555017534</v>
      </c>
      <c r="F19">
        <f>((F16*E13)^2+(E16*F13)^2)^0.5</f>
        <v>7.6257251926894077E-3</v>
      </c>
      <c r="G19" s="3">
        <f t="shared" si="0"/>
        <v>3.6017748958688124E-2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0.97942413021518526</v>
      </c>
      <c r="L21">
        <f>L18</f>
        <v>1.3664844521053658E-3</v>
      </c>
      <c r="M21" s="3">
        <f>L21/K21</f>
        <v>1.3951917355815413E-3</v>
      </c>
    </row>
    <row r="22" spans="3:21" x14ac:dyDescent="0.25">
      <c r="C22" t="s">
        <v>89</v>
      </c>
      <c r="E22">
        <f>E19+E13</f>
        <v>0.90737070719202195</v>
      </c>
      <c r="F22">
        <f>((F19^2+F13^2)^0.5)</f>
        <v>1.2609990994373172E-2</v>
      </c>
      <c r="G22" s="3">
        <f t="shared" si="0"/>
        <v>1.3897286846956354E-2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1.9648690783227712E-2</v>
      </c>
      <c r="L24">
        <f>((L21*K18)^2+(K21*L18)^2)^0.5</f>
        <v>1.3386485728310365E-3</v>
      </c>
      <c r="M24" s="3">
        <f t="shared" ref="M24:M25" si="2">L24/K24</f>
        <v>6.8129148532059869E-2</v>
      </c>
    </row>
    <row r="25" spans="3:21" x14ac:dyDescent="0.25">
      <c r="C25" t="s">
        <v>90</v>
      </c>
      <c r="E25">
        <f>1-E22</f>
        <v>9.2629292807978048E-2</v>
      </c>
      <c r="F25">
        <f>F22</f>
        <v>1.2609990994373172E-2</v>
      </c>
      <c r="G25" s="3">
        <f t="shared" si="0"/>
        <v>0.13613394437236909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3.9710163823422032E-2</v>
      </c>
      <c r="L27">
        <f>((L24^2+L18^2)^0.5)</f>
        <v>1.912919172204689E-3</v>
      </c>
      <c r="M27" s="3">
        <f t="shared" ref="M27:M28" si="3">L27/K27</f>
        <v>4.817202922432675E-2</v>
      </c>
    </row>
    <row r="28" spans="3:21" x14ac:dyDescent="0.25">
      <c r="C28" t="s">
        <v>92</v>
      </c>
      <c r="E28">
        <f>E13*E25</f>
        <v>6.4437511190084409E-2</v>
      </c>
      <c r="F28">
        <f>((F25*E13)^2+(E25*F13)^2)^0.5</f>
        <v>8.8213212661494237E-3</v>
      </c>
      <c r="G28" s="3">
        <f t="shared" si="0"/>
        <v>0.13689729946470747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0.96028983617657793</v>
      </c>
      <c r="L30">
        <f>L27</f>
        <v>1.912919172204689E-3</v>
      </c>
      <c r="M30" s="3">
        <f t="shared" ref="M30:M31" si="4">L30/K30</f>
        <v>1.9920227207871248E-3</v>
      </c>
    </row>
    <row r="31" spans="3:21" x14ac:dyDescent="0.25">
      <c r="C31" t="s">
        <v>91</v>
      </c>
      <c r="E31" s="6">
        <f>E28+E22</f>
        <v>0.9718082183821064</v>
      </c>
      <c r="F31">
        <f>((F28^2)+F22^2)^0.5</f>
        <v>1.5389203415342606E-2</v>
      </c>
      <c r="G31" s="3">
        <f t="shared" si="0"/>
        <v>1.5835638271266099E-2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1.9264828659229037E-2</v>
      </c>
      <c r="L33">
        <f>((L30*K18)^2+(K30*L18)^2)^0.5</f>
        <v>1.312782164446708E-3</v>
      </c>
      <c r="M33" s="3">
        <f t="shared" ref="M33:M34" si="5">L33/K33</f>
        <v>6.8143983404586606E-2</v>
      </c>
    </row>
    <row r="34" spans="3:13" x14ac:dyDescent="0.25">
      <c r="C34" t="s">
        <v>93</v>
      </c>
      <c r="E34">
        <f>1-E31</f>
        <v>2.8191781617893596E-2</v>
      </c>
      <c r="F34">
        <f>F31</f>
        <v>1.5389203415342606E-2</v>
      </c>
      <c r="G34" s="3">
        <f t="shared" si="0"/>
        <v>0.54587551875667661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5.8974992482651069E-2</v>
      </c>
      <c r="L36">
        <f>((L33^2)+L27^2)^0.5</f>
        <v>2.3200553378481419E-3</v>
      </c>
      <c r="M36" s="3">
        <f t="shared" ref="M36:M37" si="6">L36/K36</f>
        <v>3.9339646181907405E-2</v>
      </c>
    </row>
    <row r="37" spans="3:13" x14ac:dyDescent="0.25">
      <c r="C37" t="s">
        <v>94</v>
      </c>
      <c r="E37">
        <f>E34*E13</f>
        <v>1.9611595731787473E-2</v>
      </c>
      <c r="F37">
        <f>((F34*E13)^2+(E34*F13)^2)^0.5</f>
        <v>1.0709233274069455E-2</v>
      </c>
      <c r="G37" s="3">
        <f t="shared" si="0"/>
        <v>0.54606638952440689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0.9914198141138939</v>
      </c>
      <c r="F40">
        <f>(F37^2+F31^2)^0.5</f>
        <v>1.8748740199736859E-2</v>
      </c>
      <c r="G40" s="3">
        <f t="shared" si="0"/>
        <v>1.8911000095851435E-2</v>
      </c>
      <c r="J40" t="s">
        <v>79</v>
      </c>
      <c r="K40">
        <f>K36*E40</f>
        <v>5.8468976084518211E-2</v>
      </c>
      <c r="L40">
        <f>((F40*K36)^2+(L36*E40)^2)^0.5</f>
        <v>2.5521113226515883E-3</v>
      </c>
      <c r="M40" s="3">
        <f>L40/K40</f>
        <v>4.3648982649575639E-2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0.99898287370024663</v>
      </c>
      <c r="F43" s="3">
        <f>'Exp2'!Z4</f>
        <v>1.0893684992616494E-4</v>
      </c>
      <c r="H43" t="s">
        <v>128</v>
      </c>
      <c r="J43" t="s">
        <v>79</v>
      </c>
      <c r="K43" s="3">
        <f>'Exp2'!Y11</f>
        <v>5.8468976082148107E-2</v>
      </c>
      <c r="L43" s="3">
        <f>'Exp2'!Z11</f>
        <v>6.0834335606415463E-3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7.5707600054634051E-3</v>
      </c>
      <c r="I46" t="s">
        <v>132</v>
      </c>
      <c r="K46" s="3">
        <f>ABS(K40-K43)/K43</f>
        <v>4.0536097462008237E-11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2.464413080454154E-11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16" workbookViewId="0">
      <selection activeCell="H43" sqref="H43:N44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'Exp1'!V17</f>
        <v>26.662578884081611</v>
      </c>
      <c r="C2">
        <f>'Exp1'!W17</f>
        <v>2.9412003302136904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3.7505749325584974E-2</v>
      </c>
      <c r="C5">
        <f>C2/B2^2</f>
        <v>4.137331305456805E-3</v>
      </c>
      <c r="E5">
        <f>B5*F1</f>
        <v>2.6789820946846409E-2</v>
      </c>
      <c r="F5">
        <f>((C5*F$1)^2+(G$1*B5)^2)^0.5</f>
        <v>2.9794231890746454E-3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v>0</v>
      </c>
      <c r="Q7">
        <f>C2</f>
        <v>2.9412003302136904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0.97390914829858521</v>
      </c>
      <c r="F9">
        <f>F5/((1+E5)^2)</f>
        <v>2.8259800022335372E-3</v>
      </c>
      <c r="G9" s="3">
        <f>F9/E9</f>
        <v>2.9016875004927423E-3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0</v>
      </c>
      <c r="Q10">
        <f>((L$9*P7)^2+(Q7*K$9)^2)^0.5</f>
        <v>2.801143171632086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0.69564939164184658</v>
      </c>
      <c r="F13">
        <f>((F9*F$1)^2+(E9*G$1)^2)^0.5</f>
        <v>1.0042917313398264E-2</v>
      </c>
      <c r="G13" s="3">
        <f t="shared" si="0"/>
        <v>1.4436751378011462E-2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1</v>
      </c>
      <c r="K14">
        <f>Q10/((1+P10)^2)</f>
        <v>2.801143171632086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0.30435060835815342</v>
      </c>
      <c r="F16">
        <f>F13</f>
        <v>1.0042917313398264E-2</v>
      </c>
      <c r="G16" s="3">
        <f t="shared" si="0"/>
        <v>3.299785522879576E-2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0.90909090909090906</v>
      </c>
      <c r="L18">
        <f>((J14*Q$16)^2+(K14*P$16)^2)^0.5</f>
        <v>2.5465262464681748</v>
      </c>
      <c r="M18" s="3">
        <f t="shared" ref="M18:M19" si="1">L18/K18</f>
        <v>2.8011788711149923</v>
      </c>
    </row>
    <row r="19" spans="3:13" x14ac:dyDescent="0.25">
      <c r="C19" t="s">
        <v>87</v>
      </c>
      <c r="E19">
        <f>E16*E13</f>
        <v>0.21172131555017534</v>
      </c>
      <c r="F19">
        <f>((F16*E13)^2+(E16*F13)^2)^0.5</f>
        <v>7.6257251926894077E-3</v>
      </c>
      <c r="G19" s="3">
        <f t="shared" si="0"/>
        <v>3.6017748958688124E-2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9.0909090909090939E-2</v>
      </c>
      <c r="L21">
        <f>L18</f>
        <v>2.5465262464681748</v>
      </c>
      <c r="M21" s="3">
        <f>L21/K21</f>
        <v>28.011788711149915</v>
      </c>
    </row>
    <row r="22" spans="3:13" x14ac:dyDescent="0.25">
      <c r="C22" t="s">
        <v>89</v>
      </c>
      <c r="E22">
        <f>E19+E13</f>
        <v>0.90737070719202195</v>
      </c>
      <c r="F22">
        <f>((F19^2+F13^2)^0.5)</f>
        <v>1.2609990994373172E-2</v>
      </c>
      <c r="G22" s="3">
        <f t="shared" si="0"/>
        <v>1.3897286846956354E-2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8.2644628099173584E-2</v>
      </c>
      <c r="L24">
        <f>((L21*K18)^2+(K21*L18)^2)^0.5</f>
        <v>2.3265701857204544</v>
      </c>
      <c r="M24" s="3">
        <f t="shared" ref="M24:M25" si="3">L24/K24</f>
        <v>28.151499247217487</v>
      </c>
    </row>
    <row r="25" spans="3:13" x14ac:dyDescent="0.25">
      <c r="C25" t="s">
        <v>90</v>
      </c>
      <c r="E25">
        <f>1-E22</f>
        <v>9.2629292807978048E-2</v>
      </c>
      <c r="F25">
        <f>F22</f>
        <v>1.2609990994373172E-2</v>
      </c>
      <c r="G25" s="3">
        <f t="shared" si="0"/>
        <v>0.13613394437236909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0.99173553719008267</v>
      </c>
      <c r="L27">
        <f>((L24^2+L18^2)^0.5)</f>
        <v>3.4493078657949048</v>
      </c>
      <c r="M27" s="3">
        <f t="shared" ref="M27:M28" si="4">L27/K27</f>
        <v>3.4780520980098624</v>
      </c>
    </row>
    <row r="28" spans="3:13" x14ac:dyDescent="0.25">
      <c r="C28" t="s">
        <v>92</v>
      </c>
      <c r="E28">
        <f>E13*E25</f>
        <v>6.4437511190084409E-2</v>
      </c>
      <c r="F28">
        <f>((F25*E13)^2+(E25*F13)^2)^0.5</f>
        <v>8.8213212661494237E-3</v>
      </c>
      <c r="G28" s="3">
        <f t="shared" si="0"/>
        <v>0.13689729946470747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8.2644628099173278E-3</v>
      </c>
      <c r="L30">
        <f>L27</f>
        <v>3.4493078657949048</v>
      </c>
      <c r="M30" s="3">
        <f t="shared" ref="M30:M31" si="5">L30/K30</f>
        <v>417.36625176118486</v>
      </c>
    </row>
    <row r="31" spans="3:13" x14ac:dyDescent="0.25">
      <c r="C31" t="s">
        <v>91</v>
      </c>
      <c r="E31" s="6">
        <f>E28+E22</f>
        <v>0.9718082183821064</v>
      </c>
      <c r="F31">
        <f>((F28^2)+F22^2)^0.5</f>
        <v>1.5389203415342606E-2</v>
      </c>
      <c r="G31" s="3">
        <f t="shared" si="0"/>
        <v>1.5835638271266099E-2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7.5131480090157524E-3</v>
      </c>
      <c r="L33">
        <f>((L30*K18)^2+(K30*L18)^2)^0.5</f>
        <v>3.1358050473037853</v>
      </c>
      <c r="M33" s="3">
        <f t="shared" ref="M33:M34" si="6">L33/K33</f>
        <v>417.37565179613523</v>
      </c>
    </row>
    <row r="34" spans="3:14" x14ac:dyDescent="0.25">
      <c r="C34" t="s">
        <v>93</v>
      </c>
      <c r="E34">
        <f>1-E31</f>
        <v>2.8191781617893596E-2</v>
      </c>
      <c r="F34">
        <f>F31</f>
        <v>1.5389203415342606E-2</v>
      </c>
      <c r="G34" s="3">
        <f t="shared" si="0"/>
        <v>0.54587551875667661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0.99924868519909837</v>
      </c>
      <c r="L36">
        <f>((L33^2)+L27^2)^0.5</f>
        <v>4.6616518582719682</v>
      </c>
      <c r="M36" s="3">
        <f t="shared" ref="M36:M37" si="7">L36/K36</f>
        <v>4.6651568596691657</v>
      </c>
    </row>
    <row r="37" spans="3:14" x14ac:dyDescent="0.25">
      <c r="C37" t="s">
        <v>94</v>
      </c>
      <c r="E37">
        <f>E34*E13</f>
        <v>1.9611595731787473E-2</v>
      </c>
      <c r="F37">
        <f>((F34*E13)^2+(E34*F13)^2)^0.5</f>
        <v>1.0709233274069455E-2</v>
      </c>
      <c r="G37" s="3">
        <f t="shared" si="0"/>
        <v>0.54606638952440689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0.9914198141138939</v>
      </c>
      <c r="F40">
        <f>(F37^2+F31^2)^0.5</f>
        <v>1.8748740199736859E-2</v>
      </c>
      <c r="G40" s="3">
        <f t="shared" si="0"/>
        <v>1.8911000095851435E-2</v>
      </c>
      <c r="J40" t="s">
        <v>79</v>
      </c>
      <c r="K40">
        <f>K36*E40</f>
        <v>0.99067494573364301</v>
      </c>
      <c r="L40">
        <f>((F40*K36)^2+(L36*E40)^2)^0.5</f>
        <v>4.6216919906754468</v>
      </c>
      <c r="M40" s="3">
        <f>L40/K40</f>
        <v>4.6651951889757939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1</v>
      </c>
      <c r="F43" s="3">
        <f>'Exp2'!Z14</f>
        <v>0</v>
      </c>
      <c r="H43" t="s">
        <v>128</v>
      </c>
      <c r="J43" t="s">
        <v>79</v>
      </c>
      <c r="K43">
        <f>'Exp2'!Y17</f>
        <v>9.9278447272429275</v>
      </c>
      <c r="L43">
        <f>'Exp2'!Z17</f>
        <v>1.0345441884759976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8.5801858861060953E-3</v>
      </c>
      <c r="I46" t="s">
        <v>132</v>
      </c>
      <c r="K46" s="3">
        <f>ABS(K40-K43)/K43</f>
        <v>0.90021248589684943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0.45010624298276525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19" workbookViewId="0">
      <selection activeCell="Q7" sqref="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'Exp1'!V17</f>
        <v>26.662578884081611</v>
      </c>
      <c r="C2">
        <f>'Exp1'!W17</f>
        <v>2.9412003302136904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-1.0154202640214756E-3</v>
      </c>
      <c r="J3">
        <f>AVERAGE(I3:I4)</f>
        <v>-3.5738765909011675E-3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3.7505749325584974E-2</v>
      </c>
      <c r="C5">
        <f>C2/B2^2</f>
        <v>4.137331305456805E-3</v>
      </c>
      <c r="E5">
        <f>B5*F1</f>
        <v>3.7505749325584974E-2</v>
      </c>
      <c r="F5">
        <f>((C5*F$1)^2+(G$1*B5)^2)^0.5</f>
        <v>4.1546418897885446E-3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44.254391927703978</v>
      </c>
      <c r="Q7">
        <f>C2</f>
        <v>2.9412003302136904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0.96385008049356347</v>
      </c>
      <c r="F9">
        <f>F5/((1+E5)^2)</f>
        <v>3.8596913053230339E-3</v>
      </c>
      <c r="G9" s="3">
        <f>F9/E9</f>
        <v>4.0044519198946197E-3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42.147039931146644</v>
      </c>
      <c r="Q10">
        <f>((L$9*P7)^2+(Q7*K$9)^2)^0.5</f>
        <v>2.8638571303353446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0.96385008049356347</v>
      </c>
      <c r="F13">
        <f>((F9*F$1)^2+(E9*G$1)^2)^0.5</f>
        <v>1.047348305706443E-2</v>
      </c>
      <c r="G13" s="3">
        <f t="shared" si="0"/>
        <v>1.086629888716845E-2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2.3176560932007942E-2</v>
      </c>
      <c r="K14">
        <f>Q10/((1+P10)^2)</f>
        <v>1.5383293822172199E-3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3.6149919506436534E-2</v>
      </c>
      <c r="F16">
        <f>F13</f>
        <v>1.047348305706443E-2</v>
      </c>
      <c r="G16" s="3">
        <f t="shared" si="0"/>
        <v>0.28972355125713667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2.3176560932007942E-2</v>
      </c>
      <c r="L18">
        <f>((J14*Q$16)^2+(K14*P$16)^2)^0.5</f>
        <v>1.5696814979615176E-3</v>
      </c>
      <c r="M18" s="3">
        <f t="shared" ref="M18:M19" si="1">L18/K18</f>
        <v>6.7727110271727675E-2</v>
      </c>
    </row>
    <row r="19" spans="3:13" x14ac:dyDescent="0.25">
      <c r="C19" t="s">
        <v>87</v>
      </c>
      <c r="E19">
        <f>E16*E13</f>
        <v>3.4843102826114691E-2</v>
      </c>
      <c r="F19">
        <f>((F16*E13)^2+(E16*F13)^2)^0.5</f>
        <v>1.0101965122768695E-2</v>
      </c>
      <c r="G19" s="3">
        <f t="shared" si="0"/>
        <v>0.28992725398718894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0.97682343906799207</v>
      </c>
      <c r="L21">
        <f>L18</f>
        <v>1.5696814979615176E-3</v>
      </c>
      <c r="M21" s="3">
        <f>L21/K21</f>
        <v>1.6069244811111247E-3</v>
      </c>
    </row>
    <row r="22" spans="3:13" x14ac:dyDescent="0.25">
      <c r="C22" t="s">
        <v>89</v>
      </c>
      <c r="E22">
        <f>E19+E13</f>
        <v>0.99869318331967816</v>
      </c>
      <c r="F22">
        <f>((F19^2+F13^2)^0.5)</f>
        <v>1.4551410470749935E-2</v>
      </c>
      <c r="G22" s="3">
        <f t="shared" si="0"/>
        <v>1.4570451379652682E-2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2.2639407955372864E-2</v>
      </c>
      <c r="L24">
        <f>((L21*K18)^2+(K21*L18)^2)^0.5</f>
        <v>1.5337332004921518E-3</v>
      </c>
      <c r="M24" s="3">
        <f t="shared" ref="M24:M25" si="3">L24/K24</f>
        <v>6.7746170903208655E-2</v>
      </c>
    </row>
    <row r="25" spans="3:13" x14ac:dyDescent="0.25">
      <c r="C25" t="s">
        <v>90</v>
      </c>
      <c r="E25">
        <f>1-E22</f>
        <v>1.3068166803218428E-3</v>
      </c>
      <c r="F25">
        <f>F22</f>
        <v>1.4551410470749935E-2</v>
      </c>
      <c r="G25" s="3">
        <f t="shared" si="0"/>
        <v>11.135005154025286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4.5815968887380806E-2</v>
      </c>
      <c r="L27">
        <f>((L24^2+L18^2)^0.5)</f>
        <v>2.1945927948789526E-3</v>
      </c>
      <c r="M27" s="3">
        <f t="shared" ref="M27:M28" si="4">L27/K27</f>
        <v>4.7900172105351115E-2</v>
      </c>
    </row>
    <row r="28" spans="3:13" x14ac:dyDescent="0.25">
      <c r="C28" t="s">
        <v>92</v>
      </c>
      <c r="E28">
        <f>E13*E25</f>
        <v>1.2595753625185397E-3</v>
      </c>
      <c r="F28">
        <f>((F25*E13)^2+(E25*F13)^2)^0.5</f>
        <v>1.4025384831842652E-2</v>
      </c>
      <c r="G28" s="3">
        <f t="shared" si="0"/>
        <v>11.135010456062499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0.95418403111261918</v>
      </c>
      <c r="L30">
        <f>L27</f>
        <v>2.1945927948789526E-3</v>
      </c>
      <c r="M30" s="3">
        <f t="shared" ref="M30:M31" si="5">L30/K30</f>
        <v>2.29996805995586E-3</v>
      </c>
    </row>
    <row r="31" spans="3:13" x14ac:dyDescent="0.25">
      <c r="C31" t="s">
        <v>91</v>
      </c>
      <c r="E31" s="6">
        <f>E28+E22</f>
        <v>0.99995275868219669</v>
      </c>
      <c r="F31">
        <f>((F28^2)+F22^2)^0.5</f>
        <v>2.0210268834667509E-2</v>
      </c>
      <c r="G31" s="3">
        <f t="shared" si="0"/>
        <v>2.0211223639506656E-2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2.2114704337430579E-2</v>
      </c>
      <c r="L33">
        <f>((L30*K18)^2+(K30*L18)^2)^0.5</f>
        <v>1.498628409356541E-3</v>
      </c>
      <c r="M33" s="3">
        <f t="shared" ref="M33:M34" si="6">L33/K33</f>
        <v>6.7766151719243869E-2</v>
      </c>
    </row>
    <row r="34" spans="3:13" x14ac:dyDescent="0.25">
      <c r="C34" t="s">
        <v>93</v>
      </c>
      <c r="E34">
        <f>1-E31</f>
        <v>4.7241317803314864E-5</v>
      </c>
      <c r="F34">
        <f>F31</f>
        <v>2.0210268834667509E-2</v>
      </c>
      <c r="G34" s="3">
        <f t="shared" si="0"/>
        <v>427.80916736512756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6.7930673224811389E-2</v>
      </c>
      <c r="L36">
        <f>((L33^2)+L27^2)^0.5</f>
        <v>2.6574658313259889E-3</v>
      </c>
      <c r="M36" s="3">
        <f t="shared" ref="M36:M37" si="7">L36/K36</f>
        <v>3.9120263426969261E-2</v>
      </c>
    </row>
    <row r="37" spans="3:13" x14ac:dyDescent="0.25">
      <c r="C37" t="s">
        <v>94</v>
      </c>
      <c r="E37">
        <f>E34*E13</f>
        <v>4.5533547967347048E-5</v>
      </c>
      <c r="F37">
        <f>((F34*E13)^2+(E34*F13)^2)^0.5</f>
        <v>1.9479669249374523E-2</v>
      </c>
      <c r="G37" s="3">
        <f t="shared" si="0"/>
        <v>427.80916750312878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0.99999829223016401</v>
      </c>
      <c r="F40">
        <f>(F37^2+F31^2)^0.5</f>
        <v>2.8069778774236182E-2</v>
      </c>
      <c r="G40" s="3">
        <f t="shared" si="0"/>
        <v>2.8069826711039542E-2</v>
      </c>
      <c r="J40" t="s">
        <v>79</v>
      </c>
      <c r="K40" s="59">
        <f>K36*E40</f>
        <v>6.7930557214856718E-2</v>
      </c>
      <c r="L40" s="59">
        <f>((F40*K36)^2+(L36*E40)^2)^0.5</f>
        <v>3.2707770993212408E-3</v>
      </c>
      <c r="M40" s="3">
        <f>L40/K40</f>
        <v>4.8148833653404909E-2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0.99898287370024663</v>
      </c>
      <c r="F43" s="3">
        <f>'Exp2'!Z4</f>
        <v>1.0893684992616494E-4</v>
      </c>
      <c r="H43" t="s">
        <v>128</v>
      </c>
      <c r="J43" t="s">
        <v>79</v>
      </c>
      <c r="K43" s="3">
        <f>'Exp2'!Y7</f>
        <v>6.4212138727450616E-2</v>
      </c>
      <c r="L43" s="3">
        <f>'Exp2'!Z7</f>
        <v>6.7043749085253478E-3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1.0164523903760767E-3</v>
      </c>
      <c r="I46" t="s">
        <v>132</v>
      </c>
      <c r="K46" s="3">
        <f>ABS(K40-K43)/K43</f>
        <v>5.7908341959905518E-2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3.6447228031667771E-2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S11" sqref="S11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'Exp1'!V17</f>
        <v>26.662578884081611</v>
      </c>
      <c r="C2">
        <f>'Exp1'!W17</f>
        <v>2.9412003302136904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3.7505749325584974E-2</v>
      </c>
      <c r="C5">
        <f>C2/B2^2</f>
        <v>4.137331305456805E-3</v>
      </c>
      <c r="E5">
        <f>B5*F1</f>
        <v>3.7505749325584974E-2</v>
      </c>
      <c r="F5">
        <f>((C5*F$1)^2+(G$1*B5)^2)^0.5</f>
        <v>4.1546418897885446E-3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45.341499583163376</v>
      </c>
      <c r="Q7">
        <f>Exp2_Act_C2!Q7</f>
        <v>2.9412003302136904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0.96385008049356347</v>
      </c>
      <c r="F9">
        <f>F5/((1+E5)^2)</f>
        <v>3.8596913053230339E-3</v>
      </c>
      <c r="G9" s="3">
        <f>F9/E9</f>
        <v>4.0044519198946197E-3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43.182380555393692</v>
      </c>
      <c r="Q10">
        <f>((L$9*P7)^2+(Q7*K$9)^2)^0.5</f>
        <v>2.8669402969136333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0.96385008049356347</v>
      </c>
      <c r="F13">
        <f>((F9*F$1)^2+(E9*G$1)^2)^0.5</f>
        <v>1.047348305706443E-2</v>
      </c>
      <c r="G13" s="3">
        <f t="shared" si="0"/>
        <v>1.086629888716845E-2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2.2633456763296159E-2</v>
      </c>
      <c r="K14">
        <f>Q10/((1+P10)^2)</f>
        <v>1.4686571533145849E-3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3.6149919506436534E-2</v>
      </c>
      <c r="F16">
        <f>F13</f>
        <v>1.047348305706443E-2</v>
      </c>
      <c r="G16" s="3">
        <f t="shared" si="0"/>
        <v>0.28972355125713667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2.2633456763296159E-2</v>
      </c>
      <c r="L18">
        <f>((J14*Q$16)^2+(K14*P$16)^2)^0.5</f>
        <v>1.4972064378242669E-3</v>
      </c>
      <c r="M18" s="3">
        <f t="shared" ref="M18:M19" si="1">L18/K18</f>
        <v>6.6150144605937142E-2</v>
      </c>
    </row>
    <row r="19" spans="3:13" x14ac:dyDescent="0.25">
      <c r="C19" t="s">
        <v>87</v>
      </c>
      <c r="E19">
        <f>E16*E13</f>
        <v>3.4843102826114691E-2</v>
      </c>
      <c r="F19">
        <f>((F16*E13)^2+(E16*F13)^2)^0.5</f>
        <v>1.0101965122768695E-2</v>
      </c>
      <c r="G19" s="3">
        <f t="shared" si="0"/>
        <v>0.28992725398718894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0.9773665432367038</v>
      </c>
      <c r="L21">
        <f>L18</f>
        <v>1.4972064378242669E-3</v>
      </c>
      <c r="M21" s="3">
        <f>L21/K21</f>
        <v>1.5318781353677517E-3</v>
      </c>
    </row>
    <row r="22" spans="3:13" x14ac:dyDescent="0.25">
      <c r="C22" t="s">
        <v>89</v>
      </c>
      <c r="E22">
        <f>E19+E13</f>
        <v>0.99869318331967816</v>
      </c>
      <c r="F22">
        <f>((F19^2+F13^2)^0.5)</f>
        <v>1.4551410470749935E-2</v>
      </c>
      <c r="G22" s="3">
        <f t="shared" si="0"/>
        <v>1.4570451379652682E-2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2.2121183398240162E-2</v>
      </c>
      <c r="L24">
        <f>((L21*K18)^2+(K21*L18)^2)^0.5</f>
        <v>1.4637117982412796E-3</v>
      </c>
      <c r="M24" s="3">
        <f t="shared" ref="M24:M25" si="3">L24/K24</f>
        <v>6.6167879533864563E-2</v>
      </c>
    </row>
    <row r="25" spans="3:13" x14ac:dyDescent="0.25">
      <c r="C25" t="s">
        <v>90</v>
      </c>
      <c r="E25">
        <f>1-E22</f>
        <v>1.3068166803218428E-3</v>
      </c>
      <c r="F25">
        <f>F22</f>
        <v>1.4551410470749935E-2</v>
      </c>
      <c r="G25" s="3">
        <f t="shared" si="0"/>
        <v>11.135005154025286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4.4754640161536324E-2</v>
      </c>
      <c r="L27">
        <f>((L24^2+L18^2)^0.5)</f>
        <v>2.0938193202311296E-3</v>
      </c>
      <c r="M27" s="3">
        <f t="shared" ref="M27:M28" si="4">L27/K27</f>
        <v>4.6784407441859625E-2</v>
      </c>
    </row>
    <row r="28" spans="3:13" x14ac:dyDescent="0.25">
      <c r="C28" t="s">
        <v>92</v>
      </c>
      <c r="E28">
        <f>E13*E25</f>
        <v>1.2595753625185397E-3</v>
      </c>
      <c r="F28">
        <f>((F25*E13)^2+(E25*F13)^2)^0.5</f>
        <v>1.4025384831842652E-2</v>
      </c>
      <c r="G28" s="3">
        <f t="shared" si="0"/>
        <v>11.135010456062499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0.9552453598384637</v>
      </c>
      <c r="L30">
        <f>L27</f>
        <v>2.0938193202311296E-3</v>
      </c>
      <c r="M30" s="3">
        <f t="shared" ref="M30:M31" si="5">L30/K30</f>
        <v>2.1919178132257075E-3</v>
      </c>
    </row>
    <row r="31" spans="3:13" x14ac:dyDescent="0.25">
      <c r="C31" t="s">
        <v>91</v>
      </c>
      <c r="E31" s="6">
        <f>E28+E22</f>
        <v>0.99995275868219669</v>
      </c>
      <c r="F31">
        <f>((F28^2)+F22^2)^0.5</f>
        <v>2.0210268834667509E-2</v>
      </c>
      <c r="G31" s="3">
        <f t="shared" si="0"/>
        <v>2.0211223639506656E-2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2.1620504550243148E-2</v>
      </c>
      <c r="L33">
        <f>((L30*K18)^2+(K30*L18)^2)^0.5</f>
        <v>1.4309844387318865E-3</v>
      </c>
      <c r="M33" s="3">
        <f t="shared" ref="M33:M34" si="6">L33/K33</f>
        <v>6.6186449784576995E-2</v>
      </c>
    </row>
    <row r="34" spans="3:13" x14ac:dyDescent="0.25">
      <c r="C34" t="s">
        <v>93</v>
      </c>
      <c r="E34">
        <f>1-E31</f>
        <v>4.7241317803314864E-5</v>
      </c>
      <c r="F34">
        <f>F31</f>
        <v>2.0210268834667509E-2</v>
      </c>
      <c r="G34" s="3">
        <f t="shared" si="0"/>
        <v>427.80916736512756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6.6375144711779466E-2</v>
      </c>
      <c r="L36">
        <f>((L33^2)+L27^2)^0.5</f>
        <v>2.5360985410007161E-3</v>
      </c>
      <c r="M36" s="3">
        <f t="shared" ref="M36:M37" si="7">L36/K36</f>
        <v>3.8208557616155971E-2</v>
      </c>
    </row>
    <row r="37" spans="3:13" x14ac:dyDescent="0.25">
      <c r="C37" t="s">
        <v>94</v>
      </c>
      <c r="E37">
        <f>E34*E13</f>
        <v>4.5533547967347048E-5</v>
      </c>
      <c r="F37">
        <f>((F34*E13)^2+(E34*F13)^2)^0.5</f>
        <v>1.9479669249374523E-2</v>
      </c>
      <c r="G37" s="3">
        <f t="shared" si="0"/>
        <v>427.80916750312878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0.99999829223016401</v>
      </c>
      <c r="F40">
        <f>(F37^2+F31^2)^0.5</f>
        <v>2.8069778774236182E-2</v>
      </c>
      <c r="G40" s="3">
        <f t="shared" si="0"/>
        <v>2.8069826711039542E-2</v>
      </c>
      <c r="J40" t="s">
        <v>79</v>
      </c>
      <c r="K40" s="60">
        <f>K36*E40</f>
        <v>6.6375031358309466E-2</v>
      </c>
      <c r="L40" s="60">
        <f>((F40*K36)^2+(L36*E40)^2)^0.5</f>
        <v>3.1469108996885031E-3</v>
      </c>
      <c r="M40" s="3">
        <f>L40/K40</f>
        <v>4.7411064601998752E-2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0.99898287370024663</v>
      </c>
      <c r="F43" s="3">
        <f>'Exp2'!Z4</f>
        <v>1.0893684992616494E-4</v>
      </c>
      <c r="H43" t="s">
        <v>128</v>
      </c>
      <c r="J43" t="s">
        <v>79</v>
      </c>
      <c r="K43" s="3">
        <f>'Exp2'!Y11</f>
        <v>5.8468976082148107E-2</v>
      </c>
      <c r="L43" s="3">
        <f>'Exp2'!Z11</f>
        <v>6.0834335606415463E-3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1.0164523903760767E-3</v>
      </c>
      <c r="I46" t="s">
        <v>132</v>
      </c>
      <c r="K46" s="3">
        <f>ABS(K40-K43)/K43</f>
        <v>0.13521795327924779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9.7965061635885392E-2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F2" sqref="F2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'Exp1'!V17</f>
        <v>26.662578884081611</v>
      </c>
      <c r="C2">
        <f>'Exp1'!W17</f>
        <v>2.9412003302136904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3.7505749325584974E-2</v>
      </c>
      <c r="C5">
        <f>C2/B2^2</f>
        <v>4.137331305456805E-3</v>
      </c>
      <c r="E5">
        <f>B5*F1</f>
        <v>3.7505749325584974E-2</v>
      </c>
      <c r="F5">
        <f>((C5*F$1)^2+(G$1*B5)^2)^0.5</f>
        <v>4.1546418897885446E-3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0</v>
      </c>
      <c r="Q7">
        <f>Exp2_Act_C3!Q7</f>
        <v>2.9412003302136904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0.96385008049356347</v>
      </c>
      <c r="F9">
        <f>F5/((1+E5)^2)</f>
        <v>3.8596913053230339E-3</v>
      </c>
      <c r="G9" s="3">
        <f>F9/E9</f>
        <v>4.0044519198946197E-3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0</v>
      </c>
      <c r="Q10">
        <f>((L$9*P7)^2+(Q7*K$9)^2)^0.5</f>
        <v>2.801143171632086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0.96385008049356347</v>
      </c>
      <c r="F13">
        <f>((F9*F$1)^2+(E9*G$1)^2)^0.5</f>
        <v>1.047348305706443E-2</v>
      </c>
      <c r="G13" s="3">
        <f t="shared" si="0"/>
        <v>1.086629888716845E-2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1</v>
      </c>
      <c r="K14">
        <f>Q10/((1+P10)^2)</f>
        <v>2.801143171632086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3.6149919506436534E-2</v>
      </c>
      <c r="F16">
        <f>F13</f>
        <v>1.047348305706443E-2</v>
      </c>
      <c r="G16" s="3">
        <f t="shared" si="0"/>
        <v>0.28972355125713667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1</v>
      </c>
      <c r="L18">
        <f>((J14*Q$16)^2+(K14*P$16)^2)^0.5</f>
        <v>2.801172675369596</v>
      </c>
      <c r="M18" s="3">
        <f t="shared" ref="M18:M19" si="1">L18/K18</f>
        <v>2.801172675369596</v>
      </c>
    </row>
    <row r="19" spans="3:13" x14ac:dyDescent="0.25">
      <c r="C19" t="s">
        <v>87</v>
      </c>
      <c r="E19">
        <f>E16*E13</f>
        <v>3.4843102826114691E-2</v>
      </c>
      <c r="F19">
        <f>((F16*E13)^2+(E16*F13)^2)^0.5</f>
        <v>1.0101965122768695E-2</v>
      </c>
      <c r="G19" s="3">
        <f t="shared" si="0"/>
        <v>0.28992725398718894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0</v>
      </c>
      <c r="L21">
        <f>L18</f>
        <v>2.801172675369596</v>
      </c>
      <c r="M21" s="3" t="e">
        <f>L21/K21</f>
        <v>#DIV/0!</v>
      </c>
    </row>
    <row r="22" spans="3:13" x14ac:dyDescent="0.25">
      <c r="C22" t="s">
        <v>89</v>
      </c>
      <c r="E22">
        <f>E19+E13</f>
        <v>0.99869318331967816</v>
      </c>
      <c r="F22">
        <f>((F19^2+F13^2)^0.5)</f>
        <v>1.4551410470749935E-2</v>
      </c>
      <c r="G22" s="3">
        <f t="shared" si="0"/>
        <v>1.4570451379652682E-2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0</v>
      </c>
      <c r="L24">
        <f>((L21*K18)^2+(K21*L18)^2)^0.5</f>
        <v>2.801172675369596</v>
      </c>
      <c r="M24" s="3" t="e">
        <f t="shared" ref="M24:M25" si="3">L24/K24</f>
        <v>#DIV/0!</v>
      </c>
    </row>
    <row r="25" spans="3:13" x14ac:dyDescent="0.25">
      <c r="C25" t="s">
        <v>90</v>
      </c>
      <c r="E25">
        <f>1-E22</f>
        <v>1.3068166803218428E-3</v>
      </c>
      <c r="F25">
        <f>F22</f>
        <v>1.4551410470749935E-2</v>
      </c>
      <c r="G25" s="3">
        <f t="shared" si="0"/>
        <v>11.135005154025286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1</v>
      </c>
      <c r="L27">
        <f>((L24^2+L18^2)^0.5)</f>
        <v>3.9614563880566096</v>
      </c>
      <c r="M27" s="3">
        <f t="shared" ref="M27:M28" si="4">L27/K27</f>
        <v>3.9614563880566096</v>
      </c>
    </row>
    <row r="28" spans="3:13" x14ac:dyDescent="0.25">
      <c r="C28" t="s">
        <v>92</v>
      </c>
      <c r="E28">
        <f>E13*E25</f>
        <v>1.2595753625185397E-3</v>
      </c>
      <c r="F28">
        <f>((F25*E13)^2+(E25*F13)^2)^0.5</f>
        <v>1.4025384831842652E-2</v>
      </c>
      <c r="G28" s="3">
        <f t="shared" si="0"/>
        <v>11.135010456062499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0</v>
      </c>
      <c r="L30">
        <f>L27</f>
        <v>3.9614563880566096</v>
      </c>
      <c r="M30" s="3" t="e">
        <f t="shared" ref="M30:M31" si="5">L30/K30</f>
        <v>#DIV/0!</v>
      </c>
    </row>
    <row r="31" spans="3:13" x14ac:dyDescent="0.25">
      <c r="C31" t="s">
        <v>91</v>
      </c>
      <c r="E31" s="6">
        <f>E28+E22</f>
        <v>0.99995275868219669</v>
      </c>
      <c r="F31">
        <f>((F28^2)+F22^2)^0.5</f>
        <v>2.0210268834667509E-2</v>
      </c>
      <c r="G31" s="3">
        <f t="shared" si="0"/>
        <v>2.0211223639506656E-2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0</v>
      </c>
      <c r="L33">
        <f>((L30*K18)^2+(K30*L18)^2)^0.5</f>
        <v>3.9614563880566096</v>
      </c>
      <c r="M33" s="3" t="e">
        <f t="shared" ref="M33:M34" si="6">L33/K33</f>
        <v>#DIV/0!</v>
      </c>
    </row>
    <row r="34" spans="3:14" x14ac:dyDescent="0.25">
      <c r="C34" t="s">
        <v>93</v>
      </c>
      <c r="E34">
        <f>1-E31</f>
        <v>4.7241317803314864E-5</v>
      </c>
      <c r="F34">
        <f>F31</f>
        <v>2.0210268834667509E-2</v>
      </c>
      <c r="G34" s="3">
        <f t="shared" si="0"/>
        <v>427.80916736512756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1</v>
      </c>
      <c r="L36">
        <f>((L33^2)+L27^2)^0.5</f>
        <v>5.602345350739192</v>
      </c>
      <c r="M36" s="3">
        <f t="shared" ref="M36:M37" si="7">L36/K36</f>
        <v>5.602345350739192</v>
      </c>
    </row>
    <row r="37" spans="3:14" x14ac:dyDescent="0.25">
      <c r="C37" t="s">
        <v>94</v>
      </c>
      <c r="E37">
        <f>E34*E13</f>
        <v>4.5533547967347048E-5</v>
      </c>
      <c r="F37">
        <f>((F34*E13)^2+(E34*F13)^2)^0.5</f>
        <v>1.9479669249374523E-2</v>
      </c>
      <c r="G37" s="3">
        <f t="shared" si="0"/>
        <v>427.80916750312878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4" t="s">
        <v>126</v>
      </c>
      <c r="J39" s="64"/>
      <c r="K39" s="64"/>
      <c r="L39" s="64"/>
      <c r="M39" s="64"/>
    </row>
    <row r="40" spans="3:14" x14ac:dyDescent="0.25">
      <c r="C40" t="s">
        <v>95</v>
      </c>
      <c r="E40">
        <f>E37+E31</f>
        <v>0.99999829223016401</v>
      </c>
      <c r="F40">
        <f>(F37^2+F31^2)^0.5</f>
        <v>2.8069778774236182E-2</v>
      </c>
      <c r="G40" s="3">
        <f t="shared" si="0"/>
        <v>2.8069826711039542E-2</v>
      </c>
      <c r="I40" s="64"/>
      <c r="J40" s="64" t="s">
        <v>79</v>
      </c>
      <c r="K40" s="64">
        <f>K36*E40</f>
        <v>0.99999829223016401</v>
      </c>
      <c r="L40" s="64">
        <f>((F40*K36)^2+(L36*E40)^2)^0.5</f>
        <v>5.6024061027793195</v>
      </c>
      <c r="M40" s="65">
        <f>L40/K40</f>
        <v>5.6024156704158097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4"/>
      <c r="J41" s="64" t="s">
        <v>80</v>
      </c>
      <c r="K41" s="64">
        <f>E41*K37</f>
        <v>0.99571448058177059</v>
      </c>
      <c r="L41" s="64">
        <f>((F41*K37)^2+(L37*E41)^2)^0.5</f>
        <v>4.1891161472516557E-2</v>
      </c>
      <c r="M41" s="65">
        <f>L41/K41</f>
        <v>4.2071459529282547E-2</v>
      </c>
    </row>
    <row r="43" spans="3:14" x14ac:dyDescent="0.25">
      <c r="C43" t="s">
        <v>128</v>
      </c>
      <c r="E43" s="3">
        <f>'Exp2'!Y14</f>
        <v>1</v>
      </c>
      <c r="F43" s="3">
        <f>'Exp2'!Z14</f>
        <v>0</v>
      </c>
      <c r="H43" t="s">
        <v>128</v>
      </c>
      <c r="J43" t="s">
        <v>79</v>
      </c>
      <c r="K43">
        <f>'Exp2'!Y17</f>
        <v>9.9278447272429275</v>
      </c>
      <c r="L43">
        <f>'Exp2'!Z17</f>
        <v>1.0345441884759976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1.7077698359901916E-6</v>
      </c>
      <c r="I46" t="s">
        <v>132</v>
      </c>
      <c r="K46" s="3">
        <f>ABS(K40-K43)/K43</f>
        <v>0.89927337506739247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0.46016309521664395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2016-04-22T03:40:27Z</dcterms:modified>
</cp:coreProperties>
</file>