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Calculations\Mass_Spec\Eq_vol_Per_Sep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6" i="1" l="1"/>
  <c r="T36" i="1"/>
  <c r="U36" i="1"/>
  <c r="V36" i="1"/>
  <c r="W36" i="1"/>
  <c r="R36" i="1"/>
  <c r="V33" i="1"/>
  <c r="U33" i="1"/>
  <c r="W33" i="1" s="1"/>
  <c r="S33" i="1"/>
  <c r="R33" i="1"/>
  <c r="Y33" i="1" s="1"/>
  <c r="S31" i="1"/>
  <c r="T31" i="1"/>
  <c r="U31" i="1"/>
  <c r="V31" i="1"/>
  <c r="W31" i="1"/>
  <c r="R31" i="1"/>
  <c r="V27" i="1"/>
  <c r="U27" i="1"/>
  <c r="S27" i="1"/>
  <c r="T27" i="1"/>
  <c r="R27" i="1"/>
  <c r="Y27" i="1" s="1"/>
  <c r="V23" i="1"/>
  <c r="U23" i="1"/>
  <c r="S23" i="1"/>
  <c r="T23" i="1"/>
  <c r="R23" i="1"/>
  <c r="S21" i="1"/>
  <c r="T21" i="1"/>
  <c r="U21" i="1"/>
  <c r="V21" i="1"/>
  <c r="R21" i="1"/>
  <c r="U19" i="1"/>
  <c r="S19" i="1"/>
  <c r="T19" i="1"/>
  <c r="V19" i="1"/>
  <c r="W19" i="1"/>
  <c r="R19" i="1"/>
  <c r="V11" i="1"/>
  <c r="W11" i="1" s="1"/>
  <c r="V7" i="1"/>
  <c r="S7" i="1"/>
  <c r="S11" i="1"/>
  <c r="S15" i="1"/>
  <c r="V15" i="1"/>
  <c r="U15" i="1"/>
  <c r="W15" i="1" s="1"/>
  <c r="T15" i="1"/>
  <c r="R15" i="1"/>
  <c r="U11" i="1"/>
  <c r="R11" i="1"/>
  <c r="T11" i="1" s="1"/>
  <c r="W7" i="1"/>
  <c r="U7" i="1"/>
  <c r="W21" i="1"/>
  <c r="W27" i="1"/>
  <c r="T33" i="1"/>
  <c r="T7" i="1"/>
  <c r="R7" i="1"/>
  <c r="Y4" i="1"/>
  <c r="Y7" i="1"/>
  <c r="Y11" i="1"/>
  <c r="Y15" i="1"/>
  <c r="Y19" i="1"/>
  <c r="Y31" i="1"/>
  <c r="Y36" i="1"/>
  <c r="S4" i="1"/>
  <c r="T4" i="1"/>
  <c r="U4" i="1"/>
  <c r="V4" i="1"/>
  <c r="W4" i="1"/>
  <c r="R4" i="1"/>
  <c r="Y2" i="1"/>
  <c r="S2" i="1"/>
  <c r="T2" i="1"/>
  <c r="U2" i="1"/>
  <c r="V2" i="1"/>
  <c r="W2" i="1"/>
  <c r="R2" i="1"/>
  <c r="W23" i="1" l="1"/>
  <c r="Y23" i="1"/>
  <c r="Y21" i="1"/>
  <c r="O34" i="1"/>
  <c r="O36" i="1"/>
  <c r="M34" i="1"/>
  <c r="M36" i="1"/>
  <c r="J34" i="1"/>
  <c r="J36" i="1"/>
  <c r="G34" i="1"/>
  <c r="G36" i="1"/>
  <c r="D34" i="1"/>
  <c r="D36" i="1"/>
  <c r="O7" i="1" l="1"/>
  <c r="O8" i="1"/>
  <c r="O10" i="1"/>
  <c r="O11" i="1"/>
  <c r="O12" i="1"/>
  <c r="O14" i="1"/>
  <c r="O15" i="1"/>
  <c r="O16" i="1"/>
  <c r="O18" i="1"/>
  <c r="O19" i="1"/>
  <c r="O21" i="1"/>
  <c r="O23" i="1"/>
  <c r="O24" i="1"/>
  <c r="O26" i="1"/>
  <c r="O27" i="1"/>
  <c r="O28" i="1"/>
  <c r="O29" i="1"/>
  <c r="O31" i="1"/>
  <c r="O33" i="1"/>
  <c r="O4" i="1"/>
  <c r="O6" i="1"/>
  <c r="O2" i="1"/>
  <c r="M2" i="1" l="1"/>
  <c r="J2" i="1"/>
  <c r="M4" i="1"/>
  <c r="M6" i="1"/>
  <c r="M7" i="1"/>
  <c r="M8" i="1"/>
  <c r="M10" i="1"/>
  <c r="M11" i="1"/>
  <c r="M12" i="1"/>
  <c r="M14" i="1"/>
  <c r="M15" i="1"/>
  <c r="M16" i="1"/>
  <c r="M18" i="1"/>
  <c r="M19" i="1"/>
  <c r="M21" i="1"/>
  <c r="M23" i="1"/>
  <c r="M24" i="1"/>
  <c r="M26" i="1"/>
  <c r="M27" i="1"/>
  <c r="M28" i="1"/>
  <c r="M29" i="1"/>
  <c r="M31" i="1"/>
  <c r="M33" i="1"/>
  <c r="J4" i="1"/>
  <c r="J6" i="1"/>
  <c r="J7" i="1"/>
  <c r="J8" i="1"/>
  <c r="J10" i="1"/>
  <c r="J11" i="1"/>
  <c r="J12" i="1"/>
  <c r="J14" i="1"/>
  <c r="J15" i="1"/>
  <c r="J16" i="1"/>
  <c r="J18" i="1"/>
  <c r="J19" i="1"/>
  <c r="J21" i="1"/>
  <c r="J23" i="1"/>
  <c r="J24" i="1"/>
  <c r="J26" i="1"/>
  <c r="J27" i="1"/>
  <c r="J28" i="1"/>
  <c r="J29" i="1"/>
  <c r="J31" i="1"/>
  <c r="J33" i="1"/>
  <c r="G2" i="1"/>
  <c r="G4" i="1"/>
  <c r="G6" i="1"/>
  <c r="G7" i="1"/>
  <c r="G8" i="1"/>
  <c r="G10" i="1"/>
  <c r="G11" i="1"/>
  <c r="G12" i="1"/>
  <c r="G14" i="1"/>
  <c r="G15" i="1"/>
  <c r="G16" i="1"/>
  <c r="G18" i="1"/>
  <c r="G19" i="1"/>
  <c r="G21" i="1"/>
  <c r="G23" i="1"/>
  <c r="G24" i="1"/>
  <c r="G26" i="1"/>
  <c r="G27" i="1"/>
  <c r="G28" i="1"/>
  <c r="G29" i="1"/>
  <c r="G31" i="1"/>
  <c r="G33" i="1"/>
  <c r="D4" i="1"/>
  <c r="D6" i="1"/>
  <c r="D7" i="1"/>
  <c r="D8" i="1"/>
  <c r="D10" i="1"/>
  <c r="D11" i="1"/>
  <c r="D12" i="1"/>
  <c r="D14" i="1"/>
  <c r="D15" i="1"/>
  <c r="D16" i="1"/>
  <c r="D18" i="1"/>
  <c r="D19" i="1"/>
  <c r="D21" i="1"/>
  <c r="D23" i="1"/>
  <c r="D24" i="1"/>
  <c r="D26" i="1"/>
  <c r="D27" i="1"/>
  <c r="D28" i="1"/>
  <c r="D29" i="1"/>
  <c r="D31" i="1"/>
  <c r="D33" i="1"/>
  <c r="D2" i="1"/>
</calcChain>
</file>

<file path=xl/sharedStrings.xml><?xml version="1.0" encoding="utf-8"?>
<sst xmlns="http://schemas.openxmlformats.org/spreadsheetml/2006/main" count="67" uniqueCount="31">
  <si>
    <t>Element</t>
  </si>
  <si>
    <t>Exp 1</t>
  </si>
  <si>
    <t>±</t>
  </si>
  <si>
    <t>Exp 2 C1</t>
  </si>
  <si>
    <t>Rb85</t>
  </si>
  <si>
    <t>Exp 2 C2</t>
  </si>
  <si>
    <t>Exp 2 C3</t>
  </si>
  <si>
    <t>%</t>
  </si>
  <si>
    <t>Sr 90</t>
  </si>
  <si>
    <t>Mo 97</t>
  </si>
  <si>
    <t>Mo 98</t>
  </si>
  <si>
    <t>Mo 100</t>
  </si>
  <si>
    <t>Ru 101</t>
  </si>
  <si>
    <t>Ru 102</t>
  </si>
  <si>
    <t>Ru 104</t>
  </si>
  <si>
    <t>Pd 105</t>
  </si>
  <si>
    <t>Pd 108</t>
  </si>
  <si>
    <t>Pd 110</t>
  </si>
  <si>
    <t>Cd 111</t>
  </si>
  <si>
    <t>Cd 112</t>
  </si>
  <si>
    <t>Cs 133</t>
  </si>
  <si>
    <t>Ce 140</t>
  </si>
  <si>
    <t>Ce 142</t>
  </si>
  <si>
    <t>Nd143</t>
  </si>
  <si>
    <t>Nd 145</t>
  </si>
  <si>
    <t>Nd 146</t>
  </si>
  <si>
    <t>Nd 148</t>
  </si>
  <si>
    <t>Pm 147</t>
  </si>
  <si>
    <t>Sm 149</t>
  </si>
  <si>
    <t>Sm 151</t>
  </si>
  <si>
    <t>Eu 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</si>
</sst>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Border="1"/>
    <xf numFmtId="0" fontId="1" fillId="0" borderId="0" xfId="0" applyFont="1" applyFill="1" applyBorder="1"/>
    <xf numFmtId="10" fontId="0" fillId="0" borderId="0" xfId="0" applyNumberFormat="1"/>
    <xf numFmtId="10" fontId="1" fillId="0" borderId="0" xfId="0" applyNumberFormat="1" applyFont="1" applyFill="1" applyBorder="1"/>
    <xf numFmtId="0" fontId="1" fillId="0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tabSelected="1" topLeftCell="G1" workbookViewId="0">
      <selection activeCell="U21" sqref="U21"/>
    </sheetView>
  </sheetViews>
  <sheetFormatPr defaultRowHeight="15" x14ac:dyDescent="0.25"/>
  <cols>
    <col min="1" max="1" width="8.42578125" bestFit="1" customWidth="1"/>
    <col min="16" max="16" width="6.5703125" customWidth="1"/>
    <col min="20" max="20" width="9.140625" style="3"/>
    <col min="21" max="21" width="9.140625" style="6"/>
    <col min="23" max="23" width="9.140625" style="3"/>
  </cols>
  <sheetData>
    <row r="1" spans="1:25" x14ac:dyDescent="0.25">
      <c r="A1" t="s">
        <v>0</v>
      </c>
      <c r="B1" t="s">
        <v>1</v>
      </c>
      <c r="C1" s="1" t="s">
        <v>2</v>
      </c>
      <c r="D1" s="2" t="s">
        <v>7</v>
      </c>
      <c r="E1" s="2" t="s">
        <v>3</v>
      </c>
      <c r="F1" s="1" t="s">
        <v>2</v>
      </c>
      <c r="G1" s="2" t="s">
        <v>7</v>
      </c>
      <c r="H1" s="2" t="s">
        <v>5</v>
      </c>
      <c r="I1" s="1" t="s">
        <v>2</v>
      </c>
      <c r="J1" s="2" t="s">
        <v>7</v>
      </c>
      <c r="K1" s="2" t="s">
        <v>6</v>
      </c>
      <c r="L1" s="1" t="s">
        <v>2</v>
      </c>
      <c r="M1" s="2" t="s">
        <v>7</v>
      </c>
      <c r="R1" t="s">
        <v>1</v>
      </c>
      <c r="S1" s="1" t="s">
        <v>2</v>
      </c>
      <c r="T1" s="4" t="s">
        <v>7</v>
      </c>
      <c r="U1" s="5" t="s">
        <v>3</v>
      </c>
      <c r="V1" s="1" t="s">
        <v>2</v>
      </c>
      <c r="W1" s="4" t="s">
        <v>7</v>
      </c>
    </row>
    <row r="2" spans="1:25" x14ac:dyDescent="0.25">
      <c r="A2" t="s">
        <v>4</v>
      </c>
      <c r="B2">
        <v>38.954080905045764</v>
      </c>
      <c r="C2">
        <v>5.9406432265824147</v>
      </c>
      <c r="D2" s="3">
        <f>C2/B2</f>
        <v>0.15250374514196063</v>
      </c>
      <c r="E2">
        <v>11.76788621163851</v>
      </c>
      <c r="F2">
        <v>0.83055467018603857</v>
      </c>
      <c r="G2" s="3">
        <f>F2/E2</f>
        <v>7.0578067738674685E-2</v>
      </c>
      <c r="H2">
        <v>10.982617137978297</v>
      </c>
      <c r="I2">
        <v>9.5513990387771308</v>
      </c>
      <c r="J2" s="3">
        <f>I2/H2</f>
        <v>0.86968332946325144</v>
      </c>
      <c r="K2">
        <v>11.753880690252045</v>
      </c>
      <c r="L2">
        <v>10.217663183238432</v>
      </c>
      <c r="M2" s="3">
        <f>L2/K2</f>
        <v>0.86930125058291108</v>
      </c>
      <c r="O2">
        <f>AVERAGE(E2,H2,K2)/B2</f>
        <v>0.29525690452455661</v>
      </c>
      <c r="Q2" t="s">
        <v>4</v>
      </c>
      <c r="R2">
        <f>B2</f>
        <v>38.954080905045764</v>
      </c>
      <c r="S2">
        <f t="shared" ref="S2:W2" si="0">C2</f>
        <v>5.9406432265824147</v>
      </c>
      <c r="T2" s="3">
        <f t="shared" si="0"/>
        <v>0.15250374514196063</v>
      </c>
      <c r="U2" s="6">
        <f t="shared" si="0"/>
        <v>11.76788621163851</v>
      </c>
      <c r="V2">
        <f t="shared" si="0"/>
        <v>0.83055467018603857</v>
      </c>
      <c r="W2" s="3">
        <f t="shared" si="0"/>
        <v>7.0578067738674685E-2</v>
      </c>
      <c r="Y2">
        <f>U2/R2</f>
        <v>0.30209636418643376</v>
      </c>
    </row>
    <row r="3" spans="1:25" x14ac:dyDescent="0.25">
      <c r="D3" s="3"/>
      <c r="G3" s="3"/>
      <c r="J3" s="3"/>
      <c r="M3" s="3"/>
    </row>
    <row r="4" spans="1:25" x14ac:dyDescent="0.25">
      <c r="A4" t="s">
        <v>8</v>
      </c>
      <c r="B4">
        <v>282.52167340436756</v>
      </c>
      <c r="C4">
        <v>42.47748698416823</v>
      </c>
      <c r="D4" s="3">
        <f t="shared" ref="D4:D36" si="1">C4/B4</f>
        <v>0.15035125083437781</v>
      </c>
      <c r="E4">
        <v>84.559469662526141</v>
      </c>
      <c r="F4">
        <v>5.8880468145098153</v>
      </c>
      <c r="G4" s="3">
        <f t="shared" ref="G4:G36" si="2">F4/E4</f>
        <v>6.9632021558422755E-2</v>
      </c>
      <c r="H4">
        <v>78.916830430901101</v>
      </c>
      <c r="I4">
        <v>1058.964281786732</v>
      </c>
      <c r="J4" s="3">
        <f t="shared" ref="J4:J36" si="3">I4/H4</f>
        <v>13.418738132342405</v>
      </c>
      <c r="K4">
        <v>84.458831413694725</v>
      </c>
      <c r="L4">
        <v>1133.3288507111199</v>
      </c>
      <c r="M4" s="3">
        <f t="shared" ref="M4:M36" si="4">L4/K4</f>
        <v>13.418713374802323</v>
      </c>
      <c r="O4">
        <f t="shared" ref="O4:O36" si="5">AVERAGE(E4,H4,K4)/B4</f>
        <v>0.29252638510822904</v>
      </c>
      <c r="Q4" t="s">
        <v>8</v>
      </c>
      <c r="R4">
        <f>B4</f>
        <v>282.52167340436756</v>
      </c>
      <c r="S4">
        <f t="shared" ref="S4:W4" si="6">C4</f>
        <v>42.47748698416823</v>
      </c>
      <c r="T4" s="3">
        <f t="shared" si="6"/>
        <v>0.15035125083437781</v>
      </c>
      <c r="U4" s="6">
        <f t="shared" si="6"/>
        <v>84.559469662526141</v>
      </c>
      <c r="V4">
        <f t="shared" si="6"/>
        <v>5.8880468145098153</v>
      </c>
      <c r="W4" s="3">
        <f t="shared" si="6"/>
        <v>6.9632021558422755E-2</v>
      </c>
      <c r="Y4">
        <f t="shared" ref="Y3:Y36" si="7">U4/R4</f>
        <v>0.29930259382790037</v>
      </c>
    </row>
    <row r="5" spans="1:25" x14ac:dyDescent="0.25">
      <c r="D5" s="3"/>
      <c r="G5" s="3"/>
      <c r="J5" s="3"/>
      <c r="M5" s="3"/>
    </row>
    <row r="6" spans="1:25" x14ac:dyDescent="0.25">
      <c r="A6" t="s">
        <v>9</v>
      </c>
      <c r="B6">
        <v>5.4949361682216553</v>
      </c>
      <c r="C6">
        <v>0.82753641331662631</v>
      </c>
      <c r="D6" s="3">
        <f t="shared" si="1"/>
        <v>0.15059982281549317</v>
      </c>
      <c r="E6">
        <v>1.783512982276749</v>
      </c>
      <c r="F6">
        <v>0.13278772836303773</v>
      </c>
      <c r="G6" s="3">
        <f t="shared" si="2"/>
        <v>7.4452908211257954E-2</v>
      </c>
      <c r="H6">
        <v>1.664499460029373</v>
      </c>
      <c r="I6">
        <v>0.16105845359466933</v>
      </c>
      <c r="J6" s="3">
        <f t="shared" si="3"/>
        <v>9.6760892666091447E-2</v>
      </c>
      <c r="K6">
        <v>1.7813903386033583</v>
      </c>
      <c r="L6">
        <v>0.1661402319607112</v>
      </c>
      <c r="M6" s="3">
        <f t="shared" si="4"/>
        <v>9.3264361190466605E-2</v>
      </c>
      <c r="O6">
        <f t="shared" si="5"/>
        <v>0.31722557040499638</v>
      </c>
      <c r="Q6" t="s">
        <v>9</v>
      </c>
    </row>
    <row r="7" spans="1:25" x14ac:dyDescent="0.25">
      <c r="A7" t="s">
        <v>10</v>
      </c>
      <c r="B7">
        <v>4.332229221481251</v>
      </c>
      <c r="C7">
        <v>1.5590943744221313</v>
      </c>
      <c r="D7" s="3">
        <f t="shared" si="1"/>
        <v>0.35988270581145626</v>
      </c>
      <c r="E7">
        <v>1.640471120861176</v>
      </c>
      <c r="F7">
        <v>0.43092466015504516</v>
      </c>
      <c r="G7" s="3">
        <f t="shared" si="2"/>
        <v>0.26268347834665229</v>
      </c>
      <c r="H7">
        <v>1.5310027580407621</v>
      </c>
      <c r="I7">
        <v>0.31493928417414269</v>
      </c>
      <c r="J7" s="3">
        <f t="shared" si="3"/>
        <v>0.20570784900294581</v>
      </c>
      <c r="K7">
        <v>1.6385187181140812</v>
      </c>
      <c r="L7">
        <v>0.33439951173861338</v>
      </c>
      <c r="M7" s="3">
        <f t="shared" si="4"/>
        <v>0.20408647642640537</v>
      </c>
      <c r="O7">
        <f t="shared" si="5"/>
        <v>0.37009372858710482</v>
      </c>
      <c r="Q7" t="s">
        <v>10</v>
      </c>
      <c r="R7">
        <f>AVERAGE(B6:B8)</f>
        <v>5.6945000326364763</v>
      </c>
      <c r="S7">
        <f>_xlfn.STDEV.S(B6,B7,B8)*0.1+((C6^2+C7^2+C8^2)^0.5)/3</f>
        <v>0.83831914763245285</v>
      </c>
      <c r="T7" s="3">
        <f>S7/R7</f>
        <v>0.14721558395431644</v>
      </c>
      <c r="U7" s="6">
        <f>AVERAGE(E6:E8)</f>
        <v>1.9093030837482221</v>
      </c>
      <c r="V7">
        <f>_xlfn.STDEV.S(E6,E7,E8)*0.1+((F6^2+F7^2+F8^2)^0.5)/3</f>
        <v>0.19489525226468793</v>
      </c>
      <c r="W7" s="3">
        <f>V7/U7</f>
        <v>0.10207664457446011</v>
      </c>
      <c r="Y7">
        <f t="shared" si="7"/>
        <v>0.33528897581975087</v>
      </c>
    </row>
    <row r="8" spans="1:25" x14ac:dyDescent="0.25">
      <c r="A8" t="s">
        <v>11</v>
      </c>
      <c r="B8">
        <v>7.2563347082065244</v>
      </c>
      <c r="C8">
        <v>1.0876260844288899</v>
      </c>
      <c r="D8" s="3">
        <f t="shared" si="1"/>
        <v>0.14988642726180246</v>
      </c>
      <c r="E8">
        <v>2.303925148106742</v>
      </c>
      <c r="F8">
        <v>0.16435525820567923</v>
      </c>
      <c r="G8" s="3">
        <f t="shared" si="2"/>
        <v>7.1337065069470115E-2</v>
      </c>
      <c r="H8">
        <v>2.1501846092963866</v>
      </c>
      <c r="I8">
        <v>0.29244518164000705</v>
      </c>
      <c r="J8" s="3">
        <f t="shared" si="3"/>
        <v>0.13600933630331632</v>
      </c>
      <c r="K8">
        <v>2.3011831371496072</v>
      </c>
      <c r="L8">
        <v>0.30731015157390174</v>
      </c>
      <c r="M8" s="3">
        <f t="shared" si="4"/>
        <v>0.13354441313808504</v>
      </c>
      <c r="O8">
        <f t="shared" si="5"/>
        <v>0.3103170386610779</v>
      </c>
      <c r="Q8" t="s">
        <v>11</v>
      </c>
    </row>
    <row r="9" spans="1:25" x14ac:dyDescent="0.25">
      <c r="D9" s="3"/>
      <c r="G9" s="3"/>
      <c r="J9" s="3"/>
      <c r="M9" s="3"/>
    </row>
    <row r="10" spans="1:25" x14ac:dyDescent="0.25">
      <c r="A10" t="s">
        <v>12</v>
      </c>
      <c r="B10">
        <v>54.274678684992175</v>
      </c>
      <c r="C10">
        <v>8.2373506637631397</v>
      </c>
      <c r="D10" s="3">
        <f t="shared" si="1"/>
        <v>0.15177152335755606</v>
      </c>
      <c r="E10">
        <v>16.346192641496259</v>
      </c>
      <c r="F10">
        <v>1.1479581678488593</v>
      </c>
      <c r="G10" s="3">
        <f t="shared" si="2"/>
        <v>7.0227862415781508E-2</v>
      </c>
      <c r="H10">
        <v>15.25541394746333</v>
      </c>
      <c r="I10">
        <v>22.164164892731133</v>
      </c>
      <c r="J10" s="3">
        <f t="shared" si="3"/>
        <v>1.4528720734199803</v>
      </c>
      <c r="K10">
        <v>16.326738259756798</v>
      </c>
      <c r="L10">
        <v>23.716928491587346</v>
      </c>
      <c r="M10" s="3">
        <f t="shared" si="4"/>
        <v>1.4526433947952953</v>
      </c>
      <c r="O10">
        <f t="shared" si="5"/>
        <v>0.29435669333570436</v>
      </c>
      <c r="Q10" t="s">
        <v>12</v>
      </c>
    </row>
    <row r="11" spans="1:25" x14ac:dyDescent="0.25">
      <c r="A11" t="s">
        <v>13</v>
      </c>
      <c r="B11">
        <v>67.372875881311103</v>
      </c>
      <c r="C11">
        <v>12.027970502145177</v>
      </c>
      <c r="D11" s="3">
        <f t="shared" si="1"/>
        <v>0.17852838170860502</v>
      </c>
      <c r="E11">
        <v>20.260528912518744</v>
      </c>
      <c r="F11">
        <v>1.7133618528860544</v>
      </c>
      <c r="G11" s="3">
        <f t="shared" si="2"/>
        <v>8.4566491836616769E-2</v>
      </c>
      <c r="H11">
        <v>18.908547215477476</v>
      </c>
      <c r="I11">
        <v>36.153485435624233</v>
      </c>
      <c r="J11" s="3">
        <f t="shared" si="3"/>
        <v>1.9120181483869378</v>
      </c>
      <c r="K11">
        <v>20.236415892909093</v>
      </c>
      <c r="L11">
        <v>38.688878192771355</v>
      </c>
      <c r="M11" s="3">
        <f t="shared" si="4"/>
        <v>1.9118443897136976</v>
      </c>
      <c r="O11">
        <f t="shared" si="5"/>
        <v>0.29391398859860801</v>
      </c>
      <c r="Q11" t="s">
        <v>13</v>
      </c>
      <c r="R11">
        <f>AVERAGE(B10:B12)</f>
        <v>59.176562612697694</v>
      </c>
      <c r="S11">
        <f>_xlfn.STDEV.S(B10,B11,B12)*0.1+((C10^2+C11^2+C12^2)^0.5)/3</f>
        <v>6.3709006720535193</v>
      </c>
      <c r="T11" s="3">
        <f>S11/R11</f>
        <v>0.1076591878739252</v>
      </c>
      <c r="U11" s="6">
        <f>AVERAGE(H10:H12)</f>
        <v>16.622564956006908</v>
      </c>
      <c r="V11">
        <f>_xlfn.STDEV.S(E10,E11,E12)*0.8+((F10^2+F11^2+F12^2)^0.5)/3</f>
        <v>2.5057627950609751</v>
      </c>
      <c r="W11" s="3">
        <f>V11/U11</f>
        <v>0.15074465352926569</v>
      </c>
      <c r="Y11">
        <f t="shared" si="7"/>
        <v>0.28089777814232408</v>
      </c>
    </row>
    <row r="12" spans="1:25" x14ac:dyDescent="0.25">
      <c r="A12" t="s">
        <v>14</v>
      </c>
      <c r="B12">
        <v>55.882133271789804</v>
      </c>
      <c r="C12">
        <v>8.6857539580968126</v>
      </c>
      <c r="D12" s="3">
        <f t="shared" si="1"/>
        <v>0.15542989233880089</v>
      </c>
      <c r="E12">
        <v>16.826567749521971</v>
      </c>
      <c r="F12">
        <v>1.2150794145036106</v>
      </c>
      <c r="G12" s="3">
        <f t="shared" si="2"/>
        <v>7.2211958647248789E-2</v>
      </c>
      <c r="H12">
        <v>15.703733705079914</v>
      </c>
      <c r="I12">
        <v>23.194937234824796</v>
      </c>
      <c r="J12" s="3">
        <f t="shared" si="3"/>
        <v>1.4770332756802667</v>
      </c>
      <c r="K12">
        <v>16.806541650506524</v>
      </c>
      <c r="L12">
        <v>24.820040848097818</v>
      </c>
      <c r="M12" s="3">
        <f t="shared" si="4"/>
        <v>1.4768083383382911</v>
      </c>
      <c r="O12">
        <f t="shared" si="5"/>
        <v>0.29429109816520693</v>
      </c>
      <c r="Q12" t="s">
        <v>14</v>
      </c>
    </row>
    <row r="13" spans="1:25" x14ac:dyDescent="0.25">
      <c r="D13" s="3"/>
      <c r="G13" s="3"/>
      <c r="J13" s="3"/>
      <c r="M13" s="3"/>
    </row>
    <row r="14" spans="1:25" x14ac:dyDescent="0.25">
      <c r="A14" t="s">
        <v>15</v>
      </c>
      <c r="B14">
        <v>55.07801865056345</v>
      </c>
      <c r="C14">
        <v>304.32378946371222</v>
      </c>
      <c r="D14" s="3">
        <f t="shared" si="1"/>
        <v>5.5253220235546543</v>
      </c>
      <c r="E14">
        <v>16.586264215429921</v>
      </c>
      <c r="F14">
        <v>45.905793871632341</v>
      </c>
      <c r="G14" s="3">
        <f t="shared" si="2"/>
        <v>2.7676994213637909</v>
      </c>
      <c r="H14">
        <v>15.479465585523664</v>
      </c>
      <c r="I14">
        <v>129.81601002517672</v>
      </c>
      <c r="J14" s="3">
        <f t="shared" si="3"/>
        <v>8.3863366799032235</v>
      </c>
      <c r="K14">
        <v>16.566524113085876</v>
      </c>
      <c r="L14">
        <v>138.9317925635965</v>
      </c>
      <c r="M14" s="3">
        <f t="shared" si="4"/>
        <v>8.3862970660124443</v>
      </c>
      <c r="O14">
        <f t="shared" si="5"/>
        <v>0.29432342887145568</v>
      </c>
      <c r="Q14" t="s">
        <v>15</v>
      </c>
    </row>
    <row r="15" spans="1:25" x14ac:dyDescent="0.25">
      <c r="A15" t="s">
        <v>16</v>
      </c>
      <c r="B15">
        <v>75.055313316644018</v>
      </c>
      <c r="C15">
        <v>495.58396433173715</v>
      </c>
      <c r="D15" s="3">
        <f t="shared" si="1"/>
        <v>6.6029164682980293</v>
      </c>
      <c r="E15">
        <v>22.556424119738825</v>
      </c>
      <c r="F15">
        <v>74.541460873380416</v>
      </c>
      <c r="G15" s="3">
        <f t="shared" si="2"/>
        <v>3.3046665764787684</v>
      </c>
      <c r="H15">
        <v>21.051237720496104</v>
      </c>
      <c r="I15">
        <v>287.65728302293502</v>
      </c>
      <c r="J15" s="3">
        <f t="shared" si="3"/>
        <v>13.664625654902155</v>
      </c>
      <c r="K15">
        <v>22.529578645986813</v>
      </c>
      <c r="L15">
        <v>307.85771062005227</v>
      </c>
      <c r="M15" s="3">
        <f t="shared" si="4"/>
        <v>13.664601342861371</v>
      </c>
      <c r="O15">
        <f t="shared" si="5"/>
        <v>0.29372666443658413</v>
      </c>
      <c r="Q15" t="s">
        <v>16</v>
      </c>
      <c r="R15">
        <f>AVERAGE(B14:B16)</f>
        <v>68.995225718326935</v>
      </c>
      <c r="S15">
        <f>((C14^2+C15^2+C16^2)^0.5)/3</f>
        <v>206.79767520301331</v>
      </c>
      <c r="T15" s="3">
        <f>S15/R15</f>
        <v>2.9972751454899935</v>
      </c>
      <c r="U15" s="6">
        <f>AVERAGE(H14:H16)</f>
        <v>19.361049767418329</v>
      </c>
      <c r="V15">
        <f>_xlfn.STDEV.S(E14,E15,E16)*0.1+((F14^2+F15^2+F16^2)^0.5)</f>
        <v>93.736244177985782</v>
      </c>
      <c r="W15" s="3">
        <f>V15/U15</f>
        <v>4.8414856272788196</v>
      </c>
      <c r="Y15">
        <f t="shared" si="7"/>
        <v>0.28061434056987988</v>
      </c>
    </row>
    <row r="16" spans="1:25" x14ac:dyDescent="0.25">
      <c r="A16" t="s">
        <v>17</v>
      </c>
      <c r="B16">
        <v>76.852345187773324</v>
      </c>
      <c r="C16">
        <v>216.03488534962261</v>
      </c>
      <c r="D16" s="3">
        <f t="shared" si="1"/>
        <v>2.8110382945606229</v>
      </c>
      <c r="E16">
        <v>23.093469332471717</v>
      </c>
      <c r="F16">
        <v>32.4827559774359</v>
      </c>
      <c r="G16" s="3">
        <f t="shared" si="2"/>
        <v>1.4065775700388989</v>
      </c>
      <c r="H16">
        <v>21.552445996235221</v>
      </c>
      <c r="I16">
        <v>147.43754449460991</v>
      </c>
      <c r="J16" s="3">
        <f t="shared" si="3"/>
        <v>6.8408729348104753</v>
      </c>
      <c r="K16">
        <v>23.065984695655313</v>
      </c>
      <c r="L16">
        <v>157.79035025739151</v>
      </c>
      <c r="M16" s="3">
        <f t="shared" si="4"/>
        <v>6.8408243714439276</v>
      </c>
      <c r="O16">
        <f t="shared" si="5"/>
        <v>0.29368828350400056</v>
      </c>
      <c r="Q16" t="s">
        <v>17</v>
      </c>
    </row>
    <row r="17" spans="1:25" x14ac:dyDescent="0.25">
      <c r="D17" s="3"/>
      <c r="G17" s="3"/>
      <c r="J17" s="3"/>
      <c r="M17" s="3"/>
    </row>
    <row r="18" spans="1:25" x14ac:dyDescent="0.25">
      <c r="A18" t="s">
        <v>18</v>
      </c>
      <c r="B18">
        <v>71.698152723991385</v>
      </c>
      <c r="C18">
        <v>141.35772861338756</v>
      </c>
      <c r="D18" s="3">
        <f t="shared" si="1"/>
        <v>1.9715672335040082</v>
      </c>
      <c r="E18">
        <v>21.553134898791644</v>
      </c>
      <c r="F18">
        <v>21.261141951149678</v>
      </c>
      <c r="G18" s="3">
        <f t="shared" si="2"/>
        <v>0.98645241404495942</v>
      </c>
      <c r="H18">
        <v>20.114897821030915</v>
      </c>
      <c r="I18">
        <v>48.599122030175565</v>
      </c>
      <c r="J18" s="3">
        <f t="shared" si="3"/>
        <v>2.4160760080701618</v>
      </c>
      <c r="K18">
        <v>21.52748348728565</v>
      </c>
      <c r="L18">
        <v>52.009076217213597</v>
      </c>
      <c r="M18" s="3">
        <f t="shared" si="4"/>
        <v>2.4159385024232249</v>
      </c>
      <c r="O18">
        <f t="shared" si="5"/>
        <v>0.29380355376976564</v>
      </c>
      <c r="Q18" t="s">
        <v>18</v>
      </c>
    </row>
    <row r="19" spans="1:25" x14ac:dyDescent="0.25">
      <c r="A19" t="s">
        <v>19</v>
      </c>
      <c r="B19">
        <v>73.621427353407157</v>
      </c>
      <c r="C19">
        <v>17.431297997270093</v>
      </c>
      <c r="D19" s="3">
        <f t="shared" si="1"/>
        <v>0.23676935674710717</v>
      </c>
      <c r="E19">
        <v>22.127906139891856</v>
      </c>
      <c r="F19">
        <v>2.5434494150395155</v>
      </c>
      <c r="G19" s="3">
        <f t="shared" si="2"/>
        <v>0.11494306776971651</v>
      </c>
      <c r="H19">
        <v>20.651314673590313</v>
      </c>
      <c r="I19">
        <v>111.96722833780461</v>
      </c>
      <c r="J19" s="3">
        <f t="shared" si="3"/>
        <v>5.4217966317172319</v>
      </c>
      <c r="K19">
        <v>22.101570665779821</v>
      </c>
      <c r="L19">
        <v>119.82886713423686</v>
      </c>
      <c r="M19" s="3">
        <f t="shared" si="4"/>
        <v>5.4217353574680383</v>
      </c>
      <c r="O19">
        <f t="shared" si="5"/>
        <v>0.29375864161490545</v>
      </c>
      <c r="Q19" t="s">
        <v>19</v>
      </c>
      <c r="R19">
        <f>B19</f>
        <v>73.621427353407157</v>
      </c>
      <c r="S19">
        <f t="shared" ref="S19:W19" si="8">C19</f>
        <v>17.431297997270093</v>
      </c>
      <c r="T19" s="3">
        <f t="shared" si="8"/>
        <v>0.23676935674710717</v>
      </c>
      <c r="U19" s="6">
        <f>E19</f>
        <v>22.127906139891856</v>
      </c>
      <c r="V19">
        <f t="shared" si="8"/>
        <v>2.5434494150395155</v>
      </c>
      <c r="W19" s="3">
        <f t="shared" si="8"/>
        <v>0.11494306776971651</v>
      </c>
      <c r="Y19">
        <f t="shared" si="7"/>
        <v>0.30056339486153399</v>
      </c>
    </row>
    <row r="20" spans="1:25" x14ac:dyDescent="0.25">
      <c r="D20" s="3"/>
      <c r="G20" s="3"/>
      <c r="J20" s="3"/>
      <c r="M20" s="3"/>
    </row>
    <row r="21" spans="1:25" x14ac:dyDescent="0.25">
      <c r="A21" t="s">
        <v>20</v>
      </c>
      <c r="B21">
        <v>176.59286613697262</v>
      </c>
      <c r="C21">
        <v>27.905513852372202</v>
      </c>
      <c r="D21" s="3">
        <f t="shared" si="1"/>
        <v>0.15802175061096493</v>
      </c>
      <c r="E21">
        <v>52.901607618881897</v>
      </c>
      <c r="F21">
        <v>3.9003681376444175</v>
      </c>
      <c r="G21" s="3">
        <f t="shared" si="2"/>
        <v>7.3728726086053367E-2</v>
      </c>
      <c r="H21">
        <v>49.371492213030145</v>
      </c>
      <c r="I21">
        <v>254.56695320599783</v>
      </c>
      <c r="J21" s="3">
        <f t="shared" si="3"/>
        <v>5.1561527066587711</v>
      </c>
      <c r="K21">
        <v>52.838646898191726</v>
      </c>
      <c r="L21">
        <v>272.44072776686846</v>
      </c>
      <c r="M21" s="3">
        <f t="shared" si="4"/>
        <v>5.1560882755344002</v>
      </c>
      <c r="O21">
        <f t="shared" si="5"/>
        <v>0.29278598115394766</v>
      </c>
      <c r="Q21" t="s">
        <v>20</v>
      </c>
      <c r="R21">
        <f>B21</f>
        <v>176.59286613697262</v>
      </c>
      <c r="S21">
        <f t="shared" ref="S21:V21" si="9">C21</f>
        <v>27.905513852372202</v>
      </c>
      <c r="T21" s="3">
        <f t="shared" si="9"/>
        <v>0.15802175061096493</v>
      </c>
      <c r="U21" s="6">
        <f t="shared" si="9"/>
        <v>52.901607618881897</v>
      </c>
      <c r="V21">
        <f t="shared" si="9"/>
        <v>3.9003681376444175</v>
      </c>
      <c r="W21" s="3">
        <f t="shared" ref="W8:W36" si="10">V21/U21</f>
        <v>7.3728726086053367E-2</v>
      </c>
      <c r="Y21">
        <f t="shared" si="7"/>
        <v>0.2995682032696001</v>
      </c>
    </row>
    <row r="22" spans="1:25" x14ac:dyDescent="0.25">
      <c r="D22" s="3"/>
      <c r="G22" s="3"/>
      <c r="J22" s="3"/>
      <c r="M22" s="3"/>
    </row>
    <row r="23" spans="1:25" x14ac:dyDescent="0.25">
      <c r="A23" t="s">
        <v>21</v>
      </c>
      <c r="B23">
        <v>30.94425473666282</v>
      </c>
      <c r="C23">
        <v>4.781000305769548</v>
      </c>
      <c r="D23" s="3">
        <f t="shared" si="1"/>
        <v>0.15450365007837816</v>
      </c>
      <c r="E23">
        <v>9.3744624576557314</v>
      </c>
      <c r="F23">
        <v>0.67166209152462486</v>
      </c>
      <c r="G23" s="3">
        <f t="shared" si="2"/>
        <v>7.1648064575276685E-2</v>
      </c>
      <c r="H23">
        <v>8.7489061497688283</v>
      </c>
      <c r="I23">
        <v>10.264886108981012</v>
      </c>
      <c r="J23" s="3">
        <f t="shared" si="3"/>
        <v>1.173276514030527</v>
      </c>
      <c r="K23">
        <v>9.36330546377628</v>
      </c>
      <c r="L23">
        <v>10.983094843269129</v>
      </c>
      <c r="M23" s="3">
        <f t="shared" si="4"/>
        <v>1.1729933286657486</v>
      </c>
      <c r="O23">
        <f t="shared" si="5"/>
        <v>0.29608807089946992</v>
      </c>
      <c r="Q23" t="s">
        <v>21</v>
      </c>
      <c r="R23">
        <f>AVERAGE(B23:B24)</f>
        <v>42.472274048235761</v>
      </c>
      <c r="S23">
        <f>_xlfn.STDEV.S(B23:B24)</f>
        <v>16.303081257725392</v>
      </c>
      <c r="T23" s="3">
        <f t="shared" ref="T8:T36" si="11">S23/R23</f>
        <v>0.38385232773761968</v>
      </c>
      <c r="U23" s="6">
        <f>AVERAGE(H23,E23:E24)</f>
        <v>11.462521183124943</v>
      </c>
      <c r="V23">
        <f>_xlfn.STDEV.S(E23:E24)</f>
        <v>4.8717765602059107</v>
      </c>
      <c r="W23" s="3">
        <f t="shared" si="10"/>
        <v>0.42501788937830809</v>
      </c>
      <c r="Y23">
        <f t="shared" si="7"/>
        <v>0.26988244543032847</v>
      </c>
    </row>
    <row r="24" spans="1:25" x14ac:dyDescent="0.25">
      <c r="A24" t="s">
        <v>22</v>
      </c>
      <c r="B24">
        <v>54.000293359808694</v>
      </c>
      <c r="C24">
        <v>8.6543192101713426</v>
      </c>
      <c r="D24" s="3">
        <f t="shared" si="1"/>
        <v>0.16026429990864779</v>
      </c>
      <c r="E24">
        <v>16.264194941950272</v>
      </c>
      <c r="F24">
        <v>1.2167694365204036</v>
      </c>
      <c r="G24" s="3">
        <f t="shared" si="2"/>
        <v>7.4812767607819783E-2</v>
      </c>
      <c r="H24">
        <v>15.178887940658649</v>
      </c>
      <c r="I24">
        <v>26.973308757787699</v>
      </c>
      <c r="J24" s="3">
        <f t="shared" si="3"/>
        <v>1.7770279919872221</v>
      </c>
      <c r="K24">
        <v>16.244838149575116</v>
      </c>
      <c r="L24">
        <v>28.864494991625595</v>
      </c>
      <c r="M24" s="3">
        <f t="shared" si="4"/>
        <v>1.776841032570124</v>
      </c>
      <c r="O24">
        <f t="shared" si="5"/>
        <v>0.29436828373280144</v>
      </c>
      <c r="Q24" t="s">
        <v>22</v>
      </c>
    </row>
    <row r="25" spans="1:25" x14ac:dyDescent="0.25">
      <c r="D25" s="3"/>
      <c r="G25" s="3"/>
      <c r="J25" s="3"/>
      <c r="M25" s="3"/>
    </row>
    <row r="26" spans="1:25" x14ac:dyDescent="0.25">
      <c r="A26" t="s">
        <v>23</v>
      </c>
      <c r="B26">
        <v>19.593441131551188</v>
      </c>
      <c r="C26">
        <v>2.808261031080896</v>
      </c>
      <c r="D26" s="3">
        <f t="shared" si="1"/>
        <v>0.14332658629110187</v>
      </c>
      <c r="E26">
        <v>5.9833532500323701</v>
      </c>
      <c r="F26">
        <v>0.39167615281725543</v>
      </c>
      <c r="G26" s="3">
        <f t="shared" si="2"/>
        <v>6.54609775572145E-2</v>
      </c>
      <c r="H26">
        <v>5.584085090948042</v>
      </c>
      <c r="I26">
        <v>2.3776409420783629</v>
      </c>
      <c r="J26" s="3">
        <f t="shared" si="3"/>
        <v>0.42578880933110874</v>
      </c>
      <c r="K26">
        <v>5.976232176595814</v>
      </c>
      <c r="L26">
        <v>2.5399456468920998</v>
      </c>
      <c r="M26" s="3">
        <f t="shared" si="4"/>
        <v>0.42500785977476957</v>
      </c>
      <c r="O26">
        <f t="shared" si="5"/>
        <v>0.2984616195420921</v>
      </c>
      <c r="Q26" t="s">
        <v>23</v>
      </c>
    </row>
    <row r="27" spans="1:25" x14ac:dyDescent="0.25">
      <c r="A27" t="s">
        <v>24</v>
      </c>
      <c r="B27">
        <v>19.163441870407024</v>
      </c>
      <c r="C27">
        <v>3.2801545998186254</v>
      </c>
      <c r="D27" s="3">
        <f t="shared" si="1"/>
        <v>0.17116729979931086</v>
      </c>
      <c r="E27">
        <v>5.8549209985988968</v>
      </c>
      <c r="F27">
        <v>0.47361839195678868</v>
      </c>
      <c r="G27" s="3">
        <f t="shared" si="2"/>
        <v>8.089236252207796E-2</v>
      </c>
      <c r="H27">
        <v>5.4642231021171686</v>
      </c>
      <c r="I27">
        <v>2.3087148794992638</v>
      </c>
      <c r="J27" s="3">
        <f t="shared" si="3"/>
        <v>0.42251475394639887</v>
      </c>
      <c r="K27">
        <v>5.8479527784965599</v>
      </c>
      <c r="L27">
        <v>2.4662439181622635</v>
      </c>
      <c r="M27" s="3">
        <f t="shared" si="4"/>
        <v>0.42172774158349241</v>
      </c>
      <c r="O27">
        <f t="shared" si="5"/>
        <v>0.29860844753785704</v>
      </c>
      <c r="Q27" t="s">
        <v>24</v>
      </c>
      <c r="R27">
        <f>AVERAGE(B26:B29)</f>
        <v>19.161791722251529</v>
      </c>
      <c r="S27">
        <f>_xlfn.STDEV.S(B26:B29)+((C26^2+C27^2+C28^2+C29^2)^0.5)/4</f>
        <v>2.1491055421659171</v>
      </c>
      <c r="T27" s="3">
        <f t="shared" si="11"/>
        <v>0.11215577192973451</v>
      </c>
      <c r="U27" s="6">
        <f>AVERAGE(E26:E29)</f>
        <v>5.8544289190831247</v>
      </c>
      <c r="V27">
        <f>_xlfn.STDEV.S(E26:E29)+((F26^2+F27^2+F28^2+F29^2)^0.5)/4</f>
        <v>0.36218271128483243</v>
      </c>
      <c r="W27" s="3">
        <f t="shared" si="10"/>
        <v>6.1864738011296015E-2</v>
      </c>
      <c r="Y27">
        <f t="shared" si="7"/>
        <v>0.30552617437568219</v>
      </c>
    </row>
    <row r="28" spans="1:25" x14ac:dyDescent="0.25">
      <c r="A28" t="s">
        <v>25</v>
      </c>
      <c r="B28">
        <v>18.894175024693514</v>
      </c>
      <c r="C28">
        <v>4.8911829168252146</v>
      </c>
      <c r="D28" s="3">
        <f t="shared" si="1"/>
        <v>0.25887253137185096</v>
      </c>
      <c r="E28">
        <v>5.7744983927476365</v>
      </c>
      <c r="F28">
        <v>0.73683727434484281</v>
      </c>
      <c r="G28" s="3">
        <f t="shared" si="2"/>
        <v>0.12760195331775631</v>
      </c>
      <c r="H28">
        <v>5.3891670832690783</v>
      </c>
      <c r="I28">
        <v>2.2766498511825586</v>
      </c>
      <c r="J28" s="3">
        <f t="shared" si="3"/>
        <v>0.42244929800943171</v>
      </c>
      <c r="K28">
        <v>5.7676258874156456</v>
      </c>
      <c r="L28">
        <v>2.4319896098087384</v>
      </c>
      <c r="M28" s="3">
        <f t="shared" si="4"/>
        <v>0.42166216347615132</v>
      </c>
      <c r="O28">
        <f t="shared" si="5"/>
        <v>0.29870390109304784</v>
      </c>
      <c r="Q28" t="s">
        <v>25</v>
      </c>
    </row>
    <row r="29" spans="1:25" x14ac:dyDescent="0.25">
      <c r="A29" t="s">
        <v>26</v>
      </c>
      <c r="B29">
        <v>18.996108862354394</v>
      </c>
      <c r="C29">
        <v>3.4117106890349458</v>
      </c>
      <c r="D29" s="3">
        <f t="shared" si="1"/>
        <v>0.17960050206893241</v>
      </c>
      <c r="E29">
        <v>5.8049430349535971</v>
      </c>
      <c r="F29">
        <v>0.49625559989339513</v>
      </c>
      <c r="G29" s="3">
        <f t="shared" si="2"/>
        <v>8.5488453014140917E-2</v>
      </c>
      <c r="H29">
        <v>5.4175801596056017</v>
      </c>
      <c r="I29">
        <v>2.3035481887628726</v>
      </c>
      <c r="J29" s="3">
        <f t="shared" si="3"/>
        <v>0.42519872727283659</v>
      </c>
      <c r="K29">
        <v>5.7980342960041291</v>
      </c>
      <c r="L29">
        <v>2.4607825356365574</v>
      </c>
      <c r="M29" s="3">
        <f t="shared" si="4"/>
        <v>0.42441669193513942</v>
      </c>
      <c r="O29">
        <f t="shared" si="5"/>
        <v>0.29866743787537592</v>
      </c>
      <c r="Q29" t="s">
        <v>26</v>
      </c>
    </row>
    <row r="30" spans="1:25" x14ac:dyDescent="0.25">
      <c r="D30" s="3"/>
      <c r="G30" s="3"/>
      <c r="J30" s="3"/>
      <c r="M30" s="3"/>
    </row>
    <row r="31" spans="1:25" x14ac:dyDescent="0.25">
      <c r="A31" t="s">
        <v>27</v>
      </c>
      <c r="B31">
        <v>12.763628710491735</v>
      </c>
      <c r="C31">
        <v>1.8806311525607191</v>
      </c>
      <c r="D31" s="3">
        <f t="shared" si="1"/>
        <v>0.14734298491578932</v>
      </c>
      <c r="E31">
        <v>3.9441839997872323</v>
      </c>
      <c r="F31">
        <v>0.26809848945020825</v>
      </c>
      <c r="G31" s="3">
        <f t="shared" si="2"/>
        <v>6.7973119272496094E-2</v>
      </c>
      <c r="H31">
        <v>3.6809892628432972</v>
      </c>
      <c r="I31">
        <v>0.99012446760392947</v>
      </c>
      <c r="J31" s="3">
        <f t="shared" si="3"/>
        <v>0.26898325338746848</v>
      </c>
      <c r="K31">
        <v>3.9394898387146564</v>
      </c>
      <c r="L31">
        <v>1.0547800038439501</v>
      </c>
      <c r="M31" s="3">
        <f t="shared" si="4"/>
        <v>0.26774532922468325</v>
      </c>
      <c r="O31">
        <f t="shared" si="5"/>
        <v>0.30202129722558191</v>
      </c>
      <c r="Q31" t="s">
        <v>27</v>
      </c>
      <c r="R31">
        <f>B31</f>
        <v>12.763628710491735</v>
      </c>
      <c r="S31">
        <f t="shared" ref="S31:W31" si="12">C31</f>
        <v>1.8806311525607191</v>
      </c>
      <c r="T31" s="3">
        <f t="shared" si="12"/>
        <v>0.14734298491578932</v>
      </c>
      <c r="U31" s="6">
        <f t="shared" si="12"/>
        <v>3.9441839997872323</v>
      </c>
      <c r="V31">
        <f t="shared" si="12"/>
        <v>0.26809848945020825</v>
      </c>
      <c r="W31" s="3">
        <f t="shared" si="12"/>
        <v>6.7973119272496094E-2</v>
      </c>
      <c r="Y31">
        <f t="shared" si="7"/>
        <v>0.30901745022911103</v>
      </c>
    </row>
    <row r="32" spans="1:25" x14ac:dyDescent="0.25">
      <c r="D32" s="3"/>
      <c r="G32" s="3"/>
      <c r="J32" s="3"/>
      <c r="M32" s="3"/>
    </row>
    <row r="33" spans="1:25" x14ac:dyDescent="0.25">
      <c r="A33" t="s">
        <v>28</v>
      </c>
      <c r="B33">
        <v>11.350416483854676</v>
      </c>
      <c r="C33">
        <v>1.7071602560941974</v>
      </c>
      <c r="D33" s="3">
        <f t="shared" si="1"/>
        <v>0.15040507619456397</v>
      </c>
      <c r="E33">
        <v>3.5226213828567321</v>
      </c>
      <c r="F33">
        <v>0.24639099611063744</v>
      </c>
      <c r="G33" s="3">
        <f t="shared" si="2"/>
        <v>6.9945353000390384E-2</v>
      </c>
      <c r="H33">
        <v>3.2875574486528327</v>
      </c>
      <c r="I33">
        <v>0.79128750409433501</v>
      </c>
      <c r="J33" s="3">
        <f t="shared" si="3"/>
        <v>0.24069161267998126</v>
      </c>
      <c r="K33">
        <v>3.5184289435157372</v>
      </c>
      <c r="L33">
        <v>0.84198601961924013</v>
      </c>
      <c r="M33" s="3">
        <f t="shared" si="4"/>
        <v>0.23930738211182923</v>
      </c>
      <c r="O33">
        <f t="shared" si="5"/>
        <v>0.30332536812539468</v>
      </c>
      <c r="Q33" t="s">
        <v>28</v>
      </c>
      <c r="R33">
        <f>AVERAGE(B33:B34)</f>
        <v>11.536841583480193</v>
      </c>
      <c r="S33">
        <f>_xlfn.STDEV.S(B33:B34)+((C33^2+C34^2)^0.5)/2</f>
        <v>1.4679105239576855</v>
      </c>
      <c r="T33" s="3">
        <f t="shared" si="11"/>
        <v>0.1272367756232011</v>
      </c>
      <c r="U33" s="6">
        <f>AVERAGE(E33:E34)</f>
        <v>3.5782205845644302</v>
      </c>
      <c r="V33">
        <f>_xlfn.STDEV.S(E33:E34)+((F33^2+F34^2)^0.5)/2</f>
        <v>0.25139620678566998</v>
      </c>
      <c r="W33" s="3">
        <f t="shared" si="10"/>
        <v>7.0257325071051188E-2</v>
      </c>
      <c r="Y33">
        <f t="shared" si="7"/>
        <v>0.31015599535388849</v>
      </c>
    </row>
    <row r="34" spans="1:25" x14ac:dyDescent="0.25">
      <c r="A34" t="s">
        <v>29</v>
      </c>
      <c r="B34">
        <v>11.72326668310571</v>
      </c>
      <c r="C34">
        <v>1.6990075312320274</v>
      </c>
      <c r="D34" s="3">
        <f t="shared" si="1"/>
        <v>0.14492611804868785</v>
      </c>
      <c r="E34">
        <v>3.6338197862721282</v>
      </c>
      <c r="F34">
        <v>0.24225050553677621</v>
      </c>
      <c r="G34" s="3">
        <f t="shared" si="2"/>
        <v>6.6665525475961135E-2</v>
      </c>
      <c r="H34">
        <v>3.3913356012540987</v>
      </c>
      <c r="I34">
        <v>0.79159833087140752</v>
      </c>
      <c r="J34" s="3">
        <f t="shared" si="3"/>
        <v>0.23341786951980761</v>
      </c>
      <c r="K34">
        <v>3.6294950044195584</v>
      </c>
      <c r="L34">
        <v>0.84200742556044672</v>
      </c>
      <c r="M34" s="3">
        <f t="shared" si="4"/>
        <v>0.23199024231612175</v>
      </c>
      <c r="O34">
        <f t="shared" si="5"/>
        <v>0.30294884750567869</v>
      </c>
      <c r="Q34" t="s">
        <v>29</v>
      </c>
    </row>
    <row r="35" spans="1:25" x14ac:dyDescent="0.25">
      <c r="D35" s="3"/>
      <c r="G35" s="3"/>
      <c r="J35" s="3"/>
      <c r="M35" s="3"/>
    </row>
    <row r="36" spans="1:25" x14ac:dyDescent="0.25">
      <c r="A36" t="s">
        <v>30</v>
      </c>
      <c r="B36">
        <v>9.9831291035936864</v>
      </c>
      <c r="C36">
        <v>1.4468398342301501</v>
      </c>
      <c r="D36" s="3">
        <f t="shared" si="1"/>
        <v>0.14492849077843964</v>
      </c>
      <c r="E36">
        <v>3.1150371406028969</v>
      </c>
      <c r="F36">
        <v>0.20855062624190773</v>
      </c>
      <c r="G36" s="3">
        <f t="shared" si="2"/>
        <v>6.6949643560764729E-2</v>
      </c>
      <c r="H36">
        <v>2.9071712345407574</v>
      </c>
      <c r="I36">
        <v>0.58199823535556106</v>
      </c>
      <c r="J36" s="3">
        <f t="shared" si="3"/>
        <v>0.20019399904646437</v>
      </c>
      <c r="K36">
        <v>3.1113297866645828</v>
      </c>
      <c r="L36">
        <v>0.61768483544265973</v>
      </c>
      <c r="M36" s="3">
        <f t="shared" si="4"/>
        <v>0.19852760002816419</v>
      </c>
      <c r="O36">
        <f t="shared" si="5"/>
        <v>0.30496577666282948</v>
      </c>
      <c r="Q36" t="s">
        <v>30</v>
      </c>
      <c r="R36">
        <f>B36</f>
        <v>9.9831291035936864</v>
      </c>
      <c r="S36">
        <f t="shared" ref="S36:W36" si="13">C36</f>
        <v>1.4468398342301501</v>
      </c>
      <c r="T36" s="3">
        <f t="shared" si="13"/>
        <v>0.14492849077843964</v>
      </c>
      <c r="U36" s="6">
        <f t="shared" si="13"/>
        <v>3.1150371406028969</v>
      </c>
      <c r="V36">
        <f t="shared" si="13"/>
        <v>0.20855062624190773</v>
      </c>
      <c r="W36" s="3">
        <f t="shared" si="13"/>
        <v>6.6949643560764729E-2</v>
      </c>
      <c r="Y36">
        <f t="shared" si="7"/>
        <v>0.31203013687177084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dcterms:created xsi:type="dcterms:W3CDTF">2016-04-22T08:17:43Z</dcterms:created>
  <dcterms:modified xsi:type="dcterms:W3CDTF">2016-04-22T09:27:16Z</dcterms:modified>
</cp:coreProperties>
</file>