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19200" windowHeight="10995"/>
  </bookViews>
  <sheets>
    <sheet name="Exp2" sheetId="2" r:id="rId1"/>
    <sheet name="Exp1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E5" i="3"/>
  <c r="F5" i="3"/>
  <c r="H5" i="3"/>
  <c r="I5" i="3"/>
  <c r="J5" i="3" l="1"/>
  <c r="G5" i="3"/>
  <c r="O17" i="3" l="1"/>
  <c r="O16" i="3"/>
  <c r="Q4" i="2" l="1"/>
  <c r="O5" i="3"/>
  <c r="O7" i="3"/>
  <c r="O8" i="3"/>
  <c r="O10" i="3"/>
  <c r="O11" i="3"/>
  <c r="O4" i="3"/>
  <c r="Q14" i="2"/>
  <c r="Q5" i="2"/>
  <c r="Q7" i="2"/>
  <c r="Q8" i="2"/>
  <c r="Q10" i="2"/>
  <c r="Q11" i="2"/>
  <c r="Q12" i="2"/>
  <c r="Q15" i="2"/>
  <c r="Q16" i="2"/>
  <c r="Q18" i="2"/>
  <c r="Q19" i="2"/>
  <c r="Q21" i="2"/>
  <c r="Q22" i="2"/>
  <c r="O5" i="2"/>
  <c r="O7" i="2"/>
  <c r="O8" i="2"/>
  <c r="O10" i="2"/>
  <c r="O11" i="2"/>
  <c r="O12" i="2"/>
  <c r="O14" i="2"/>
  <c r="O15" i="2"/>
  <c r="O16" i="2"/>
  <c r="O18" i="2"/>
  <c r="O19" i="2"/>
  <c r="O21" i="2"/>
  <c r="O22" i="2"/>
  <c r="O4" i="2"/>
  <c r="S25" i="3"/>
  <c r="S23" i="3"/>
  <c r="T22" i="3"/>
  <c r="T25" i="3" s="1"/>
  <c r="T21" i="3"/>
  <c r="T23" i="3" s="1"/>
  <c r="S19" i="3"/>
  <c r="T18" i="3"/>
  <c r="T19" i="3" s="1"/>
  <c r="G25" i="3"/>
  <c r="F25" i="3"/>
  <c r="G23" i="3"/>
  <c r="F23" i="3"/>
  <c r="G21" i="3"/>
  <c r="G22" i="3"/>
  <c r="G19" i="3"/>
  <c r="F19" i="3"/>
  <c r="G18" i="3"/>
  <c r="S16" i="3"/>
  <c r="T15" i="3"/>
  <c r="T14" i="3"/>
  <c r="T16" i="3" s="1"/>
  <c r="F16" i="3"/>
  <c r="G15" i="3"/>
  <c r="G14" i="3"/>
  <c r="G16" i="3" l="1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J5" i="2"/>
  <c r="F5" i="2"/>
  <c r="E5" i="2"/>
  <c r="I16" i="2"/>
  <c r="H16" i="2"/>
  <c r="F16" i="2"/>
  <c r="E16" i="2"/>
  <c r="D3" i="2"/>
  <c r="J22" i="2" l="1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L17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W7" i="2"/>
  <c r="V16" i="2"/>
  <c r="M5" i="2"/>
  <c r="M4" i="2"/>
  <c r="J16" i="2"/>
  <c r="G16" i="2"/>
  <c r="U16" i="2" l="1"/>
  <c r="Y15" i="2" s="1"/>
  <c r="W14" i="2"/>
  <c r="M4" i="3"/>
  <c r="M7" i="3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M18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Z18" i="2" s="1"/>
  <c r="Z15" i="2"/>
  <c r="W15" i="2"/>
  <c r="T18" i="2"/>
  <c r="R19" i="2"/>
  <c r="Y18" i="2"/>
  <c r="T15" i="2"/>
  <c r="T11" i="2"/>
  <c r="Z7" i="2"/>
  <c r="W16" i="2"/>
  <c r="T14" i="2"/>
  <c r="S12" i="2"/>
  <c r="T12" i="2" s="1"/>
  <c r="T5" i="2"/>
  <c r="T4" i="2"/>
  <c r="U5" i="2"/>
  <c r="Y8" i="2" s="1"/>
  <c r="W4" i="2"/>
  <c r="V5" i="2"/>
  <c r="W5" i="2" s="1"/>
  <c r="M22" i="3" l="1"/>
  <c r="M25" i="3" s="1"/>
  <c r="W12" i="2"/>
  <c r="L26" i="3"/>
  <c r="M23" i="3"/>
  <c r="M26" i="3" s="1"/>
  <c r="Q11" i="3"/>
  <c r="Q10" i="3"/>
  <c r="W5" i="3"/>
  <c r="W15" i="3"/>
  <c r="W18" i="3" s="1"/>
  <c r="Z4" i="3"/>
  <c r="Z7" i="3" s="1"/>
  <c r="T5" i="3"/>
  <c r="W14" i="3"/>
  <c r="Z5" i="3"/>
  <c r="Z8" i="3" s="1"/>
  <c r="T8" i="3"/>
  <c r="V14" i="3"/>
  <c r="V17" i="3" s="1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S10" i="3" l="1"/>
  <c r="V10" i="3"/>
  <c r="U10" i="3"/>
  <c r="U11" i="3" s="1"/>
  <c r="Y12" i="3" s="1"/>
  <c r="Y15" i="3" s="1"/>
  <c r="Y19" i="3" s="1"/>
  <c r="Y23" i="3" s="1"/>
  <c r="R10" i="3"/>
  <c r="R11" i="3" s="1"/>
  <c r="Y11" i="3" s="1"/>
  <c r="Y14" i="3" s="1"/>
  <c r="Y18" i="3" s="1"/>
  <c r="Y22" i="3" s="1"/>
  <c r="Y25" i="3" s="1"/>
  <c r="P16" i="3" s="1"/>
  <c r="Y26" i="3"/>
  <c r="P17" i="3" s="1"/>
  <c r="W17" i="3"/>
  <c r="W10" i="3" l="1"/>
  <c r="V11" i="3"/>
  <c r="S11" i="3"/>
  <c r="T10" i="3"/>
  <c r="W11" i="3" l="1"/>
  <c r="Z12" i="3"/>
  <c r="Z15" i="3" s="1"/>
  <c r="Z19" i="3" s="1"/>
  <c r="Z23" i="3" s="1"/>
  <c r="Z26" i="3" s="1"/>
  <c r="T11" i="3"/>
  <c r="Z11" i="3"/>
  <c r="Z14" i="3" s="1"/>
  <c r="Z18" i="3" s="1"/>
  <c r="Z22" i="3" s="1"/>
  <c r="Z25" i="3" s="1"/>
</calcChain>
</file>

<file path=xl/sharedStrings.xml><?xml version="1.0" encoding="utf-8"?>
<sst xmlns="http://schemas.openxmlformats.org/spreadsheetml/2006/main" count="166" uniqueCount="77">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</sst>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0000000000%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tabSelected="1" workbookViewId="0">
      <selection activeCell="M22" sqref="M22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0.82186704611760497</v>
      </c>
      <c r="Q2">
        <v>0.05</v>
      </c>
      <c r="R2" s="54" t="s">
        <v>1</v>
      </c>
      <c r="S2" s="54"/>
      <c r="T2" s="54"/>
      <c r="U2" s="54"/>
      <c r="V2" s="54"/>
      <c r="W2" s="54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291745.95895332081</v>
      </c>
      <c r="F4">
        <v>15177.945847267594</v>
      </c>
      <c r="G4" s="3">
        <v>5.2024528126184112E-2</v>
      </c>
      <c r="H4">
        <v>5945.7189836632788</v>
      </c>
      <c r="I4">
        <v>196.46337079698304</v>
      </c>
      <c r="J4" s="3">
        <v>3.3042828182225648E-2</v>
      </c>
      <c r="K4" s="3" t="s">
        <v>15</v>
      </c>
      <c r="L4" s="9">
        <f>1-E8/E5</f>
        <v>0.99856826041296531</v>
      </c>
      <c r="M4" s="8">
        <f>((F8/E5)^2+((F5*E8)/(E5^2))^2)^0.5</f>
        <v>1.1527698521712076E-4</v>
      </c>
      <c r="N4" s="8"/>
      <c r="O4" s="43">
        <f>1-P4*$P$2</f>
        <v>0.83639045377989585</v>
      </c>
      <c r="P4">
        <v>0.19907057594409555</v>
      </c>
      <c r="Q4">
        <f>1-P4*O4</f>
        <v>0.83349927065189267</v>
      </c>
      <c r="R4">
        <f>$Q4*E4</f>
        <v>243170.04400322991</v>
      </c>
      <c r="S4">
        <f>(($Q4*$Q$2*E4)^2+(F4*$Q4)^2)^0.5</f>
        <v>17546.284173084681</v>
      </c>
      <c r="T4" s="3">
        <f>S4/R4</f>
        <v>7.215643787460771E-2</v>
      </c>
      <c r="U4">
        <f>$Q4*H4</f>
        <v>4955.752436384455</v>
      </c>
      <c r="V4">
        <f>(($Q4*$Q$2*H4)^2+(I4*$Q4)^2)^0.5</f>
        <v>297.00748813669088</v>
      </c>
      <c r="W4" s="3">
        <f>V4/U4</f>
        <v>5.9931865433007228E-2</v>
      </c>
      <c r="X4" s="3" t="s">
        <v>15</v>
      </c>
      <c r="Y4" s="9">
        <f>1-R8/R5</f>
        <v>0.9987732730044282</v>
      </c>
      <c r="Z4" s="8">
        <f>((S8/R5)^2+((S5*R8)/(R5^2))^2)^0.5</f>
        <v>1.3145293247003503E-4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145872.9794766604</v>
      </c>
      <c r="F5" s="10">
        <f>((F4*$C5*$B5)^2+($C5*$B$2*E4)^2+($C$2*$B5*E4)^2)^0.5</f>
        <v>8260.2647116388471</v>
      </c>
      <c r="G5" s="3">
        <f>F5/E5</f>
        <v>5.6626420748199534E-2</v>
      </c>
      <c r="H5" s="1">
        <f>H4*$C5*$B5</f>
        <v>2972.8594918316394</v>
      </c>
      <c r="I5" s="10">
        <f>((I4*$C5*$B5)^2+($C5*$B$2*H4)^2+($C$2*$B5*H4)^2)^0.5</f>
        <v>118.61033173933437</v>
      </c>
      <c r="J5" s="3">
        <f>I5/H5</f>
        <v>3.9897725427398563E-2</v>
      </c>
      <c r="K5" s="3" t="s">
        <v>16</v>
      </c>
      <c r="L5" s="9">
        <f>1-H8/H5</f>
        <v>0.99129863795153639</v>
      </c>
      <c r="M5" s="3">
        <f>((I8/H5)^2+((I5*H8)/(H5^2))^2)^0.5</f>
        <v>4.5840549891704396E-4</v>
      </c>
      <c r="N5" s="3"/>
      <c r="O5" s="43">
        <f>1-P5*$P$2</f>
        <v>0.83639045377989585</v>
      </c>
      <c r="P5">
        <v>0.19907057594409555</v>
      </c>
      <c r="Q5">
        <f t="shared" ref="Q5:Q22" si="0">1-P5*O5</f>
        <v>0.83349927065189267</v>
      </c>
      <c r="R5">
        <f>R4*$C5*$B5</f>
        <v>121585.02200161495</v>
      </c>
      <c r="S5">
        <f>((S4*$C5*$B5)^2+($C5*$B$2*R4)^2+($C$2*$B5*R4)^2)^0.5</f>
        <v>9184.741741509506</v>
      </c>
      <c r="T5" s="3">
        <f>S5/R5</f>
        <v>7.5541720438126903E-2</v>
      </c>
      <c r="U5">
        <f>U4*$C5*$B5</f>
        <v>2477.8762181922275</v>
      </c>
      <c r="V5">
        <f>((V4*$C5*$B5)^2+($C5*$B$2*U4)^2+($C$2*$B5*U4)^2)^0.5</f>
        <v>158.50330368373383</v>
      </c>
      <c r="W5" s="3">
        <f>V5/U5</f>
        <v>6.3967401809672461E-2</v>
      </c>
      <c r="X5" s="3" t="s">
        <v>16</v>
      </c>
      <c r="Y5" s="9">
        <f>1-U8/U5</f>
        <v>0.9925445969226836</v>
      </c>
      <c r="Z5" s="3">
        <f>((V8/U5)^2+((V5*U8)/(U5^2))^2)^0.5</f>
        <v>6.5740412204453181E-4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417.70423879086655</v>
      </c>
      <c r="F7">
        <v>22.008561753420253</v>
      </c>
      <c r="G7" s="3">
        <v>5.2689342624649201E-2</v>
      </c>
      <c r="H7">
        <v>51.735853515277476</v>
      </c>
      <c r="I7">
        <v>1.3526415717449001</v>
      </c>
      <c r="J7" s="3">
        <v>2.6145148477070515E-2</v>
      </c>
      <c r="K7" s="3" t="s">
        <v>19</v>
      </c>
      <c r="L7" s="2">
        <f>E11/E5</f>
        <v>7.0175196091138523E-2</v>
      </c>
      <c r="M7" s="3">
        <f>((F11/E5)^2+((F5*E11)/(E5^2))^2)^0.5</f>
        <v>5.3970861903053658E-3</v>
      </c>
      <c r="N7" s="3"/>
      <c r="O7" s="43">
        <f>1-P7*$P$2</f>
        <v>0.37724470328705662</v>
      </c>
      <c r="P7">
        <v>0.75773240897631788</v>
      </c>
      <c r="Q7">
        <f t="shared" si="0"/>
        <v>0.7141494622047424</v>
      </c>
      <c r="R7">
        <f>$Q7*E7</f>
        <v>298.30325749313863</v>
      </c>
      <c r="S7">
        <f>(($Q7*$Q$2*E7)^2+(F7*$Q7)^2)^0.5</f>
        <v>21.667921593573332</v>
      </c>
      <c r="T7" s="3">
        <f>S7/R7</f>
        <v>7.2637227550462549E-2</v>
      </c>
      <c r="U7">
        <f>$Q7*H7</f>
        <v>36.947131964638743</v>
      </c>
      <c r="V7">
        <f>(($Q7*$Q$2*H7)^2+(I7*$Q7)^2)^0.5</f>
        <v>2.0846725647292255</v>
      </c>
      <c r="W7" s="3">
        <f>V7/U7</f>
        <v>5.6423122821127714E-2</v>
      </c>
      <c r="X7" s="3" t="s">
        <v>19</v>
      </c>
      <c r="Y7" s="2">
        <f>R11/R5</f>
        <v>6.526330773337638E-2</v>
      </c>
      <c r="Z7" s="3">
        <f>((S11/R5)^2+((S5*R11)/(R5^2))^2)^0.5</f>
        <v>6.8183619856535798E-3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208.85211939543328</v>
      </c>
      <c r="F8">
        <f>((F7*$C8*$B8)^2+($C8*$B$2*E7)^2+($C$2*$B8*E7)^2)^0.5</f>
        <v>11.954237805126278</v>
      </c>
      <c r="G8" s="3">
        <f>F8/E8</f>
        <v>5.7237809411416811E-2</v>
      </c>
      <c r="H8" s="10">
        <f>H7*$C8*$B8</f>
        <v>25.867926757638738</v>
      </c>
      <c r="I8">
        <f>((I7*$C8*$B8)^2+($C8*$B$2*H7)^2+($C$2*$B8*H7)^2)^0.5</f>
        <v>0.88993517897227181</v>
      </c>
      <c r="J8" s="3">
        <f>I8/H8</f>
        <v>3.4403034588362441E-2</v>
      </c>
      <c r="K8" s="3" t="s">
        <v>20</v>
      </c>
      <c r="L8" s="2">
        <f>H11/H5</f>
        <v>1.0804844549524801</v>
      </c>
      <c r="M8" s="3">
        <f>((I11/H5)^2+((I5*H11)/(H5^2))^2)^0.5</f>
        <v>5.624742198280569E-2</v>
      </c>
      <c r="N8" s="3"/>
      <c r="O8" s="43">
        <f>1-P8*$P$2</f>
        <v>0.37724470328705662</v>
      </c>
      <c r="P8">
        <v>0.75773240897631788</v>
      </c>
      <c r="Q8">
        <f t="shared" si="0"/>
        <v>0.7141494622047424</v>
      </c>
      <c r="R8">
        <f>R7*$C8*$B8</f>
        <v>149.15162874656932</v>
      </c>
      <c r="S8">
        <f>((S7*$C8*$B8)^2+($C8*$B$2*R7)^2+($C$2*$B8*R7)^2)^0.5</f>
        <v>11.335687483570972</v>
      </c>
      <c r="T8" s="3">
        <f>S8/R8</f>
        <v>7.6001097532980899E-2</v>
      </c>
      <c r="U8">
        <f>U7*$C8*$B8</f>
        <v>18.473565982319371</v>
      </c>
      <c r="V8">
        <f>((V7*$C8*$B8)^2+($C8*$B$2*U7)^2+($C$2*$B8*U7)^2)^0.5</f>
        <v>1.1212052646974306</v>
      </c>
      <c r="W8" s="3">
        <f>V8/U8</f>
        <v>6.0692411295713594E-2</v>
      </c>
      <c r="X8" s="3" t="s">
        <v>20</v>
      </c>
      <c r="Y8" s="2">
        <f>U11/U5</f>
        <v>1.0048563226401539</v>
      </c>
      <c r="Z8" s="3">
        <f>((V11/U5)^2+((V5*U11)/(U5^2))^2)^0.5</f>
        <v>8.823298385798431E-2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1706.110823195545</v>
      </c>
      <c r="F10">
        <v>87.088988016072108</v>
      </c>
      <c r="G10" s="3">
        <v>5.1045328845024537E-2</v>
      </c>
      <c r="H10">
        <v>535.35474461366937</v>
      </c>
      <c r="I10">
        <v>17.059151877925519</v>
      </c>
      <c r="J10" s="3">
        <v>3.1865136247622119E-2</v>
      </c>
      <c r="K10" s="3"/>
      <c r="O10" s="43">
        <f>1-P10*$P$2</f>
        <v>0.75536329173325112</v>
      </c>
      <c r="P10">
        <v>0.29765971202079633</v>
      </c>
      <c r="Q10">
        <f t="shared" si="0"/>
        <v>0.77515878011159967</v>
      </c>
      <c r="R10">
        <f>$Q10*E10</f>
        <v>1322.5067844434557</v>
      </c>
      <c r="S10">
        <f>(($Q10*$Q$2*E10)^2+(F10*$Q10)^2)^0.5</f>
        <v>94.497950766499741</v>
      </c>
      <c r="T10" s="3">
        <f>S10/R10</f>
        <v>7.1453660486336834E-2</v>
      </c>
      <c r="U10">
        <f>$Q10*H10</f>
        <v>414.98493076168893</v>
      </c>
      <c r="V10">
        <f>(($Q10*$Q$2*H10)^2+(I10*$Q10)^2)^0.5</f>
        <v>24.604746339958997</v>
      </c>
      <c r="W10" s="3">
        <f>V10/U10</f>
        <v>5.9290698326799306E-2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10236.66493917327</v>
      </c>
      <c r="F11">
        <f>((F10*$C11*$B11)^2+($C11*$B$2*E10)^2+($C$2*$B11*E10)^2)^0.5</f>
        <v>532.73982236517691</v>
      </c>
      <c r="G11" s="3">
        <f>F11/E11</f>
        <v>5.2042322917741399E-2</v>
      </c>
      <c r="H11" s="1">
        <f>H10*$C11*$B11</f>
        <v>3212.128467682016</v>
      </c>
      <c r="I11">
        <f>((I10*$C11*$B11)^2+($C11*$B$2*H10)^2+($C$2*$B11*H10)^2)^0.5</f>
        <v>107.41026608353613</v>
      </c>
      <c r="J11" s="3">
        <f>I11/H11</f>
        <v>3.3438969569310882E-2</v>
      </c>
      <c r="K11" s="3" t="s">
        <v>37</v>
      </c>
      <c r="L11" s="13">
        <f>(E15/E12)</f>
        <v>4.8464780713903449E-2</v>
      </c>
      <c r="M11" s="3">
        <f>((F15/E12)^2+((F12*E15)/(E12^2))^2)^0.5</f>
        <v>3.7018950249235955E-3</v>
      </c>
      <c r="N11" s="3"/>
      <c r="O11" s="43">
        <f>1-P11*$P$2</f>
        <v>0.75536329173325112</v>
      </c>
      <c r="P11">
        <v>0.29765971202079633</v>
      </c>
      <c r="Q11">
        <f t="shared" si="0"/>
        <v>0.77515878011159967</v>
      </c>
      <c r="R11">
        <f>R10*$C11*$B11</f>
        <v>7935.040706660734</v>
      </c>
      <c r="S11">
        <f>((S10*$C11*$B11)^2+($C11*$B$2*R10)^2+($C$2*$B11*R10)^2)^0.5</f>
        <v>572.66608655268499</v>
      </c>
      <c r="T11" s="3">
        <f>S11/R11</f>
        <v>7.2169268907717729E-2</v>
      </c>
      <c r="U11">
        <f>U10*$C11*$B11</f>
        <v>2489.9095845701336</v>
      </c>
      <c r="V11">
        <f>((V10*$C11*$B11)^2+($C11*$B$2*U10)^2+($C$2*$B11*U10)^2)^0.5</f>
        <v>149.77100437515759</v>
      </c>
      <c r="W11" s="3">
        <f>V11/U11</f>
        <v>6.0151181915713843E-2</v>
      </c>
      <c r="X11" s="3" t="s">
        <v>37</v>
      </c>
      <c r="Y11" s="13">
        <f>(R15/R12)</f>
        <v>5.7090809803367684E-2</v>
      </c>
      <c r="Z11" s="3">
        <f>((S15/R12)^2+((S12*R15)/(R12^2))^2)^0.5</f>
        <v>5.9424905495930134E-3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853.05541159777249</v>
      </c>
      <c r="F12">
        <f>((F10*$C12*$B12)^2+($C12*$B$2*E10)^2+($C$2*$B12*E10)^2)^0.5</f>
        <v>47.539191474445694</v>
      </c>
      <c r="G12" s="3">
        <f>F12/E12</f>
        <v>5.5728140081081963E-2</v>
      </c>
      <c r="H12" s="12">
        <f>H10*$C12*$B12</f>
        <v>267.67737230683468</v>
      </c>
      <c r="I12">
        <f>((I10*$C12*$B12)^2+($C12*$B$2*H10)^2+($C$2*$B12*H10)^2)^0.5</f>
        <v>10.420136924296068</v>
      </c>
      <c r="J12" s="3">
        <f>I12/H12</f>
        <v>3.892797076755377E-2</v>
      </c>
      <c r="K12" s="3" t="s">
        <v>38</v>
      </c>
      <c r="L12" s="13">
        <f>H15/H12</f>
        <v>0.725808528343311</v>
      </c>
      <c r="M12" s="3">
        <f>((I15/H12)^2+((I12*H15)/(H12^2))^2)^0.5</f>
        <v>3.7290134572509195E-2</v>
      </c>
      <c r="N12" s="3"/>
      <c r="O12" s="43">
        <f>1-P12*$P$2</f>
        <v>0.75536329173325112</v>
      </c>
      <c r="P12">
        <v>0.29765971202079633</v>
      </c>
      <c r="Q12">
        <f t="shared" si="0"/>
        <v>0.77515878011159967</v>
      </c>
      <c r="R12">
        <f>R10*$C12*$B12</f>
        <v>661.25339222172784</v>
      </c>
      <c r="S12">
        <f>((S10*$C12*$B12)^2+($C12*$B$2*R10)^2+($C$2*$B12*R10)^2)^0.5</f>
        <v>49.508521479936398</v>
      </c>
      <c r="T12" s="3">
        <f>S12/R12</f>
        <v>7.4870725900692964E-2</v>
      </c>
      <c r="U12">
        <f>U10*$C12*$B12</f>
        <v>207.49246538084446</v>
      </c>
      <c r="V12">
        <f>((V10*$C12*$B12)^2+($C12*$B$2*U10)^2+($C$2*$B12*U10)^2)^0.5</f>
        <v>13.148191784741424</v>
      </c>
      <c r="W12" s="3">
        <f>V12/U12</f>
        <v>6.3367080634028919E-2</v>
      </c>
      <c r="X12" s="3" t="s">
        <v>38</v>
      </c>
      <c r="Y12" s="13">
        <f>U15/U12</f>
        <v>0.85499193506972426</v>
      </c>
      <c r="Z12" s="3">
        <f>((V15/U12)^2+((V12*U15)/(U12^2))^2)^0.5</f>
        <v>7.4730571561233972E-2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6.8905239099824485</v>
      </c>
      <c r="F14">
        <v>0.35310085046929385</v>
      </c>
      <c r="G14" s="3">
        <v>5.124441262844312E-2</v>
      </c>
      <c r="H14">
        <v>32.38041994413804</v>
      </c>
      <c r="I14">
        <v>1.0348924262597918</v>
      </c>
      <c r="J14" s="3">
        <v>3.1960438686254367E-2</v>
      </c>
      <c r="K14" s="3" t="s">
        <v>17</v>
      </c>
      <c r="L14" s="14">
        <f>1-E19/E16</f>
        <v>1</v>
      </c>
      <c r="M14">
        <f>((F19/E16)^2+((F16*E19)/(E16^2))^2)^0.5</f>
        <v>0</v>
      </c>
      <c r="O14" s="43">
        <f>1-P14*$P$2</f>
        <v>0.92261208193106325</v>
      </c>
      <c r="P14">
        <v>9.4161115760155317E-2</v>
      </c>
      <c r="Q14">
        <f t="shared" si="0"/>
        <v>0.91312581695157125</v>
      </c>
      <c r="R14">
        <f>$Q14*E14</f>
        <v>6.2919152745270583</v>
      </c>
      <c r="S14">
        <f>(($Q14*$Q$2*E14)^2+(F14*$Q14)^2)^0.5</f>
        <v>0.45047608066342032</v>
      </c>
      <c r="T14" s="3">
        <f>S14/R14</f>
        <v>7.1596018224717922E-2</v>
      </c>
      <c r="U14">
        <f>$Q14*H14</f>
        <v>29.567397414725999</v>
      </c>
      <c r="V14">
        <f>(($Q14*$Q$2*H14)^2+(I14*$Q14)^2)^0.5</f>
        <v>1.7545876695396554</v>
      </c>
      <c r="W14" s="3">
        <f>V14/U14</f>
        <v>5.9341972001424298E-2</v>
      </c>
      <c r="X14" s="3" t="s">
        <v>17</v>
      </c>
      <c r="Y14" s="14">
        <f>1-R19/R16</f>
        <v>1</v>
      </c>
      <c r="Z14">
        <f>((S19/R16)^2+((S16*R19)/(R16^2))^2)^0.5</f>
        <v>0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41.343143459894691</v>
      </c>
      <c r="F15">
        <f>((F14*$C15*$B15)^2+($C15*$B$2*E14)^2+($C$2*$B15*E14)^2)^0.5</f>
        <v>2.1596668874543909</v>
      </c>
      <c r="G15" s="3">
        <f>F15/E15</f>
        <v>5.2237607175404946E-2</v>
      </c>
      <c r="H15" s="12">
        <f>H14*$C15*$B15</f>
        <v>194.28251966482824</v>
      </c>
      <c r="I15">
        <f>((I14*$C15*$B15)^2+($C15*$B$2*H14)^2+($C$2*$B15*H14)^2)^0.5</f>
        <v>6.5142538272455219</v>
      </c>
      <c r="J15" s="3">
        <f>I15/H15</f>
        <v>3.3529798967420039E-2</v>
      </c>
      <c r="K15" s="3" t="s">
        <v>18</v>
      </c>
      <c r="L15" s="14">
        <f>1-H19/H16</f>
        <v>0.9941800852271736</v>
      </c>
      <c r="M15" s="3">
        <f>((I19/H16)^2+((I16*H19)/(H16^2))^2)^0.5</f>
        <v>3.4227772823374841E-4</v>
      </c>
      <c r="N15" s="3"/>
      <c r="O15" s="43">
        <f>1-P15*$P$2</f>
        <v>0.92261208193106325</v>
      </c>
      <c r="P15">
        <v>9.4161115760155317E-2</v>
      </c>
      <c r="Q15">
        <f t="shared" si="0"/>
        <v>0.91312581695157125</v>
      </c>
      <c r="R15">
        <f>R14*$C15*$B15</f>
        <v>37.751491647162354</v>
      </c>
      <c r="S15">
        <f>((S14*$C15*$B15)^2+($C15*$B$2*R14)^2+($C$2*$B15*R14)^2)^0.5</f>
        <v>2.7298185846199212</v>
      </c>
      <c r="T15" s="3">
        <f>S15/R15</f>
        <v>7.2310217835461668E-2</v>
      </c>
      <c r="U15">
        <f>U14*$C15*$B15</f>
        <v>177.40438448835599</v>
      </c>
      <c r="V15">
        <f>((V14*$C15*$B15)^2+($C15*$B$2*U14)^2+($C$2*$B15*U14)^2)^0.5</f>
        <v>10.680049564781001</v>
      </c>
      <c r="W15" s="3">
        <f>V15/U15</f>
        <v>6.0201722722822502E-2</v>
      </c>
      <c r="X15" s="3" t="s">
        <v>18</v>
      </c>
      <c r="Y15" s="14">
        <f>1-U19/U16</f>
        <v>0.99512770141921203</v>
      </c>
      <c r="Z15" s="3">
        <f>((V19/U16)^2+((V16*U19)/(U16^2))^2)^0.5</f>
        <v>4.5858628931015496E-4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3.4452619549912242</v>
      </c>
      <c r="F16" s="15">
        <f>((0.005*E14)^2+(0.5*F14)^2)^0.5</f>
        <v>0.17988061497667182</v>
      </c>
      <c r="G16" s="3">
        <f>F16/E16</f>
        <v>5.22110124938613E-2</v>
      </c>
      <c r="H16" s="11">
        <f>H14*0.5</f>
        <v>16.19020997206902</v>
      </c>
      <c r="I16" s="15">
        <f>((0.005*H14)^2+(0.5*I14)^2)^0.5</f>
        <v>0.54218343148462034</v>
      </c>
      <c r="J16" s="3">
        <f>I16/H16</f>
        <v>3.348835082559045E-2</v>
      </c>
      <c r="K16" s="3"/>
      <c r="O16" s="43">
        <f>1-P16*$P$2</f>
        <v>0.92261208193106325</v>
      </c>
      <c r="P16">
        <v>9.4161115760155317E-2</v>
      </c>
      <c r="Q16">
        <f t="shared" si="0"/>
        <v>0.91312581695157125</v>
      </c>
      <c r="R16">
        <f>R14*$C16*$B16</f>
        <v>3.1459576372635292</v>
      </c>
      <c r="S16">
        <f>((S14*$C16*$B16)^2+($C16*$B$2*R14)^2+($C$2*$B16*R14)^2)^0.5</f>
        <v>0.23596758154500261</v>
      </c>
      <c r="T16" s="3">
        <f>S16/R16</f>
        <v>7.5006598547288764E-2</v>
      </c>
      <c r="U16">
        <f>U14*$C16*$B16</f>
        <v>14.783698707363</v>
      </c>
      <c r="V16">
        <f>((V14*$C16*$B16)^2+($C16*$B$2*U14)^2+($C$2*$B16*U14)^2)^0.5</f>
        <v>0.93750911796109637</v>
      </c>
      <c r="W16" s="3">
        <f>V16/U16</f>
        <v>6.3415058472083938E-2</v>
      </c>
      <c r="X16" s="3"/>
    </row>
    <row r="17" spans="2:26" x14ac:dyDescent="0.25">
      <c r="G17" s="3"/>
      <c r="J17" s="3"/>
      <c r="K17" s="3" t="s">
        <v>39</v>
      </c>
      <c r="L17" s="16">
        <f>E22/E16</f>
        <v>12.443793235318779</v>
      </c>
      <c r="M17" s="3">
        <f>((F22/E16)^2+((F16*E22)/(E16^2))^2)^0.5</f>
        <v>0.92043382349764025</v>
      </c>
      <c r="N17" s="3"/>
      <c r="O17" s="43"/>
      <c r="T17" s="3"/>
      <c r="W17" s="3"/>
      <c r="X17" s="3" t="s">
        <v>39</v>
      </c>
      <c r="Y17" s="16">
        <f>R22/R16</f>
        <v>10.262289442046724</v>
      </c>
      <c r="Z17" s="3">
        <f>((S22/R16)^2+((S16*R22)/(R16^2))^2)^0.5</f>
        <v>1.0699962146664317</v>
      </c>
    </row>
    <row r="18" spans="2:26" x14ac:dyDescent="0.25">
      <c r="B18">
        <v>1</v>
      </c>
      <c r="D18" t="s">
        <v>10</v>
      </c>
      <c r="E18">
        <v>0</v>
      </c>
      <c r="F18">
        <v>0</v>
      </c>
      <c r="G18" s="3" t="e">
        <v>#DIV/0!</v>
      </c>
      <c r="H18">
        <v>0.18845128438320993</v>
      </c>
      <c r="I18">
        <v>8.0777683067883108E-3</v>
      </c>
      <c r="J18" s="3">
        <v>4.286395995244275E-2</v>
      </c>
      <c r="K18" s="3" t="s">
        <v>18</v>
      </c>
      <c r="L18" s="16">
        <f>H22/H16</f>
        <v>1.2203217454349864</v>
      </c>
      <c r="M18" s="3">
        <f>((I22/H16)^2+((I16*H22)/(H16^2))^2)^0.5</f>
        <v>5.826765418146565E-2</v>
      </c>
      <c r="N18" s="3"/>
      <c r="O18" s="43">
        <f>1-P18*$P$2</f>
        <v>0.26249738787598176</v>
      </c>
      <c r="P18">
        <v>0.89735026560303943</v>
      </c>
      <c r="Q18">
        <f t="shared" si="0"/>
        <v>0.76444789926938372</v>
      </c>
      <c r="R18">
        <f>$Q18*E18</f>
        <v>0</v>
      </c>
      <c r="S18">
        <f>(($Q18*$Q$2*E18)^2+(F18*$Q18)^2)^0.5</f>
        <v>0</v>
      </c>
      <c r="T18" s="3" t="e">
        <f>S18/R18</f>
        <v>#DIV/0!</v>
      </c>
      <c r="U18">
        <f>$Q18*H18</f>
        <v>0.14406118846136207</v>
      </c>
      <c r="V18">
        <f>(($Q18*$Q$2*H18)^2+(I18*$Q18)^2)^0.5</f>
        <v>9.4876286691020859E-3</v>
      </c>
      <c r="W18" s="3">
        <f>V18/U18</f>
        <v>6.5858325690869302E-2</v>
      </c>
      <c r="X18" s="3" t="s">
        <v>18</v>
      </c>
      <c r="Y18" s="16">
        <f>U22/U16</f>
        <v>1.0063888661001743</v>
      </c>
      <c r="Z18" s="3">
        <f>((V22/U16)^2+((V16*U22)/(U16^2))^2)^0.5</f>
        <v>8.8194642905155163E-2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0</v>
      </c>
      <c r="F19">
        <f>((F18*$C19*$B19)^2+($C19*$B$2*E18)^2+($C$2*$B19*E18)^2)^0.5</f>
        <v>0</v>
      </c>
      <c r="G19" s="3" t="e">
        <f>F19/E19</f>
        <v>#DIV/0!</v>
      </c>
      <c r="H19" s="11">
        <f>H18*$C19*$B19</f>
        <v>9.4225642191604966E-2</v>
      </c>
      <c r="I19">
        <f>((I18*$C19*$B19)^2+($C19*$B$2*H18)^2+($C$2*$B19*H18)^2)^0.5</f>
        <v>4.5554166689501198E-3</v>
      </c>
      <c r="J19" s="3">
        <f>I19/H19</f>
        <v>4.8345827770394166E-2</v>
      </c>
      <c r="O19" s="43">
        <f>1-P19*$P$2</f>
        <v>0.26249738787598176</v>
      </c>
      <c r="P19">
        <v>0.89735026560303943</v>
      </c>
      <c r="Q19">
        <f t="shared" si="0"/>
        <v>0.76444789926938372</v>
      </c>
      <c r="R19">
        <f>R18*$C19*$B19</f>
        <v>0</v>
      </c>
      <c r="S19">
        <f>((S18*$C19*$B19)^2+($C19*$B$2*R18)^2+($C$2*$B19*R18)^2)^0.5</f>
        <v>0</v>
      </c>
      <c r="T19" s="3" t="e">
        <f>S19/R19</f>
        <v>#DIV/0!</v>
      </c>
      <c r="U19">
        <f>U18*$C19*$B19</f>
        <v>7.2030594230681033E-2</v>
      </c>
      <c r="V19">
        <f>((V18*$C19*$B19)^2+($C19*$B$2*U18)^2+($C$2*$B19*U18)^2)^0.5</f>
        <v>5.0097881884670998E-3</v>
      </c>
      <c r="W19" s="3">
        <f>V19/U19</f>
        <v>6.9550837973417809E-2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7.1453545682368249</v>
      </c>
      <c r="F21">
        <v>0.36730141027908181</v>
      </c>
      <c r="G21" s="3">
        <v>5.1404224488990818E-2</v>
      </c>
      <c r="H21">
        <v>3.2928775486790309</v>
      </c>
      <c r="I21">
        <v>0.10698574217929983</v>
      </c>
      <c r="J21" s="3">
        <v>3.2490045741973665E-2</v>
      </c>
      <c r="K21" s="3"/>
      <c r="O21" s="43">
        <f>1-P21*$P$2</f>
        <v>0.71688126920986073</v>
      </c>
      <c r="P21">
        <v>0.34448239788607671</v>
      </c>
      <c r="Q21">
        <f t="shared" si="0"/>
        <v>0.75304702138297308</v>
      </c>
      <c r="R21">
        <f>$Q21*E21</f>
        <v>5.380787974335961</v>
      </c>
      <c r="S21">
        <f>(($Q21*$Q$2*E21)^2+(F21*$Q21)^2)^0.5</f>
        <v>0.38585893919712366</v>
      </c>
      <c r="T21" s="3">
        <f>S21/R21</f>
        <v>7.1710489437142755E-2</v>
      </c>
      <c r="U21">
        <f>$Q21*H21</f>
        <v>2.4796916298116103</v>
      </c>
      <c r="V21">
        <f>(($Q21*$Q$2*H21)^2+(I21*$Q21)^2)^0.5</f>
        <v>0.14786122927195233</v>
      </c>
      <c r="W21" s="3">
        <f>V21/U21</f>
        <v>5.962887783880845E-2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42.872127409420948</v>
      </c>
      <c r="F22">
        <f>((F21*$C22*$B22)^2+($C22*$B$2*E21)^2+($C$2*$B22*E21)^2)^0.5</f>
        <v>2.2462589511896511</v>
      </c>
      <c r="G22" s="3">
        <f>F22/E22</f>
        <v>5.2394389710085774E-2</v>
      </c>
      <c r="H22" s="15">
        <f>H21*$C22*$B22</f>
        <v>19.757265292074187</v>
      </c>
      <c r="I22">
        <f>((I21*$C22*$B22)^2+($C22*$B$2*H21)^2+($C$2*$B22*H21)^2)^0.5</f>
        <v>0.67243841539935945</v>
      </c>
      <c r="J22" s="3">
        <f>I22/H22</f>
        <v>3.4034994492335657E-2</v>
      </c>
      <c r="K22" s="3"/>
      <c r="O22" s="43">
        <f>1-P22*$P$2</f>
        <v>0.71688126920986073</v>
      </c>
      <c r="P22">
        <v>0.34448239788607671</v>
      </c>
      <c r="Q22">
        <f t="shared" si="0"/>
        <v>0.75304702138297308</v>
      </c>
      <c r="R22">
        <f>R21*$C22*$B22</f>
        <v>32.28472784601577</v>
      </c>
      <c r="S22">
        <f>((S21*$C22*$B22)^2+($C22*$B$2*R21)^2+($C$2*$B22*R21)^2)^0.5</f>
        <v>2.3381749309304194</v>
      </c>
      <c r="T22" s="3">
        <f>S22/R22</f>
        <v>7.2423560207244289E-2</v>
      </c>
      <c r="U22">
        <f>U21*$C22*$B22</f>
        <v>14.878149778869663</v>
      </c>
      <c r="V22">
        <f>((V21*$C22*$B22)^2+($C22*$B$2*U21)^2+($C$2*$B22*U21)^2)^0.5</f>
        <v>0.89989820175806912</v>
      </c>
      <c r="W22" s="3">
        <f>V22/U22</f>
        <v>6.0484550507491734E-2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"/>
  <sheetViews>
    <sheetView topLeftCell="H1" workbookViewId="0">
      <selection activeCell="E10" sqref="E10:J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</cols>
  <sheetData>
    <row r="1" spans="1:27" x14ac:dyDescent="0.25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7" x14ac:dyDescent="0.25">
      <c r="A2" t="s">
        <v>34</v>
      </c>
      <c r="B2">
        <v>0.01</v>
      </c>
      <c r="C2">
        <v>0.01</v>
      </c>
      <c r="E2" s="54" t="s">
        <v>0</v>
      </c>
      <c r="F2" s="54"/>
      <c r="G2" s="54"/>
      <c r="H2" s="54"/>
      <c r="I2" s="54"/>
      <c r="J2" s="54"/>
      <c r="M2" t="s">
        <v>36</v>
      </c>
      <c r="O2">
        <f>'Exp2'!P2</f>
        <v>0.82186704611760497</v>
      </c>
      <c r="Q2">
        <v>0.05</v>
      </c>
      <c r="R2" s="54" t="s">
        <v>1</v>
      </c>
      <c r="S2" s="54"/>
      <c r="T2" s="54"/>
      <c r="U2" s="54"/>
      <c r="V2" s="54"/>
      <c r="W2" s="54"/>
    </row>
    <row r="3" spans="1:27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</row>
    <row r="4" spans="1:27" x14ac:dyDescent="0.25">
      <c r="B4">
        <v>1</v>
      </c>
      <c r="D4" t="s">
        <v>2</v>
      </c>
      <c r="E4">
        <v>291745.95895332081</v>
      </c>
      <c r="F4">
        <v>15177.945847267594</v>
      </c>
      <c r="G4" s="3">
        <v>5.2024528126184112E-2</v>
      </c>
      <c r="H4">
        <v>5945.7189836632788</v>
      </c>
      <c r="I4">
        <v>196.46337079698304</v>
      </c>
      <c r="J4" s="3">
        <v>3.3042828182225648E-2</v>
      </c>
      <c r="K4" s="23" t="s">
        <v>55</v>
      </c>
      <c r="L4" s="9">
        <f>1-E8/E5</f>
        <v>0.97390250432594527</v>
      </c>
      <c r="M4" s="8">
        <f>((F8/E5)^2+((F5*E8)/(E5^2))^2)^0.5</f>
        <v>2.0900106716341652E-3</v>
      </c>
      <c r="N4" s="42"/>
      <c r="O4" s="50">
        <f>1-P4*$O$2</f>
        <v>0.83639045377989585</v>
      </c>
      <c r="P4" s="25">
        <v>0.19907057594409555</v>
      </c>
      <c r="Q4">
        <v>1</v>
      </c>
      <c r="R4">
        <f>$Q4*E4</f>
        <v>291745.95895332081</v>
      </c>
      <c r="S4">
        <f>(($Q4*$Q$2*E4)^2+(F4*$Q4)^2)^0.5</f>
        <v>21051.349162383143</v>
      </c>
      <c r="T4" s="3">
        <f>S4/R4</f>
        <v>7.215643787460771E-2</v>
      </c>
      <c r="U4">
        <f>$Q4*H4</f>
        <v>5945.7189836632788</v>
      </c>
      <c r="V4">
        <f>(($Q4*$Q$2*H4)^2+(I4*$Q4)^2)^0.5</f>
        <v>356.33803003138411</v>
      </c>
      <c r="W4" s="3">
        <f>V4/U4</f>
        <v>5.9931865433007228E-2</v>
      </c>
      <c r="X4" s="23" t="s">
        <v>55</v>
      </c>
      <c r="Y4" s="9">
        <f>1-R8/R5</f>
        <v>0.97390250432594527</v>
      </c>
      <c r="Z4" s="8">
        <f>((S8/R5)^2+((S5*R8)/(R5^2))^2)^0.5</f>
        <v>2.7881070657044737E-3</v>
      </c>
      <c r="AA4" s="42"/>
    </row>
    <row r="5" spans="1:27" x14ac:dyDescent="0.25">
      <c r="B5">
        <v>1</v>
      </c>
      <c r="C5">
        <v>0.5</v>
      </c>
      <c r="D5" t="s">
        <v>23</v>
      </c>
      <c r="E5" s="1">
        <f>E4*$C5*$B5</f>
        <v>145872.9794766604</v>
      </c>
      <c r="F5" s="10">
        <f>((F4*$C5*$B5)^2+($C5*$B$2*E4)^2+($C$2*$B5*E4)^2)^0.5</f>
        <v>8260.2647116388471</v>
      </c>
      <c r="G5" s="3">
        <f>F5/E5</f>
        <v>5.6626420748199534E-2</v>
      </c>
      <c r="H5" s="1">
        <f>H4*$C5*$B5</f>
        <v>2972.8594918316394</v>
      </c>
      <c r="I5" s="10">
        <f>((I4*$C5*$B5)^2+($C5*$B$2*H4)^2+($C$2*$B5*H4)^2)^0.5</f>
        <v>118.61033173933437</v>
      </c>
      <c r="J5" s="3">
        <f>I5/H5</f>
        <v>3.9897725427398563E-2</v>
      </c>
      <c r="K5" s="23" t="s">
        <v>56</v>
      </c>
      <c r="L5" s="9">
        <f>1-H8/H5</f>
        <v>0.94177907362817215</v>
      </c>
      <c r="M5" s="3">
        <f>((I8/H5)^2+((I5*H8)/(H5^2))^2)^0.5</f>
        <v>3.2371065880588629E-3</v>
      </c>
      <c r="N5" s="3"/>
      <c r="O5" s="50">
        <f t="shared" ref="O5:O11" si="0">1-P5*$O$2</f>
        <v>0.83639045377989585</v>
      </c>
      <c r="P5" s="25">
        <v>0.19907057594409555</v>
      </c>
      <c r="Q5">
        <v>1</v>
      </c>
      <c r="R5">
        <f>R4*$C5*$B5</f>
        <v>145872.9794766604</v>
      </c>
      <c r="S5">
        <f>((S4*$C5*$B5)^2+($C5*$B$2*R4)^2+($C$2*$B5*R4)^2)^0.5</f>
        <v>11019.495835102505</v>
      </c>
      <c r="T5" s="3">
        <f>S5/R5</f>
        <v>7.5541720438126916E-2</v>
      </c>
      <c r="U5">
        <f>U4*$C5*$B5</f>
        <v>2972.8594918316394</v>
      </c>
      <c r="V5">
        <f>((V4*$C5*$B5)^2+($C5*$B$2*U4)^2+($C$2*$B5*U4)^2)^0.5</f>
        <v>190.16609763769313</v>
      </c>
      <c r="W5" s="3">
        <f>V5/U5</f>
        <v>6.3967401809672447E-2</v>
      </c>
      <c r="X5" s="23" t="s">
        <v>56</v>
      </c>
      <c r="Y5" s="9">
        <f>1-U8/U5</f>
        <v>0.94177907362817215</v>
      </c>
      <c r="Z5" s="3">
        <f>((V8/U5)^2+((V5*U8)/(U5^2))^2)^0.5</f>
        <v>5.2371022904296157E-3</v>
      </c>
      <c r="AA5" s="3"/>
    </row>
    <row r="6" spans="1:27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</row>
    <row r="7" spans="1:27" x14ac:dyDescent="0.25">
      <c r="B7">
        <v>1</v>
      </c>
      <c r="D7" t="s">
        <v>13</v>
      </c>
      <c r="E7">
        <v>7613.8389017072286</v>
      </c>
      <c r="F7">
        <v>396.14000292217042</v>
      </c>
      <c r="G7" s="3">
        <v>5.202894466723549E-2</v>
      </c>
      <c r="H7">
        <v>346.16526717543923</v>
      </c>
      <c r="I7">
        <v>10.9443837258387</v>
      </c>
      <c r="J7" s="3">
        <v>3.1616065398877818E-2</v>
      </c>
      <c r="K7" s="22" t="s">
        <v>54</v>
      </c>
      <c r="L7" s="3">
        <f>L4*F19</f>
        <v>0.69564464594710373</v>
      </c>
      <c r="M7" s="3">
        <f>((M4*F19)^2+(L4*G19)^2)^0.5</f>
        <v>9.9505246040048172E-3</v>
      </c>
      <c r="O7" s="50">
        <f t="shared" si="0"/>
        <v>0.6075605328222996</v>
      </c>
      <c r="P7" s="25">
        <v>0.47749750891161086</v>
      </c>
      <c r="Q7">
        <v>1</v>
      </c>
      <c r="R7">
        <f>$Q7*E7</f>
        <v>7613.8389017072286</v>
      </c>
      <c r="S7">
        <f>(($Q7*$Q$2*E7)^2+(F7*$Q7)^2)^0.5</f>
        <v>549.41173901551565</v>
      </c>
      <c r="T7" s="3">
        <f>S7/R7</f>
        <v>7.2159622249470326E-2</v>
      </c>
      <c r="U7">
        <f>$Q7*H7</f>
        <v>346.16526717543923</v>
      </c>
      <c r="V7">
        <f>(($Q7*$Q$2*H7)^2+(I7*$Q7)^2)^0.5</f>
        <v>20.478171686823291</v>
      </c>
      <c r="W7" s="3">
        <f>V7/U7</f>
        <v>5.9157210814119017E-2</v>
      </c>
      <c r="X7" s="22" t="s">
        <v>54</v>
      </c>
      <c r="Y7" s="3">
        <f>Y4*S19</f>
        <v>0.69564464594710373</v>
      </c>
      <c r="Z7" s="3">
        <f>((Z4*S19)^2+(Y4*T19)^2)^0.5</f>
        <v>1.0037449229706168E-2</v>
      </c>
    </row>
    <row r="8" spans="1:27" x14ac:dyDescent="0.25">
      <c r="B8">
        <v>1</v>
      </c>
      <c r="C8">
        <v>0.5</v>
      </c>
      <c r="D8" t="s">
        <v>40</v>
      </c>
      <c r="E8" s="10">
        <f>E7*$C8*$B8</f>
        <v>3806.9194508536143</v>
      </c>
      <c r="F8">
        <f>((F7*$C8*$B8)^2+($C8*$B$2*E7)^2+($C$2*$B8*E7)^2)^0.5</f>
        <v>215.58766971104376</v>
      </c>
      <c r="G8" s="3">
        <f>F8/E8</f>
        <v>5.6630478394467519E-2</v>
      </c>
      <c r="H8" s="10">
        <f>H7*$C8*$B8</f>
        <v>173.08263358771961</v>
      </c>
      <c r="I8">
        <f>((I7*$C8*$B8)^2+($C8*$B$2*H7)^2+($C$2*$B8*H7)^2)^0.5</f>
        <v>6.7025131711493975</v>
      </c>
      <c r="J8" s="3">
        <f>I8/H8</f>
        <v>3.8724353981778953E-2</v>
      </c>
      <c r="K8" s="22" t="s">
        <v>16</v>
      </c>
      <c r="L8" s="3">
        <f>L5*F19</f>
        <v>0.67269933830583728</v>
      </c>
      <c r="M8" s="3">
        <f>((M5*F19)^2+(L5*G19)^2)^0.5</f>
        <v>9.7903644781968998E-3</v>
      </c>
      <c r="O8" s="50">
        <f t="shared" si="0"/>
        <v>0.6075605328222996</v>
      </c>
      <c r="P8" s="25">
        <v>0.47749750891161086</v>
      </c>
      <c r="Q8">
        <v>1</v>
      </c>
      <c r="R8">
        <f>R7*$C8*$B8</f>
        <v>3806.9194508536143</v>
      </c>
      <c r="S8">
        <f>((S7*$C8*$B8)^2+($C8*$B$2*R7)^2+($C$2*$B8*R7)^2)^0.5</f>
        <v>287.59282431009478</v>
      </c>
      <c r="T8" s="3">
        <f>S8/R8</f>
        <v>7.5544762116153699E-2</v>
      </c>
      <c r="U8">
        <f>U7*$C8*$B8</f>
        <v>173.08263358771961</v>
      </c>
      <c r="V8">
        <f>((V7*$C8*$B8)^2+($C8*$B$2*U7)^2+($C$2*$B8*U7)^2)^0.5</f>
        <v>10.946126161048172</v>
      </c>
      <c r="W8" s="3">
        <f>V8/U8</f>
        <v>6.3242197869034567E-2</v>
      </c>
      <c r="X8" s="22" t="s">
        <v>16</v>
      </c>
      <c r="Y8" s="3">
        <f>Y5*S19</f>
        <v>0.67269933830583728</v>
      </c>
      <c r="Z8" s="3">
        <f>((Z5*S19)^2+(Y5*T19)^2)^0.5</f>
        <v>1.0222444421548016E-2</v>
      </c>
    </row>
    <row r="9" spans="1:27" x14ac:dyDescent="0.25">
      <c r="K9" s="22"/>
      <c r="M9" s="42"/>
      <c r="O9" s="50"/>
      <c r="P9" s="25"/>
      <c r="T9" s="3"/>
      <c r="W9" s="3"/>
      <c r="X9" s="22"/>
      <c r="Z9" s="42"/>
    </row>
    <row r="10" spans="1:27" x14ac:dyDescent="0.25">
      <c r="A10">
        <v>0.88120500000000002</v>
      </c>
      <c r="B10">
        <v>1</v>
      </c>
      <c r="D10" t="s">
        <v>12</v>
      </c>
      <c r="E10">
        <v>68438.822172894041</v>
      </c>
      <c r="F10">
        <v>3934.4403714025966</v>
      </c>
      <c r="G10" s="3">
        <v>5.7488429030283276E-2</v>
      </c>
      <c r="H10">
        <v>8981.4124816958556</v>
      </c>
      <c r="I10">
        <v>359.10453125362528</v>
      </c>
      <c r="J10" s="3">
        <v>3.9983079719975154E-2</v>
      </c>
      <c r="K10" s="23"/>
      <c r="L10" t="s">
        <v>51</v>
      </c>
      <c r="O10" s="50">
        <f t="shared" si="0"/>
        <v>0.37231144024037699</v>
      </c>
      <c r="P10" s="25">
        <v>0.76373491640131297</v>
      </c>
      <c r="Q10" s="52">
        <f>P14*P15</f>
        <v>0.36832398995865995</v>
      </c>
      <c r="R10">
        <f>$Q10*E10</f>
        <v>25207.660050791539</v>
      </c>
      <c r="S10">
        <f>(($Q10*$Q$2*E10)^2+(F10*$Q10)^2)^0.5</f>
        <v>1920.5721771484139</v>
      </c>
      <c r="T10" s="3">
        <f>S10/R10</f>
        <v>7.6190022131312679E-2</v>
      </c>
      <c r="U10">
        <f>$Q10*H10</f>
        <v>3308.0696807227273</v>
      </c>
      <c r="V10">
        <f>(($Q10*$Q$2*H10)^2+(I10*$Q10)^2)^0.5</f>
        <v>211.78484968113091</v>
      </c>
      <c r="W10" s="3">
        <f>V10/U10</f>
        <v>6.4020673722586588E-2</v>
      </c>
      <c r="X10" s="23"/>
      <c r="Y10" t="s">
        <v>51</v>
      </c>
    </row>
    <row r="11" spans="1:27" ht="15.75" thickBot="1" x14ac:dyDescent="0.3">
      <c r="A11" s="18"/>
      <c r="B11" s="18">
        <v>1</v>
      </c>
      <c r="C11" s="18">
        <v>0.5</v>
      </c>
      <c r="D11" s="18" t="s">
        <v>41</v>
      </c>
      <c r="E11" s="19">
        <f>E10*$C11*$B11</f>
        <v>34219.41108644702</v>
      </c>
      <c r="F11" s="18">
        <f>((F10*$C11*$B11)^2+($C11*$B$2*E10)^2+($C$2*$B11*E10)^2)^0.5</f>
        <v>2110.7911565529821</v>
      </c>
      <c r="G11" s="20">
        <f>F11/E11</f>
        <v>6.168402931367175E-2</v>
      </c>
      <c r="H11" s="19">
        <f>H10*$C11*$B11</f>
        <v>4490.7062408479278</v>
      </c>
      <c r="I11" s="18">
        <f>((I10*$C11*$B11)^2+($C11*$B$2*H10)^2+($C$2*$B11*H10)^2)^0.5</f>
        <v>205.72369178710738</v>
      </c>
      <c r="J11" s="20">
        <f>I11/H11</f>
        <v>4.5810988462309875E-2</v>
      </c>
      <c r="K11" s="23" t="s">
        <v>19</v>
      </c>
      <c r="L11" s="2">
        <f>E11/E5</f>
        <v>0.234583616576654</v>
      </c>
      <c r="M11" s="3">
        <f>((F11/E5)^2+((F5*E11)/(E5^2))^2)^0.5</f>
        <v>1.9642748158077421E-2</v>
      </c>
      <c r="N11" s="25"/>
      <c r="O11" s="51">
        <f t="shared" si="0"/>
        <v>0.37231144024037699</v>
      </c>
      <c r="P11" s="18">
        <v>0.76373491640131297</v>
      </c>
      <c r="Q11" s="53">
        <f>P14*P15</f>
        <v>0.36832398995865995</v>
      </c>
      <c r="R11" s="18">
        <f>R10*$C11*$B11</f>
        <v>12603.83002539577</v>
      </c>
      <c r="S11" s="18">
        <f>((S10*$C11*$B11)^2+($C11*$B$2*R10)^2+($C$2*$B11*R10)^2)^0.5</f>
        <v>1000.7885079094801</v>
      </c>
      <c r="T11" s="20">
        <f>S11/R11</f>
        <v>7.9403523047594779E-2</v>
      </c>
      <c r="U11" s="18">
        <f>U10*$C11*$B11</f>
        <v>1654.0348403613636</v>
      </c>
      <c r="V11" s="18">
        <f>((V10*$C11*$B11)^2+($C11*$B$2*U10)^2+($C$2*$B11*U10)^2)^0.5</f>
        <v>112.16559751180138</v>
      </c>
      <c r="W11" s="20">
        <f>V11/U11</f>
        <v>6.7813322171192056E-2</v>
      </c>
      <c r="X11" s="23" t="s">
        <v>19</v>
      </c>
      <c r="Y11" s="2">
        <f>R11/R5</f>
        <v>8.6402773636445634E-2</v>
      </c>
      <c r="Z11" s="3">
        <f>((S11/R5)^2+((S5*R11)/(R5^2))^2)^0.5</f>
        <v>9.4694724009532528E-3</v>
      </c>
      <c r="AA11" s="27"/>
    </row>
    <row r="12" spans="1:27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1.5105679407946428</v>
      </c>
      <c r="M12" s="3">
        <f>((I11/H5)^2+((I5*H11)/(H5^2))^2)^0.5</f>
        <v>9.1765916505802125E-2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0.5563784110571196</v>
      </c>
      <c r="Z12" s="3">
        <f>((V11/U5)^2+((V5*U11)/(U5^2))^2)^0.5</f>
        <v>5.1867107735756361E-2</v>
      </c>
    </row>
    <row r="13" spans="1:27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P13" s="35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</row>
    <row r="14" spans="1:27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37.317852888626717</v>
      </c>
      <c r="J14" s="6">
        <f>((F5/E8)^2+((F8*E5)/(E8^2))^2)^0.5</f>
        <v>3.0686745751990125</v>
      </c>
      <c r="K14" s="22" t="s">
        <v>65</v>
      </c>
      <c r="L14" s="3">
        <f>L11/F23</f>
        <v>0.28150033989198481</v>
      </c>
      <c r="M14" s="3">
        <f>((M11/F23)^2+((L11*G23)/(F23^2))^2)^0.5</f>
        <v>2.3905115932834172E-2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37.317852888626717</v>
      </c>
      <c r="W14" s="6">
        <f>((S5/R8)^2+((S8*R5)/(R8^2))^2)^0.5</f>
        <v>4.0936600858455545</v>
      </c>
      <c r="X14" s="22" t="s">
        <v>65</v>
      </c>
      <c r="Y14" s="3">
        <f>Y11/S23</f>
        <v>0.10368332836373476</v>
      </c>
      <c r="Z14" s="3">
        <f>((Z11/S23)^2+((Y11*T23)/(S23^2))^2)^0.5</f>
        <v>1.145758060812118E-2</v>
      </c>
    </row>
    <row r="15" spans="1:27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16.175954803836351</v>
      </c>
      <c r="J15">
        <f>((I5/H8)^2+((I8*H5)/(H8^2))^2)^0.5</f>
        <v>0.95498989652978072</v>
      </c>
      <c r="K15" s="22" t="s">
        <v>66</v>
      </c>
      <c r="L15" s="3">
        <f>L12/F23</f>
        <v>1.8126815289535714</v>
      </c>
      <c r="M15" s="3">
        <f>((M12/F23)^2+((L12*G23)/(F23^2))^2)^0.5</f>
        <v>0.11306360602500555</v>
      </c>
      <c r="O15" s="22"/>
      <c r="P15" s="8">
        <f>L8/L15</f>
        <v>0.37110729466867498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16.175954803836351</v>
      </c>
      <c r="W15">
        <f>((V5/U8)^2+((V8*U5)/(U8^2))^2)^0.5</f>
        <v>1.5450154755183219</v>
      </c>
      <c r="X15" s="22" t="s">
        <v>66</v>
      </c>
      <c r="Y15" s="3">
        <f>Y12/S23</f>
        <v>0.66765409326854352</v>
      </c>
      <c r="Z15" s="3">
        <f>((Z12/S23)^2+((Y12*T23)/(S23^2))^2)^0.5</f>
        <v>6.2952647943260748E-2</v>
      </c>
    </row>
    <row r="16" spans="1:27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6.8511842001062009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</row>
    <row r="17" spans="4:27" x14ac:dyDescent="0.25">
      <c r="D17" s="6"/>
      <c r="E17" s="36"/>
      <c r="F17" s="37"/>
      <c r="G17" s="38"/>
      <c r="H17" t="s">
        <v>59</v>
      </c>
      <c r="I17">
        <f>I14*F16</f>
        <v>26.655609206161941</v>
      </c>
      <c r="J17">
        <f>((J14*F16)^2+(I14*G16)^2)^0.5</f>
        <v>2.2240898249960956</v>
      </c>
      <c r="K17" s="22" t="s">
        <v>70</v>
      </c>
      <c r="O17" s="22" t="str">
        <f>X26</f>
        <v>DrR Pu BExt</v>
      </c>
      <c r="P17" s="22">
        <f>Y26</f>
        <v>9.0680100755667677E-3</v>
      </c>
      <c r="Q17" s="6"/>
      <c r="R17" s="36"/>
      <c r="S17" s="37"/>
      <c r="T17" s="38"/>
      <c r="U17" t="s">
        <v>42</v>
      </c>
      <c r="V17">
        <f>V14*S16</f>
        <v>26.655609206161941</v>
      </c>
      <c r="W17">
        <f>((W14*S16)^2+(V14*T16)^2)^0.5</f>
        <v>2.9482420676452086</v>
      </c>
      <c r="X17" s="22" t="s">
        <v>70</v>
      </c>
    </row>
    <row r="18" spans="4:27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11.554253431311679</v>
      </c>
      <c r="J18">
        <f>((J15*F16)^2+(I15*G16)^2)^0.5</f>
        <v>0.70143366496445381</v>
      </c>
      <c r="K18" s="45" t="s">
        <v>71</v>
      </c>
      <c r="L18" s="3">
        <f>L14/L7</f>
        <v>0.40466111761519957</v>
      </c>
      <c r="M18">
        <f>((M14/L7)^2+((L14*M7)/(L7^2))^2)^0.5</f>
        <v>3.4848057432999083E-2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11.554253431311679</v>
      </c>
      <c r="W18">
        <f>((W15*S16)^2+(V15*T16)^2)^0.5</f>
        <v>1.1156139341997946</v>
      </c>
      <c r="X18" s="45" t="s">
        <v>71</v>
      </c>
      <c r="Y18" s="3">
        <f>Y14/Y7</f>
        <v>0.14904639742116085</v>
      </c>
      <c r="Z18">
        <f>((Z14/Y7)^2+((Y14*Z7)/(Y7^2))^2)^0.5</f>
        <v>1.6610260912480832E-2</v>
      </c>
      <c r="AA18" s="3"/>
    </row>
    <row r="19" spans="4:27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2.6946384896389635</v>
      </c>
      <c r="M19">
        <f>((M15/L8)^2+((L15*M8)/(L8^2))^2)^0.5</f>
        <v>0.172589221900874</v>
      </c>
      <c r="O19" s="22"/>
      <c r="P19" s="35"/>
      <c r="Q19" s="6"/>
      <c r="R19" s="40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3">
        <f>Y15/Y8</f>
        <v>0.99250000000000005</v>
      </c>
      <c r="Z19">
        <f>((Z15/Y8)^2+((Y15*Z8)/(Y8^2))^2)^0.5</f>
        <v>9.4789716922296124E-2</v>
      </c>
    </row>
    <row r="20" spans="4:27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</row>
    <row r="21" spans="4:27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</row>
    <row r="22" spans="4:27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2.4712035737293649</v>
      </c>
      <c r="M22">
        <f>M18/(L18^2)</f>
        <v>0.21281175857336396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6.7093201667551678</v>
      </c>
      <c r="Z22">
        <f>Z18/(Y18^2)</f>
        <v>0.74771051460080817</v>
      </c>
    </row>
    <row r="23" spans="4:27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0.37110729466867493</v>
      </c>
      <c r="M23">
        <f>M19/(L19^2)</f>
        <v>2.3769095362838999E-2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1.0075566750629723</v>
      </c>
      <c r="Z23">
        <f>Z19/(Y19^2)</f>
        <v>9.6227719911726989E-2</v>
      </c>
    </row>
    <row r="24" spans="4:27" x14ac:dyDescent="0.25">
      <c r="D24" s="6"/>
      <c r="H24" s="6"/>
      <c r="I24" s="6"/>
      <c r="J24" s="6"/>
      <c r="K24" s="22"/>
      <c r="O24" s="22"/>
      <c r="P24" s="25"/>
      <c r="X24" s="22"/>
    </row>
    <row r="25" spans="4:27" x14ac:dyDescent="0.25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1.7654442884752379</v>
      </c>
      <c r="M25">
        <f>((L22*G25)^2+(M22*F25)^2)^0.5</f>
        <v>0.25879472206947429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6.8511842001062009</v>
      </c>
      <c r="Z25">
        <f>((Y22*T25)^2+(Z22*S25)^2)^0.5</f>
        <v>0.90444821468840308</v>
      </c>
    </row>
    <row r="26" spans="4:27" x14ac:dyDescent="0.25">
      <c r="K26" s="22" t="s">
        <v>74</v>
      </c>
      <c r="L26">
        <f>(L23-1)*F25</f>
        <v>-0.75467124639759009</v>
      </c>
      <c r="M26">
        <f>((L23*G25)^2+(M23*F25)^2)^0.5</f>
        <v>2.9209933030504412E-2</v>
      </c>
      <c r="O26" s="22"/>
      <c r="X26" s="22" t="s">
        <v>74</v>
      </c>
      <c r="Y26">
        <f>(Y23-1)*S25</f>
        <v>9.0680100755667677E-3</v>
      </c>
      <c r="Z26">
        <f>((Y23*T25)^2+(Z23*S25)^2)^0.5</f>
        <v>0.11673235954501947</v>
      </c>
    </row>
    <row r="27" spans="4:27" x14ac:dyDescent="0.25">
      <c r="Z27" s="4"/>
    </row>
    <row r="30" spans="4:27" x14ac:dyDescent="0.25">
      <c r="Z30" s="4"/>
    </row>
  </sheetData>
  <mergeCells count="3">
    <mergeCell ref="A1:W1"/>
    <mergeCell ref="R2:W2"/>
    <mergeCell ref="E2:J2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2016-04-15T09:01:46Z</dcterms:modified>
</cp:coreProperties>
</file>