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Experiment\Conditions_Results\MS_Request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N11" i="1"/>
  <c r="F18" i="1" l="1"/>
  <c r="G18" i="1"/>
  <c r="H18" i="1"/>
  <c r="I18" i="1"/>
  <c r="E18" i="1"/>
  <c r="E25" i="1"/>
  <c r="I9" i="1" l="1"/>
  <c r="H9" i="1"/>
  <c r="G9" i="1"/>
  <c r="F9" i="1"/>
  <c r="E9" i="1"/>
  <c r="I19" i="1"/>
  <c r="I25" i="1" s="1"/>
  <c r="H19" i="1"/>
  <c r="H25" i="1" s="1"/>
  <c r="G19" i="1"/>
  <c r="G25" i="1" s="1"/>
  <c r="F19" i="1"/>
  <c r="F25" i="1" s="1"/>
  <c r="E19" i="1"/>
  <c r="I13" i="1"/>
  <c r="I21" i="1" s="1"/>
  <c r="I27" i="1" s="1"/>
  <c r="I14" i="1"/>
  <c r="I22" i="1" s="1"/>
  <c r="I28" i="1" s="1"/>
  <c r="I15" i="1"/>
  <c r="I23" i="1" s="1"/>
  <c r="I29" i="1" s="1"/>
  <c r="I16" i="1"/>
  <c r="I24" i="1" s="1"/>
  <c r="I17" i="1"/>
  <c r="H13" i="1"/>
  <c r="H21" i="1" s="1"/>
  <c r="H27" i="1" s="1"/>
  <c r="H14" i="1"/>
  <c r="H22" i="1" s="1"/>
  <c r="H28" i="1" s="1"/>
  <c r="H15" i="1"/>
  <c r="H23" i="1" s="1"/>
  <c r="H29" i="1" s="1"/>
  <c r="H16" i="1"/>
  <c r="H24" i="1" s="1"/>
  <c r="H17" i="1"/>
  <c r="G13" i="1"/>
  <c r="G21" i="1" s="1"/>
  <c r="G27" i="1" s="1"/>
  <c r="G14" i="1"/>
  <c r="G22" i="1" s="1"/>
  <c r="G28" i="1" s="1"/>
  <c r="G15" i="1"/>
  <c r="G23" i="1" s="1"/>
  <c r="G29" i="1" s="1"/>
  <c r="G16" i="1"/>
  <c r="G24" i="1" s="1"/>
  <c r="G17" i="1"/>
  <c r="F13" i="1"/>
  <c r="F21" i="1" s="1"/>
  <c r="F27" i="1" s="1"/>
  <c r="F14" i="1"/>
  <c r="F22" i="1" s="1"/>
  <c r="F28" i="1" s="1"/>
  <c r="F15" i="1"/>
  <c r="F23" i="1" s="1"/>
  <c r="F29" i="1" s="1"/>
  <c r="F16" i="1"/>
  <c r="F24" i="1" s="1"/>
  <c r="F17" i="1"/>
  <c r="E13" i="1"/>
  <c r="E21" i="1" s="1"/>
  <c r="E27" i="1" s="1"/>
  <c r="E14" i="1"/>
  <c r="E22" i="1" s="1"/>
  <c r="E28" i="1" s="1"/>
  <c r="E15" i="1"/>
  <c r="E23" i="1" s="1"/>
  <c r="E29" i="1" s="1"/>
  <c r="E16" i="1"/>
  <c r="E24" i="1" s="1"/>
  <c r="E17" i="1"/>
  <c r="I12" i="1"/>
  <c r="I4" i="1" s="1"/>
  <c r="H12" i="1"/>
  <c r="H4" i="1" s="1"/>
  <c r="G12" i="1"/>
  <c r="G4" i="1" s="1"/>
  <c r="F12" i="1"/>
  <c r="F4" i="1" s="1"/>
  <c r="E12" i="1"/>
  <c r="E4" i="1" s="1"/>
  <c r="I11" i="1"/>
  <c r="I8" i="1" s="1"/>
  <c r="H11" i="1"/>
  <c r="H8" i="1" s="1"/>
  <c r="G11" i="1"/>
  <c r="G8" i="1" s="1"/>
  <c r="F11" i="1"/>
  <c r="F8" i="1" s="1"/>
  <c r="E11" i="1"/>
  <c r="E8" i="1" s="1"/>
  <c r="I10" i="1"/>
  <c r="I7" i="1" s="1"/>
  <c r="I3" i="1" s="1"/>
  <c r="H10" i="1"/>
  <c r="H7" i="1" s="1"/>
  <c r="H3" i="1" s="1"/>
  <c r="G10" i="1"/>
  <c r="G7" i="1" s="1"/>
  <c r="G3" i="1" s="1"/>
  <c r="F10" i="1"/>
  <c r="F7" i="1" s="1"/>
  <c r="F3" i="1" s="1"/>
  <c r="E10" i="1"/>
  <c r="E7" i="1" s="1"/>
  <c r="E3" i="1" s="1"/>
  <c r="E20" i="1" l="1"/>
  <c r="I20" i="1"/>
  <c r="G20" i="1"/>
  <c r="H20" i="1"/>
  <c r="F20" i="1"/>
  <c r="G26" i="1" l="1"/>
  <c r="G6" i="1" s="1"/>
  <c r="G5" i="1"/>
  <c r="E26" i="1"/>
  <c r="E6" i="1" s="1"/>
  <c r="E5" i="1"/>
  <c r="F26" i="1"/>
  <c r="F6" i="1" s="1"/>
  <c r="F5" i="1"/>
  <c r="H5" i="1"/>
  <c r="H30" i="1" s="1"/>
  <c r="H26" i="1"/>
  <c r="H6" i="1" s="1"/>
  <c r="I5" i="1"/>
  <c r="I30" i="1" s="1"/>
  <c r="I26" i="1"/>
  <c r="I6" i="1" s="1"/>
  <c r="F30" i="1" l="1"/>
  <c r="E30" i="1"/>
  <c r="G30" i="1"/>
</calcChain>
</file>

<file path=xl/sharedStrings.xml><?xml version="1.0" encoding="utf-8"?>
<sst xmlns="http://schemas.openxmlformats.org/spreadsheetml/2006/main" count="192" uniqueCount="92">
  <si>
    <t>Vial</t>
  </si>
  <si>
    <t>Activities</t>
  </si>
  <si>
    <t>(µCi)</t>
  </si>
  <si>
    <t>Zr95</t>
  </si>
  <si>
    <t>Nb95</t>
  </si>
  <si>
    <t>Ce144</t>
  </si>
  <si>
    <t>Cs 137</t>
  </si>
  <si>
    <t>Ru106-Rh106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</si>
  <si>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</si>
  <si>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</si>
  <si>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</si>
  <si>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</si>
  <si>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</si>
  <si>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</si>
  <si>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</si>
  <si>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</si>
  <si>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</si>
  <si>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Totals</t>
  </si>
  <si>
    <t>Nitric Acid Molarity</t>
  </si>
  <si>
    <t>4 M</t>
  </si>
  <si>
    <t>50 (µL)</t>
  </si>
  <si>
    <t>0.75 M</t>
  </si>
  <si>
    <t xml:space="preserve">Iron Sulfamate </t>
  </si>
  <si>
    <t>0 M</t>
  </si>
  <si>
    <t>100 (µL)</t>
  </si>
  <si>
    <t>11/21/14-11/26/14</t>
  </si>
  <si>
    <t>0.2 ml of 41G</t>
  </si>
  <si>
    <t>0.2 ml of 42 G</t>
  </si>
  <si>
    <t>0.2 ml of 43 G</t>
  </si>
  <si>
    <t>0.2 ml of 44 G</t>
  </si>
  <si>
    <t>0.2 ml of 45 G</t>
  </si>
  <si>
    <t>0.2 ml of 46 G</t>
  </si>
  <si>
    <t>5.0 ml</t>
  </si>
  <si>
    <t>0.16 M</t>
  </si>
  <si>
    <t>0.024 M</t>
  </si>
  <si>
    <t>Date Worked on</t>
  </si>
  <si>
    <t>Extra Details</t>
  </si>
  <si>
    <t>Waste after 4 TBP Contacts. First Cycle</t>
  </si>
  <si>
    <t>Experiment</t>
  </si>
  <si>
    <t>Matts</t>
  </si>
  <si>
    <t>Screw Up</t>
  </si>
  <si>
    <t>Matts/Screw Up</t>
  </si>
  <si>
    <t>Pauls</t>
  </si>
  <si>
    <t>Start of Cycle 2</t>
  </si>
  <si>
    <t>Start of Cycle 3 (multiply results by 12)</t>
  </si>
  <si>
    <t>End of cycle 3 (multiply results by 144)</t>
  </si>
  <si>
    <t>Volume Sent</t>
  </si>
  <si>
    <t>Waste after 1 TBP Contact. First Cycle</t>
  </si>
  <si>
    <t>Original solution used for Matts and Screw Up Experiment</t>
  </si>
  <si>
    <t>1 Cycle. 1 TBP 1 Fe contact, no sodium nitrite added</t>
  </si>
  <si>
    <t>47G</t>
  </si>
  <si>
    <t xml:space="preserve"> 1 TBP 1 Fe 1 C</t>
  </si>
  <si>
    <t>48G</t>
  </si>
  <si>
    <t xml:space="preserve"> 1 TBP 2 Fe 1C</t>
  </si>
  <si>
    <t>49G</t>
  </si>
  <si>
    <t xml:space="preserve"> 1 TBP 3 Fe 1C</t>
  </si>
  <si>
    <t>50G</t>
  </si>
  <si>
    <t xml:space="preserve"> 2 TBP 1 Fe 1C</t>
  </si>
  <si>
    <t>51G</t>
  </si>
  <si>
    <t xml:space="preserve"> 3 TBP 1 Fe 1C</t>
  </si>
  <si>
    <t>52G</t>
  </si>
  <si>
    <t xml:space="preserve"> 4 TBP 1 Fe 1C</t>
  </si>
  <si>
    <t>42G taper</t>
  </si>
  <si>
    <t xml:space="preserve"> 2C Start</t>
  </si>
  <si>
    <t>70G</t>
  </si>
  <si>
    <t xml:space="preserve"> 1 TBP 1 Fe 2C</t>
  </si>
  <si>
    <t>71G</t>
  </si>
  <si>
    <t xml:space="preserve"> 2 TBP 1 Fe 2C</t>
  </si>
  <si>
    <t>72G</t>
  </si>
  <si>
    <t xml:space="preserve"> 3 TBP 1 Fe 2C</t>
  </si>
  <si>
    <t>73G</t>
  </si>
  <si>
    <t xml:space="preserve"> 4 TBP 1 Fe 2C</t>
  </si>
  <si>
    <t xml:space="preserve">74G </t>
  </si>
  <si>
    <t>0.1 ml 3C Start</t>
  </si>
  <si>
    <t xml:space="preserve">75G trace waste </t>
  </si>
  <si>
    <t>3C waste</t>
  </si>
  <si>
    <t>81G trace</t>
  </si>
  <si>
    <t xml:space="preserve"> 1 TBP 1 Fe 3C</t>
  </si>
  <si>
    <t>82G trace</t>
  </si>
  <si>
    <t xml:space="preserve"> 2 TBP 1 Fe 3C</t>
  </si>
  <si>
    <t>83G Trace</t>
  </si>
  <si>
    <t xml:space="preserve"> 3 TBP 1 Fe 3C</t>
  </si>
  <si>
    <t>84G trace</t>
  </si>
  <si>
    <t xml:space="preserve"> 4 TBP 1 Fe 3C</t>
  </si>
  <si>
    <t>original solution used for Pauls exp</t>
  </si>
  <si>
    <t>waste after first cycle</t>
  </si>
  <si>
    <t>0.00096 M</t>
  </si>
  <si>
    <t>0.013 M</t>
  </si>
  <si>
    <t>0.019 M</t>
  </si>
  <si>
    <t>53G tracer</t>
  </si>
  <si>
    <t>waste after second cycle</t>
  </si>
  <si>
    <t>too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</si>
</sst>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tabSelected="1" workbookViewId="0">
      <selection activeCell="O12" sqref="O12"/>
    </sheetView>
  </sheetViews>
  <sheetFormatPr defaultRowHeight="15" x14ac:dyDescent="0.25"/>
  <cols>
    <col min="2" max="2" width="15.140625" bestFit="1" customWidth="1"/>
    <col min="3" max="3" width="21.140625" bestFit="1" customWidth="1"/>
    <col min="4" max="4" width="26" customWidth="1"/>
    <col min="5" max="5" width="12.140625" bestFit="1" customWidth="1"/>
    <col min="6" max="8" width="9.5703125" bestFit="1" customWidth="1"/>
    <col min="9" max="9" width="12.42578125" bestFit="1" customWidth="1"/>
    <col min="10" max="10" width="18.28515625" bestFit="1" customWidth="1"/>
    <col min="11" max="11" width="18.28515625" customWidth="1"/>
    <col min="12" max="12" width="12.5703125" bestFit="1" customWidth="1"/>
    <col min="13" max="13" width="17.42578125" bestFit="1" customWidth="1"/>
    <col min="14" max="14" width="12.7109375" bestFit="1" customWidth="1"/>
  </cols>
  <sheetData>
    <row r="1" spans="2:15" x14ac:dyDescent="0.25">
      <c r="E1" t="s">
        <v>1</v>
      </c>
      <c r="F1" t="s">
        <v>2</v>
      </c>
    </row>
    <row r="2" spans="2:15" x14ac:dyDescent="0.25">
      <c r="B2" t="s">
        <v>38</v>
      </c>
      <c r="C2" t="s">
        <v>0</v>
      </c>
      <c r="D2" t="s">
        <v>36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18</v>
      </c>
      <c r="K2" t="s">
        <v>22</v>
      </c>
      <c r="L2" t="s">
        <v>46</v>
      </c>
      <c r="M2" t="s">
        <v>35</v>
      </c>
    </row>
    <row r="3" spans="2:15" ht="30" x14ac:dyDescent="0.25">
      <c r="B3" t="s">
        <v>39</v>
      </c>
      <c r="C3" t="s">
        <v>8</v>
      </c>
      <c r="D3" s="3" t="s">
        <v>37</v>
      </c>
      <c r="E3" s="4">
        <f>E7</f>
        <v>0.17370000000000002</v>
      </c>
      <c r="F3" s="4">
        <f t="shared" ref="F3:I3" si="0">F7</f>
        <v>0.33350000000000002</v>
      </c>
      <c r="G3" s="4">
        <f t="shared" si="0"/>
        <v>1.2545000000000002</v>
      </c>
      <c r="H3" s="4">
        <f t="shared" si="0"/>
        <v>0.13600000000000001</v>
      </c>
      <c r="I3" s="4">
        <f t="shared" si="0"/>
        <v>0.57000000000000006</v>
      </c>
      <c r="J3" t="s">
        <v>19</v>
      </c>
      <c r="K3" t="s">
        <v>23</v>
      </c>
      <c r="L3" t="s">
        <v>20</v>
      </c>
      <c r="M3" t="s">
        <v>25</v>
      </c>
    </row>
    <row r="4" spans="2:15" x14ac:dyDescent="0.25">
      <c r="B4" t="s">
        <v>39</v>
      </c>
      <c r="C4" t="s">
        <v>9</v>
      </c>
      <c r="D4" s="3" t="s">
        <v>43</v>
      </c>
      <c r="E4" s="4">
        <f>E12</f>
        <v>8.8582499999999998E-3</v>
      </c>
      <c r="F4" s="4">
        <f t="shared" ref="F4:I4" si="1">F12</f>
        <v>3.3750000000000004E-3</v>
      </c>
      <c r="G4" s="4">
        <f t="shared" si="1"/>
        <v>4.8250000000000001E-2</v>
      </c>
      <c r="H4" s="4">
        <f t="shared" si="1"/>
        <v>1.6574999999999999E-4</v>
      </c>
      <c r="I4" s="4">
        <f t="shared" si="1"/>
        <v>3.075E-2</v>
      </c>
      <c r="J4" t="s">
        <v>19</v>
      </c>
      <c r="K4" t="s">
        <v>34</v>
      </c>
      <c r="L4" t="s">
        <v>20</v>
      </c>
      <c r="M4" t="s">
        <v>25</v>
      </c>
    </row>
    <row r="5" spans="2:15" ht="30" x14ac:dyDescent="0.25">
      <c r="B5" t="s">
        <v>39</v>
      </c>
      <c r="C5" t="s">
        <v>10</v>
      </c>
      <c r="D5" s="3" t="s">
        <v>44</v>
      </c>
      <c r="E5" s="4">
        <f>E20</f>
        <v>1.3287374999999999E-5</v>
      </c>
      <c r="F5" s="4">
        <f t="shared" ref="F5:I5" si="2">F20</f>
        <v>5.0625000000000002E-6</v>
      </c>
      <c r="G5" s="4">
        <f t="shared" si="2"/>
        <v>7.2374999999999997E-5</v>
      </c>
      <c r="H5" s="4">
        <f t="shared" si="2"/>
        <v>2.4862499999999999E-7</v>
      </c>
      <c r="I5" s="4">
        <f t="shared" si="2"/>
        <v>4.6124999999999996E-5</v>
      </c>
      <c r="J5" t="s">
        <v>19</v>
      </c>
      <c r="K5" t="s">
        <v>34</v>
      </c>
      <c r="L5" t="s">
        <v>20</v>
      </c>
      <c r="M5" t="s">
        <v>25</v>
      </c>
    </row>
    <row r="6" spans="2:15" ht="30" x14ac:dyDescent="0.25">
      <c r="B6" t="s">
        <v>39</v>
      </c>
      <c r="C6" t="s">
        <v>11</v>
      </c>
      <c r="D6" s="3" t="s">
        <v>45</v>
      </c>
      <c r="E6" s="4">
        <f>E26</f>
        <v>1.99310625E-8</v>
      </c>
      <c r="F6" s="4">
        <f t="shared" ref="F6:I6" si="3">F26</f>
        <v>7.5937499999999998E-9</v>
      </c>
      <c r="G6" s="4">
        <f t="shared" si="3"/>
        <v>1.0856249999999999E-7</v>
      </c>
      <c r="H6" s="4">
        <f t="shared" si="3"/>
        <v>3.7293749999999999E-10</v>
      </c>
      <c r="I6" s="4">
        <f t="shared" si="3"/>
        <v>6.9187499999999983E-8</v>
      </c>
      <c r="J6" t="s">
        <v>19</v>
      </c>
      <c r="K6" t="s">
        <v>34</v>
      </c>
      <c r="L6" t="s">
        <v>20</v>
      </c>
      <c r="M6" t="s">
        <v>25</v>
      </c>
    </row>
    <row r="7" spans="2:15" ht="30" x14ac:dyDescent="0.25">
      <c r="B7" t="s">
        <v>40</v>
      </c>
      <c r="C7" t="s">
        <v>12</v>
      </c>
      <c r="D7" s="3" t="s">
        <v>47</v>
      </c>
      <c r="E7" s="4">
        <f>E10</f>
        <v>0.17370000000000002</v>
      </c>
      <c r="F7" s="4">
        <f t="shared" ref="F7:I7" si="4">F10</f>
        <v>0.33350000000000002</v>
      </c>
      <c r="G7" s="4">
        <f t="shared" si="4"/>
        <v>1.2545000000000002</v>
      </c>
      <c r="H7" s="4">
        <f t="shared" si="4"/>
        <v>0.13600000000000001</v>
      </c>
      <c r="I7" s="4">
        <f t="shared" si="4"/>
        <v>0.57000000000000006</v>
      </c>
      <c r="J7" t="s">
        <v>19</v>
      </c>
      <c r="K7" t="s">
        <v>23</v>
      </c>
      <c r="L7" t="s">
        <v>20</v>
      </c>
      <c r="M7" t="s">
        <v>25</v>
      </c>
    </row>
    <row r="8" spans="2:15" ht="45" x14ac:dyDescent="0.25">
      <c r="B8" t="s">
        <v>41</v>
      </c>
      <c r="C8" t="s">
        <v>13</v>
      </c>
      <c r="D8" s="3" t="s">
        <v>48</v>
      </c>
      <c r="E8" s="4">
        <f>E11</f>
        <v>0.33140000000000003</v>
      </c>
      <c r="F8" s="4">
        <f t="shared" ref="F8:I8" si="5">F11</f>
        <v>0.51500000000000001</v>
      </c>
      <c r="G8" s="4">
        <f t="shared" si="5"/>
        <v>1.7480000000000002</v>
      </c>
      <c r="H8" s="4">
        <f t="shared" si="5"/>
        <v>0.17300000000000001</v>
      </c>
      <c r="I8" s="4">
        <f t="shared" si="5"/>
        <v>1.153</v>
      </c>
      <c r="J8" t="s">
        <v>19</v>
      </c>
      <c r="K8" t="s">
        <v>23</v>
      </c>
      <c r="L8" t="s">
        <v>20</v>
      </c>
      <c r="M8" t="s">
        <v>25</v>
      </c>
    </row>
    <row r="9" spans="2:15" ht="30" x14ac:dyDescent="0.25">
      <c r="B9" t="s">
        <v>40</v>
      </c>
      <c r="C9" t="s">
        <v>14</v>
      </c>
      <c r="D9" s="3" t="s">
        <v>49</v>
      </c>
      <c r="E9" s="4">
        <f>0.2*0.1</f>
        <v>2.0000000000000004E-2</v>
      </c>
      <c r="F9" s="4">
        <f>0.05*0.1</f>
        <v>5.000000000000001E-3</v>
      </c>
      <c r="G9" s="4">
        <f>1*0.1</f>
        <v>0.1</v>
      </c>
      <c r="H9" s="4">
        <f>0.0066*0.1</f>
        <v>6.6E-4</v>
      </c>
      <c r="I9" s="4">
        <f>1*0.1</f>
        <v>0.1</v>
      </c>
      <c r="J9" t="s">
        <v>21</v>
      </c>
      <c r="K9" t="s">
        <v>34</v>
      </c>
      <c r="L9" t="s">
        <v>20</v>
      </c>
      <c r="M9" t="s">
        <v>25</v>
      </c>
    </row>
    <row r="10" spans="2:15" x14ac:dyDescent="0.25">
      <c r="B10" t="s">
        <v>42</v>
      </c>
      <c r="C10" t="s">
        <v>15</v>
      </c>
      <c r="D10" s="3" t="s">
        <v>85</v>
      </c>
      <c r="E10" s="4">
        <f>1.737*0.1</f>
        <v>0.17370000000000002</v>
      </c>
      <c r="F10" s="4">
        <f>3.335*0.1</f>
        <v>0.33350000000000002</v>
      </c>
      <c r="G10" s="4">
        <f>12.545*0.1</f>
        <v>1.2545000000000002</v>
      </c>
      <c r="H10" s="4">
        <f>1.36*0.1</f>
        <v>0.13600000000000001</v>
      </c>
      <c r="I10" s="4">
        <f>5.7*0.1</f>
        <v>0.57000000000000006</v>
      </c>
      <c r="J10" t="s">
        <v>19</v>
      </c>
      <c r="K10" t="s">
        <v>23</v>
      </c>
      <c r="L10" t="s">
        <v>24</v>
      </c>
      <c r="M10" s="1">
        <v>41941</v>
      </c>
    </row>
    <row r="11" spans="2:15" ht="30" x14ac:dyDescent="0.25">
      <c r="B11" t="s">
        <v>42</v>
      </c>
      <c r="C11" t="s">
        <v>16</v>
      </c>
      <c r="D11" s="3" t="s">
        <v>84</v>
      </c>
      <c r="E11" s="4">
        <f>3.314*0.1</f>
        <v>0.33140000000000003</v>
      </c>
      <c r="F11" s="4">
        <f>5.15*0.1</f>
        <v>0.51500000000000001</v>
      </c>
      <c r="G11" s="4">
        <f>17.48*0.1</f>
        <v>1.7480000000000002</v>
      </c>
      <c r="H11" s="4">
        <f>1.73*0.1</f>
        <v>0.17300000000000001</v>
      </c>
      <c r="I11" s="4">
        <f>11.53*0.1</f>
        <v>1.153</v>
      </c>
      <c r="J11" t="s">
        <v>19</v>
      </c>
      <c r="K11" t="s">
        <v>23</v>
      </c>
      <c r="L11" t="s">
        <v>20</v>
      </c>
      <c r="M11" s="1">
        <v>41967</v>
      </c>
      <c r="N11" s="4">
        <f>E11+F11+G11+H11+I11</f>
        <v>3.9204000000000003</v>
      </c>
      <c r="O11">
        <f>N11/(50)</f>
        <v>7.8408000000000005E-2</v>
      </c>
    </row>
    <row r="12" spans="2:15" x14ac:dyDescent="0.25">
      <c r="B12" t="s">
        <v>42</v>
      </c>
      <c r="C12" t="s">
        <v>50</v>
      </c>
      <c r="D12" t="s">
        <v>51</v>
      </c>
      <c r="E12" s="4">
        <f>0.35433*0.1*0.25</f>
        <v>8.8582499999999998E-3</v>
      </c>
      <c r="F12" s="4">
        <f>0.135*0.25*0.1</f>
        <v>3.3750000000000004E-3</v>
      </c>
      <c r="G12" s="4">
        <f>1.93*0.1*0.25</f>
        <v>4.8250000000000001E-2</v>
      </c>
      <c r="H12" s="4">
        <f>0.00663*0.25*0.1</f>
        <v>1.6574999999999999E-4</v>
      </c>
      <c r="I12" s="4">
        <f>1.23*0.1*0.25</f>
        <v>3.075E-2</v>
      </c>
      <c r="J12" t="s">
        <v>33</v>
      </c>
      <c r="K12" t="s">
        <v>86</v>
      </c>
      <c r="L12" t="s">
        <v>32</v>
      </c>
      <c r="M12" s="1">
        <v>41922</v>
      </c>
      <c r="N12" t="s">
        <v>26</v>
      </c>
    </row>
    <row r="13" spans="2:15" x14ac:dyDescent="0.25">
      <c r="B13" t="s">
        <v>42</v>
      </c>
      <c r="C13" t="s">
        <v>52</v>
      </c>
      <c r="D13" t="s">
        <v>53</v>
      </c>
      <c r="E13" s="4">
        <f t="shared" ref="E13:E17" si="6">0.35433*0.1*0.25</f>
        <v>8.8582499999999998E-3</v>
      </c>
      <c r="F13" s="4">
        <f t="shared" ref="F13:F17" si="7">0.135*0.25*0.1</f>
        <v>3.3750000000000004E-3</v>
      </c>
      <c r="G13" s="4">
        <f t="shared" ref="G13:G17" si="8">1.93*0.1*0.25</f>
        <v>4.8250000000000001E-2</v>
      </c>
      <c r="H13" s="4">
        <f t="shared" ref="H13:H17" si="9">0.00663*0.25*0.1</f>
        <v>1.6574999999999999E-4</v>
      </c>
      <c r="I13" s="4">
        <f t="shared" ref="I13:I17" si="10">1.23*0.1*0.25</f>
        <v>3.075E-2</v>
      </c>
      <c r="J13" t="s">
        <v>33</v>
      </c>
      <c r="K13" t="s">
        <v>86</v>
      </c>
      <c r="L13" t="s">
        <v>32</v>
      </c>
      <c r="M13" s="1">
        <v>41922</v>
      </c>
      <c r="N13" t="s">
        <v>27</v>
      </c>
    </row>
    <row r="14" spans="2:15" x14ac:dyDescent="0.25">
      <c r="B14" t="s">
        <v>42</v>
      </c>
      <c r="C14" t="s">
        <v>54</v>
      </c>
      <c r="D14" t="s">
        <v>55</v>
      </c>
      <c r="E14" s="4">
        <f t="shared" si="6"/>
        <v>8.8582499999999998E-3</v>
      </c>
      <c r="F14" s="4">
        <f t="shared" si="7"/>
        <v>3.3750000000000004E-3</v>
      </c>
      <c r="G14" s="4">
        <f t="shared" si="8"/>
        <v>4.8250000000000001E-2</v>
      </c>
      <c r="H14" s="4">
        <f t="shared" si="9"/>
        <v>1.6574999999999999E-4</v>
      </c>
      <c r="I14" s="4">
        <f t="shared" si="10"/>
        <v>3.075E-2</v>
      </c>
      <c r="J14" t="s">
        <v>33</v>
      </c>
      <c r="K14" t="s">
        <v>86</v>
      </c>
      <c r="L14" t="s">
        <v>32</v>
      </c>
      <c r="M14" s="1">
        <v>41922</v>
      </c>
      <c r="N14" t="s">
        <v>28</v>
      </c>
    </row>
    <row r="15" spans="2:15" x14ac:dyDescent="0.25">
      <c r="B15" t="s">
        <v>42</v>
      </c>
      <c r="C15" t="s">
        <v>56</v>
      </c>
      <c r="D15" t="s">
        <v>57</v>
      </c>
      <c r="E15" s="4">
        <f t="shared" si="6"/>
        <v>8.8582499999999998E-3</v>
      </c>
      <c r="F15" s="4">
        <f t="shared" si="7"/>
        <v>3.3750000000000004E-3</v>
      </c>
      <c r="G15" s="4">
        <f t="shared" si="8"/>
        <v>4.8250000000000001E-2</v>
      </c>
      <c r="H15" s="4">
        <f t="shared" si="9"/>
        <v>1.6574999999999999E-4</v>
      </c>
      <c r="I15" s="4">
        <f t="shared" si="10"/>
        <v>3.075E-2</v>
      </c>
      <c r="J15" t="s">
        <v>33</v>
      </c>
      <c r="K15" t="s">
        <v>86</v>
      </c>
      <c r="L15" t="s">
        <v>32</v>
      </c>
      <c r="M15" s="1">
        <v>41922</v>
      </c>
      <c r="N15" t="s">
        <v>29</v>
      </c>
    </row>
    <row r="16" spans="2:15" x14ac:dyDescent="0.25">
      <c r="B16" t="s">
        <v>42</v>
      </c>
      <c r="C16" t="s">
        <v>58</v>
      </c>
      <c r="D16" t="s">
        <v>59</v>
      </c>
      <c r="E16" s="4">
        <f t="shared" si="6"/>
        <v>8.8582499999999998E-3</v>
      </c>
      <c r="F16" s="4">
        <f t="shared" si="7"/>
        <v>3.3750000000000004E-3</v>
      </c>
      <c r="G16" s="4">
        <f t="shared" si="8"/>
        <v>4.8250000000000001E-2</v>
      </c>
      <c r="H16" s="4">
        <f t="shared" si="9"/>
        <v>1.6574999999999999E-4</v>
      </c>
      <c r="I16" s="4">
        <f t="shared" si="10"/>
        <v>3.075E-2</v>
      </c>
      <c r="J16" t="s">
        <v>33</v>
      </c>
      <c r="K16" t="s">
        <v>86</v>
      </c>
      <c r="L16" t="s">
        <v>32</v>
      </c>
      <c r="M16" s="1">
        <v>41922</v>
      </c>
      <c r="N16" t="s">
        <v>30</v>
      </c>
    </row>
    <row r="17" spans="1:14" x14ac:dyDescent="0.25">
      <c r="B17" t="s">
        <v>42</v>
      </c>
      <c r="C17" t="s">
        <v>60</v>
      </c>
      <c r="D17" t="s">
        <v>61</v>
      </c>
      <c r="E17" s="4">
        <f t="shared" si="6"/>
        <v>8.8582499999999998E-3</v>
      </c>
      <c r="F17" s="4">
        <f t="shared" si="7"/>
        <v>3.3750000000000004E-3</v>
      </c>
      <c r="G17" s="4">
        <f t="shared" si="8"/>
        <v>4.8250000000000001E-2</v>
      </c>
      <c r="H17" s="4">
        <f t="shared" si="9"/>
        <v>1.6574999999999999E-4</v>
      </c>
      <c r="I17" s="4">
        <f t="shared" si="10"/>
        <v>3.075E-2</v>
      </c>
      <c r="J17" t="s">
        <v>33</v>
      </c>
      <c r="K17" t="s">
        <v>86</v>
      </c>
      <c r="L17" t="s">
        <v>32</v>
      </c>
      <c r="M17" s="1">
        <v>41922</v>
      </c>
      <c r="N17" t="s">
        <v>31</v>
      </c>
    </row>
    <row r="18" spans="1:14" x14ac:dyDescent="0.25">
      <c r="B18" t="s">
        <v>42</v>
      </c>
      <c r="C18" t="s">
        <v>89</v>
      </c>
      <c r="D18" t="s">
        <v>90</v>
      </c>
      <c r="E18" s="4">
        <f>E19*0.1*0.01</f>
        <v>5.5499999999999994E-6</v>
      </c>
      <c r="F18" s="4">
        <f t="shared" ref="F18:I18" si="11">F19*0.1*0.01</f>
        <v>3.3900000000000002E-6</v>
      </c>
      <c r="G18" s="4">
        <f t="shared" si="11"/>
        <v>3.1365000000000002E-5</v>
      </c>
      <c r="H18" s="4">
        <f t="shared" si="11"/>
        <v>1.0500000000000001E-7</v>
      </c>
      <c r="I18" s="4">
        <f t="shared" si="11"/>
        <v>4.7250000000000003E-5</v>
      </c>
      <c r="J18" t="s">
        <v>19</v>
      </c>
      <c r="K18" t="s">
        <v>87</v>
      </c>
      <c r="L18" t="s">
        <v>24</v>
      </c>
      <c r="M18" s="1"/>
    </row>
    <row r="19" spans="1:14" x14ac:dyDescent="0.25">
      <c r="B19" t="s">
        <v>42</v>
      </c>
      <c r="C19" t="s">
        <v>62</v>
      </c>
      <c r="D19" t="s">
        <v>63</v>
      </c>
      <c r="E19" s="4">
        <f>0.37*0.015</f>
        <v>5.5499999999999994E-3</v>
      </c>
      <c r="F19" s="4">
        <f>0.226*0.015</f>
        <v>3.3899999999999998E-3</v>
      </c>
      <c r="G19" s="4">
        <f>2.091*0.015</f>
        <v>3.1365000000000004E-2</v>
      </c>
      <c r="H19" s="4">
        <f>0.007*0.015</f>
        <v>1.05E-4</v>
      </c>
      <c r="I19" s="4">
        <f>3.15*0.015</f>
        <v>4.725E-2</v>
      </c>
      <c r="J19" t="s">
        <v>19</v>
      </c>
      <c r="K19" t="s">
        <v>87</v>
      </c>
      <c r="L19" t="s">
        <v>24</v>
      </c>
      <c r="M19" s="1">
        <v>41941</v>
      </c>
    </row>
    <row r="20" spans="1:14" x14ac:dyDescent="0.25">
      <c r="B20" t="s">
        <v>42</v>
      </c>
      <c r="C20" t="s">
        <v>64</v>
      </c>
      <c r="D20" t="s">
        <v>65</v>
      </c>
      <c r="E20" s="4">
        <f>(E12/10)*0.015</f>
        <v>1.3287374999999999E-5</v>
      </c>
      <c r="F20" s="4">
        <f t="shared" ref="F20:I20" si="12">(F12/10)*0.015</f>
        <v>5.0625000000000002E-6</v>
      </c>
      <c r="G20" s="4">
        <f t="shared" si="12"/>
        <v>7.2374999999999997E-5</v>
      </c>
      <c r="H20" s="4">
        <f t="shared" si="12"/>
        <v>2.4862499999999999E-7</v>
      </c>
      <c r="I20" s="4">
        <f t="shared" si="12"/>
        <v>4.6124999999999996E-5</v>
      </c>
      <c r="J20" t="s">
        <v>21</v>
      </c>
      <c r="K20" t="s">
        <v>34</v>
      </c>
      <c r="L20" t="s">
        <v>20</v>
      </c>
      <c r="M20" s="1">
        <v>41956</v>
      </c>
    </row>
    <row r="21" spans="1:14" x14ac:dyDescent="0.25">
      <c r="B21" t="s">
        <v>42</v>
      </c>
      <c r="C21" t="s">
        <v>66</v>
      </c>
      <c r="D21" t="s">
        <v>67</v>
      </c>
      <c r="E21" s="4">
        <f>(E13/10)*0.015</f>
        <v>1.3287374999999999E-5</v>
      </c>
      <c r="F21" s="4">
        <f t="shared" ref="F21:I24" si="13">(F13/10)*0.015</f>
        <v>5.0625000000000002E-6</v>
      </c>
      <c r="G21" s="4">
        <f t="shared" si="13"/>
        <v>7.2374999999999997E-5</v>
      </c>
      <c r="H21" s="4">
        <f t="shared" si="13"/>
        <v>2.4862499999999999E-7</v>
      </c>
      <c r="I21" s="4">
        <f t="shared" si="13"/>
        <v>4.6124999999999996E-5</v>
      </c>
      <c r="J21" t="s">
        <v>21</v>
      </c>
      <c r="K21" t="s">
        <v>34</v>
      </c>
      <c r="L21" t="s">
        <v>20</v>
      </c>
      <c r="M21" s="1">
        <v>41956</v>
      </c>
    </row>
    <row r="22" spans="1:14" x14ac:dyDescent="0.25">
      <c r="B22" t="s">
        <v>42</v>
      </c>
      <c r="C22" t="s">
        <v>68</v>
      </c>
      <c r="D22" t="s">
        <v>69</v>
      </c>
      <c r="E22" s="4">
        <f>(E14/10)*0.015</f>
        <v>1.3287374999999999E-5</v>
      </c>
      <c r="F22" s="4">
        <f t="shared" si="13"/>
        <v>5.0625000000000002E-6</v>
      </c>
      <c r="G22" s="4">
        <f t="shared" si="13"/>
        <v>7.2374999999999997E-5</v>
      </c>
      <c r="H22" s="4">
        <f t="shared" si="13"/>
        <v>2.4862499999999999E-7</v>
      </c>
      <c r="I22" s="4">
        <f t="shared" si="13"/>
        <v>4.6124999999999996E-5</v>
      </c>
      <c r="J22" t="s">
        <v>21</v>
      </c>
      <c r="K22" t="s">
        <v>34</v>
      </c>
      <c r="L22" t="s">
        <v>20</v>
      </c>
      <c r="M22" s="1">
        <v>41956</v>
      </c>
    </row>
    <row r="23" spans="1:14" x14ac:dyDescent="0.25">
      <c r="B23" t="s">
        <v>42</v>
      </c>
      <c r="C23" t="s">
        <v>70</v>
      </c>
      <c r="D23" t="s">
        <v>71</v>
      </c>
      <c r="E23" s="4">
        <f>(E15/10)*0.015</f>
        <v>1.3287374999999999E-5</v>
      </c>
      <c r="F23" s="4">
        <f t="shared" si="13"/>
        <v>5.0625000000000002E-6</v>
      </c>
      <c r="G23" s="4">
        <f t="shared" si="13"/>
        <v>7.2374999999999997E-5</v>
      </c>
      <c r="H23" s="4">
        <f t="shared" si="13"/>
        <v>2.4862499999999999E-7</v>
      </c>
      <c r="I23" s="4">
        <f t="shared" si="13"/>
        <v>4.6124999999999996E-5</v>
      </c>
      <c r="J23" t="s">
        <v>21</v>
      </c>
      <c r="K23" t="s">
        <v>34</v>
      </c>
      <c r="L23" t="s">
        <v>20</v>
      </c>
      <c r="M23" s="1">
        <v>41956</v>
      </c>
    </row>
    <row r="24" spans="1:14" x14ac:dyDescent="0.25">
      <c r="B24" t="s">
        <v>42</v>
      </c>
      <c r="C24" t="s">
        <v>72</v>
      </c>
      <c r="D24" t="s">
        <v>73</v>
      </c>
      <c r="E24" s="4">
        <f>(E16/10)*0.015</f>
        <v>1.3287374999999999E-5</v>
      </c>
      <c r="F24" s="4">
        <f t="shared" si="13"/>
        <v>5.0625000000000002E-6</v>
      </c>
      <c r="G24" s="4">
        <f t="shared" si="13"/>
        <v>7.2374999999999997E-5</v>
      </c>
      <c r="H24" s="4">
        <f t="shared" si="13"/>
        <v>2.4862499999999999E-7</v>
      </c>
      <c r="I24" s="4">
        <f t="shared" si="13"/>
        <v>4.6124999999999996E-5</v>
      </c>
      <c r="J24" t="s">
        <v>19</v>
      </c>
      <c r="K24" t="s">
        <v>88</v>
      </c>
      <c r="L24" t="s">
        <v>24</v>
      </c>
      <c r="M24" s="1">
        <v>41956</v>
      </c>
    </row>
    <row r="25" spans="1:14" x14ac:dyDescent="0.25">
      <c r="A25" t="s">
        <v>91</v>
      </c>
      <c r="B25" t="s">
        <v>42</v>
      </c>
      <c r="C25" t="s">
        <v>74</v>
      </c>
      <c r="D25" t="s">
        <v>75</v>
      </c>
      <c r="E25" s="4">
        <f>(E19/10)*0.01</f>
        <v>5.5499999999999994E-6</v>
      </c>
      <c r="F25" s="4">
        <f t="shared" ref="F25:I25" si="14">(F19/10)*0.01</f>
        <v>3.3900000000000002E-6</v>
      </c>
      <c r="G25" s="4">
        <f t="shared" si="14"/>
        <v>3.1365000000000002E-5</v>
      </c>
      <c r="H25" s="4">
        <f t="shared" si="14"/>
        <v>1.0500000000000001E-7</v>
      </c>
      <c r="I25" s="4">
        <f t="shared" si="14"/>
        <v>4.7250000000000003E-5</v>
      </c>
      <c r="J25" t="s">
        <v>19</v>
      </c>
      <c r="K25" t="s">
        <v>88</v>
      </c>
      <c r="L25" t="s">
        <v>20</v>
      </c>
      <c r="M25" s="1">
        <v>41957</v>
      </c>
    </row>
    <row r="26" spans="1:14" x14ac:dyDescent="0.25">
      <c r="B26" t="s">
        <v>42</v>
      </c>
      <c r="C26" t="s">
        <v>76</v>
      </c>
      <c r="D26" t="s">
        <v>77</v>
      </c>
      <c r="E26" s="4">
        <f>(E20/10)*0.015</f>
        <v>1.99310625E-8</v>
      </c>
      <c r="F26" s="4">
        <f t="shared" ref="F26:I26" si="15">(F20/10)*0.015</f>
        <v>7.5937499999999998E-9</v>
      </c>
      <c r="G26" s="4">
        <f t="shared" si="15"/>
        <v>1.0856249999999999E-7</v>
      </c>
      <c r="H26" s="4">
        <f t="shared" si="15"/>
        <v>3.7293749999999999E-10</v>
      </c>
      <c r="I26" s="4">
        <f t="shared" si="15"/>
        <v>6.9187499999999983E-8</v>
      </c>
      <c r="J26" t="s">
        <v>21</v>
      </c>
      <c r="K26" t="s">
        <v>34</v>
      </c>
      <c r="L26" t="s">
        <v>20</v>
      </c>
      <c r="M26" s="1">
        <v>41957</v>
      </c>
    </row>
    <row r="27" spans="1:14" x14ac:dyDescent="0.25">
      <c r="B27" t="s">
        <v>42</v>
      </c>
      <c r="C27" t="s">
        <v>78</v>
      </c>
      <c r="D27" t="s">
        <v>79</v>
      </c>
      <c r="E27" s="4">
        <f t="shared" ref="E27:I29" si="16">(E21/10)*0.015</f>
        <v>1.99310625E-8</v>
      </c>
      <c r="F27" s="4">
        <f t="shared" si="16"/>
        <v>7.5937499999999998E-9</v>
      </c>
      <c r="G27" s="4">
        <f t="shared" si="16"/>
        <v>1.0856249999999999E-7</v>
      </c>
      <c r="H27" s="4">
        <f t="shared" si="16"/>
        <v>3.7293749999999999E-10</v>
      </c>
      <c r="I27" s="4">
        <f t="shared" si="16"/>
        <v>6.9187499999999983E-8</v>
      </c>
      <c r="J27" t="s">
        <v>21</v>
      </c>
      <c r="K27" t="s">
        <v>34</v>
      </c>
      <c r="L27" t="s">
        <v>20</v>
      </c>
      <c r="M27" s="1">
        <v>41957</v>
      </c>
    </row>
    <row r="28" spans="1:14" x14ac:dyDescent="0.25">
      <c r="A28" t="s">
        <v>91</v>
      </c>
      <c r="B28" t="s">
        <v>42</v>
      </c>
      <c r="C28" t="s">
        <v>80</v>
      </c>
      <c r="D28" t="s">
        <v>81</v>
      </c>
      <c r="E28" s="4">
        <f t="shared" si="16"/>
        <v>1.99310625E-8</v>
      </c>
      <c r="F28" s="4">
        <f t="shared" si="16"/>
        <v>7.5937499999999998E-9</v>
      </c>
      <c r="G28" s="4">
        <f t="shared" si="16"/>
        <v>1.0856249999999999E-7</v>
      </c>
      <c r="H28" s="4">
        <f t="shared" si="16"/>
        <v>3.7293749999999999E-10</v>
      </c>
      <c r="I28" s="4">
        <f t="shared" si="16"/>
        <v>6.9187499999999983E-8</v>
      </c>
      <c r="J28" t="s">
        <v>21</v>
      </c>
      <c r="K28" t="s">
        <v>34</v>
      </c>
      <c r="L28" t="s">
        <v>20</v>
      </c>
      <c r="M28" s="1">
        <v>41957</v>
      </c>
    </row>
    <row r="29" spans="1:14" x14ac:dyDescent="0.25">
      <c r="B29" t="s">
        <v>42</v>
      </c>
      <c r="C29" t="s">
        <v>82</v>
      </c>
      <c r="D29" t="s">
        <v>83</v>
      </c>
      <c r="E29" s="4">
        <f t="shared" si="16"/>
        <v>1.99310625E-8</v>
      </c>
      <c r="F29" s="4">
        <f t="shared" si="16"/>
        <v>7.5937499999999998E-9</v>
      </c>
      <c r="G29" s="4">
        <f t="shared" si="16"/>
        <v>1.0856249999999999E-7</v>
      </c>
      <c r="H29" s="4">
        <f t="shared" si="16"/>
        <v>3.7293749999999999E-10</v>
      </c>
      <c r="I29" s="4">
        <f t="shared" si="16"/>
        <v>6.9187499999999983E-8</v>
      </c>
      <c r="J29" t="s">
        <v>21</v>
      </c>
      <c r="K29" t="s">
        <v>34</v>
      </c>
      <c r="L29" t="s">
        <v>20</v>
      </c>
      <c r="M29" s="1">
        <v>41957</v>
      </c>
    </row>
    <row r="30" spans="1:14" x14ac:dyDescent="0.25">
      <c r="C30" s="2" t="s">
        <v>17</v>
      </c>
      <c r="D30" s="2"/>
      <c r="E30" s="5">
        <f>SUM(E3:E29)</f>
        <v>1.2715486739053137</v>
      </c>
      <c r="F30" s="5">
        <f t="shared" ref="F30:I30" si="17">SUM(F3:F29)</f>
        <v>2.0625521929687514</v>
      </c>
      <c r="G30" s="5">
        <f t="shared" si="17"/>
        <v>7.729112522812505</v>
      </c>
      <c r="H30" s="5">
        <f t="shared" si="17"/>
        <v>0.75592695361468742</v>
      </c>
      <c r="I30" s="5">
        <f t="shared" si="17"/>
        <v>4.3788715959375013</v>
      </c>
    </row>
  </sheetData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2014-12-01T20:35:10Z</cp:lastPrinted>
  <dcterms:created xsi:type="dcterms:W3CDTF">2014-12-01T19:41:11Z</dcterms:created>
  <dcterms:modified xsi:type="dcterms:W3CDTF">2015-11-23T04:38:24Z</dcterms:modified>
</cp:coreProperties>
</file>