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2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o\OneDrive\Documentos\GitHub\Formacao-Excel-Alura\Excel - tabelas dinamicas e dashboards\"/>
    </mc:Choice>
  </mc:AlternateContent>
  <xr:revisionPtr revIDLastSave="0" documentId="13_ncr:1_{2EC8041C-4A1B-4158-A47D-1DD56D6CC97A}" xr6:coauthVersionLast="47" xr6:coauthVersionMax="47" xr10:uidLastSave="{00000000-0000-0000-0000-000000000000}"/>
  <bookViews>
    <workbookView xWindow="-120" yWindow="-120" windowWidth="29040" windowHeight="15720" xr2:uid="{B673A230-CF2B-4926-840F-06DAC6DEF54A}"/>
  </bookViews>
  <sheets>
    <sheet name="Dashboard" sheetId="7" r:id="rId1"/>
    <sheet name="Indicadores Base" sheetId="8" state="hidden" r:id="rId2"/>
    <sheet name="Tabelas Dinâmicas" sheetId="5" r:id="rId3"/>
    <sheet name="Controle de Entregas" sheetId="3" r:id="rId4"/>
  </sheets>
  <definedNames>
    <definedName name="ControleDeEntregas">'Controle de Entregas'!$A$1:$M$29</definedName>
    <definedName name="NativeTimeline_Data_Contrato">#N/A</definedName>
    <definedName name="Pesos">'Controle de Entregas'!$F$2:$F$29</definedName>
    <definedName name="SegmentaçãodeDados_Cliente">#N/A</definedName>
    <definedName name="SituacaoChegada">'Controle de Entregas'!$M$2:$M$29</definedName>
    <definedName name="SituacaoPartidas">'Controle de Entregas'!$J$2:$J$29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8" l="1"/>
  <c r="R16" i="7"/>
  <c r="R10" i="7"/>
  <c r="R4" i="7"/>
  <c r="I10" i="7"/>
  <c r="I4" i="7"/>
  <c r="I16" i="7" l="1"/>
  <c r="A2" i="7" s="1"/>
</calcChain>
</file>

<file path=xl/sharedStrings.xml><?xml version="1.0" encoding="utf-8"?>
<sst xmlns="http://schemas.openxmlformats.org/spreadsheetml/2006/main" count="264" uniqueCount="54">
  <si>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</si>
  <si>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</si>
  <si>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</si>
  <si>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</si>
  <si>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</si>
  <si>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</si>
  <si>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</si>
  <si>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</si>
  <si>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</si>
  <si>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</si>
  <si>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</si>
  <si>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</si>
  <si>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</si>
  <si>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</si>
  <si>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</si>
  <si>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</si>
  <si>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</si>
  <si>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</si>
  <si>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</si>
  <si>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</si>
  <si>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</si>
  <si>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</si>
  <si>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</si>
  <si>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</si>
  <si>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</si>
  <si>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</si>
  <si>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</si>
  <si>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</si>
  <si>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</si>
  <si>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</si>
  <si>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</si>
  <si>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</si>
  <si>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</si>
  <si>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</si>
  <si>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</si>
  <si>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</si>
  <si>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</si>
  <si>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</si>
  <si>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</si>
  <si>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</si>
  <si>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</si>
  <si>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</si>
  <si>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</si>
  <si>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</si>
  <si>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</si>
  <si>
    <t xml:space="preserve"> </t>
  </si>
  <si>
    <t>Total Kg Transportados</t>
  </si>
  <si>
    <t>Logística de Entrega por Período</t>
  </si>
  <si>
    <t>Viagens</t>
  </si>
  <si>
    <t>Média de Peso</t>
  </si>
  <si>
    <t>Valor Total dos Contrato</t>
  </si>
  <si>
    <t>Partidas com Atraso</t>
  </si>
  <si>
    <t>Viagens em Aberto</t>
  </si>
  <si>
    <t>Média de peso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</si>
</sst>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6" formatCode="0.0"/>
    <numFmt numFmtId="168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44" fontId="0" fillId="0" borderId="0" xfId="0" applyNumberFormat="1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66" fontId="5" fillId="4" borderId="10" xfId="0" applyNumberFormat="1" applyFont="1" applyFill="1" applyBorder="1" applyAlignment="1">
      <alignment horizontal="center" vertical="center"/>
    </xf>
    <xf numFmtId="166" fontId="5" fillId="4" borderId="11" xfId="0" applyNumberFormat="1" applyFont="1" applyFill="1" applyBorder="1" applyAlignment="1">
      <alignment horizontal="center" vertical="center"/>
    </xf>
    <xf numFmtId="168" fontId="6" fillId="4" borderId="10" xfId="1" applyNumberFormat="1" applyFont="1" applyFill="1" applyBorder="1" applyAlignment="1">
      <alignment horizontal="center" vertical="center"/>
    </xf>
    <xf numFmtId="168" fontId="6" fillId="4" borderId="11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822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sz val="11"/>
        <color theme="1"/>
      </font>
      <fill>
        <patternFill>
          <bgColor theme="5" tint="-0.24994659260841701"/>
        </patternFill>
      </fill>
    </dxf>
    <dxf>
      <fill>
        <patternFill patternType="solid">
          <fgColor theme="0"/>
          <bgColor theme="2" tint="-0.749961851863155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color theme="1"/>
      </font>
      <fill>
        <patternFill>
          <bgColor rgb="FFFFEB9C"/>
        </patternFill>
      </fill>
    </dxf>
    <dxf>
      <font>
        <color rgb="FFFF0000"/>
      </font>
    </dxf>
    <dxf>
      <font>
        <color rgb="FFFFFF00"/>
      </font>
    </dxf>
    <dxf>
      <font>
        <color rgb="FFFF000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theme="1"/>
      </font>
      <fill>
        <patternFill>
          <bgColor rgb="FFFFEB9C"/>
        </patternFill>
      </fill>
    </dxf>
    <dxf>
      <font>
        <color rgb="FFFF0000"/>
      </font>
    </dxf>
    <dxf>
      <font>
        <color rgb="FFFFFF00"/>
      </font>
    </dxf>
    <dxf>
      <font>
        <color rgb="FFFF000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FF00"/>
      </font>
    </dxf>
    <dxf>
      <font>
        <color rgb="FFFF000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1" defaultTableStyle="TableStyleMedium2" defaultPivotStyle="PivotStyleLight16">
    <tableStyle name="Estilo de Linha do Tempo 1" pivot="0" table="0" count="9" xr9:uid="{D0002384-4E0D-4D45-9D69-2C95FD53E834}">
      <tableStyleElement type="wholeTable" dxfId="596"/>
      <tableStyleElement type="headerRow" dxfId="5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21">
        <dxf>
          <fill>
            <patternFill>
              <bgColor theme="5"/>
            </patternFill>
          </fill>
        </dxf>
        <dxf>
          <fill>
            <patternFill patternType="solid">
              <fgColor theme="0" tint="-0.14996795556505021"/>
              <bgColor theme="2" tint="-0.499984740745262"/>
            </patternFill>
          </fill>
        </dxf>
        <dxf>
          <fill>
            <patternFill patternType="solid">
              <fgColor theme="0"/>
              <bgColor theme="5"/>
            </patternFill>
          </fill>
        </dxf>
        <dxf>
          <font>
            <sz val="9"/>
            <color theme="5"/>
            <name val="Calibri"/>
            <family val="2"/>
            <scheme val="minor"/>
          </font>
        </dxf>
        <dxf>
          <font>
            <sz val="9"/>
            <color theme="5"/>
            <name val="Calibri"/>
            <family val="2"/>
            <scheme val="minor"/>
          </font>
        </dxf>
        <dxf>
          <font>
            <sz val="9"/>
            <color theme="5"/>
            <name val="Calibri"/>
            <family val="2"/>
            <scheme val="minor"/>
          </font>
        </dxf>
        <dxf>
          <font>
            <sz val="10"/>
            <color theme="2" tint="-0.749961851863155"/>
            <name val="Calibri"/>
            <family val="2"/>
            <scheme val="minor"/>
          </font>
        </dxf>
        <dxf>
          <fill>
            <patternFill>
              <bgColor theme="1" tint="0.14996795556505021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ill>
            <patternFill>
              <bgColor theme="5"/>
            </patternFill>
          </fill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5"/>
            <name val="Calibri"/>
            <family val="2"/>
            <scheme val="minor"/>
          </font>
        </dxf>
        <dxf>
          <font>
            <sz val="9"/>
            <color theme="5"/>
            <name val="Calibri"/>
            <family val="2"/>
            <scheme val="minor"/>
          </font>
        </dxf>
        <dxf>
          <font>
            <sz val="9"/>
            <color theme="5"/>
            <name val="Calibri"/>
            <family val="2"/>
            <scheme val="minor"/>
          </font>
        </dxf>
        <dxf>
          <font>
            <sz val="10"/>
            <color theme="5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Rotas.xlsx]Tabelas Dinâmicas!Tabela dinâmica4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chemeClr val="tx1">
                <a:lumMod val="95000"/>
                <a:lumOff val="5000"/>
                <a:alpha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pieChart>
        <c:varyColors val="1"/>
        <c:ser>
          <c:idx val="0"/>
          <c:order val="0"/>
          <c:tx>
            <c:strRef>
              <c:f>'Tabelas Dinâmicas'!$B$10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A5-4FCC-90C1-495AF6EF40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A5-4FCC-90C1-495AF6EF40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A5-4FCC-90C1-495AF6EF40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A5-4FCC-90C1-495AF6EF403D}"/>
              </c:ext>
            </c:extLst>
          </c:dPt>
          <c:dLbls>
            <c:spPr>
              <a:solidFill>
                <a:schemeClr val="tx1">
                  <a:lumMod val="95000"/>
                  <a:lumOff val="5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Dinâmicas'!$B$11:$B$14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5935.131195335277</c:v>
                </c:pt>
                <c:pt idx="2">
                  <c:v>8879.9714539231845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A5-4FCC-90C1-495AF6EF403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Rotas.xlsx]Tabelas Dinâmicas!Tabela dinâmica1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5686274509803921E-2"/>
              <c:y val="-5.91707361107471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5.2287581699346402E-3"/>
              <c:y val="-4.43780520830603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0915032679738658E-2"/>
              <c:y val="-3.32835390622952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0915032679738561E-2"/>
              <c:y val="-2.95853680553736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3071895424836697E-2"/>
              <c:y val="-3.32835390622952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Dinâmicas'!$E$11:$E$19</c:f>
              <c:numCache>
                <c:formatCode>General</c:formatCode>
                <c:ptCount val="8"/>
                <c:pt idx="0">
                  <c:v>157</c:v>
                </c:pt>
                <c:pt idx="1">
                  <c:v>850</c:v>
                </c:pt>
                <c:pt idx="2">
                  <c:v>5</c:v>
                </c:pt>
                <c:pt idx="3">
                  <c:v>55</c:v>
                </c:pt>
                <c:pt idx="4">
                  <c:v>51</c:v>
                </c:pt>
                <c:pt idx="5">
                  <c:v>1270</c:v>
                </c:pt>
                <c:pt idx="6">
                  <c:v>14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E-4A58-A7C7-970B7C4B0F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72642559"/>
        <c:axId val="1572636319"/>
      </c:barChart>
      <c:lineChart>
        <c:grouping val="standard"/>
        <c:varyColors val="0"/>
        <c:ser>
          <c:idx val="1"/>
          <c:order val="1"/>
          <c:tx>
            <c:strRef>
              <c:f>'Tabelas Dinâmicas'!$F$10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3"/>
              <c:layout>
                <c:manualLayout>
                  <c:x val="-2.0915032679738561E-2"/>
                  <c:y val="-2.95853680553736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3E-4A58-A7C7-970B7C4B0FE4}"/>
                </c:ext>
              </c:extLst>
            </c:dLbl>
            <c:dLbl>
              <c:idx val="4"/>
              <c:layout>
                <c:manualLayout>
                  <c:x val="-2.0915032679738658E-2"/>
                  <c:y val="-3.3283539062295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3E-4A58-A7C7-970B7C4B0FE4}"/>
                </c:ext>
              </c:extLst>
            </c:dLbl>
            <c:dLbl>
              <c:idx val="5"/>
              <c:layout>
                <c:manualLayout>
                  <c:x val="5.2287581699346402E-3"/>
                  <c:y val="-4.4378052083060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3E-4A58-A7C7-970B7C4B0FE4}"/>
                </c:ext>
              </c:extLst>
            </c:dLbl>
            <c:dLbl>
              <c:idx val="6"/>
              <c:layout>
                <c:manualLayout>
                  <c:x val="-1.3071895424836697E-2"/>
                  <c:y val="-3.3283539062295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3E-4A58-A7C7-970B7C4B0FE4}"/>
                </c:ext>
              </c:extLst>
            </c:dLbl>
            <c:dLbl>
              <c:idx val="7"/>
              <c:layout>
                <c:manualLayout>
                  <c:x val="-1.5686274509803921E-2"/>
                  <c:y val="-5.9170736110747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3E-4A58-A7C7-970B7C4B0F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Dinâmicas'!$F$11:$F$19</c:f>
              <c:numCache>
                <c:formatCode>General</c:formatCode>
                <c:ptCount val="8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E-4A58-A7C7-970B7C4B0F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2628559"/>
        <c:axId val="1572619919"/>
      </c:lineChart>
      <c:catAx>
        <c:axId val="157264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2636319"/>
        <c:crosses val="autoZero"/>
        <c:auto val="1"/>
        <c:lblAlgn val="ctr"/>
        <c:lblOffset val="100"/>
        <c:noMultiLvlLbl val="0"/>
      </c:catAx>
      <c:valAx>
        <c:axId val="15726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2642559"/>
        <c:crosses val="autoZero"/>
        <c:crossBetween val="between"/>
      </c:valAx>
      <c:valAx>
        <c:axId val="15726199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2628559"/>
        <c:crosses val="max"/>
        <c:crossBetween val="between"/>
      </c:valAx>
      <c:catAx>
        <c:axId val="15726285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2619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7326</xdr:colOff>
      <xdr:row>2</xdr:row>
      <xdr:rowOff>7327</xdr:rowOff>
    </xdr:from>
    <xdr:to>
      <xdr:col>16</xdr:col>
      <xdr:colOff>600808</xdr:colOff>
      <xdr:row>19</xdr:row>
      <xdr:rowOff>188302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176E4C3F-CD92-8AC8-DE9B-B98131061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7327</xdr:rowOff>
    </xdr:from>
    <xdr:to>
      <xdr:col>7</xdr:col>
      <xdr:colOff>600808</xdr:colOff>
      <xdr:row>19</xdr:row>
      <xdr:rowOff>188303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89E80051-79A8-D70E-CA48-FF971CBAA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0</xdr:colOff>
      <xdr:row>24</xdr:row>
      <xdr:rowOff>190500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a Contrato 1">
              <a:extLst>
                <a:ext uri="{FF2B5EF4-FFF2-40B4-BE49-F238E27FC236}">
                  <a16:creationId xmlns:a16="http://schemas.microsoft.com/office/drawing/2014/main" id="{572CCCD3-1943-C718-0FB2-66B7EB39D8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Contra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62425"/>
              <a:ext cx="1343025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533400</xdr:colOff>
      <xdr:row>8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liente">
              <a:extLst>
                <a:ext uri="{FF2B5EF4-FFF2-40B4-BE49-F238E27FC236}">
                  <a16:creationId xmlns:a16="http://schemas.microsoft.com/office/drawing/2014/main" id="{22B05583-40FE-50A8-6A91-BA7DE18E11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638174</xdr:colOff>
      <xdr:row>0</xdr:row>
      <xdr:rowOff>0</xdr:rowOff>
    </xdr:from>
    <xdr:to>
      <xdr:col>6</xdr:col>
      <xdr:colOff>666750</xdr:colOff>
      <xdr:row>8</xdr:row>
      <xdr:rowOff>161924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 Contrato">
              <a:extLst>
                <a:ext uri="{FF2B5EF4-FFF2-40B4-BE49-F238E27FC236}">
                  <a16:creationId xmlns:a16="http://schemas.microsoft.com/office/drawing/2014/main" id="{6DBC14C3-2B45-A979-86CB-88EBB22D5F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Contr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8324" y="0"/>
              <a:ext cx="7219951" cy="1685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Emílio Oliveira" refreshedDate="45127.579274999996" createdVersion="8" refreshedVersion="8" minRefreshableVersion="3" recordCount="28" xr:uid="{14F501FD-D868-4894-B787-CB24E5E84142}">
  <cacheSource type="worksheet">
    <worksheetSource name="ControleDeEntregas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 pivotCacheId="14119603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Encerrado"/>
    <n v="869.32"/>
    <x v="0"/>
    <n v="25"/>
    <x v="0"/>
    <x v="0"/>
    <d v="2019-03-05T00:00:00"/>
    <s v="Finalizada - Em Dia"/>
    <s v="SP"/>
    <d v="2019-03-05T00:00:00"/>
    <s v="Finalizada - Em Dia"/>
  </r>
  <r>
    <x v="0"/>
    <x v="1"/>
    <s v="Encerrado"/>
    <n v="586.32000000000005"/>
    <x v="1"/>
    <n v="16"/>
    <x v="0"/>
    <x v="0"/>
    <d v="2019-04-20T00:00:00"/>
    <s v="Finalizada - Em Dia"/>
    <s v="RJ"/>
    <d v="2019-04-20T00:00:00"/>
    <s v="Finalizada - Em Dia"/>
  </r>
  <r>
    <x v="0"/>
    <x v="2"/>
    <s v="Encerrado"/>
    <n v="256.32"/>
    <x v="1"/>
    <n v="9"/>
    <x v="0"/>
    <x v="0"/>
    <d v="2019-04-20T00:00:00"/>
    <s v="Finalizada - Em Dia"/>
    <s v="RJ"/>
    <d v="2019-04-20T00:00:00"/>
    <s v="Finalizada - Em Dia"/>
  </r>
  <r>
    <x v="0"/>
    <x v="3"/>
    <s v="Encerrado"/>
    <n v="726.32"/>
    <x v="0"/>
    <n v="23"/>
    <x v="0"/>
    <x v="0"/>
    <d v="2019-10-10T00:00:00"/>
    <s v="Finalizada - Atrasada"/>
    <s v="SP"/>
    <d v="2019-10-10T00:00:00"/>
    <s v="Finalizada - Atrasada"/>
  </r>
  <r>
    <x v="0"/>
    <x v="4"/>
    <s v="Aberto"/>
    <n v="452.12"/>
    <x v="1"/>
    <n v="14"/>
    <x v="0"/>
    <x v="0"/>
    <d v="2019-12-20T00:00:00"/>
    <s v="Em Aberto - Atrasada"/>
    <s v="SP"/>
    <d v="2019-12-20T00:00:00"/>
    <s v="Em Aberto - Atrasada"/>
  </r>
  <r>
    <x v="0"/>
    <x v="5"/>
    <s v="Aberto"/>
    <n v="956.32"/>
    <x v="0"/>
    <n v="28"/>
    <x v="0"/>
    <x v="0"/>
    <d v="2019-12-20T00:00:00"/>
    <s v="Em Aberto - Atrasada"/>
    <s v="SP"/>
    <d v="2019-12-20T00:00:00"/>
    <s v="Em Aberto - Atrasada"/>
  </r>
  <r>
    <x v="1"/>
    <x v="6"/>
    <s v="Encerrado"/>
    <n v="2395"/>
    <x v="2"/>
    <n v="343"/>
    <x v="1"/>
    <x v="1"/>
    <d v="2019-04-12T00:00:00"/>
    <s v="Finalizada - Em Dia"/>
    <s v="SP"/>
    <d v="2019-04-15T00:00:00"/>
    <s v="Finalizada - Em Dia"/>
  </r>
  <r>
    <x v="1"/>
    <x v="7"/>
    <s v="Encerrado"/>
    <n v="1745.6268221574344"/>
    <x v="2"/>
    <n v="250"/>
    <x v="1"/>
    <x v="1"/>
    <d v="2019-05-10T00:00:00"/>
    <s v="Finalizada - Em Dia"/>
    <s v="RJ"/>
    <d v="2019-05-13T00:00:00"/>
    <s v="Finalizada - Atrasada"/>
  </r>
  <r>
    <x v="1"/>
    <x v="8"/>
    <s v="Encerrado"/>
    <n v="907.72594752186592"/>
    <x v="2"/>
    <n v="130"/>
    <x v="1"/>
    <x v="1"/>
    <d v="2019-05-10T00:00:00"/>
    <s v="Finalizada - Em Dia"/>
    <s v="RJ"/>
    <d v="2019-05-13T00:00:00"/>
    <s v="Finalizada - Atrasada"/>
  </r>
  <r>
    <x v="1"/>
    <x v="9"/>
    <s v="Encerrado"/>
    <n v="1955.1020408163265"/>
    <x v="2"/>
    <n v="280"/>
    <x v="1"/>
    <x v="1"/>
    <d v="2019-05-22T00:00:00"/>
    <s v="Finalizada - Em Dia"/>
    <s v="SP"/>
    <d v="2019-05-25T00:00:00"/>
    <s v="Finalizada - Em Dia"/>
  </r>
  <r>
    <x v="1"/>
    <x v="10"/>
    <s v="Encerrado"/>
    <n v="1326.6763848396502"/>
    <x v="2"/>
    <n v="190"/>
    <x v="1"/>
    <x v="1"/>
    <d v="2019-07-20T00:00:00"/>
    <s v="Finalizada - Em Dia"/>
    <s v="SP"/>
    <d v="2019-07-23T00:00:00"/>
    <s v="Finalizada - Em Dia"/>
  </r>
  <r>
    <x v="2"/>
    <x v="11"/>
    <s v="Encerrado"/>
    <n v="600"/>
    <x v="3"/>
    <n v="15"/>
    <x v="0"/>
    <x v="2"/>
    <d v="2019-07-07T00:00:00"/>
    <s v="Finalizada - Em Dia"/>
    <s v="BA"/>
    <d v="2019-07-12T00:00:00"/>
    <s v="Finalizada - Em Dia"/>
  </r>
  <r>
    <x v="2"/>
    <x v="12"/>
    <s v="Encerrado"/>
    <n v="920"/>
    <x v="4"/>
    <n v="23"/>
    <x v="0"/>
    <x v="2"/>
    <d v="2019-08-16T00:00:00"/>
    <s v="Finalizada - Em Dia"/>
    <s v="BA"/>
    <d v="2019-07-22T00:00:00"/>
    <s v="Finalizada - Atrasada"/>
  </r>
  <r>
    <x v="2"/>
    <x v="13"/>
    <s v="Encerrado"/>
    <n v="440"/>
    <x v="3"/>
    <n v="11"/>
    <x v="0"/>
    <x v="2"/>
    <d v="2019-08-16T00:00:00"/>
    <s v="Finalizada - Em Dia"/>
    <s v="SP"/>
    <d v="2019-08-23T00:00:00"/>
    <s v="Finalizada - Atrasada"/>
  </r>
  <r>
    <x v="2"/>
    <x v="14"/>
    <s v="Encerrado"/>
    <n v="680"/>
    <x v="3"/>
    <n v="17"/>
    <x v="0"/>
    <x v="2"/>
    <d v="2019-10-22T00:00:00"/>
    <s v="Finalizada - Em Dia"/>
    <s v="MG"/>
    <d v="2019-10-28T00:00:00"/>
    <s v="Finalizada - Em Dia"/>
  </r>
  <r>
    <x v="2"/>
    <x v="15"/>
    <s v="Aberto"/>
    <n v="120"/>
    <x v="5"/>
    <n v="3"/>
    <x v="0"/>
    <x v="2"/>
    <d v="2019-12-05T00:00:00"/>
    <s v="Em Aberto - Atrasada"/>
    <s v="SP"/>
    <d v="2019-12-12T00:00:00"/>
    <s v="Em Aberto - Atrasada"/>
  </r>
  <r>
    <x v="2"/>
    <x v="16"/>
    <s v="Aberto"/>
    <n v="480"/>
    <x v="3"/>
    <n v="12"/>
    <x v="0"/>
    <x v="2"/>
    <d v="2020-01-15T00:00:00"/>
    <s v="Em Aberto - Atrasada"/>
    <s v="SP"/>
    <d v="2019-01-21T00:00:00"/>
    <s v="Em Aberto - Atrasada"/>
  </r>
  <r>
    <x v="2"/>
    <x v="17"/>
    <s v="Aberto"/>
    <n v="80"/>
    <x v="5"/>
    <n v="2"/>
    <x v="0"/>
    <x v="2"/>
    <d v="2020-01-15T00:00:00"/>
    <s v="Em Aberto - Atrasada"/>
    <s v="SP"/>
    <d v="2019-01-21T00:00:00"/>
    <s v="Em Aberto - Atrasada"/>
  </r>
  <r>
    <x v="3"/>
    <x v="18"/>
    <s v="Encerrado"/>
    <n v="1800"/>
    <x v="6"/>
    <n v="430"/>
    <x v="2"/>
    <x v="3"/>
    <d v="2019-09-07T00:00:00"/>
    <s v="Finalizada - Em Dia"/>
    <s v="SP"/>
    <d v="2019-09-07T00:00:00"/>
    <s v="Finalizada - Em Dia"/>
  </r>
  <r>
    <x v="3"/>
    <x v="19"/>
    <s v="Encerrado"/>
    <n v="1883.7209302325582"/>
    <x v="6"/>
    <n v="450"/>
    <x v="2"/>
    <x v="3"/>
    <d v="2019-10-16T00:00:00"/>
    <s v="Finalizada - Em Dia"/>
    <s v="SP"/>
    <d v="2019-10-16T00:00:00"/>
    <s v="Finalizada - Em Dia"/>
  </r>
  <r>
    <x v="3"/>
    <x v="20"/>
    <s v="Aberto"/>
    <n v="1632.5581395348838"/>
    <x v="6"/>
    <n v="390"/>
    <x v="2"/>
    <x v="3"/>
    <d v="2019-12-22T00:00:00"/>
    <s v="Em Aberto - Atrasada"/>
    <s v="SP"/>
    <d v="2019-12-22T00:00:00"/>
    <s v="Em Aberto - Atrasada"/>
  </r>
  <r>
    <x v="4"/>
    <x v="21"/>
    <s v="Encerrado"/>
    <n v="916.12500000000011"/>
    <x v="7"/>
    <n v="25"/>
    <x v="0"/>
    <x v="3"/>
    <d v="2019-04-05T00:00:00"/>
    <s v="Finalizada - Em Dia"/>
    <s v="SP"/>
    <d v="2019-04-05T00:00:00"/>
    <s v="Finalizada - Em Dia"/>
  </r>
  <r>
    <x v="4"/>
    <x v="22"/>
    <s v="Encerrado"/>
    <n v="854.4"/>
    <x v="7"/>
    <n v="30"/>
    <x v="0"/>
    <x v="3"/>
    <d v="2019-05-10T00:00:00"/>
    <s v="Finalizada - Em Dia"/>
    <s v="SP"/>
    <d v="2019-05-10T00:00:00"/>
    <s v="Finalizada - Em Dia"/>
  </r>
  <r>
    <x v="4"/>
    <x v="9"/>
    <s v="Encerrado"/>
    <n v="884.2156521739131"/>
    <x v="7"/>
    <n v="28"/>
    <x v="0"/>
    <x v="3"/>
    <d v="2019-05-22T00:00:00"/>
    <s v="Finalizada - Em Dia"/>
    <s v="SP"/>
    <d v="2019-05-22T00:00:00"/>
    <s v="Finalizada - Em Dia"/>
  </r>
  <r>
    <x v="4"/>
    <x v="23"/>
    <s v="Encerrado"/>
    <n v="645.88571428571424"/>
    <x v="7"/>
    <n v="20"/>
    <x v="0"/>
    <x v="3"/>
    <d v="2019-12-05T00:00:00"/>
    <s v="Finalizada - Em Dia"/>
    <s v="SP"/>
    <d v="2019-12-05T00:00:00"/>
    <s v="Finalizada - Em Dia"/>
  </r>
  <r>
    <x v="4"/>
    <x v="24"/>
    <s v="Aberto"/>
    <n v="614.77714285714285"/>
    <x v="7"/>
    <n v="18"/>
    <x v="0"/>
    <x v="3"/>
    <d v="2019-12-09T00:00:00"/>
    <s v="Em Aberto - Atrasada"/>
    <s v="SP"/>
    <d v="2019-12-09T00:00:00"/>
    <s v="Em Aberto - Atrasada"/>
  </r>
  <r>
    <x v="4"/>
    <x v="25"/>
    <s v="Aberto"/>
    <n v="174.56268221574345"/>
    <x v="7"/>
    <n v="25"/>
    <x v="0"/>
    <x v="3"/>
    <d v="2020-01-12T00:00:00"/>
    <s v="Em Aberto - Atrasada"/>
    <s v="SP"/>
    <d v="2020-01-12T00:00:00"/>
    <s v="Em Aberto - Atrasada"/>
  </r>
  <r>
    <x v="4"/>
    <x v="26"/>
    <s v="Aberto"/>
    <n v="251.37026239067058"/>
    <x v="7"/>
    <n v="36"/>
    <x v="0"/>
    <x v="3"/>
    <d v="2020-01-24T00:00:00"/>
    <s v="Em Aberto - Atrasada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BA9BA-2460-4066-88D7-0804D98A9C93}" name="Tabela dinâmica1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">
  <location ref="D10:F19" firstHeaderRow="0" firstDataRow="1" firstDataCol="1"/>
  <pivotFields count="13">
    <pivotField showAll="0" defaultSubtotal="0">
      <items count="5">
        <item x="3"/>
        <item x="1"/>
        <item x="0"/>
        <item x="4"/>
        <item x="2"/>
      </items>
    </pivotField>
    <pivotField numFmtId="14" showAll="0" defaultSubtotal="0">
      <items count="27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</items>
    </pivotField>
    <pivotField showAll="0" defaultSubtotal="0"/>
    <pivotField numFmtId="44" showAll="0" defaultSubtotal="0"/>
    <pivotField axis="axisRow" showAll="0" defaultSubtotal="0">
      <items count="8">
        <item x="7"/>
        <item x="2"/>
        <item x="5"/>
        <item x="3"/>
        <item x="0"/>
        <item x="6"/>
        <item x="1"/>
        <item x="4"/>
      </items>
    </pivotField>
    <pivotField dataField="1" showAll="0" defaultSubtotal="0"/>
    <pivotField showAll="0" defaultSubtotal="0"/>
    <pivotField showAll="0" defaultSubtotal="0"/>
    <pivotField numFmtId="14" showAll="0" defaultSubtotal="0"/>
    <pivotField showAll="0" defaultSubtotal="0"/>
    <pivotField dataField="1" showAll="0" defaultSubtotal="0"/>
    <pivotField numFmtId="14" showAll="0" defaultSubtotal="0"/>
    <pivotField showAll="0" defaultSubtota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formats count="18">
    <format dxfId="787">
      <pivotArea type="all" dataOnly="0" outline="0" fieldPosition="0"/>
    </format>
    <format dxfId="788">
      <pivotArea outline="0" collapsedLevelsAreSubtotals="1" fieldPosition="0"/>
    </format>
    <format dxfId="789">
      <pivotArea field="4" type="button" dataOnly="0" labelOnly="1" outline="0" axis="axisRow" fieldPosition="0"/>
    </format>
    <format dxfId="790">
      <pivotArea dataOnly="0" labelOnly="1" fieldPosition="0">
        <references count="1">
          <reference field="4" count="0"/>
        </references>
      </pivotArea>
    </format>
    <format dxfId="791">
      <pivotArea dataOnly="0" labelOnly="1" grandRow="1" outline="0" fieldPosition="0"/>
    </format>
    <format dxfId="7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93">
      <pivotArea type="all" dataOnly="0" outline="0" fieldPosition="0"/>
    </format>
    <format dxfId="794">
      <pivotArea outline="0" collapsedLevelsAreSubtotals="1" fieldPosition="0"/>
    </format>
    <format dxfId="795">
      <pivotArea field="4" type="button" dataOnly="0" labelOnly="1" outline="0" axis="axisRow" fieldPosition="0"/>
    </format>
    <format dxfId="796">
      <pivotArea dataOnly="0" labelOnly="1" fieldPosition="0">
        <references count="1">
          <reference field="4" count="0"/>
        </references>
      </pivotArea>
    </format>
    <format dxfId="797">
      <pivotArea dataOnly="0" labelOnly="1" grandRow="1" outline="0" fieldPosition="0"/>
    </format>
    <format dxfId="7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99">
      <pivotArea type="all" dataOnly="0" outline="0" fieldPosition="0"/>
    </format>
    <format dxfId="800">
      <pivotArea outline="0" collapsedLevelsAreSubtotals="1" fieldPosition="0"/>
    </format>
    <format dxfId="801">
      <pivotArea field="4" type="button" dataOnly="0" labelOnly="1" outline="0" axis="axisRow" fieldPosition="0"/>
    </format>
    <format dxfId="802">
      <pivotArea dataOnly="0" labelOnly="1" fieldPosition="0">
        <references count="1">
          <reference field="4" count="0"/>
        </references>
      </pivotArea>
    </format>
    <format dxfId="803">
      <pivotArea dataOnly="0" labelOnly="1" grandRow="1" outline="0" fieldPosition="0"/>
    </format>
    <format dxfId="8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8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</chartFormats>
  <pivotTableStyleInfo name="PivotStyleDark3" showRowHeaders="1" showColHeaders="1" showRowStripes="0" showColStripes="0" showLastColumn="1"/>
  <filters count="1">
    <filter fld="1" type="dateBetween" evalOrder="-1" id="111" name="Data Contrato">
      <autoFilter ref="A1">
        <filterColumn colId="0">
          <customFilters and="1">
            <customFilter operator="greaterThanOrEqual" val="43586"/>
            <customFilter operator="lessThanOrEqual" val="4392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C4E0D-CD99-46D1-B5DF-C37174C5376B}" name="Tabela dinâmica4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">
  <location ref="A10:B14" firstHeaderRow="1" firstDataRow="1" firstDataCol="1"/>
  <pivotFields count="13">
    <pivotField showAll="0">
      <items count="6">
        <item x="3"/>
        <item x="1"/>
        <item x="0"/>
        <item x="4"/>
        <item x="2"/>
        <item t="default"/>
      </items>
    </pivotField>
    <pivotField numFmtId="14" showAll="0">
      <items count="28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  <item t="default"/>
      </items>
    </pivotField>
    <pivotField showAll="0"/>
    <pivotField dataField="1" numFmtId="44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5">
        <item sd="0" x="2"/>
        <item sd="0" x="0"/>
        <item sd="0" x="1"/>
        <item sd="0" x="3"/>
        <item t="default" sd="0"/>
      </items>
    </pivotField>
    <pivotField numFmtId="14" showAll="0"/>
    <pivotField showAll="0"/>
    <pivotField showAll="0"/>
    <pivotField numFmtId="14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do Contrato" fld="3" baseField="0" baseItem="0" numFmtId="44"/>
  </dataFields>
  <formats count="17">
    <format dxfId="805">
      <pivotArea outline="0" collapsedLevelsAreSubtotals="1" fieldPosition="0"/>
    </format>
    <format dxfId="806">
      <pivotArea type="all" dataOnly="0" outline="0" fieldPosition="0"/>
    </format>
    <format dxfId="807">
      <pivotArea outline="0" collapsedLevelsAreSubtotals="1" fieldPosition="0"/>
    </format>
    <format dxfId="808">
      <pivotArea field="7" type="button" dataOnly="0" labelOnly="1" outline="0"/>
    </format>
    <format dxfId="809">
      <pivotArea dataOnly="0" labelOnly="1" grandRow="1" outline="0" fieldPosition="0"/>
    </format>
    <format dxfId="810">
      <pivotArea dataOnly="0" labelOnly="1" outline="0" axis="axisValues" fieldPosition="0"/>
    </format>
    <format dxfId="811">
      <pivotArea type="all" dataOnly="0" outline="0" fieldPosition="0"/>
    </format>
    <format dxfId="812">
      <pivotArea outline="0" collapsedLevelsAreSubtotals="1" fieldPosition="0"/>
    </format>
    <format dxfId="813">
      <pivotArea field="7" type="button" dataOnly="0" labelOnly="1" outline="0"/>
    </format>
    <format dxfId="814">
      <pivotArea dataOnly="0" labelOnly="1" grandRow="1" outline="0" fieldPosition="0"/>
    </format>
    <format dxfId="815">
      <pivotArea dataOnly="0" labelOnly="1" outline="0" axis="axisValues" fieldPosition="0"/>
    </format>
    <format dxfId="816">
      <pivotArea type="all" dataOnly="0" outline="0" fieldPosition="0"/>
    </format>
    <format dxfId="817">
      <pivotArea outline="0" collapsedLevelsAreSubtotals="1" fieldPosition="0"/>
    </format>
    <format dxfId="818">
      <pivotArea field="7" type="button" dataOnly="0" labelOnly="1" outline="0"/>
    </format>
    <format dxfId="819">
      <pivotArea dataOnly="0" labelOnly="1" grandRow="1" outline="0" fieldPosition="0"/>
    </format>
    <format dxfId="820">
      <pivotArea dataOnly="0" labelOnly="1" outline="0" axis="axisValues" fieldPosition="0"/>
    </format>
    <format dxfId="821">
      <pivotArea dataOnly="0" labelOnly="1" outline="0" axis="axisValues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filters count="1">
    <filter fld="1" type="dateBetween" evalOrder="-1" id="163" name="Data Contrato">
      <autoFilter ref="A1">
        <filterColumn colId="0">
          <customFilters and="1">
            <customFilter operator="greaterThanOrEqual" val="43586"/>
            <customFilter operator="lessThanOrEqual" val="4392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1F0FC434-4C9D-4C7A-AA62-42C2FB25F713}" sourceName="Cliente">
  <pivotTables>
    <pivotTable tabId="5" name="Tabela dinâmica4"/>
    <pivotTable tabId="5" name="Tabela dinâmica1"/>
  </pivotTables>
  <data>
    <tabular pivotCacheId="1411960317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77279E71-43E1-47E8-87A3-23701FC09F5B}" cache="SegmentaçãodeDados_Cliente" caption="Cliente" style="SlicerStyleDark2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97D37DDE-46A2-42E5-85BA-5F1E747992A4}" sourceName="Data Contrato">
  <pivotTables>
    <pivotTable tabId="5" name="Tabela dinâmica4"/>
    <pivotTable tabId="5" name="Tabela dinâmica1"/>
  </pivotTables>
  <state minimalRefreshVersion="6" lastRefreshVersion="6" pivotCacheId="1411960317" filterType="dateBetween">
    <selection startDate="2019-05-01T00:00:00" endDate="2020-03-31T00:00:00"/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 1" xr10:uid="{3ABB32F8-0B89-404C-8595-B78D7888F3D5}" cache="NativeTimeline_Data_Contrato" caption="Data Contrato" showSelectionLabel="0" showTimeLevel="0" showHorizontalScrollbar="0" level="2" selectionLevel="2" scrollPosition="2019-01-01T00:00:00" style="Estilo de Linha do Tempo 1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E22C0FDD-6100-4AC8-BB26-D6C5686A6B08}" cache="NativeTimeline_Data_Contrato" caption="Data Contrato" level="2" selectionLevel="2" scrollPosition="2019-01-01T00:00:00" style="TimeSlicerStyleDark2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2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E34D-907F-4B81-8EE8-86EF82BB150F}">
  <dimension ref="A1:R25"/>
  <sheetViews>
    <sheetView showGridLines="0" tabSelected="1" zoomScaleNormal="100" workbookViewId="0">
      <selection activeCell="U39" sqref="U39"/>
    </sheetView>
  </sheetViews>
  <sheetFormatPr defaultRowHeight="15" x14ac:dyDescent="0.25"/>
  <cols>
    <col min="9" max="9" width="27.5703125" customWidth="1"/>
    <col min="18" max="18" width="27.5703125" customWidth="1"/>
    <col min="23" max="23" width="4.140625" customWidth="1"/>
    <col min="24" max="24" width="2.5703125" customWidth="1"/>
    <col min="26" max="26" width="1.85546875" customWidth="1"/>
  </cols>
  <sheetData>
    <row r="1" spans="1:18" ht="44.25" customHeight="1" x14ac:dyDescent="0.25">
      <c r="A1" s="32" t="s">
        <v>47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33"/>
    </row>
    <row r="2" spans="1:18" ht="11.25" customHeight="1" thickBot="1" x14ac:dyDescent="0.3">
      <c r="A2" s="34" t="str">
        <f>IF(I16&lt;'Indicadores Base'!A2,"Média de Peso abaixo do normal","")</f>
        <v/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6"/>
    </row>
    <row r="3" spans="1:18" x14ac:dyDescent="0.25">
      <c r="A3" s="16"/>
      <c r="B3" s="17"/>
      <c r="C3" s="17"/>
      <c r="D3" s="17"/>
      <c r="E3" s="17"/>
      <c r="F3" s="17"/>
      <c r="G3" s="17"/>
      <c r="H3" s="22"/>
      <c r="I3" s="31" t="s">
        <v>46</v>
      </c>
      <c r="J3" s="16"/>
      <c r="K3" s="17"/>
      <c r="L3" s="17"/>
      <c r="M3" s="17"/>
      <c r="N3" s="17"/>
      <c r="O3" s="17"/>
      <c r="P3" s="17"/>
      <c r="Q3" s="18"/>
      <c r="R3" s="38" t="s">
        <v>50</v>
      </c>
    </row>
    <row r="4" spans="1:18" x14ac:dyDescent="0.25">
      <c r="A4" s="16"/>
      <c r="B4" s="17"/>
      <c r="C4" s="17"/>
      <c r="D4" s="17"/>
      <c r="E4" s="17"/>
      <c r="F4" s="17"/>
      <c r="G4" s="17"/>
      <c r="H4" s="18"/>
      <c r="I4" s="24">
        <f>GETPIVOTDATA("Soma de Peso (Kg)",'Tabelas Dinâmicas'!$D$10)</f>
        <v>2425</v>
      </c>
      <c r="J4" s="16"/>
      <c r="K4" s="17"/>
      <c r="L4" s="17"/>
      <c r="M4" s="17"/>
      <c r="N4" s="17"/>
      <c r="O4" s="17"/>
      <c r="P4" s="17"/>
      <c r="Q4" s="18"/>
      <c r="R4" s="29">
        <f>GETPIVOTDATA("Valor do Contrato",'Tabelas Dinâmicas'!$A$10)</f>
        <v>20131.381719025903</v>
      </c>
    </row>
    <row r="5" spans="1:18" x14ac:dyDescent="0.25">
      <c r="A5" s="16"/>
      <c r="B5" s="17"/>
      <c r="C5" s="17"/>
      <c r="D5" s="17"/>
      <c r="E5" s="17"/>
      <c r="F5" s="17"/>
      <c r="G5" s="17"/>
      <c r="H5" s="18"/>
      <c r="I5" s="24"/>
      <c r="J5" s="16"/>
      <c r="K5" s="17"/>
      <c r="L5" s="17"/>
      <c r="M5" s="17"/>
      <c r="N5" s="17"/>
      <c r="O5" s="17"/>
      <c r="P5" s="17"/>
      <c r="Q5" s="18"/>
      <c r="R5" s="29"/>
    </row>
    <row r="6" spans="1:18" x14ac:dyDescent="0.25">
      <c r="A6" s="16"/>
      <c r="B6" s="17"/>
      <c r="C6" s="17"/>
      <c r="D6" s="17"/>
      <c r="E6" s="17"/>
      <c r="F6" s="17"/>
      <c r="G6" s="17"/>
      <c r="H6" s="18"/>
      <c r="I6" s="24"/>
      <c r="J6" s="16"/>
      <c r="K6" s="17"/>
      <c r="L6" s="17"/>
      <c r="M6" s="17"/>
      <c r="N6" s="17"/>
      <c r="O6" s="17"/>
      <c r="P6" s="17"/>
      <c r="Q6" s="18"/>
      <c r="R6" s="29"/>
    </row>
    <row r="7" spans="1:18" x14ac:dyDescent="0.25">
      <c r="A7" s="16"/>
      <c r="B7" s="17"/>
      <c r="C7" s="17"/>
      <c r="D7" s="17"/>
      <c r="E7" s="17"/>
      <c r="F7" s="17"/>
      <c r="G7" s="17"/>
      <c r="H7" s="18"/>
      <c r="I7" s="24"/>
      <c r="J7" s="16"/>
      <c r="K7" s="17"/>
      <c r="L7" s="17"/>
      <c r="M7" s="17"/>
      <c r="N7" s="17"/>
      <c r="O7" s="17"/>
      <c r="P7" s="17"/>
      <c r="Q7" s="18"/>
      <c r="R7" s="29"/>
    </row>
    <row r="8" spans="1:18" ht="15.75" thickBot="1" x14ac:dyDescent="0.3">
      <c r="A8" s="16"/>
      <c r="B8" s="17"/>
      <c r="C8" s="17"/>
      <c r="D8" s="17"/>
      <c r="E8" s="17"/>
      <c r="F8" s="17"/>
      <c r="G8" s="17"/>
      <c r="H8" s="18"/>
      <c r="I8" s="25"/>
      <c r="J8" s="16"/>
      <c r="K8" s="17"/>
      <c r="L8" s="17"/>
      <c r="M8" s="17"/>
      <c r="N8" s="17"/>
      <c r="O8" s="17"/>
      <c r="P8" s="17"/>
      <c r="Q8" s="18"/>
      <c r="R8" s="30"/>
    </row>
    <row r="9" spans="1:18" x14ac:dyDescent="0.25">
      <c r="A9" s="16"/>
      <c r="B9" s="17"/>
      <c r="C9" s="17"/>
      <c r="D9" s="17"/>
      <c r="E9" s="17"/>
      <c r="F9" s="17"/>
      <c r="G9" s="17"/>
      <c r="H9" s="18"/>
      <c r="I9" s="23" t="s">
        <v>48</v>
      </c>
      <c r="J9" s="16"/>
      <c r="K9" s="17"/>
      <c r="L9" s="17"/>
      <c r="M9" s="17"/>
      <c r="N9" s="17"/>
      <c r="O9" s="17"/>
      <c r="P9" s="17"/>
      <c r="Q9" s="18"/>
      <c r="R9" s="37" t="s">
        <v>51</v>
      </c>
    </row>
    <row r="10" spans="1:18" x14ac:dyDescent="0.25">
      <c r="A10" s="16"/>
      <c r="B10" s="17"/>
      <c r="C10" s="17"/>
      <c r="D10" s="17"/>
      <c r="E10" s="17"/>
      <c r="F10" s="17"/>
      <c r="G10" s="17"/>
      <c r="H10" s="18"/>
      <c r="I10" s="24">
        <f>GETPIVOTDATA("Contagem de Destino",'Tabelas Dinâmicas'!$D$10)</f>
        <v>23</v>
      </c>
      <c r="J10" s="16"/>
      <c r="K10" s="17"/>
      <c r="L10" s="17"/>
      <c r="M10" s="17"/>
      <c r="N10" s="17"/>
      <c r="O10" s="17"/>
      <c r="P10" s="17"/>
      <c r="Q10" s="18"/>
      <c r="R10" s="24">
        <f>COUNTIF(SituacaoPartidas,"*Aberto*Atrasada*")</f>
        <v>9</v>
      </c>
    </row>
    <row r="11" spans="1:18" x14ac:dyDescent="0.25">
      <c r="A11" s="16"/>
      <c r="B11" s="17"/>
      <c r="C11" s="17"/>
      <c r="D11" s="17"/>
      <c r="E11" s="17"/>
      <c r="F11" s="17"/>
      <c r="G11" s="17"/>
      <c r="H11" s="18"/>
      <c r="I11" s="24"/>
      <c r="J11" s="16"/>
      <c r="K11" s="17"/>
      <c r="L11" s="17"/>
      <c r="M11" s="17"/>
      <c r="N11" s="17"/>
      <c r="O11" s="17"/>
      <c r="P11" s="17"/>
      <c r="Q11" s="18"/>
      <c r="R11" s="24"/>
    </row>
    <row r="12" spans="1:18" x14ac:dyDescent="0.25">
      <c r="A12" s="16"/>
      <c r="B12" s="17"/>
      <c r="C12" s="17"/>
      <c r="D12" s="17"/>
      <c r="E12" s="17"/>
      <c r="F12" s="17"/>
      <c r="G12" s="17"/>
      <c r="H12" s="18"/>
      <c r="I12" s="24"/>
      <c r="J12" s="16"/>
      <c r="K12" s="17"/>
      <c r="L12" s="17"/>
      <c r="M12" s="17"/>
      <c r="N12" s="17"/>
      <c r="O12" s="17"/>
      <c r="P12" s="17"/>
      <c r="Q12" s="18"/>
      <c r="R12" s="24"/>
    </row>
    <row r="13" spans="1:18" x14ac:dyDescent="0.25">
      <c r="A13" s="16"/>
      <c r="B13" s="17"/>
      <c r="C13" s="17"/>
      <c r="D13" s="17"/>
      <c r="E13" s="17"/>
      <c r="F13" s="17"/>
      <c r="G13" s="17"/>
      <c r="H13" s="18"/>
      <c r="I13" s="24"/>
      <c r="J13" s="16"/>
      <c r="K13" s="17"/>
      <c r="L13" s="17"/>
      <c r="M13" s="17"/>
      <c r="N13" s="17"/>
      <c r="O13" s="17"/>
      <c r="P13" s="17"/>
      <c r="Q13" s="18"/>
      <c r="R13" s="24"/>
    </row>
    <row r="14" spans="1:18" ht="15.75" thickBot="1" x14ac:dyDescent="0.3">
      <c r="A14" s="16"/>
      <c r="B14" s="17"/>
      <c r="C14" s="17"/>
      <c r="D14" s="17"/>
      <c r="E14" s="17"/>
      <c r="F14" s="17"/>
      <c r="G14" s="17"/>
      <c r="H14" s="18"/>
      <c r="I14" s="25"/>
      <c r="J14" s="16"/>
      <c r="K14" s="17"/>
      <c r="L14" s="17"/>
      <c r="M14" s="17"/>
      <c r="N14" s="17"/>
      <c r="O14" s="17"/>
      <c r="P14" s="17"/>
      <c r="Q14" s="18"/>
      <c r="R14" s="25"/>
    </row>
    <row r="15" spans="1:18" x14ac:dyDescent="0.25">
      <c r="A15" s="16"/>
      <c r="B15" s="17"/>
      <c r="C15" s="17"/>
      <c r="D15" s="17"/>
      <c r="E15" s="17"/>
      <c r="F15" s="17"/>
      <c r="G15" s="17"/>
      <c r="H15" s="18"/>
      <c r="I15" s="23" t="s">
        <v>49</v>
      </c>
      <c r="J15" s="16"/>
      <c r="K15" s="17"/>
      <c r="L15" s="17"/>
      <c r="M15" s="17"/>
      <c r="N15" s="17"/>
      <c r="O15" s="17"/>
      <c r="P15" s="17"/>
      <c r="Q15" s="18"/>
      <c r="R15" s="37" t="s">
        <v>52</v>
      </c>
    </row>
    <row r="16" spans="1:18" x14ac:dyDescent="0.25">
      <c r="A16" s="16"/>
      <c r="B16" s="17"/>
      <c r="C16" s="17"/>
      <c r="D16" s="17"/>
      <c r="E16" s="17"/>
      <c r="F16" s="17"/>
      <c r="G16" s="17"/>
      <c r="H16" s="18"/>
      <c r="I16" s="27">
        <f>I4/I10</f>
        <v>105.43478260869566</v>
      </c>
      <c r="J16" s="16"/>
      <c r="K16" s="17"/>
      <c r="L16" s="17"/>
      <c r="M16" s="17"/>
      <c r="N16" s="17"/>
      <c r="O16" s="17"/>
      <c r="P16" s="17"/>
      <c r="Q16" s="18"/>
      <c r="R16" s="24">
        <f>COUNTIF(SituacaoChegada,"*Aberto*")</f>
        <v>9</v>
      </c>
    </row>
    <row r="17" spans="1:18" x14ac:dyDescent="0.25">
      <c r="A17" s="16"/>
      <c r="B17" s="17"/>
      <c r="C17" s="17"/>
      <c r="D17" s="17"/>
      <c r="E17" s="17"/>
      <c r="F17" s="17"/>
      <c r="G17" s="17"/>
      <c r="H17" s="18"/>
      <c r="I17" s="27"/>
      <c r="J17" s="16"/>
      <c r="K17" s="17"/>
      <c r="L17" s="17"/>
      <c r="M17" s="17"/>
      <c r="N17" s="17"/>
      <c r="O17" s="17"/>
      <c r="P17" s="17"/>
      <c r="Q17" s="18"/>
      <c r="R17" s="24"/>
    </row>
    <row r="18" spans="1:18" x14ac:dyDescent="0.25">
      <c r="A18" s="16"/>
      <c r="B18" s="17"/>
      <c r="C18" s="17"/>
      <c r="D18" s="17"/>
      <c r="E18" s="17"/>
      <c r="F18" s="17"/>
      <c r="G18" s="17"/>
      <c r="H18" s="18"/>
      <c r="I18" s="27"/>
      <c r="J18" s="16"/>
      <c r="K18" s="17"/>
      <c r="L18" s="17"/>
      <c r="M18" s="17"/>
      <c r="N18" s="17"/>
      <c r="O18" s="17"/>
      <c r="P18" s="17"/>
      <c r="Q18" s="18"/>
      <c r="R18" s="24"/>
    </row>
    <row r="19" spans="1:18" x14ac:dyDescent="0.25">
      <c r="A19" s="16"/>
      <c r="B19" s="17"/>
      <c r="C19" s="17"/>
      <c r="D19" s="17"/>
      <c r="E19" s="17"/>
      <c r="F19" s="17"/>
      <c r="G19" s="17"/>
      <c r="H19" s="18"/>
      <c r="I19" s="27"/>
      <c r="J19" s="16"/>
      <c r="K19" s="17"/>
      <c r="L19" s="17"/>
      <c r="M19" s="17"/>
      <c r="N19" s="17"/>
      <c r="O19" s="17"/>
      <c r="P19" s="17"/>
      <c r="Q19" s="18"/>
      <c r="R19" s="24"/>
    </row>
    <row r="20" spans="1:18" ht="15.75" thickBot="1" x14ac:dyDescent="0.3">
      <c r="A20" s="19"/>
      <c r="B20" s="20"/>
      <c r="C20" s="20"/>
      <c r="D20" s="20"/>
      <c r="E20" s="20"/>
      <c r="F20" s="20"/>
      <c r="G20" s="20"/>
      <c r="H20" s="21"/>
      <c r="I20" s="28"/>
      <c r="J20" s="19"/>
      <c r="K20" s="20"/>
      <c r="L20" s="20"/>
      <c r="M20" s="20"/>
      <c r="N20" s="20"/>
      <c r="O20" s="20"/>
      <c r="P20" s="20"/>
      <c r="Q20" s="21"/>
      <c r="R20" s="25"/>
    </row>
    <row r="21" spans="1:18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2"/>
    </row>
    <row r="22" spans="1:18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2"/>
    </row>
    <row r="23" spans="1:18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2"/>
    </row>
    <row r="24" spans="1:18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2"/>
    </row>
    <row r="25" spans="1:18" ht="15.75" thickBot="1" x14ac:dyDescent="0.3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5"/>
    </row>
  </sheetData>
  <mergeCells count="8">
    <mergeCell ref="A1:R1"/>
    <mergeCell ref="I4:I8"/>
    <mergeCell ref="I10:I14"/>
    <mergeCell ref="I16:I20"/>
    <mergeCell ref="R4:R8"/>
    <mergeCell ref="R10:R14"/>
    <mergeCell ref="R16:R20"/>
    <mergeCell ref="A2:R2"/>
  </mergeCells>
  <conditionalFormatting sqref="R10:R14">
    <cfRule type="expression" dxfId="643" priority="2">
      <formula>$R$10=$R$16</formula>
    </cfRule>
    <cfRule type="expression" dxfId="642" priority="4">
      <formula>$R$10&gt;=$R$16/2</formula>
    </cfRule>
  </conditionalFormatting>
  <conditionalFormatting sqref="A2:R2">
    <cfRule type="containsText" dxfId="640" priority="1" operator="containsText" text="peso">
      <formula>NOT(ISERROR(SEARCH("peso",A2)))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3A3F-6377-46CF-8A9C-8C27CA2D36AC}">
  <dimension ref="A1:A2"/>
  <sheetViews>
    <sheetView workbookViewId="0">
      <selection activeCell="A3" sqref="A3"/>
    </sheetView>
  </sheetViews>
  <sheetFormatPr defaultRowHeight="15" x14ac:dyDescent="0.25"/>
  <cols>
    <col min="1" max="1" width="19.42578125" customWidth="1"/>
  </cols>
  <sheetData>
    <row r="1" spans="1:1" x14ac:dyDescent="0.25">
      <c r="A1" t="s">
        <v>53</v>
      </c>
    </row>
    <row r="2" spans="1:1" x14ac:dyDescent="0.25">
      <c r="A2">
        <f>AVERAGE(Pesos)</f>
        <v>101.53571428571429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AE3B7-8811-4655-91B1-4D695F8C4682}">
  <dimension ref="A10:H19"/>
  <sheetViews>
    <sheetView showGridLines="0" zoomScaleNormal="100" workbookViewId="0">
      <selection activeCell="B29" sqref="B29"/>
    </sheetView>
  </sheetViews>
  <sheetFormatPr defaultRowHeight="15" x14ac:dyDescent="0.25"/>
  <cols>
    <col min="1" max="1" width="19.42578125" bestFit="1" customWidth="1"/>
    <col min="2" max="2" width="25" bestFit="1" customWidth="1"/>
    <col min="4" max="4" width="19" bestFit="1" customWidth="1"/>
    <col min="5" max="5" width="17.5703125" bestFit="1" customWidth="1"/>
    <col min="6" max="7" width="20.28515625" bestFit="1" customWidth="1"/>
  </cols>
  <sheetData>
    <row r="10" spans="1:8" x14ac:dyDescent="0.25">
      <c r="A10" s="6" t="s">
        <v>40</v>
      </c>
      <c r="B10" s="6" t="s">
        <v>41</v>
      </c>
      <c r="D10" s="6" t="s">
        <v>40</v>
      </c>
      <c r="E10" s="6" t="s">
        <v>43</v>
      </c>
      <c r="F10" s="6" t="s">
        <v>44</v>
      </c>
    </row>
    <row r="11" spans="1:8" x14ac:dyDescent="0.25">
      <c r="A11" s="7" t="s">
        <v>36</v>
      </c>
      <c r="B11" s="9">
        <v>5316.2790697674418</v>
      </c>
      <c r="D11" s="7" t="s">
        <v>39</v>
      </c>
      <c r="E11" s="8">
        <v>157</v>
      </c>
      <c r="F11" s="8">
        <v>6</v>
      </c>
    </row>
    <row r="12" spans="1:8" x14ac:dyDescent="0.25">
      <c r="A12" s="7" t="s">
        <v>31</v>
      </c>
      <c r="B12" s="9">
        <v>5935.131195335277</v>
      </c>
      <c r="D12" s="7" t="s">
        <v>29</v>
      </c>
      <c r="E12" s="8">
        <v>850</v>
      </c>
      <c r="F12" s="8">
        <v>4</v>
      </c>
    </row>
    <row r="13" spans="1:8" x14ac:dyDescent="0.25">
      <c r="A13" s="7" t="s">
        <v>22</v>
      </c>
      <c r="B13" s="9">
        <v>8879.9714539231845</v>
      </c>
      <c r="D13" s="7" t="s">
        <v>34</v>
      </c>
      <c r="E13" s="8">
        <v>5</v>
      </c>
      <c r="F13" s="8">
        <v>2</v>
      </c>
    </row>
    <row r="14" spans="1:8" x14ac:dyDescent="0.25">
      <c r="A14" s="7" t="s">
        <v>42</v>
      </c>
      <c r="B14" s="9">
        <v>20131.381719025903</v>
      </c>
      <c r="D14" s="7" t="s">
        <v>32</v>
      </c>
      <c r="E14" s="8">
        <v>55</v>
      </c>
      <c r="F14" s="8">
        <v>4</v>
      </c>
    </row>
    <row r="15" spans="1:8" x14ac:dyDescent="0.25">
      <c r="D15" s="7" t="s">
        <v>20</v>
      </c>
      <c r="E15" s="8">
        <v>51</v>
      </c>
      <c r="F15" s="8">
        <v>2</v>
      </c>
    </row>
    <row r="16" spans="1:8" x14ac:dyDescent="0.25">
      <c r="D16" s="7" t="s">
        <v>35</v>
      </c>
      <c r="E16" s="8">
        <v>1270</v>
      </c>
      <c r="F16" s="8">
        <v>3</v>
      </c>
      <c r="H16" t="s">
        <v>45</v>
      </c>
    </row>
    <row r="17" spans="4:6" x14ac:dyDescent="0.25">
      <c r="D17" s="7" t="s">
        <v>5</v>
      </c>
      <c r="E17" s="8">
        <v>14</v>
      </c>
      <c r="F17" s="8">
        <v>1</v>
      </c>
    </row>
    <row r="18" spans="4:6" x14ac:dyDescent="0.25">
      <c r="D18" s="7" t="s">
        <v>33</v>
      </c>
      <c r="E18" s="8">
        <v>23</v>
      </c>
      <c r="F18" s="8">
        <v>1</v>
      </c>
    </row>
    <row r="19" spans="4:6" x14ac:dyDescent="0.25">
      <c r="D19" s="7" t="s">
        <v>42</v>
      </c>
      <c r="E19" s="8">
        <v>2425</v>
      </c>
      <c r="F19" s="8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40"/>
  <sheetViews>
    <sheetView workbookViewId="0">
      <selection activeCell="E34" sqref="E34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B30" s="5"/>
    </row>
    <row r="31" spans="1:13" x14ac:dyDescent="0.25">
      <c r="B31" s="5"/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Dashboard</vt:lpstr>
      <vt:lpstr>Indicadores Base</vt:lpstr>
      <vt:lpstr>Tabelas Dinâmicas</vt:lpstr>
      <vt:lpstr>Controle de Entregas</vt:lpstr>
      <vt:lpstr>ControleDeEntregas</vt:lpstr>
      <vt:lpstr>Pesos</vt:lpstr>
      <vt:lpstr>SituacaoChegada</vt:lpstr>
      <vt:lpstr>SituacaoPartidas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Paulo Emílio Oliveira</cp:lastModifiedBy>
  <dcterms:created xsi:type="dcterms:W3CDTF">2020-01-28T18:38:11Z</dcterms:created>
  <dcterms:modified xsi:type="dcterms:W3CDTF">2023-07-20T19:18:00Z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