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9f53f06a9c21b5/Documentos/CURSOS/DIO/Santander - Excel com Inteligencia Artificial/04 - Projeto - Ferramenta de conrtrole de investimentos Excel/"/>
    </mc:Choice>
  </mc:AlternateContent>
  <xr:revisionPtr revIDLastSave="168" documentId="8_{0DF0BC55-AAE7-46A1-BC02-A55B6CBD4736}" xr6:coauthVersionLast="47" xr6:coauthVersionMax="47" xr10:uidLastSave="{C8F2A80C-13D3-43AA-8F83-B91F9AC571FF}"/>
  <bookViews>
    <workbookView xWindow="-120" yWindow="-120" windowWidth="24240" windowHeight="13290" xr2:uid="{DFD80038-7A6E-4EDF-B196-74EB188FEAD0}"/>
  </bookViews>
  <sheets>
    <sheet name="Calculadora" sheetId="1" r:id="rId1"/>
    <sheet name="tbl_apoio" sheetId="2" r:id="rId2"/>
  </sheets>
  <definedNames>
    <definedName name="_xlnm._FilterDatabase" localSheetId="0" hidden="1">Calculadora!$B$26:$C$27</definedName>
    <definedName name="aporte">Calculadora!$D$13</definedName>
    <definedName name="patrimonio_acumulado">Calculadora!$D$16</definedName>
    <definedName name="qtde_anos">Calculadora!$D$14</definedName>
    <definedName name="rendimento_carteira">Calculadora!$D$9</definedName>
    <definedName name="salario">Calculadora!$D$8</definedName>
    <definedName name="sugestao_investimento">Calculadora!$D$10</definedName>
    <definedName name="taxa_mensal">Calculadora!$D$15</definedName>
    <definedName name="valor_futuro_VF">Calculadora!$C$20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 s="1"/>
  <c r="C27" i="1"/>
  <c r="C30" i="1"/>
  <c r="A18" i="2"/>
  <c r="A19" i="2"/>
  <c r="A20" i="2"/>
  <c r="A21" i="2"/>
  <c r="A22" i="2"/>
  <c r="A3" i="2"/>
  <c r="C31" i="1" s="1"/>
  <c r="A4" i="2"/>
  <c r="C32" i="1" s="1"/>
  <c r="A5" i="2"/>
  <c r="C33" i="1" s="1"/>
  <c r="A6" i="2"/>
  <c r="C34" i="1" s="1"/>
  <c r="A7" i="2"/>
  <c r="A8" i="2"/>
  <c r="A10" i="2"/>
  <c r="A11" i="2"/>
  <c r="H3" i="2" s="1"/>
  <c r="A12" i="2"/>
  <c r="A13" i="2"/>
  <c r="A14" i="2"/>
  <c r="A15" i="2"/>
  <c r="A17" i="2"/>
  <c r="C21" i="1"/>
  <c r="D21" i="1" s="1"/>
  <c r="C22" i="1"/>
  <c r="D22" i="1" s="1"/>
  <c r="C23" i="1"/>
  <c r="D23" i="1" s="1"/>
  <c r="C24" i="1"/>
  <c r="D24" i="1" s="1"/>
  <c r="C20" i="1"/>
  <c r="D20" i="1" s="1"/>
  <c r="D10" i="1"/>
  <c r="D32" i="1" l="1"/>
  <c r="D33" i="1"/>
  <c r="D30" i="1"/>
  <c r="D31" i="1"/>
  <c r="D34" i="1"/>
  <c r="C35" i="1"/>
  <c r="D35" i="1" s="1"/>
  <c r="D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Roberto L. de F. Junior</author>
  </authors>
  <commentList>
    <comment ref="C26" authorId="0" shapeId="0" xr:uid="{AB585213-E610-46D5-9984-D1C213E6F0A6}">
      <text>
        <r>
          <rPr>
            <b/>
            <sz val="14"/>
            <color indexed="81"/>
            <rFont val="Segoe UI"/>
            <family val="2"/>
          </rPr>
          <t>Selecione o perfil de investimento</t>
        </r>
      </text>
    </comment>
  </commentList>
</comments>
</file>

<file path=xl/sharedStrings.xml><?xml version="1.0" encoding="utf-8"?>
<sst xmlns="http://schemas.openxmlformats.org/spreadsheetml/2006/main" count="72" uniqueCount="35">
  <si>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</si>
  <si>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</si>
  <si>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</si>
  <si>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</si>
  <si>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</si>
  <si>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</si>
  <si>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anos?</t>
  </si>
  <si>
    <t>Quanto em 5 anos?</t>
  </si>
  <si>
    <t>Quanto em 10 anos?</t>
  </si>
  <si>
    <t>Quanto em 20 anos?</t>
  </si>
  <si>
    <t>Quantos em 30 anos?</t>
  </si>
  <si>
    <t>CENÁRIOS</t>
  </si>
  <si>
    <t>Dividendos</t>
  </si>
  <si>
    <t>Rendimento Carteira</t>
  </si>
  <si>
    <t>Salário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</si>
  <si>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</si>
  <si>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</si>
  <si>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</si>
  <si>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</si>
  <si>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</si>
  <si>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</si>
  <si>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</si>
  <si>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</si>
  <si>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</si>
  <si>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</si>
  <si>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</si>
  <si>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</si>
  <si>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</si>
  <si>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</si>
  <si>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Conservador</t>
  </si>
  <si>
    <t>CHAVE</t>
  </si>
  <si>
    <t>Moderado</t>
  </si>
  <si>
    <t>Moderado-TIJOLO</t>
  </si>
  <si>
    <t>%</t>
  </si>
  <si>
    <t>Sugestão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</si>
</sst>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14996795556505021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Border="1"/>
    <xf numFmtId="10" fontId="0" fillId="0" borderId="0" xfId="0" applyNumberFormat="1"/>
    <xf numFmtId="0" fontId="9" fillId="0" borderId="0" xfId="0" applyFont="1"/>
    <xf numFmtId="1" fontId="7" fillId="0" borderId="4" xfId="0" applyNumberFormat="1" applyFont="1" applyBorder="1" applyAlignment="1">
      <alignment horizontal="center"/>
    </xf>
    <xf numFmtId="10" fontId="7" fillId="0" borderId="4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left" indent="1"/>
    </xf>
    <xf numFmtId="8" fontId="7" fillId="3" borderId="4" xfId="0" applyNumberFormat="1" applyFont="1" applyFill="1" applyBorder="1" applyAlignment="1">
      <alignment horizontal="left" indent="1"/>
    </xf>
    <xf numFmtId="8" fontId="7" fillId="3" borderId="5" xfId="0" applyNumberFormat="1" applyFont="1" applyFill="1" applyBorder="1" applyAlignment="1">
      <alignment horizontal="left" inden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3" borderId="9" xfId="0" applyFont="1" applyFill="1" applyBorder="1" applyAlignment="1" applyProtection="1">
      <alignment horizontal="left" indent="1"/>
    </xf>
    <xf numFmtId="8" fontId="6" fillId="3" borderId="10" xfId="0" applyNumberFormat="1" applyFont="1" applyFill="1" applyBorder="1" applyAlignment="1" applyProtection="1">
      <alignment horizontal="left" indent="1"/>
    </xf>
    <xf numFmtId="8" fontId="6" fillId="3" borderId="11" xfId="0" applyNumberFormat="1" applyFont="1" applyFill="1" applyBorder="1" applyAlignment="1" applyProtection="1">
      <alignment horizontal="left" indent="1"/>
    </xf>
    <xf numFmtId="0" fontId="6" fillId="3" borderId="12" xfId="0" applyFont="1" applyFill="1" applyBorder="1" applyAlignment="1" applyProtection="1">
      <alignment horizontal="left" indent="1"/>
    </xf>
    <xf numFmtId="8" fontId="6" fillId="3" borderId="13" xfId="0" applyNumberFormat="1" applyFont="1" applyFill="1" applyBorder="1" applyAlignment="1" applyProtection="1">
      <alignment horizontal="left" indent="1"/>
    </xf>
    <xf numFmtId="8" fontId="6" fillId="3" borderId="14" xfId="0" applyNumberFormat="1" applyFont="1" applyFill="1" applyBorder="1" applyAlignment="1" applyProtection="1">
      <alignment horizontal="left" indent="1"/>
    </xf>
    <xf numFmtId="0" fontId="6" fillId="3" borderId="15" xfId="0" applyFont="1" applyFill="1" applyBorder="1" applyAlignment="1" applyProtection="1">
      <alignment horizontal="left" indent="1"/>
    </xf>
    <xf numFmtId="8" fontId="6" fillId="3" borderId="16" xfId="0" applyNumberFormat="1" applyFont="1" applyFill="1" applyBorder="1" applyAlignment="1" applyProtection="1">
      <alignment horizontal="left" indent="1"/>
    </xf>
    <xf numFmtId="8" fontId="6" fillId="3" borderId="17" xfId="0" applyNumberFormat="1" applyFont="1" applyFill="1" applyBorder="1" applyAlignment="1" applyProtection="1">
      <alignment horizontal="left" indent="1"/>
    </xf>
    <xf numFmtId="0" fontId="10" fillId="2" borderId="18" xfId="0" applyFont="1" applyFill="1" applyBorder="1" applyAlignment="1">
      <alignment horizontal="left" indent="1"/>
    </xf>
    <xf numFmtId="0" fontId="10" fillId="2" borderId="19" xfId="0" applyFont="1" applyFill="1" applyBorder="1" applyAlignment="1">
      <alignment horizontal="left" indent="1"/>
    </xf>
    <xf numFmtId="0" fontId="10" fillId="2" borderId="20" xfId="0" applyFont="1" applyFill="1" applyBorder="1" applyAlignment="1">
      <alignment horizontal="left" indent="1"/>
    </xf>
    <xf numFmtId="0" fontId="10" fillId="2" borderId="21" xfId="0" applyFont="1" applyFill="1" applyBorder="1" applyAlignment="1">
      <alignment horizontal="left" indent="1"/>
    </xf>
    <xf numFmtId="0" fontId="10" fillId="2" borderId="22" xfId="0" applyFont="1" applyFill="1" applyBorder="1" applyAlignment="1">
      <alignment horizontal="left" indent="1"/>
    </xf>
    <xf numFmtId="0" fontId="10" fillId="2" borderId="23" xfId="0" applyFont="1" applyFill="1" applyBorder="1" applyAlignment="1">
      <alignment horizontal="left" indent="1"/>
    </xf>
    <xf numFmtId="0" fontId="6" fillId="5" borderId="18" xfId="0" applyFont="1" applyFill="1" applyBorder="1" applyAlignment="1">
      <alignment horizontal="left" indent="1"/>
    </xf>
    <xf numFmtId="0" fontId="6" fillId="5" borderId="24" xfId="0" applyFont="1" applyFill="1" applyBorder="1" applyAlignment="1">
      <alignment horizontal="left" indent="1"/>
    </xf>
    <xf numFmtId="0" fontId="6" fillId="5" borderId="20" xfId="0" applyFont="1" applyFill="1" applyBorder="1" applyAlignment="1">
      <alignment horizontal="left" indent="1"/>
    </xf>
    <xf numFmtId="0" fontId="6" fillId="5" borderId="25" xfId="0" applyFont="1" applyFill="1" applyBorder="1" applyAlignment="1">
      <alignment horizontal="left" indent="1"/>
    </xf>
    <xf numFmtId="0" fontId="7" fillId="3" borderId="22" xfId="0" applyFont="1" applyFill="1" applyBorder="1" applyAlignment="1">
      <alignment horizontal="left" indent="1"/>
    </xf>
    <xf numFmtId="0" fontId="7" fillId="3" borderId="26" xfId="0" applyFont="1" applyFill="1" applyBorder="1" applyAlignment="1">
      <alignment horizontal="left" indent="1"/>
    </xf>
    <xf numFmtId="0" fontId="7" fillId="3" borderId="18" xfId="0" applyFont="1" applyFill="1" applyBorder="1" applyAlignment="1">
      <alignment horizontal="left" indent="1"/>
    </xf>
    <xf numFmtId="0" fontId="7" fillId="3" borderId="24" xfId="0" applyFont="1" applyFill="1" applyBorder="1" applyAlignment="1">
      <alignment horizontal="left" indent="1"/>
    </xf>
    <xf numFmtId="10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4" fillId="7" borderId="0" xfId="0" applyFont="1" applyFill="1"/>
    <xf numFmtId="0" fontId="2" fillId="7" borderId="0" xfId="0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0" fontId="5" fillId="4" borderId="3" xfId="0" applyFont="1" applyFill="1" applyBorder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64" fontId="13" fillId="3" borderId="8" xfId="0" applyNumberFormat="1" applyFont="1" applyFill="1" applyBorder="1" applyAlignment="1">
      <alignment horizontal="left"/>
    </xf>
    <xf numFmtId="164" fontId="13" fillId="0" borderId="7" xfId="1" applyNumberFormat="1" applyFont="1" applyBorder="1" applyAlignment="1">
      <alignment horizontal="left"/>
    </xf>
    <xf numFmtId="10" fontId="13" fillId="0" borderId="7" xfId="0" applyNumberFormat="1" applyFont="1" applyBorder="1" applyAlignment="1">
      <alignment horizontal="left"/>
    </xf>
    <xf numFmtId="0" fontId="12" fillId="9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Calculadora!$C$29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Calculadora!$B$30:$B$35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Calculadora!$C$30:$C$35</c:f>
              <c:numCache>
                <c:formatCode>0.00%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E17-800C-DE5160DA8A97}"/>
            </c:ext>
          </c:extLst>
        </c:ser>
        <c:ser>
          <c:idx val="1"/>
          <c:order val="1"/>
          <c:tx>
            <c:strRef>
              <c:f>Calculadora!$D$29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Calculadora!$B$30:$B$35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Calculadora!$D$30:$D$35</c:f>
              <c:numCache>
                <c:formatCode>"R$"\ #,##0.00</c:formatCode>
                <c:ptCount val="6"/>
                <c:pt idx="0">
                  <c:v>360</c:v>
                </c:pt>
                <c:pt idx="1">
                  <c:v>600</c:v>
                </c:pt>
                <c:pt idx="2">
                  <c:v>120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E17-800C-DE5160DA8A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Calculadora!$D$29</c:f>
              <c:strCache>
                <c:ptCount val="1"/>
                <c:pt idx="0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Calculadora!$B$30:$B$35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Calculadora!$D$30:$D$35</c:f>
              <c:numCache>
                <c:formatCode>"R$"\ #,##0.00</c:formatCode>
                <c:ptCount val="6"/>
                <c:pt idx="0">
                  <c:v>360</c:v>
                </c:pt>
                <c:pt idx="1">
                  <c:v>600</c:v>
                </c:pt>
                <c:pt idx="2">
                  <c:v>120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E-4852-8FCA-1F16A192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57720"/>
        <c:axId val="694058080"/>
      </c:barChart>
      <c:catAx>
        <c:axId val="69405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058080"/>
        <c:crosses val="autoZero"/>
        <c:auto val="1"/>
        <c:lblAlgn val="ctr"/>
        <c:lblOffset val="100"/>
        <c:noMultiLvlLbl val="0"/>
      </c:catAx>
      <c:valAx>
        <c:axId val="6940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05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167628</xdr:colOff>
      <xdr:row>5</xdr:row>
      <xdr:rowOff>190411</xdr:rowOff>
    </xdr:from>
    <xdr:to>
      <xdr:col>9</xdr:col>
      <xdr:colOff>603251</xdr:colOff>
      <xdr:row>18</xdr:row>
      <xdr:rowOff>359834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BC33A-E1F0-95A8-D711-1E54969F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168165</xdr:colOff>
      <xdr:row>19</xdr:row>
      <xdr:rowOff>10583</xdr:rowOff>
    </xdr:from>
    <xdr:to>
      <xdr:col>9</xdr:col>
      <xdr:colOff>603249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B4359B-316F-5F82-3507-F7628FEE9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0</xdr:row>
      <xdr:rowOff>169333</xdr:rowOff>
    </xdr:from>
    <xdr:to>
      <xdr:col>10</xdr:col>
      <xdr:colOff>10584</xdr:colOff>
      <xdr:row>5</xdr:row>
      <xdr:rowOff>52917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D5BAF82-E12B-DE6B-614A-B4FE47C73361}"/>
            </a:ext>
          </a:extLst>
        </xdr:cNvPr>
        <xdr:cNvSpPr/>
      </xdr:nvSpPr>
      <xdr:spPr>
        <a:xfrm>
          <a:off x="317501" y="169333"/>
          <a:ext cx="10541000" cy="836084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63500</xdr:colOff>
      <xdr:row>0</xdr:row>
      <xdr:rowOff>127000</xdr:rowOff>
    </xdr:from>
    <xdr:to>
      <xdr:col>1</xdr:col>
      <xdr:colOff>977900</xdr:colOff>
      <xdr:row>5</xdr:row>
      <xdr:rowOff>88900</xdr:rowOff>
    </xdr:to>
    <xdr:pic>
      <xdr:nvPicPr>
        <xdr:cNvPr id="8" name="Gráfico 7" descr="Tendência ascendente">
          <a:extLst>
            <a:ext uri="{FF2B5EF4-FFF2-40B4-BE49-F238E27FC236}">
              <a16:creationId xmlns:a16="http://schemas.microsoft.com/office/drawing/2014/main" id="{BD971646-F064-10DF-443C-82F815473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81000" y="1270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984248</xdr:colOff>
      <xdr:row>1</xdr:row>
      <xdr:rowOff>63500</xdr:rowOff>
    </xdr:from>
    <xdr:to>
      <xdr:col>4</xdr:col>
      <xdr:colOff>190500</xdr:colOff>
      <xdr:row>4</xdr:row>
      <xdr:rowOff>127000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25DBA89-7757-EF3D-E059-56DC97DDBE3C}"/>
            </a:ext>
          </a:extLst>
        </xdr:cNvPr>
        <xdr:cNvSpPr txBox="1"/>
      </xdr:nvSpPr>
      <xdr:spPr>
        <a:xfrm>
          <a:off x="1301748" y="254000"/>
          <a:ext cx="4783669" cy="6350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>
              <a:solidFill>
                <a:schemeClr val="bg1"/>
              </a:solidFill>
              <a:latin typeface="Aptos Display" panose="020B0004020202020204" pitchFamily="34" charset="0"/>
            </a:rPr>
            <a:t>FREITAS</a:t>
          </a:r>
          <a:r>
            <a:rPr lang="pt-BR" sz="3600" baseline="0">
              <a:latin typeface="Aptos Display" panose="020B0004020202020204" pitchFamily="34" charset="0"/>
            </a:rPr>
            <a:t> </a:t>
          </a:r>
          <a:r>
            <a:rPr lang="pt-BR" sz="3600" baseline="0">
              <a:solidFill>
                <a:schemeClr val="bg1"/>
              </a:solidFill>
              <a:latin typeface="Aptos Display" panose="020B0004020202020204" pitchFamily="34" charset="0"/>
            </a:rPr>
            <a:t>INVESTIMENTS</a:t>
          </a:r>
          <a:endParaRPr lang="pt-BR" sz="3600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4</xdr:col>
      <xdr:colOff>359834</xdr:colOff>
      <xdr:row>0</xdr:row>
      <xdr:rowOff>158750</xdr:rowOff>
    </xdr:from>
    <xdr:to>
      <xdr:col>9</xdr:col>
      <xdr:colOff>433917</xdr:colOff>
      <xdr:row>5</xdr:row>
      <xdr:rowOff>52917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35BFBA05-FFA2-0C11-9806-5758D6528C3A}"/>
            </a:ext>
          </a:extLst>
        </xdr:cNvPr>
        <xdr:cNvSpPr txBox="1"/>
      </xdr:nvSpPr>
      <xdr:spPr>
        <a:xfrm>
          <a:off x="6254751" y="158750"/>
          <a:ext cx="4413249" cy="846667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Invista</a:t>
          </a:r>
          <a:r>
            <a:rPr lang="pt-BR" sz="2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no seu futuro financeiro</a:t>
          </a:r>
        </a:p>
        <a:p>
          <a:pPr algn="ctr"/>
          <a:r>
            <a:rPr lang="pt-BR" sz="2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Invista com a gente</a:t>
          </a:r>
          <a:endParaRPr lang="pt-BR" sz="2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01E-2702-4A43-8A30-5A59E0635ADC}">
  <dimension ref="A1:G36"/>
  <sheetViews>
    <sheetView showGridLines="0" tabSelected="1" zoomScale="80" zoomScaleNormal="80" workbookViewId="0">
      <selection activeCell="D28" sqref="D28"/>
    </sheetView>
  </sheetViews>
  <sheetFormatPr defaultColWidth="0" defaultRowHeight="15" zeroHeight="1" x14ac:dyDescent="0.25"/>
  <cols>
    <col min="1" max="1" width="3.5703125" customWidth="1"/>
    <col min="2" max="2" width="35.42578125" bestFit="1" customWidth="1"/>
    <col min="3" max="3" width="29" bestFit="1" customWidth="1"/>
    <col min="4" max="4" width="19.140625" customWidth="1"/>
    <col min="5" max="5" width="25.28515625" bestFit="1" customWidth="1"/>
    <col min="6" max="6" width="12.140625" bestFit="1" customWidth="1"/>
    <col min="7" max="10" width="9.140625" customWidth="1"/>
    <col min="11" max="16384" width="9.140625" hidden="1"/>
  </cols>
  <sheetData>
    <row r="1" spans="2:7" x14ac:dyDescent="0.25"/>
    <row r="2" spans="2:7" x14ac:dyDescent="0.25"/>
    <row r="3" spans="2:7" x14ac:dyDescent="0.25"/>
    <row r="4" spans="2:7" x14ac:dyDescent="0.25"/>
    <row r="5" spans="2:7" x14ac:dyDescent="0.25">
      <c r="C5" s="5"/>
    </row>
    <row r="6" spans="2:7" ht="15.75" thickBot="1" x14ac:dyDescent="0.3">
      <c r="B6" s="5"/>
      <c r="C6" s="5"/>
    </row>
    <row r="7" spans="2:7" ht="30.75" x14ac:dyDescent="0.25">
      <c r="B7" s="13" t="s">
        <v>15</v>
      </c>
      <c r="C7" s="14"/>
      <c r="D7" s="47"/>
    </row>
    <row r="8" spans="2:7" ht="15.75" x14ac:dyDescent="0.25">
      <c r="B8" s="24" t="s">
        <v>14</v>
      </c>
      <c r="C8" s="25"/>
      <c r="D8" s="51">
        <v>4000</v>
      </c>
    </row>
    <row r="9" spans="2:7" ht="15.75" x14ac:dyDescent="0.25">
      <c r="B9" s="26" t="s">
        <v>13</v>
      </c>
      <c r="C9" s="27"/>
      <c r="D9" s="52">
        <v>6.0000000000000001E-3</v>
      </c>
    </row>
    <row r="10" spans="2:7" ht="16.5" thickBot="1" x14ac:dyDescent="0.3">
      <c r="B10" s="28" t="s">
        <v>34</v>
      </c>
      <c r="C10" s="29"/>
      <c r="D10" s="50">
        <f>D8*30%</f>
        <v>1200</v>
      </c>
    </row>
    <row r="11" spans="2:7" ht="15.75" thickBot="1" x14ac:dyDescent="0.3">
      <c r="E11" s="5"/>
      <c r="F11" s="5"/>
    </row>
    <row r="12" spans="2:7" ht="30.75" x14ac:dyDescent="0.25">
      <c r="B12" s="13" t="s">
        <v>0</v>
      </c>
      <c r="C12" s="14"/>
      <c r="D12" s="47"/>
      <c r="G12" s="5"/>
    </row>
    <row r="13" spans="2:7" ht="17.25" x14ac:dyDescent="0.3">
      <c r="B13" s="30" t="s">
        <v>1</v>
      </c>
      <c r="C13" s="31"/>
      <c r="D13" s="10">
        <v>1200</v>
      </c>
      <c r="G13" s="5"/>
    </row>
    <row r="14" spans="2:7" ht="17.25" x14ac:dyDescent="0.3">
      <c r="B14" s="32" t="s">
        <v>2</v>
      </c>
      <c r="C14" s="33"/>
      <c r="D14" s="8">
        <v>10</v>
      </c>
      <c r="G14" s="5"/>
    </row>
    <row r="15" spans="2:7" ht="17.25" x14ac:dyDescent="0.3">
      <c r="B15" s="32" t="s">
        <v>3</v>
      </c>
      <c r="C15" s="33"/>
      <c r="D15" s="9">
        <v>1.0789999999999999E-2</v>
      </c>
      <c r="G15" s="5"/>
    </row>
    <row r="16" spans="2:7" ht="17.25" x14ac:dyDescent="0.3">
      <c r="B16" s="36" t="s">
        <v>4</v>
      </c>
      <c r="C16" s="37"/>
      <c r="D16" s="11">
        <f>FV(taxa_mensal,(qtde_anos*12),(aporte*-1))</f>
        <v>291941.05503620661</v>
      </c>
      <c r="F16" s="5"/>
    </row>
    <row r="17" spans="1:4" ht="18" thickBot="1" x14ac:dyDescent="0.35">
      <c r="B17" s="34" t="s">
        <v>5</v>
      </c>
      <c r="C17" s="35"/>
      <c r="D17" s="12">
        <f>patrimonio_acumulado*rendimento_carteira</f>
        <v>1751.6463302172397</v>
      </c>
    </row>
    <row r="18" spans="1:4" ht="15.75" thickBot="1" x14ac:dyDescent="0.3"/>
    <row r="19" spans="1:4" ht="30.75" x14ac:dyDescent="0.25">
      <c r="B19" s="13" t="s">
        <v>11</v>
      </c>
      <c r="C19" s="14"/>
      <c r="D19" s="4" t="s">
        <v>12</v>
      </c>
    </row>
    <row r="20" spans="1:4" ht="17.25" x14ac:dyDescent="0.3">
      <c r="A20" s="7">
        <v>2</v>
      </c>
      <c r="B20" s="15" t="s">
        <v>6</v>
      </c>
      <c r="C20" s="16">
        <f>FV(taxa_mensal,(A20*12),(aporte*-1))</f>
        <v>32673.152757174259</v>
      </c>
      <c r="D20" s="17">
        <f>C20*rendimento_carteira</f>
        <v>196.03891654304556</v>
      </c>
    </row>
    <row r="21" spans="1:4" ht="17.25" x14ac:dyDescent="0.3">
      <c r="A21" s="7">
        <v>5</v>
      </c>
      <c r="B21" s="18" t="s">
        <v>7</v>
      </c>
      <c r="C21" s="19">
        <f>FV(taxa_mensal,(A21*12),(aporte*-1))</f>
        <v>100532.29679818517</v>
      </c>
      <c r="D21" s="20">
        <f>C21*rendimento_carteira</f>
        <v>603.19378078911097</v>
      </c>
    </row>
    <row r="22" spans="1:4" ht="17.25" x14ac:dyDescent="0.3">
      <c r="A22" s="7">
        <v>10</v>
      </c>
      <c r="B22" s="18" t="s">
        <v>8</v>
      </c>
      <c r="C22" s="19">
        <f>FV(taxa_mensal,(A22*12),(aporte*-1))</f>
        <v>291941.05503620661</v>
      </c>
      <c r="D22" s="20">
        <f>C22*rendimento_carteira</f>
        <v>1751.6463302172397</v>
      </c>
    </row>
    <row r="23" spans="1:4" ht="17.25" x14ac:dyDescent="0.3">
      <c r="A23" s="7">
        <v>20</v>
      </c>
      <c r="B23" s="18" t="s">
        <v>9</v>
      </c>
      <c r="C23" s="19">
        <f>FV(taxa_mensal,(A23*12),(aporte*-1))</f>
        <v>1350238.0801164967</v>
      </c>
      <c r="D23" s="20">
        <f>C23*rendimento_carteira</f>
        <v>8101.4284806989799</v>
      </c>
    </row>
    <row r="24" spans="1:4" ht="18" thickBot="1" x14ac:dyDescent="0.35">
      <c r="A24" s="7">
        <v>30</v>
      </c>
      <c r="B24" s="21" t="s">
        <v>10</v>
      </c>
      <c r="C24" s="22">
        <f>FV(taxa_mensal,(A24*12),(aporte*-1))</f>
        <v>5186603.586005657</v>
      </c>
      <c r="D24" s="23">
        <f>C24*rendimento_carteira</f>
        <v>31119.621516033942</v>
      </c>
    </row>
    <row r="25" spans="1:4" x14ac:dyDescent="0.25">
      <c r="B25" s="2"/>
      <c r="C25" s="3"/>
      <c r="D25" s="3"/>
    </row>
    <row r="26" spans="1:4" ht="15.75" x14ac:dyDescent="0.25">
      <c r="B26" s="48" t="s">
        <v>16</v>
      </c>
      <c r="C26" s="53" t="s">
        <v>29</v>
      </c>
      <c r="D26" s="49"/>
    </row>
    <row r="27" spans="1:4" x14ac:dyDescent="0.25">
      <c r="B27" s="44" t="s">
        <v>18</v>
      </c>
      <c r="C27" s="45">
        <f>aporte</f>
        <v>1200</v>
      </c>
      <c r="D27" s="46"/>
    </row>
    <row r="28" spans="1:4" x14ac:dyDescent="0.25">
      <c r="B28" s="2"/>
    </row>
    <row r="29" spans="1:4" x14ac:dyDescent="0.25">
      <c r="B29" s="40" t="s">
        <v>19</v>
      </c>
      <c r="C29" s="40" t="s">
        <v>20</v>
      </c>
      <c r="D29" s="40" t="s">
        <v>21</v>
      </c>
    </row>
    <row r="30" spans="1:4" x14ac:dyDescent="0.25">
      <c r="B30" s="1" t="s">
        <v>22</v>
      </c>
      <c r="C30" s="38">
        <f>VLOOKUP($C$26&amp;"-"&amp;B30,tbl_apoio!$A:$D,4,FALSE)</f>
        <v>0.3</v>
      </c>
      <c r="D30" s="39">
        <f>$C$27*C30</f>
        <v>360</v>
      </c>
    </row>
    <row r="31" spans="1:4" x14ac:dyDescent="0.25">
      <c r="B31" s="1" t="s">
        <v>23</v>
      </c>
      <c r="C31" s="38">
        <f>VLOOKUP($C$26&amp;"-"&amp;B31,tbl_apoio!$A:$D,4,FALSE)</f>
        <v>0.5</v>
      </c>
      <c r="D31" s="39">
        <f t="shared" ref="D31:D35" si="0">$C$27*C31</f>
        <v>600</v>
      </c>
    </row>
    <row r="32" spans="1:4" x14ac:dyDescent="0.25">
      <c r="B32" s="1" t="s">
        <v>24</v>
      </c>
      <c r="C32" s="38">
        <f>VLOOKUP($C$26&amp;"-"&amp;B32,tbl_apoio!$A:$D,4,FALSE)</f>
        <v>0.1</v>
      </c>
      <c r="D32" s="39">
        <f t="shared" si="0"/>
        <v>120</v>
      </c>
    </row>
    <row r="33" spans="2:4" x14ac:dyDescent="0.25">
      <c r="B33" s="1" t="s">
        <v>25</v>
      </c>
      <c r="C33" s="38">
        <f>VLOOKUP($C$26&amp;"-"&amp;B33,tbl_apoio!$A:$D,4,FALSE)</f>
        <v>0.1</v>
      </c>
      <c r="D33" s="39">
        <f t="shared" si="0"/>
        <v>120</v>
      </c>
    </row>
    <row r="34" spans="2:4" x14ac:dyDescent="0.25">
      <c r="B34" s="1" t="s">
        <v>26</v>
      </c>
      <c r="C34" s="38">
        <f>VLOOKUP($C$26&amp;"-"&amp;B34,tbl_apoio!$A:$D,4,FALSE)</f>
        <v>0</v>
      </c>
      <c r="D34" s="39">
        <f t="shared" si="0"/>
        <v>0</v>
      </c>
    </row>
    <row r="35" spans="2:4" x14ac:dyDescent="0.25">
      <c r="B35" s="1" t="s">
        <v>27</v>
      </c>
      <c r="C35" s="38">
        <f>VLOOKUP($C$26&amp;"-"&amp;B35,tbl_apoio!$A:$D,4,FALSE)</f>
        <v>0</v>
      </c>
      <c r="D35" s="39">
        <f t="shared" si="0"/>
        <v>0</v>
      </c>
    </row>
    <row r="36" spans="2:4" x14ac:dyDescent="0.25">
      <c r="B36" s="42" t="s">
        <v>28</v>
      </c>
      <c r="C36" s="41"/>
      <c r="D36" s="43">
        <f>SUM(D30:D35)</f>
        <v>1200</v>
      </c>
    </row>
  </sheetData>
  <mergeCells count="11">
    <mergeCell ref="B16:C16"/>
    <mergeCell ref="B17:C17"/>
    <mergeCell ref="B8:C8"/>
    <mergeCell ref="B9:C9"/>
    <mergeCell ref="B10:C10"/>
    <mergeCell ref="B7:D7"/>
    <mergeCell ref="B12:D12"/>
    <mergeCell ref="B13:C13"/>
    <mergeCell ref="B14:C14"/>
    <mergeCell ref="B15:C15"/>
    <mergeCell ref="B19:C19"/>
  </mergeCells>
  <dataValidations count="1">
    <dataValidation type="list" allowBlank="1" showInputMessage="1" showErrorMessage="1" sqref="C26" xr:uid="{0BD5F0A1-0D6A-4070-880C-08106ECE7901}">
      <formula1>"Conservador,Agressivo,Moderado"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8A2E-C7EA-4C2B-9BCA-94F944C02010}">
  <dimension ref="A2:H22"/>
  <sheetViews>
    <sheetView zoomScaleNormal="100" workbookViewId="0">
      <selection activeCell="G10" sqref="G10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19.140625" bestFit="1" customWidth="1"/>
    <col min="7" max="7" width="17" bestFit="1" customWidth="1"/>
  </cols>
  <sheetData>
    <row r="2" spans="1:8" x14ac:dyDescent="0.25">
      <c r="A2" s="40" t="s">
        <v>30</v>
      </c>
      <c r="B2" s="40" t="s">
        <v>16</v>
      </c>
      <c r="C2" s="40" t="s">
        <v>19</v>
      </c>
      <c r="D2" s="40" t="s">
        <v>20</v>
      </c>
      <c r="H2" t="s">
        <v>33</v>
      </c>
    </row>
    <row r="3" spans="1:8" x14ac:dyDescent="0.25">
      <c r="A3" t="str">
        <f>B3&amp;"-"&amp;C3</f>
        <v>Conservador-PAPEL</v>
      </c>
      <c r="B3" t="s">
        <v>29</v>
      </c>
      <c r="C3" s="1" t="s">
        <v>22</v>
      </c>
      <c r="D3" s="38">
        <v>0.3</v>
      </c>
      <c r="G3" t="s">
        <v>32</v>
      </c>
      <c r="H3" s="6">
        <f>VLOOKUP(A11,$A:$D,4,FALSE)</f>
        <v>0.35</v>
      </c>
    </row>
    <row r="4" spans="1:8" x14ac:dyDescent="0.25">
      <c r="A4" t="str">
        <f>B4&amp;"-"&amp;C4</f>
        <v>Conservador-TIJOLO</v>
      </c>
      <c r="B4" t="s">
        <v>29</v>
      </c>
      <c r="C4" s="1" t="s">
        <v>23</v>
      </c>
      <c r="D4" s="38">
        <v>0.5</v>
      </c>
    </row>
    <row r="5" spans="1:8" x14ac:dyDescent="0.25">
      <c r="A5" t="str">
        <f>B5&amp;"-"&amp;C5</f>
        <v>Conservador-HÍBRIDOS</v>
      </c>
      <c r="B5" t="s">
        <v>29</v>
      </c>
      <c r="C5" s="1" t="s">
        <v>24</v>
      </c>
      <c r="D5" s="38">
        <v>0.1</v>
      </c>
    </row>
    <row r="6" spans="1:8" x14ac:dyDescent="0.25">
      <c r="A6" t="str">
        <f>B6&amp;"-"&amp;C6</f>
        <v>Conservador-FOFs</v>
      </c>
      <c r="B6" t="s">
        <v>29</v>
      </c>
      <c r="C6" s="1" t="s">
        <v>25</v>
      </c>
      <c r="D6" s="38">
        <v>0.1</v>
      </c>
    </row>
    <row r="7" spans="1:8" x14ac:dyDescent="0.25">
      <c r="A7" t="str">
        <f>B7&amp;"-"&amp;C7</f>
        <v>Conservador-DESENVOLVIMENTO</v>
      </c>
      <c r="B7" t="s">
        <v>29</v>
      </c>
      <c r="C7" s="1" t="s">
        <v>26</v>
      </c>
      <c r="D7" s="38">
        <v>0</v>
      </c>
    </row>
    <row r="8" spans="1:8" x14ac:dyDescent="0.25">
      <c r="A8" t="str">
        <f>B8&amp;"-"&amp;C8</f>
        <v>Conservador-HOTELARIAS</v>
      </c>
      <c r="B8" t="s">
        <v>29</v>
      </c>
      <c r="C8" s="1" t="s">
        <v>27</v>
      </c>
      <c r="D8" s="38">
        <v>0</v>
      </c>
    </row>
    <row r="10" spans="1:8" x14ac:dyDescent="0.25">
      <c r="A10" t="str">
        <f>B10&amp;"-"&amp;C10</f>
        <v>Moderado-PAPEL</v>
      </c>
      <c r="B10" t="s">
        <v>31</v>
      </c>
      <c r="C10" s="1" t="s">
        <v>22</v>
      </c>
      <c r="D10" s="38">
        <v>0.32</v>
      </c>
    </row>
    <row r="11" spans="1:8" x14ac:dyDescent="0.25">
      <c r="A11" t="str">
        <f>B11&amp;"-"&amp;C11</f>
        <v>Moderado-TIJOLO</v>
      </c>
      <c r="B11" t="s">
        <v>31</v>
      </c>
      <c r="C11" s="1" t="s">
        <v>23</v>
      </c>
      <c r="D11" s="38">
        <v>0.35</v>
      </c>
    </row>
    <row r="12" spans="1:8" x14ac:dyDescent="0.25">
      <c r="A12" t="str">
        <f>B12&amp;"-"&amp;C12</f>
        <v>Moderado-HÍBRIDOS</v>
      </c>
      <c r="B12" t="s">
        <v>31</v>
      </c>
      <c r="C12" s="1" t="s">
        <v>24</v>
      </c>
      <c r="D12" s="38">
        <v>0.08</v>
      </c>
    </row>
    <row r="13" spans="1:8" x14ac:dyDescent="0.25">
      <c r="A13" t="str">
        <f>B13&amp;"-"&amp;C13</f>
        <v>Moderado-FOFs</v>
      </c>
      <c r="B13" t="s">
        <v>31</v>
      </c>
      <c r="C13" s="1" t="s">
        <v>25</v>
      </c>
      <c r="D13" s="38">
        <v>0.05</v>
      </c>
    </row>
    <row r="14" spans="1:8" x14ac:dyDescent="0.25">
      <c r="A14" t="str">
        <f>B14&amp;"-"&amp;C14</f>
        <v>Moderado-DESENVOLVIMENTO</v>
      </c>
      <c r="B14" t="s">
        <v>31</v>
      </c>
      <c r="C14" s="1" t="s">
        <v>26</v>
      </c>
      <c r="D14" s="38">
        <v>0.1</v>
      </c>
    </row>
    <row r="15" spans="1:8" x14ac:dyDescent="0.25">
      <c r="A15" t="str">
        <f>B15&amp;"-"&amp;C15</f>
        <v>Moderado-HOTELARIAS</v>
      </c>
      <c r="B15" t="s">
        <v>31</v>
      </c>
      <c r="C15" s="1" t="s">
        <v>27</v>
      </c>
      <c r="D15" s="38">
        <v>0.1</v>
      </c>
    </row>
    <row r="17" spans="1:4" x14ac:dyDescent="0.25">
      <c r="A17" t="str">
        <f>B17&amp;"-"&amp;C17</f>
        <v>Agressivo-PAPEL</v>
      </c>
      <c r="B17" t="s">
        <v>17</v>
      </c>
      <c r="C17" s="1" t="s">
        <v>22</v>
      </c>
      <c r="D17" s="38">
        <v>0.5</v>
      </c>
    </row>
    <row r="18" spans="1:4" x14ac:dyDescent="0.25">
      <c r="A18" t="str">
        <f>B18&amp;"-"&amp;C18</f>
        <v>Agressivo-TIJOLO</v>
      </c>
      <c r="B18" t="s">
        <v>17</v>
      </c>
      <c r="C18" s="1" t="s">
        <v>23</v>
      </c>
      <c r="D18" s="38">
        <v>0.1</v>
      </c>
    </row>
    <row r="19" spans="1:4" x14ac:dyDescent="0.25">
      <c r="A19" t="str">
        <f>B19&amp;"-"&amp;C19</f>
        <v>Agressivo-HÍBRIDOS</v>
      </c>
      <c r="B19" t="s">
        <v>17</v>
      </c>
      <c r="C19" s="1" t="s">
        <v>24</v>
      </c>
      <c r="D19" s="38">
        <v>0.05</v>
      </c>
    </row>
    <row r="20" spans="1:4" x14ac:dyDescent="0.25">
      <c r="A20" t="str">
        <f>B20&amp;"-"&amp;C20</f>
        <v>Agressivo-FOFs</v>
      </c>
      <c r="B20" t="s">
        <v>17</v>
      </c>
      <c r="C20" s="1" t="s">
        <v>25</v>
      </c>
      <c r="D20" s="38">
        <v>0.05</v>
      </c>
    </row>
    <row r="21" spans="1:4" x14ac:dyDescent="0.25">
      <c r="A21" t="str">
        <f>B21&amp;"-"&amp;C21</f>
        <v>Agressivo-DESENVOLVIMENTO</v>
      </c>
      <c r="B21" t="s">
        <v>17</v>
      </c>
      <c r="C21" s="1" t="s">
        <v>26</v>
      </c>
      <c r="D21" s="38">
        <v>0.2</v>
      </c>
    </row>
    <row r="22" spans="1:4" x14ac:dyDescent="0.25">
      <c r="A22" t="str">
        <f>B22&amp;"-"&amp;C22</f>
        <v>Agressivo-HOTELARIAS</v>
      </c>
      <c r="B22" t="s">
        <v>17</v>
      </c>
      <c r="C22" s="1" t="s">
        <v>27</v>
      </c>
      <c r="D22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Calculadora</vt:lpstr>
      <vt:lpstr>tbl_apoio</vt:lpstr>
      <vt:lpstr>aporte</vt:lpstr>
      <vt:lpstr>patrimonio_acumulado</vt:lpstr>
      <vt:lpstr>qtde_anos</vt:lpstr>
      <vt:lpstr>rendimento_carteira</vt:lpstr>
      <vt:lpstr>salario</vt:lpstr>
      <vt:lpstr>sugestao_investimento</vt:lpstr>
      <vt:lpstr>taxa_mensal</vt:lpstr>
      <vt:lpstr>valor_futuro_VF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L. de F. Junior</dc:creator>
  <cp:lastModifiedBy>Paulo Roberto L. de F. Junior</cp:lastModifiedBy>
  <dcterms:created xsi:type="dcterms:W3CDTF">2025-06-01T14:15:16Z</dcterms:created>
  <dcterms:modified xsi:type="dcterms:W3CDTF">2025-06-02T00:22:46Z</dcterms:modified>
</cp:coreProperties>
</file>