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18615" windowHeight="10905" activeTab="1"/>
  </bookViews>
  <sheets>
    <sheet name="Sheet1" sheetId="1" r:id="rId1"/>
    <sheet name="Sheet3" sheetId="3" r:id="rId2"/>
    <sheet name="Sheet2" sheetId="4" r:id="rId3"/>
  </sheets>
  <calcPr calcId="125725"/>
  <fileRecoveryPr repairLoad="1"/>
</workbook>
</file>

<file path=xl/calcChain.xml><?xml version="1.0" encoding="utf-8"?>
<calcChain xmlns="http://schemas.openxmlformats.org/spreadsheetml/2006/main">
  <c r="H3" i="4"/>
  <c r="H4"/>
  <c r="H5"/>
  <c r="H6"/>
  <c r="H7"/>
  <c r="H8"/>
  <c r="H9"/>
  <c r="H10"/>
  <c r="H11"/>
  <c r="H12"/>
  <c r="H2"/>
  <c r="D3"/>
  <c r="D4"/>
  <c r="D5"/>
  <c r="D6"/>
  <c r="D7"/>
  <c r="D8"/>
  <c r="D9"/>
  <c r="D10"/>
  <c r="D11"/>
  <c r="D12"/>
  <c r="D2"/>
  <c r="G7"/>
  <c r="F3"/>
  <c r="G3" s="1"/>
  <c r="F4"/>
  <c r="F5"/>
  <c r="G5" s="1"/>
  <c r="F6"/>
  <c r="G6" s="1"/>
  <c r="F7"/>
  <c r="F8"/>
  <c r="G8" s="1"/>
  <c r="F9"/>
  <c r="G9" s="1"/>
  <c r="F10"/>
  <c r="G10" s="1"/>
  <c r="F11"/>
  <c r="G11" s="1"/>
  <c r="F12"/>
  <c r="G12" s="1"/>
  <c r="F2"/>
  <c r="G2" s="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"/>
  <c r="E9"/>
  <c r="G9" s="1"/>
  <c r="E17"/>
  <c r="G17" s="1"/>
  <c r="E25"/>
  <c r="G25" s="1"/>
  <c r="D3"/>
  <c r="E3" s="1"/>
  <c r="G3" s="1"/>
  <c r="D4"/>
  <c r="E4" s="1"/>
  <c r="G4" s="1"/>
  <c r="D5"/>
  <c r="E5" s="1"/>
  <c r="G5" s="1"/>
  <c r="D6"/>
  <c r="E6" s="1"/>
  <c r="G6" s="1"/>
  <c r="D7"/>
  <c r="E7" s="1"/>
  <c r="G7" s="1"/>
  <c r="D8"/>
  <c r="E8" s="1"/>
  <c r="G8" s="1"/>
  <c r="D9"/>
  <c r="D10"/>
  <c r="E10" s="1"/>
  <c r="G10" s="1"/>
  <c r="D11"/>
  <c r="E11" s="1"/>
  <c r="G11" s="1"/>
  <c r="D12"/>
  <c r="E12" s="1"/>
  <c r="G12" s="1"/>
  <c r="D13"/>
  <c r="E13" s="1"/>
  <c r="G13" s="1"/>
  <c r="D14"/>
  <c r="E14" s="1"/>
  <c r="G14" s="1"/>
  <c r="D15"/>
  <c r="E15" s="1"/>
  <c r="G15" s="1"/>
  <c r="D16"/>
  <c r="E16" s="1"/>
  <c r="G16" s="1"/>
  <c r="D17"/>
  <c r="D18"/>
  <c r="E18" s="1"/>
  <c r="G18" s="1"/>
  <c r="D19"/>
  <c r="E19" s="1"/>
  <c r="G19" s="1"/>
  <c r="D20"/>
  <c r="E20" s="1"/>
  <c r="G20" s="1"/>
  <c r="D21"/>
  <c r="E21" s="1"/>
  <c r="G21" s="1"/>
  <c r="D22"/>
  <c r="E22" s="1"/>
  <c r="G22" s="1"/>
  <c r="D23"/>
  <c r="E23" s="1"/>
  <c r="G23" s="1"/>
  <c r="D24"/>
  <c r="E24" s="1"/>
  <c r="G24" s="1"/>
  <c r="D25"/>
  <c r="D26"/>
  <c r="E26" s="1"/>
  <c r="G26" s="1"/>
  <c r="D27"/>
  <c r="E27" s="1"/>
  <c r="G27" s="1"/>
  <c r="D28"/>
  <c r="E28" s="1"/>
  <c r="G28" s="1"/>
  <c r="D2"/>
  <c r="E2" s="1"/>
  <c r="G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D28" i="1"/>
  <c r="D26" s="1"/>
  <c r="B16"/>
  <c r="B15"/>
  <c r="B14"/>
  <c r="B13"/>
  <c r="B12"/>
  <c r="B11"/>
  <c r="B10"/>
  <c r="B9"/>
  <c r="B8"/>
  <c r="B7"/>
  <c r="B6"/>
  <c r="B5"/>
  <c r="B4"/>
  <c r="B3"/>
  <c r="B2"/>
  <c r="G4" i="4" l="1"/>
  <c r="D27" i="1"/>
  <c r="E27" s="1"/>
  <c r="D24"/>
  <c r="E26"/>
  <c r="E28"/>
  <c r="D25" l="1"/>
  <c r="E25" s="1"/>
  <c r="D22"/>
  <c r="E24"/>
  <c r="D23" l="1"/>
  <c r="E23" s="1"/>
  <c r="D20"/>
  <c r="E22"/>
  <c r="D21" l="1"/>
  <c r="E21" s="1"/>
  <c r="D18"/>
  <c r="E20"/>
  <c r="D19" l="1"/>
  <c r="E19" s="1"/>
  <c r="D16"/>
  <c r="E18"/>
  <c r="D17" l="1"/>
  <c r="E17" s="1"/>
  <c r="D14"/>
  <c r="E16"/>
  <c r="D12" l="1"/>
  <c r="E14"/>
  <c r="D15"/>
  <c r="E15" s="1"/>
  <c r="D10" l="1"/>
  <c r="D13"/>
  <c r="E13" s="1"/>
  <c r="E12"/>
  <c r="E10" l="1"/>
  <c r="D8"/>
  <c r="D11"/>
  <c r="E11" s="1"/>
  <c r="D6" l="1"/>
  <c r="D9"/>
  <c r="E9" s="1"/>
  <c r="E8"/>
  <c r="D4" l="1"/>
  <c r="E6"/>
  <c r="D7"/>
  <c r="E7" s="1"/>
  <c r="D2" l="1"/>
  <c r="D5"/>
  <c r="E5" s="1"/>
  <c r="E4"/>
  <c r="E2" l="1"/>
  <c r="D3"/>
  <c r="E3" s="1"/>
</calcChain>
</file>

<file path=xl/sharedStrings.xml><?xml version="1.0" encoding="utf-8"?>
<sst xmlns="http://schemas.openxmlformats.org/spreadsheetml/2006/main" count="20" uniqueCount="18">
  <si>
    <t>h(cm)</t>
  </si>
  <si>
    <t>t2(s)</t>
  </si>
  <si>
    <t>t1(s)</t>
  </si>
  <si>
    <t>t_médio(s)</t>
  </si>
  <si>
    <t>h_pred=</t>
  </si>
  <si>
    <t>h_pred(cm)</t>
  </si>
  <si>
    <t>dh/dt</t>
  </si>
  <si>
    <t>Q (C*dh/dt)</t>
  </si>
  <si>
    <t>R (h/Q)</t>
  </si>
  <si>
    <t>R (dQ/dh)</t>
  </si>
  <si>
    <t>Tensão (V)</t>
  </si>
  <si>
    <t>Δt (s)</t>
  </si>
  <si>
    <t>Δh (cm)</t>
  </si>
  <si>
    <t>ΔV (cm³)</t>
  </si>
  <si>
    <t>Δt1 (s)</t>
  </si>
  <si>
    <t>Δt2 (s)</t>
  </si>
  <si>
    <t>dQ/dV (cm³/sV)</t>
  </si>
  <si>
    <t>Q (ΔV/Δt) (cm³/s)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</si>
</sst>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 applyAlignment="1"/>
    <xf numFmtId="2" fontId="1" fillId="0" borderId="0" xfId="0" applyNumberFormat="1" applyFont="1"/>
    <xf numFmtId="2" fontId="1" fillId="0" borderId="0" xfId="0" applyNumberFormat="1" applyFont="1" applyAlignment="1"/>
    <xf numFmtId="2" fontId="0" fillId="0" borderId="0" xfId="0" applyNumberFormat="1" applyFont="1" applyAlignment="1"/>
    <xf numFmtId="164" fontId="0" fillId="0" borderId="0" xfId="0" applyNumberFormat="1" applyAlignment="1"/>
    <xf numFmtId="164" fontId="0" fillId="0" borderId="0" xfId="0" applyNumberFormat="1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Sheet3!$B$1</c:f>
              <c:strCache>
                <c:ptCount val="1"/>
                <c:pt idx="0">
                  <c:v>h(cm)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148075240595"/>
                  <c:y val="-0.71545530766987475"/>
                </c:manualLayout>
              </c:layout>
              <c:numFmt formatCode="General" sourceLinked="0"/>
            </c:trendlineLbl>
          </c:trendline>
          <c:xVal>
            <c:numRef>
              <c:f>Sheet3!$A$2:$A$28</c:f>
              <c:numCache>
                <c:formatCode>0.00</c:formatCode>
                <c:ptCount val="27"/>
                <c:pt idx="0">
                  <c:v>158.19999999999999</c:v>
                </c:pt>
                <c:pt idx="1">
                  <c:v>150.9</c:v>
                </c:pt>
                <c:pt idx="2">
                  <c:v>144.1</c:v>
                </c:pt>
                <c:pt idx="3">
                  <c:v>135.4</c:v>
                </c:pt>
                <c:pt idx="4">
                  <c:v>128.1</c:v>
                </c:pt>
                <c:pt idx="5">
                  <c:v>121.2</c:v>
                </c:pt>
                <c:pt idx="6">
                  <c:v>114.8</c:v>
                </c:pt>
                <c:pt idx="7">
                  <c:v>108</c:v>
                </c:pt>
                <c:pt idx="8">
                  <c:v>101.2</c:v>
                </c:pt>
                <c:pt idx="9">
                  <c:v>95.1</c:v>
                </c:pt>
                <c:pt idx="10">
                  <c:v>89</c:v>
                </c:pt>
                <c:pt idx="11">
                  <c:v>83.1</c:v>
                </c:pt>
                <c:pt idx="12">
                  <c:v>77.7</c:v>
                </c:pt>
                <c:pt idx="13">
                  <c:v>71.900000000000006</c:v>
                </c:pt>
                <c:pt idx="14">
                  <c:v>66.099999999999994</c:v>
                </c:pt>
                <c:pt idx="15">
                  <c:v>60.8</c:v>
                </c:pt>
                <c:pt idx="16">
                  <c:v>55.6</c:v>
                </c:pt>
                <c:pt idx="17">
                  <c:v>50.6</c:v>
                </c:pt>
                <c:pt idx="18">
                  <c:v>45.1</c:v>
                </c:pt>
                <c:pt idx="19">
                  <c:v>40.6</c:v>
                </c:pt>
                <c:pt idx="20">
                  <c:v>35.6</c:v>
                </c:pt>
                <c:pt idx="21">
                  <c:v>30.7</c:v>
                </c:pt>
                <c:pt idx="22">
                  <c:v>25.8</c:v>
                </c:pt>
                <c:pt idx="23">
                  <c:v>21</c:v>
                </c:pt>
                <c:pt idx="24">
                  <c:v>16.7</c:v>
                </c:pt>
                <c:pt idx="25">
                  <c:v>9.3000000000000007</c:v>
                </c:pt>
                <c:pt idx="26">
                  <c:v>5.9</c:v>
                </c:pt>
              </c:numCache>
            </c:numRef>
          </c:xVal>
          <c:yVal>
            <c:numRef>
              <c:f>Sheet3!$B$2:$B$28</c:f>
              <c:numCache>
                <c:formatCode>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</c:ser>
        <c:axId val="93533696"/>
        <c:axId val="93535232"/>
      </c:scatterChart>
      <c:valAx>
        <c:axId val="93533696"/>
        <c:scaling>
          <c:orientation val="minMax"/>
        </c:scaling>
        <c:axPos val="b"/>
        <c:numFmt formatCode="0.00" sourceLinked="1"/>
        <c:tickLblPos val="nextTo"/>
        <c:crossAx val="93535232"/>
        <c:crosses val="autoZero"/>
        <c:crossBetween val="midCat"/>
      </c:valAx>
      <c:valAx>
        <c:axId val="93535232"/>
        <c:scaling>
          <c:orientation val="minMax"/>
        </c:scaling>
        <c:axPos val="l"/>
        <c:majorGridlines/>
        <c:numFmt formatCode="0.00" sourceLinked="1"/>
        <c:tickLblPos val="nextTo"/>
        <c:crossAx val="9353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Sheet3!$E$1</c:f>
              <c:strCache>
                <c:ptCount val="1"/>
                <c:pt idx="0">
                  <c:v>Q (C*dh/dt)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14807524059511"/>
                  <c:y val="-0.71545530766987508"/>
                </c:manualLayout>
              </c:layout>
              <c:numFmt formatCode="General" sourceLinked="0"/>
            </c:trendlineLbl>
          </c:trendline>
          <c:xVal>
            <c:numRef>
              <c:f>Sheet3!$B$2:$B$28</c:f>
              <c:numCache>
                <c:formatCode>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Sheet3!$E$2:$E$28</c:f>
              <c:numCache>
                <c:formatCode>0.00</c:formatCode>
                <c:ptCount val="27"/>
                <c:pt idx="0">
                  <c:v>25.695999999999998</c:v>
                </c:pt>
                <c:pt idx="1">
                  <c:v>26.571999999999996</c:v>
                </c:pt>
                <c:pt idx="2">
                  <c:v>27.388000000000002</c:v>
                </c:pt>
                <c:pt idx="3">
                  <c:v>28.432000000000002</c:v>
                </c:pt>
                <c:pt idx="4">
                  <c:v>29.308</c:v>
                </c:pt>
                <c:pt idx="5">
                  <c:v>30.135999999999996</c:v>
                </c:pt>
                <c:pt idx="6">
                  <c:v>30.903999999999996</c:v>
                </c:pt>
                <c:pt idx="7">
                  <c:v>31.72</c:v>
                </c:pt>
                <c:pt idx="8">
                  <c:v>32.536000000000001</c:v>
                </c:pt>
                <c:pt idx="9">
                  <c:v>33.268000000000001</c:v>
                </c:pt>
                <c:pt idx="10">
                  <c:v>34</c:v>
                </c:pt>
                <c:pt idx="11">
                  <c:v>34.707999999999998</c:v>
                </c:pt>
                <c:pt idx="12">
                  <c:v>35.356000000000002</c:v>
                </c:pt>
                <c:pt idx="13">
                  <c:v>36.051999999999992</c:v>
                </c:pt>
                <c:pt idx="14">
                  <c:v>36.747999999999998</c:v>
                </c:pt>
                <c:pt idx="15">
                  <c:v>37.383999999999993</c:v>
                </c:pt>
                <c:pt idx="16">
                  <c:v>38.007999999999996</c:v>
                </c:pt>
                <c:pt idx="17">
                  <c:v>38.607999999999997</c:v>
                </c:pt>
                <c:pt idx="18">
                  <c:v>39.268000000000001</c:v>
                </c:pt>
                <c:pt idx="19">
                  <c:v>39.808</c:v>
                </c:pt>
                <c:pt idx="20">
                  <c:v>40.408000000000001</c:v>
                </c:pt>
                <c:pt idx="21">
                  <c:v>40.996000000000002</c:v>
                </c:pt>
                <c:pt idx="22">
                  <c:v>41.583999999999996</c:v>
                </c:pt>
                <c:pt idx="23">
                  <c:v>42.16</c:v>
                </c:pt>
                <c:pt idx="24">
                  <c:v>42.675999999999995</c:v>
                </c:pt>
                <c:pt idx="25">
                  <c:v>43.564</c:v>
                </c:pt>
                <c:pt idx="26">
                  <c:v>43.972000000000001</c:v>
                </c:pt>
              </c:numCache>
            </c:numRef>
          </c:yVal>
          <c:smooth val="1"/>
        </c:ser>
        <c:axId val="116302592"/>
        <c:axId val="116304512"/>
      </c:scatterChart>
      <c:valAx>
        <c:axId val="116302592"/>
        <c:scaling>
          <c:orientation val="minMax"/>
        </c:scaling>
        <c:axPos val="b"/>
        <c:numFmt formatCode="0.00" sourceLinked="1"/>
        <c:tickLblPos val="nextTo"/>
        <c:crossAx val="116304512"/>
        <c:crosses val="autoZero"/>
        <c:crossBetween val="midCat"/>
      </c:valAx>
      <c:valAx>
        <c:axId val="116304512"/>
        <c:scaling>
          <c:orientation val="minMax"/>
        </c:scaling>
        <c:axPos val="l"/>
        <c:majorGridlines/>
        <c:numFmt formatCode="0.00" sourceLinked="1"/>
        <c:tickLblPos val="nextTo"/>
        <c:crossAx val="116302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Sheet2!$G$1</c:f>
              <c:strCache>
                <c:ptCount val="1"/>
                <c:pt idx="0">
                  <c:v>Q (ΔV/Δt) (cm³/s)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941234367762852"/>
                  <c:y val="-0.11536531770737959"/>
                </c:manualLayout>
              </c:layout>
              <c:numFmt formatCode="General" sourceLinked="0"/>
            </c:trendlineLbl>
          </c:trendline>
          <c:xVal>
            <c:numRef>
              <c:f>Sheet2!$A$2:$A$12</c:f>
              <c:numCache>
                <c:formatCode>0.0</c:formatCode>
                <c:ptCount val="11"/>
                <c:pt idx="0">
                  <c:v>1.61</c:v>
                </c:pt>
                <c:pt idx="1">
                  <c:v>1.78</c:v>
                </c:pt>
                <c:pt idx="2">
                  <c:v>1.93</c:v>
                </c:pt>
                <c:pt idx="3">
                  <c:v>2.12</c:v>
                </c:pt>
                <c:pt idx="4">
                  <c:v>2.58</c:v>
                </c:pt>
                <c:pt idx="5">
                  <c:v>2.98</c:v>
                </c:pt>
                <c:pt idx="6">
                  <c:v>3.49</c:v>
                </c:pt>
                <c:pt idx="7">
                  <c:v>3.83</c:v>
                </c:pt>
                <c:pt idx="8">
                  <c:v>4.03</c:v>
                </c:pt>
                <c:pt idx="9">
                  <c:v>4.26</c:v>
                </c:pt>
                <c:pt idx="10">
                  <c:v>4.75</c:v>
                </c:pt>
              </c:numCache>
            </c:numRef>
          </c:xVal>
          <c:yVal>
            <c:numRef>
              <c:f>Sheet2!$G$2:$G$12</c:f>
              <c:numCache>
                <c:formatCode>0.0</c:formatCode>
                <c:ptCount val="11"/>
                <c:pt idx="0">
                  <c:v>15.384615384615385</c:v>
                </c:pt>
                <c:pt idx="1">
                  <c:v>18.181818181818183</c:v>
                </c:pt>
                <c:pt idx="2">
                  <c:v>22.259321090706734</c:v>
                </c:pt>
                <c:pt idx="3">
                  <c:v>26.809651474530831</c:v>
                </c:pt>
                <c:pt idx="4">
                  <c:v>34.692107545533396</c:v>
                </c:pt>
                <c:pt idx="5">
                  <c:v>39.643211100099109</c:v>
                </c:pt>
                <c:pt idx="6">
                  <c:v>43.103448275862071</c:v>
                </c:pt>
                <c:pt idx="7">
                  <c:v>46.349942062572417</c:v>
                </c:pt>
                <c:pt idx="8">
                  <c:v>53.475935828876999</c:v>
                </c:pt>
                <c:pt idx="9">
                  <c:v>52.356020942408378</c:v>
                </c:pt>
                <c:pt idx="10">
                  <c:v>51.085568326947637</c:v>
                </c:pt>
              </c:numCache>
            </c:numRef>
          </c:yVal>
        </c:ser>
        <c:axId val="83659776"/>
        <c:axId val="83658240"/>
      </c:scatterChart>
      <c:valAx>
        <c:axId val="83659776"/>
        <c:scaling>
          <c:orientation val="minMax"/>
        </c:scaling>
        <c:axPos val="b"/>
        <c:numFmt formatCode="0.0" sourceLinked="1"/>
        <c:tickLblPos val="nextTo"/>
        <c:crossAx val="83658240"/>
        <c:crosses val="autoZero"/>
        <c:crossBetween val="midCat"/>
      </c:valAx>
      <c:valAx>
        <c:axId val="83658240"/>
        <c:scaling>
          <c:orientation val="minMax"/>
        </c:scaling>
        <c:axPos val="l"/>
        <c:majorGridlines/>
        <c:numFmt formatCode="0.0" sourceLinked="1"/>
        <c:tickLblPos val="nextTo"/>
        <c:crossAx val="8365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142875</xdr:rowOff>
    </xdr:from>
    <xdr:to>
      <xdr:col>2</xdr:col>
      <xdr:colOff>1323975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1438275</xdr:colOff>
      <xdr:row>29</xdr:row>
      <xdr:rowOff>9525</xdr:rowOff>
    </xdr:from>
    <xdr:to>
      <xdr:col>6</xdr:col>
      <xdr:colOff>257175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15</xdr:row>
      <xdr:rowOff>114300</xdr:rowOff>
    </xdr:from>
    <xdr:to>
      <xdr:col>8</xdr:col>
      <xdr:colOff>514350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8"/>
  <sheetViews>
    <sheetView zoomScaleNormal="100" workbookViewId="0">
      <selection sqref="A1:A28"/>
    </sheetView>
  </sheetViews>
  <sheetFormatPr defaultColWidth="14.42578125" defaultRowHeight="15.75" customHeight="1"/>
  <sheetData>
    <row r="1" spans="1:6" ht="15.75" customHeight="1">
      <c r="A1" s="1" t="s">
        <v>0</v>
      </c>
      <c r="B1" s="1" t="s">
        <v>2</v>
      </c>
      <c r="D1" s="1" t="s">
        <v>1</v>
      </c>
      <c r="E1" s="1" t="s">
        <v>3</v>
      </c>
      <c r="F1" s="1" t="s">
        <v>4</v>
      </c>
    </row>
    <row r="2" spans="1:6" ht="15.75" customHeight="1">
      <c r="A2" s="1">
        <v>1</v>
      </c>
      <c r="B2" s="2">
        <f>2*60 + 36</f>
        <v>156</v>
      </c>
      <c r="C2" s="2">
        <v>15.18</v>
      </c>
      <c r="D2" s="3">
        <f>C2+D4</f>
        <v>160.46</v>
      </c>
      <c r="E2" s="3">
        <f t="shared" ref="E2:E28" si="0">(D2+B2)/2</f>
        <v>158.23000000000002</v>
      </c>
    </row>
    <row r="3" spans="1:6" ht="15.75" customHeight="1">
      <c r="A3" s="1">
        <v>2</v>
      </c>
      <c r="B3" s="2">
        <f>2*60 + 29</f>
        <v>149</v>
      </c>
      <c r="C3" s="3"/>
      <c r="D3" s="3">
        <f>(D2+D4)/2</f>
        <v>152.87</v>
      </c>
      <c r="E3" s="3">
        <f t="shared" si="0"/>
        <v>150.935</v>
      </c>
    </row>
    <row r="4" spans="1:6" ht="15.75" customHeight="1">
      <c r="A4" s="1">
        <v>3</v>
      </c>
      <c r="B4" s="2">
        <f>2*60 + 23</f>
        <v>143</v>
      </c>
      <c r="C4" s="2">
        <v>15.01</v>
      </c>
      <c r="D4" s="3">
        <f>C4+D6</f>
        <v>145.28</v>
      </c>
      <c r="E4" s="3">
        <f t="shared" si="0"/>
        <v>144.13999999999999</v>
      </c>
    </row>
    <row r="5" spans="1:6" ht="15.75" customHeight="1">
      <c r="A5" s="1">
        <v>4</v>
      </c>
      <c r="B5" s="2">
        <f>2*60+13</f>
        <v>133</v>
      </c>
      <c r="C5" s="3"/>
      <c r="D5" s="3">
        <f>(D4+D6)/2</f>
        <v>137.77500000000001</v>
      </c>
      <c r="E5" s="3">
        <f t="shared" si="0"/>
        <v>135.38749999999999</v>
      </c>
    </row>
    <row r="6" spans="1:6" ht="15.75" customHeight="1">
      <c r="A6" s="1">
        <v>5</v>
      </c>
      <c r="B6" s="2">
        <f>2*60 + 6</f>
        <v>126</v>
      </c>
      <c r="C6" s="2">
        <v>13.58</v>
      </c>
      <c r="D6" s="3">
        <f>C6+D8</f>
        <v>130.27000000000001</v>
      </c>
      <c r="E6" s="3">
        <f t="shared" si="0"/>
        <v>128.13499999999999</v>
      </c>
    </row>
    <row r="7" spans="1:6" ht="15.75" customHeight="1">
      <c r="A7" s="1">
        <v>6</v>
      </c>
      <c r="B7" s="2">
        <f>1*60+59</f>
        <v>119</v>
      </c>
      <c r="C7" s="3"/>
      <c r="D7" s="3">
        <f>(D6+D8)/2</f>
        <v>123.48</v>
      </c>
      <c r="E7" s="3">
        <f t="shared" si="0"/>
        <v>121.24000000000001</v>
      </c>
    </row>
    <row r="8" spans="1:6" ht="15.75" customHeight="1">
      <c r="A8" s="1">
        <v>7</v>
      </c>
      <c r="B8" s="2">
        <f>1*60+53</f>
        <v>113</v>
      </c>
      <c r="C8" s="2">
        <v>13.29</v>
      </c>
      <c r="D8" s="3">
        <f>C8+D10</f>
        <v>116.69</v>
      </c>
      <c r="E8" s="3">
        <f t="shared" si="0"/>
        <v>114.845</v>
      </c>
    </row>
    <row r="9" spans="1:6" ht="15.75" customHeight="1">
      <c r="A9" s="1">
        <v>8</v>
      </c>
      <c r="B9" s="2">
        <f>1*60+46</f>
        <v>106</v>
      </c>
      <c r="C9" s="3"/>
      <c r="D9" s="3">
        <f>(D8+D10)/2</f>
        <v>110.045</v>
      </c>
      <c r="E9" s="3">
        <f t="shared" si="0"/>
        <v>108.02250000000001</v>
      </c>
    </row>
    <row r="10" spans="1:6" ht="15.75" customHeight="1">
      <c r="A10" s="1">
        <v>9</v>
      </c>
      <c r="B10" s="2">
        <f>1*60+39</f>
        <v>99</v>
      </c>
      <c r="C10" s="2">
        <v>12.34</v>
      </c>
      <c r="D10" s="3">
        <f>C10+D12</f>
        <v>103.4</v>
      </c>
      <c r="E10" s="3">
        <f t="shared" si="0"/>
        <v>101.2</v>
      </c>
    </row>
    <row r="11" spans="1:6" ht="15.75" customHeight="1">
      <c r="A11" s="1">
        <v>10</v>
      </c>
      <c r="B11" s="2">
        <f>1*60+33</f>
        <v>93</v>
      </c>
      <c r="C11" s="3"/>
      <c r="D11" s="3">
        <f>(D10+D12)/2</f>
        <v>97.23</v>
      </c>
      <c r="E11" s="3">
        <f t="shared" si="0"/>
        <v>95.115000000000009</v>
      </c>
    </row>
    <row r="12" spans="1:6" ht="15.75" customHeight="1">
      <c r="A12" s="1">
        <v>11</v>
      </c>
      <c r="B12" s="2">
        <f>1*60+27</f>
        <v>87</v>
      </c>
      <c r="C12" s="2">
        <v>11.72</v>
      </c>
      <c r="D12" s="3">
        <f>C12+D14</f>
        <v>91.06</v>
      </c>
      <c r="E12" s="3">
        <f t="shared" si="0"/>
        <v>89.03</v>
      </c>
    </row>
    <row r="13" spans="1:6" ht="15.75" customHeight="1">
      <c r="A13" s="1">
        <v>12</v>
      </c>
      <c r="B13" s="2">
        <f>1*60+21</f>
        <v>81</v>
      </c>
      <c r="C13" s="3"/>
      <c r="D13" s="3">
        <f>(D12+D14)/2</f>
        <v>85.2</v>
      </c>
      <c r="E13" s="3">
        <f t="shared" si="0"/>
        <v>83.1</v>
      </c>
    </row>
    <row r="14" spans="1:6" ht="15.75" customHeight="1">
      <c r="A14" s="1">
        <v>13</v>
      </c>
      <c r="B14" s="2">
        <f>1*60+16</f>
        <v>76</v>
      </c>
      <c r="C14" s="2">
        <v>11.18</v>
      </c>
      <c r="D14" s="3">
        <f>C14+D16</f>
        <v>79.34</v>
      </c>
      <c r="E14" s="3">
        <f t="shared" si="0"/>
        <v>77.67</v>
      </c>
    </row>
    <row r="15" spans="1:6" ht="15.75" customHeight="1">
      <c r="A15" s="1">
        <v>14</v>
      </c>
      <c r="B15" s="2">
        <f>1*60+10</f>
        <v>70</v>
      </c>
      <c r="C15" s="3"/>
      <c r="D15" s="3">
        <f>(D14+D16)/2</f>
        <v>73.75</v>
      </c>
      <c r="E15" s="3">
        <f t="shared" si="0"/>
        <v>71.875</v>
      </c>
    </row>
    <row r="16" spans="1:6" ht="15.75" customHeight="1">
      <c r="A16" s="1">
        <v>15</v>
      </c>
      <c r="B16" s="2">
        <f>1*60+4</f>
        <v>64</v>
      </c>
      <c r="C16" s="2">
        <v>10.97</v>
      </c>
      <c r="D16" s="3">
        <f>C16+D18</f>
        <v>68.16</v>
      </c>
      <c r="E16" s="3">
        <f t="shared" si="0"/>
        <v>66.08</v>
      </c>
    </row>
    <row r="17" spans="1:5" ht="15.75" customHeight="1">
      <c r="A17" s="1">
        <v>16</v>
      </c>
      <c r="B17" s="2">
        <v>59</v>
      </c>
      <c r="C17" s="3"/>
      <c r="D17" s="3">
        <f>(D16+D18)/2</f>
        <v>62.674999999999997</v>
      </c>
      <c r="E17" s="3">
        <f t="shared" si="0"/>
        <v>60.837499999999999</v>
      </c>
    </row>
    <row r="18" spans="1:5" ht="15.75" customHeight="1">
      <c r="A18" s="1">
        <v>17</v>
      </c>
      <c r="B18" s="2">
        <v>54</v>
      </c>
      <c r="C18" s="2">
        <v>10.050000000000001</v>
      </c>
      <c r="D18" s="3">
        <f>C18+D20</f>
        <v>57.19</v>
      </c>
      <c r="E18" s="3">
        <f t="shared" si="0"/>
        <v>55.594999999999999</v>
      </c>
    </row>
    <row r="19" spans="1:5" ht="15.75" customHeight="1">
      <c r="A19" s="1">
        <v>18</v>
      </c>
      <c r="B19" s="2">
        <v>49</v>
      </c>
      <c r="C19" s="3"/>
      <c r="D19" s="3">
        <f>(D18+D20)/2</f>
        <v>52.164999999999999</v>
      </c>
      <c r="E19" s="3">
        <f t="shared" si="0"/>
        <v>50.582499999999996</v>
      </c>
    </row>
    <row r="20" spans="1:5" ht="15.75" customHeight="1">
      <c r="A20" s="1">
        <v>19</v>
      </c>
      <c r="B20" s="2">
        <v>43</v>
      </c>
      <c r="C20" s="2">
        <v>9.9700000000000006</v>
      </c>
      <c r="D20" s="3">
        <f>C20+D22</f>
        <v>47.14</v>
      </c>
      <c r="E20" s="3">
        <f t="shared" si="0"/>
        <v>45.07</v>
      </c>
    </row>
    <row r="21" spans="1:5" ht="15.75" customHeight="1">
      <c r="A21" s="1">
        <v>20</v>
      </c>
      <c r="B21" s="2">
        <v>39</v>
      </c>
      <c r="C21" s="3"/>
      <c r="D21" s="3">
        <f>(D20+D22)/2</f>
        <v>42.155000000000001</v>
      </c>
      <c r="E21" s="3">
        <f t="shared" si="0"/>
        <v>40.577500000000001</v>
      </c>
    </row>
    <row r="22" spans="1:5" ht="15.75" customHeight="1">
      <c r="A22" s="1">
        <v>21</v>
      </c>
      <c r="B22" s="2">
        <v>34</v>
      </c>
      <c r="C22" s="2">
        <v>9.67</v>
      </c>
      <c r="D22" s="3">
        <f>C22+D24</f>
        <v>37.17</v>
      </c>
      <c r="E22" s="3">
        <f t="shared" si="0"/>
        <v>35.585000000000001</v>
      </c>
    </row>
    <row r="23" spans="1:5" ht="15.75" customHeight="1">
      <c r="A23" s="1">
        <v>22</v>
      </c>
      <c r="B23" s="2">
        <v>29</v>
      </c>
      <c r="C23" s="3"/>
      <c r="D23" s="3">
        <f>(D22+D24)/2</f>
        <v>32.335000000000001</v>
      </c>
      <c r="E23" s="3">
        <f t="shared" si="0"/>
        <v>30.6675</v>
      </c>
    </row>
    <row r="24" spans="1:5" ht="15.75" customHeight="1">
      <c r="A24" s="1">
        <v>23</v>
      </c>
      <c r="B24" s="2">
        <v>24</v>
      </c>
      <c r="C24" s="2">
        <v>9.1199999999999992</v>
      </c>
      <c r="D24" s="3">
        <f>C24+D26</f>
        <v>27.5</v>
      </c>
      <c r="E24" s="3">
        <f t="shared" si="0"/>
        <v>25.75</v>
      </c>
    </row>
    <row r="25" spans="1:5" ht="15.75" customHeight="1">
      <c r="A25" s="1">
        <v>24</v>
      </c>
      <c r="B25" s="2">
        <v>19</v>
      </c>
      <c r="C25" s="3"/>
      <c r="D25" s="3">
        <f>(D24+D26)/2</f>
        <v>22.939999999999998</v>
      </c>
      <c r="E25" s="3">
        <f t="shared" si="0"/>
        <v>20.97</v>
      </c>
    </row>
    <row r="26" spans="1:5" ht="15.75" customHeight="1">
      <c r="A26" s="1">
        <v>25</v>
      </c>
      <c r="B26" s="2">
        <v>15</v>
      </c>
      <c r="C26" s="2">
        <v>9.51</v>
      </c>
      <c r="D26" s="3">
        <f>C26+D28</f>
        <v>18.38</v>
      </c>
      <c r="E26" s="3">
        <f t="shared" si="0"/>
        <v>16.689999999999998</v>
      </c>
    </row>
    <row r="27" spans="1:5" ht="15.75" customHeight="1">
      <c r="A27" s="1">
        <v>26</v>
      </c>
      <c r="B27" s="2">
        <v>5</v>
      </c>
      <c r="C27" s="3"/>
      <c r="D27" s="3">
        <f>(D26+D28)/2</f>
        <v>13.625</v>
      </c>
      <c r="E27" s="3">
        <f t="shared" si="0"/>
        <v>9.3125</v>
      </c>
    </row>
    <row r="28" spans="1:5" ht="15.75" customHeight="1">
      <c r="A28" s="1">
        <v>27</v>
      </c>
      <c r="B28" s="2">
        <v>3</v>
      </c>
      <c r="C28" s="2">
        <v>8.8699999999999992</v>
      </c>
      <c r="D28" s="3">
        <f>C28</f>
        <v>8.8699999999999992</v>
      </c>
      <c r="E28" s="3">
        <f t="shared" si="0"/>
        <v>5.9349999999999996</v>
      </c>
    </row>
  </sheetData>
  <conditionalFormatting sqref="B30">
    <cfRule type="notContainsBlanks" dxfId="1" priority="1">
      <formula>LEN(TRIM(B30))&gt;0</formula>
    </cfRule>
  </conditionalFormatting>
  <conditionalFormatting sqref="B30">
    <cfRule type="notContainsBlanks" dxfId="0" priority="2">
      <formula>LEN(TRIM(B30))&gt;0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E13" sqref="E13"/>
    </sheetView>
  </sheetViews>
  <sheetFormatPr defaultRowHeight="12.75"/>
  <cols>
    <col min="1" max="5" width="25.7109375" customWidth="1"/>
  </cols>
  <sheetData>
    <row r="1" spans="1:7">
      <c r="A1" s="1" t="s">
        <v>3</v>
      </c>
      <c r="B1" s="1" t="s">
        <v>0</v>
      </c>
      <c r="C1" s="4" t="s">
        <v>5</v>
      </c>
      <c r="D1" s="4" t="s">
        <v>6</v>
      </c>
      <c r="E1" s="4" t="s">
        <v>7</v>
      </c>
      <c r="F1" s="4" t="s">
        <v>9</v>
      </c>
      <c r="G1" s="4" t="s">
        <v>8</v>
      </c>
    </row>
    <row r="2" spans="1:7">
      <c r="A2" s="5">
        <v>158.19999999999999</v>
      </c>
      <c r="B2" s="6">
        <v>1</v>
      </c>
      <c r="C2" s="7">
        <f>0.0003*A2*A2-0.2234*A2+28.437</f>
        <v>0.60329200000000327</v>
      </c>
      <c r="D2" s="7">
        <f>0.0006*A2-0.2234</f>
        <v>-0.12847999999999998</v>
      </c>
      <c r="E2" s="7">
        <f>-200*D2</f>
        <v>25.695999999999998</v>
      </c>
      <c r="F2">
        <f>0.0148*B2+0.8999</f>
        <v>0.91470000000000007</v>
      </c>
      <c r="G2" s="7">
        <f t="shared" ref="G2:G28" si="0">B2/E2</f>
        <v>3.8916562889165632E-2</v>
      </c>
    </row>
    <row r="3" spans="1:7">
      <c r="A3" s="5">
        <v>150.9</v>
      </c>
      <c r="B3" s="6">
        <v>2</v>
      </c>
      <c r="C3" s="7">
        <f t="shared" ref="C3:C28" si="1">0.0003*A3*A3-0.2234*A3+28.437</f>
        <v>1.5571830000000055</v>
      </c>
      <c r="D3" s="7">
        <f t="shared" ref="D3:D28" si="2">0.0006*A3-0.2234</f>
        <v>-0.13285999999999998</v>
      </c>
      <c r="E3" s="7">
        <f t="shared" ref="E3:E28" si="3">-200*D3</f>
        <v>26.571999999999996</v>
      </c>
      <c r="F3">
        <f t="shared" ref="F3:F28" si="4">0.0148*B3+0.8999</f>
        <v>0.92949999999999999</v>
      </c>
      <c r="G3" s="7">
        <f t="shared" si="0"/>
        <v>7.5267198554869796E-2</v>
      </c>
    </row>
    <row r="4" spans="1:7">
      <c r="A4" s="5">
        <v>144.1</v>
      </c>
      <c r="B4" s="6">
        <v>3</v>
      </c>
      <c r="C4" s="7">
        <f t="shared" si="1"/>
        <v>2.4745030000000057</v>
      </c>
      <c r="D4" s="7">
        <f t="shared" si="2"/>
        <v>-0.13694000000000001</v>
      </c>
      <c r="E4" s="7">
        <f t="shared" si="3"/>
        <v>27.388000000000002</v>
      </c>
      <c r="F4">
        <f t="shared" si="4"/>
        <v>0.94430000000000003</v>
      </c>
      <c r="G4" s="7">
        <f t="shared" si="0"/>
        <v>0.1095370235139477</v>
      </c>
    </row>
    <row r="5" spans="1:7">
      <c r="A5" s="5">
        <v>135.4</v>
      </c>
      <c r="B5" s="6">
        <v>4</v>
      </c>
      <c r="C5" s="7">
        <f t="shared" si="1"/>
        <v>3.6885880000000029</v>
      </c>
      <c r="D5" s="7">
        <f t="shared" si="2"/>
        <v>-0.14216000000000001</v>
      </c>
      <c r="E5" s="7">
        <f t="shared" si="3"/>
        <v>28.432000000000002</v>
      </c>
      <c r="F5">
        <f t="shared" si="4"/>
        <v>0.95910000000000006</v>
      </c>
      <c r="G5" s="7">
        <f t="shared" si="0"/>
        <v>0.14068655036578501</v>
      </c>
    </row>
    <row r="6" spans="1:7">
      <c r="A6" s="5">
        <v>128.1</v>
      </c>
      <c r="B6" s="6">
        <v>5</v>
      </c>
      <c r="C6" s="7">
        <f t="shared" si="1"/>
        <v>4.7423430000000018</v>
      </c>
      <c r="D6" s="7">
        <f t="shared" si="2"/>
        <v>-0.14654</v>
      </c>
      <c r="E6" s="7">
        <f t="shared" si="3"/>
        <v>29.308</v>
      </c>
      <c r="F6">
        <f t="shared" si="4"/>
        <v>0.97389999999999999</v>
      </c>
      <c r="G6" s="7">
        <f t="shared" si="0"/>
        <v>0.17060188344479324</v>
      </c>
    </row>
    <row r="7" spans="1:7">
      <c r="A7" s="5">
        <v>121.2</v>
      </c>
      <c r="B7" s="6">
        <v>6</v>
      </c>
      <c r="C7" s="7">
        <f t="shared" si="1"/>
        <v>5.7677520000000051</v>
      </c>
      <c r="D7" s="7">
        <f t="shared" si="2"/>
        <v>-0.15067999999999998</v>
      </c>
      <c r="E7" s="7">
        <f t="shared" si="3"/>
        <v>30.135999999999996</v>
      </c>
      <c r="F7">
        <f t="shared" si="4"/>
        <v>0.98870000000000002</v>
      </c>
      <c r="G7" s="7">
        <f t="shared" si="0"/>
        <v>0.1990974250066366</v>
      </c>
    </row>
    <row r="8" spans="1:7">
      <c r="A8" s="5">
        <v>114.8</v>
      </c>
      <c r="B8" s="6">
        <v>7</v>
      </c>
      <c r="C8" s="7">
        <f t="shared" si="1"/>
        <v>6.7443920000000013</v>
      </c>
      <c r="D8" s="7">
        <f t="shared" si="2"/>
        <v>-0.15451999999999999</v>
      </c>
      <c r="E8" s="7">
        <f t="shared" si="3"/>
        <v>30.903999999999996</v>
      </c>
      <c r="F8">
        <f t="shared" si="4"/>
        <v>1.0035000000000001</v>
      </c>
      <c r="G8" s="7">
        <f t="shared" si="0"/>
        <v>0.22650789541806887</v>
      </c>
    </row>
    <row r="9" spans="1:7">
      <c r="A9" s="5">
        <v>108</v>
      </c>
      <c r="B9" s="6">
        <v>8</v>
      </c>
      <c r="C9" s="7">
        <f t="shared" si="1"/>
        <v>7.8090000000000011</v>
      </c>
      <c r="D9" s="7">
        <f t="shared" si="2"/>
        <v>-0.15859999999999999</v>
      </c>
      <c r="E9" s="7">
        <f t="shared" si="3"/>
        <v>31.72</v>
      </c>
      <c r="F9">
        <f t="shared" si="4"/>
        <v>1.0183</v>
      </c>
      <c r="G9" s="7">
        <f t="shared" si="0"/>
        <v>0.25220680958385877</v>
      </c>
    </row>
    <row r="10" spans="1:7">
      <c r="A10" s="5">
        <v>101.2</v>
      </c>
      <c r="B10" s="6">
        <v>9</v>
      </c>
      <c r="C10" s="7">
        <f t="shared" si="1"/>
        <v>8.9013519999999993</v>
      </c>
      <c r="D10" s="7">
        <f t="shared" si="2"/>
        <v>-0.16267999999999999</v>
      </c>
      <c r="E10" s="7">
        <f t="shared" si="3"/>
        <v>32.536000000000001</v>
      </c>
      <c r="F10">
        <f t="shared" si="4"/>
        <v>1.0331000000000001</v>
      </c>
      <c r="G10" s="7">
        <f t="shared" si="0"/>
        <v>0.27661667076469143</v>
      </c>
    </row>
    <row r="11" spans="1:7">
      <c r="A11" s="5">
        <v>95.1</v>
      </c>
      <c r="B11" s="6">
        <v>10</v>
      </c>
      <c r="C11" s="7">
        <f t="shared" si="1"/>
        <v>9.9048630000000024</v>
      </c>
      <c r="D11" s="7">
        <f t="shared" si="2"/>
        <v>-0.16633999999999999</v>
      </c>
      <c r="E11" s="7">
        <f t="shared" si="3"/>
        <v>33.268000000000001</v>
      </c>
      <c r="F11">
        <f t="shared" si="4"/>
        <v>1.0479000000000001</v>
      </c>
      <c r="G11" s="7">
        <f t="shared" si="0"/>
        <v>0.30058915474329684</v>
      </c>
    </row>
    <row r="12" spans="1:7">
      <c r="A12" s="5">
        <v>89</v>
      </c>
      <c r="B12" s="6">
        <v>11</v>
      </c>
      <c r="C12" s="7">
        <f t="shared" si="1"/>
        <v>10.930700000000002</v>
      </c>
      <c r="D12" s="7">
        <f t="shared" si="2"/>
        <v>-0.16999999999999998</v>
      </c>
      <c r="E12" s="7">
        <f t="shared" si="3"/>
        <v>34</v>
      </c>
      <c r="F12">
        <f t="shared" si="4"/>
        <v>1.0627</v>
      </c>
      <c r="G12" s="7">
        <f t="shared" si="0"/>
        <v>0.3235294117647059</v>
      </c>
    </row>
    <row r="13" spans="1:7">
      <c r="A13" s="5">
        <v>83.1</v>
      </c>
      <c r="B13" s="6">
        <v>12</v>
      </c>
      <c r="C13" s="7">
        <f t="shared" si="1"/>
        <v>11.944143000000004</v>
      </c>
      <c r="D13" s="7">
        <f t="shared" si="2"/>
        <v>-0.17354</v>
      </c>
      <c r="E13" s="7">
        <f t="shared" si="3"/>
        <v>34.707999999999998</v>
      </c>
      <c r="F13">
        <f t="shared" si="4"/>
        <v>1.0775000000000001</v>
      </c>
      <c r="G13" s="7">
        <f t="shared" si="0"/>
        <v>0.34574161576581769</v>
      </c>
    </row>
    <row r="14" spans="1:7">
      <c r="A14" s="5">
        <v>77.7</v>
      </c>
      <c r="B14" s="6">
        <v>13</v>
      </c>
      <c r="C14" s="7">
        <f t="shared" si="1"/>
        <v>12.890007000000001</v>
      </c>
      <c r="D14" s="7">
        <f t="shared" si="2"/>
        <v>-0.17677999999999999</v>
      </c>
      <c r="E14" s="7">
        <f t="shared" si="3"/>
        <v>35.356000000000002</v>
      </c>
      <c r="F14">
        <f t="shared" si="4"/>
        <v>1.0923</v>
      </c>
      <c r="G14" s="7">
        <f t="shared" si="0"/>
        <v>0.36768865256250705</v>
      </c>
    </row>
    <row r="15" spans="1:7">
      <c r="A15" s="5">
        <v>71.900000000000006</v>
      </c>
      <c r="B15" s="6">
        <v>14</v>
      </c>
      <c r="C15" s="7">
        <f t="shared" si="1"/>
        <v>13.925423</v>
      </c>
      <c r="D15" s="7">
        <f t="shared" si="2"/>
        <v>-0.18025999999999998</v>
      </c>
      <c r="E15" s="7">
        <f t="shared" si="3"/>
        <v>36.051999999999992</v>
      </c>
      <c r="F15">
        <f t="shared" si="4"/>
        <v>1.1071</v>
      </c>
      <c r="G15" s="7">
        <f t="shared" si="0"/>
        <v>0.38832797070897601</v>
      </c>
    </row>
    <row r="16" spans="1:7">
      <c r="A16" s="5">
        <v>66.099999999999994</v>
      </c>
      <c r="B16" s="6">
        <v>15</v>
      </c>
      <c r="C16" s="7">
        <f t="shared" si="1"/>
        <v>14.981023000000002</v>
      </c>
      <c r="D16" s="7">
        <f t="shared" si="2"/>
        <v>-0.18373999999999999</v>
      </c>
      <c r="E16" s="7">
        <f t="shared" si="3"/>
        <v>36.747999999999998</v>
      </c>
      <c r="F16">
        <f t="shared" si="4"/>
        <v>1.1219000000000001</v>
      </c>
      <c r="G16" s="7">
        <f t="shared" si="0"/>
        <v>0.40818547948187661</v>
      </c>
    </row>
    <row r="17" spans="1:7">
      <c r="A17" s="5">
        <v>60.8</v>
      </c>
      <c r="B17" s="6">
        <v>16</v>
      </c>
      <c r="C17" s="7">
        <f t="shared" si="1"/>
        <v>15.963272000000003</v>
      </c>
      <c r="D17" s="7">
        <f t="shared" si="2"/>
        <v>-0.18691999999999998</v>
      </c>
      <c r="E17" s="7">
        <f t="shared" si="3"/>
        <v>37.383999999999993</v>
      </c>
      <c r="F17">
        <f t="shared" si="4"/>
        <v>1.1367</v>
      </c>
      <c r="G17" s="7">
        <f t="shared" si="0"/>
        <v>0.42799058420714753</v>
      </c>
    </row>
    <row r="18" spans="1:7">
      <c r="A18" s="5">
        <v>55.6</v>
      </c>
      <c r="B18" s="6">
        <v>17</v>
      </c>
      <c r="C18" s="7">
        <f t="shared" si="1"/>
        <v>16.943368</v>
      </c>
      <c r="D18" s="7">
        <f t="shared" si="2"/>
        <v>-0.19003999999999999</v>
      </c>
      <c r="E18" s="7">
        <f t="shared" si="3"/>
        <v>38.007999999999996</v>
      </c>
      <c r="F18">
        <f t="shared" si="4"/>
        <v>1.1515</v>
      </c>
      <c r="G18" s="7">
        <f t="shared" si="0"/>
        <v>0.44727425805093668</v>
      </c>
    </row>
    <row r="19" spans="1:7">
      <c r="A19" s="5">
        <v>50.6</v>
      </c>
      <c r="B19" s="6">
        <v>18</v>
      </c>
      <c r="C19" s="7">
        <f t="shared" si="1"/>
        <v>17.901068000000002</v>
      </c>
      <c r="D19" s="7">
        <f t="shared" si="2"/>
        <v>-0.19303999999999999</v>
      </c>
      <c r="E19" s="7">
        <f t="shared" si="3"/>
        <v>38.607999999999997</v>
      </c>
      <c r="F19">
        <f t="shared" si="4"/>
        <v>1.1663000000000001</v>
      </c>
      <c r="G19" s="7">
        <f t="shared" si="0"/>
        <v>0.46622461665975967</v>
      </c>
    </row>
    <row r="20" spans="1:7">
      <c r="A20" s="5">
        <v>45.1</v>
      </c>
      <c r="B20" s="6">
        <v>19</v>
      </c>
      <c r="C20" s="7">
        <f t="shared" si="1"/>
        <v>18.971862999999999</v>
      </c>
      <c r="D20" s="7">
        <f t="shared" si="2"/>
        <v>-0.19633999999999999</v>
      </c>
      <c r="E20" s="7">
        <f t="shared" si="3"/>
        <v>39.268000000000001</v>
      </c>
      <c r="F20">
        <f t="shared" si="4"/>
        <v>1.1811</v>
      </c>
      <c r="G20" s="7">
        <f t="shared" si="0"/>
        <v>0.48385453804624629</v>
      </c>
    </row>
    <row r="21" spans="1:7">
      <c r="A21" s="5">
        <v>40.6</v>
      </c>
      <c r="B21" s="6">
        <v>20</v>
      </c>
      <c r="C21" s="7">
        <f t="shared" si="1"/>
        <v>19.861468000000002</v>
      </c>
      <c r="D21" s="7">
        <f t="shared" si="2"/>
        <v>-0.19903999999999999</v>
      </c>
      <c r="E21" s="7">
        <f t="shared" si="3"/>
        <v>39.808</v>
      </c>
      <c r="F21">
        <f t="shared" si="4"/>
        <v>1.1959</v>
      </c>
      <c r="G21" s="7">
        <f t="shared" si="0"/>
        <v>0.502411575562701</v>
      </c>
    </row>
    <row r="22" spans="1:7">
      <c r="A22" s="5">
        <v>35.6</v>
      </c>
      <c r="B22" s="6">
        <v>21</v>
      </c>
      <c r="C22" s="7">
        <f t="shared" si="1"/>
        <v>20.864167999999999</v>
      </c>
      <c r="D22" s="7">
        <f t="shared" si="2"/>
        <v>-0.20204</v>
      </c>
      <c r="E22" s="7">
        <f t="shared" si="3"/>
        <v>40.408000000000001</v>
      </c>
      <c r="F22">
        <f t="shared" si="4"/>
        <v>1.2107000000000001</v>
      </c>
      <c r="G22" s="7">
        <f t="shared" si="0"/>
        <v>0.51969906949118982</v>
      </c>
    </row>
    <row r="23" spans="1:7">
      <c r="A23" s="5">
        <v>30.7</v>
      </c>
      <c r="B23" s="6">
        <v>22</v>
      </c>
      <c r="C23" s="7">
        <f t="shared" si="1"/>
        <v>21.861367000000001</v>
      </c>
      <c r="D23" s="7">
        <f t="shared" si="2"/>
        <v>-0.20498</v>
      </c>
      <c r="E23" s="7">
        <f t="shared" si="3"/>
        <v>40.996000000000002</v>
      </c>
      <c r="F23">
        <f t="shared" si="4"/>
        <v>1.2255</v>
      </c>
      <c r="G23" s="7">
        <f t="shared" si="0"/>
        <v>0.53663772075324423</v>
      </c>
    </row>
    <row r="24" spans="1:7">
      <c r="A24" s="5">
        <v>25.8</v>
      </c>
      <c r="B24" s="6">
        <v>23</v>
      </c>
      <c r="C24" s="7">
        <f t="shared" si="1"/>
        <v>22.872972000000001</v>
      </c>
      <c r="D24" s="7">
        <f t="shared" si="2"/>
        <v>-0.20791999999999999</v>
      </c>
      <c r="E24" s="7">
        <f t="shared" si="3"/>
        <v>41.583999999999996</v>
      </c>
      <c r="F24">
        <f t="shared" si="4"/>
        <v>1.2403</v>
      </c>
      <c r="G24" s="7">
        <f t="shared" si="0"/>
        <v>0.55309734513274345</v>
      </c>
    </row>
    <row r="25" spans="1:7">
      <c r="A25" s="5">
        <v>21</v>
      </c>
      <c r="B25" s="6">
        <v>24</v>
      </c>
      <c r="C25" s="7">
        <f t="shared" si="1"/>
        <v>23.8779</v>
      </c>
      <c r="D25" s="7">
        <f t="shared" si="2"/>
        <v>-0.21079999999999999</v>
      </c>
      <c r="E25" s="7">
        <f t="shared" si="3"/>
        <v>42.16</v>
      </c>
      <c r="F25">
        <f t="shared" si="4"/>
        <v>1.2551000000000001</v>
      </c>
      <c r="G25" s="7">
        <f t="shared" si="0"/>
        <v>0.56925996204933593</v>
      </c>
    </row>
    <row r="26" spans="1:7">
      <c r="A26" s="5">
        <v>16.7</v>
      </c>
      <c r="B26" s="6">
        <v>25</v>
      </c>
      <c r="C26" s="7">
        <f t="shared" si="1"/>
        <v>24.789887</v>
      </c>
      <c r="D26" s="7">
        <f t="shared" si="2"/>
        <v>-0.21337999999999999</v>
      </c>
      <c r="E26" s="7">
        <f t="shared" si="3"/>
        <v>42.675999999999995</v>
      </c>
      <c r="F26">
        <f t="shared" si="4"/>
        <v>1.2699</v>
      </c>
      <c r="G26" s="7">
        <f t="shared" si="0"/>
        <v>0.58580935420376801</v>
      </c>
    </row>
    <row r="27" spans="1:7">
      <c r="A27" s="5">
        <v>9.3000000000000007</v>
      </c>
      <c r="B27" s="6">
        <v>26</v>
      </c>
      <c r="C27" s="7">
        <f t="shared" si="1"/>
        <v>26.385327</v>
      </c>
      <c r="D27" s="7">
        <f t="shared" si="2"/>
        <v>-0.21781999999999999</v>
      </c>
      <c r="E27" s="7">
        <f t="shared" si="3"/>
        <v>43.564</v>
      </c>
      <c r="F27">
        <f t="shared" si="4"/>
        <v>1.2847</v>
      </c>
      <c r="G27" s="7">
        <f t="shared" si="0"/>
        <v>0.59682306491598569</v>
      </c>
    </row>
    <row r="28" spans="1:7">
      <c r="A28" s="5">
        <v>5.9</v>
      </c>
      <c r="B28" s="6">
        <v>27</v>
      </c>
      <c r="C28" s="7">
        <f t="shared" si="1"/>
        <v>27.129383000000001</v>
      </c>
      <c r="D28" s="7">
        <f t="shared" si="2"/>
        <v>-0.21986</v>
      </c>
      <c r="E28" s="7">
        <f t="shared" si="3"/>
        <v>43.972000000000001</v>
      </c>
      <c r="F28">
        <f t="shared" si="4"/>
        <v>1.2995000000000001</v>
      </c>
      <c r="G28" s="7">
        <f t="shared" si="0"/>
        <v>0.61402710815973804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G6" sqref="G6"/>
    </sheetView>
  </sheetViews>
  <sheetFormatPr defaultRowHeight="12.75"/>
  <cols>
    <col min="7" max="7" width="18.28515625" customWidth="1"/>
  </cols>
  <sheetData>
    <row r="1" spans="1:8">
      <c r="A1" s="4" t="s">
        <v>10</v>
      </c>
      <c r="B1" s="4" t="s">
        <v>14</v>
      </c>
      <c r="C1" s="4" t="s">
        <v>15</v>
      </c>
      <c r="D1" s="4" t="s">
        <v>11</v>
      </c>
      <c r="E1" s="4" t="s">
        <v>12</v>
      </c>
      <c r="F1" s="4" t="s">
        <v>13</v>
      </c>
      <c r="G1" s="4" t="s">
        <v>17</v>
      </c>
      <c r="H1" s="4" t="s">
        <v>16</v>
      </c>
    </row>
    <row r="2" spans="1:8" s="9" customFormat="1">
      <c r="A2" s="8">
        <v>1.61</v>
      </c>
      <c r="B2" s="9">
        <v>26</v>
      </c>
      <c r="C2" s="8"/>
      <c r="D2" s="9">
        <f>AVERAGE(B2:C2)</f>
        <v>26</v>
      </c>
      <c r="E2" s="9">
        <v>2</v>
      </c>
      <c r="F2" s="8">
        <f>200*E2</f>
        <v>400</v>
      </c>
      <c r="G2" s="9">
        <f>F2/D2</f>
        <v>15.384615384615385</v>
      </c>
      <c r="H2" s="10">
        <f>-2*3.4293*A2 + 33.606</f>
        <v>22.563654</v>
      </c>
    </row>
    <row r="3" spans="1:8" s="9" customFormat="1">
      <c r="A3" s="9">
        <v>1.78</v>
      </c>
      <c r="B3" s="9">
        <v>22</v>
      </c>
      <c r="D3" s="9">
        <f t="shared" ref="D3:D12" si="0">AVERAGE(B3:C3)</f>
        <v>22</v>
      </c>
      <c r="E3" s="9">
        <v>2</v>
      </c>
      <c r="F3" s="8">
        <f t="shared" ref="F3:F12" si="1">200*E3</f>
        <v>400</v>
      </c>
      <c r="G3" s="9">
        <f t="shared" ref="G3:G4" si="2">F3/D3</f>
        <v>18.181818181818183</v>
      </c>
      <c r="H3" s="10">
        <f t="shared" ref="H3:H12" si="3">-2*3.4293*A3 + 33.606</f>
        <v>21.397691999999999</v>
      </c>
    </row>
    <row r="4" spans="1:8" s="9" customFormat="1">
      <c r="A4" s="9">
        <v>1.93</v>
      </c>
      <c r="B4" s="9">
        <v>17.45</v>
      </c>
      <c r="C4" s="9">
        <v>18.489999999999998</v>
      </c>
      <c r="D4" s="9">
        <f t="shared" si="0"/>
        <v>17.97</v>
      </c>
      <c r="E4" s="9">
        <v>2</v>
      </c>
      <c r="F4" s="8">
        <f t="shared" si="1"/>
        <v>400</v>
      </c>
      <c r="G4" s="9">
        <f t="shared" si="2"/>
        <v>22.259321090706734</v>
      </c>
      <c r="H4" s="10">
        <f t="shared" si="3"/>
        <v>20.368902000000002</v>
      </c>
    </row>
    <row r="5" spans="1:8" s="9" customFormat="1">
      <c r="A5" s="9">
        <v>2.12</v>
      </c>
      <c r="B5" s="9">
        <v>14.92</v>
      </c>
      <c r="C5" s="9">
        <v>14.43</v>
      </c>
      <c r="D5" s="9">
        <f t="shared" si="0"/>
        <v>14.675000000000001</v>
      </c>
      <c r="E5" s="9">
        <v>2</v>
      </c>
      <c r="F5" s="8">
        <f t="shared" si="1"/>
        <v>400</v>
      </c>
      <c r="G5" s="9">
        <f>F5/B5</f>
        <v>26.809651474530831</v>
      </c>
      <c r="H5" s="10">
        <f t="shared" si="3"/>
        <v>19.065767999999998</v>
      </c>
    </row>
    <row r="6" spans="1:8" s="9" customFormat="1">
      <c r="A6" s="9">
        <v>2.58</v>
      </c>
      <c r="B6" s="9">
        <v>11.53</v>
      </c>
      <c r="C6" s="9">
        <v>11.72</v>
      </c>
      <c r="D6" s="9">
        <f t="shared" si="0"/>
        <v>11.625</v>
      </c>
      <c r="E6" s="9">
        <v>2</v>
      </c>
      <c r="F6" s="8">
        <f t="shared" si="1"/>
        <v>400</v>
      </c>
      <c r="G6" s="9">
        <f>F6/B6</f>
        <v>34.692107545533396</v>
      </c>
      <c r="H6" s="10">
        <f t="shared" si="3"/>
        <v>15.910812</v>
      </c>
    </row>
    <row r="7" spans="1:8" s="9" customFormat="1">
      <c r="A7" s="9">
        <v>2.98</v>
      </c>
      <c r="B7" s="9">
        <v>10.09</v>
      </c>
      <c r="C7" s="9">
        <v>9.6199999999999992</v>
      </c>
      <c r="D7" s="9">
        <f t="shared" si="0"/>
        <v>9.8550000000000004</v>
      </c>
      <c r="E7" s="9">
        <v>2</v>
      </c>
      <c r="F7" s="8">
        <f t="shared" si="1"/>
        <v>400</v>
      </c>
      <c r="G7" s="9">
        <f>F7/B7</f>
        <v>39.643211100099109</v>
      </c>
      <c r="H7" s="10">
        <f t="shared" si="3"/>
        <v>13.167372</v>
      </c>
    </row>
    <row r="8" spans="1:8" s="9" customFormat="1">
      <c r="A8" s="9">
        <v>3.49</v>
      </c>
      <c r="B8" s="9">
        <v>9.2799999999999994</v>
      </c>
      <c r="C8" s="9">
        <v>8.2799999999999994</v>
      </c>
      <c r="D8" s="9">
        <f t="shared" si="0"/>
        <v>8.7799999999999994</v>
      </c>
      <c r="E8" s="9">
        <v>2</v>
      </c>
      <c r="F8" s="8">
        <f t="shared" si="1"/>
        <v>400</v>
      </c>
      <c r="G8" s="9">
        <f>F8/B8</f>
        <v>43.103448275862071</v>
      </c>
      <c r="H8" s="10">
        <f t="shared" si="3"/>
        <v>9.6694859999999991</v>
      </c>
    </row>
    <row r="9" spans="1:8" s="9" customFormat="1">
      <c r="A9" s="9">
        <v>3.83</v>
      </c>
      <c r="B9" s="9">
        <v>8.6300000000000008</v>
      </c>
      <c r="C9" s="9">
        <v>7.7</v>
      </c>
      <c r="D9" s="9">
        <f t="shared" si="0"/>
        <v>8.1650000000000009</v>
      </c>
      <c r="E9" s="9">
        <v>2</v>
      </c>
      <c r="F9" s="8">
        <f t="shared" si="1"/>
        <v>400</v>
      </c>
      <c r="G9" s="9">
        <f>F9/B9</f>
        <v>46.349942062572417</v>
      </c>
      <c r="H9" s="10">
        <f t="shared" si="3"/>
        <v>7.3375620000000019</v>
      </c>
    </row>
    <row r="10" spans="1:8" s="9" customFormat="1">
      <c r="A10" s="9">
        <v>4.03</v>
      </c>
      <c r="B10" s="9">
        <v>7.48</v>
      </c>
      <c r="C10" s="9">
        <v>7.7</v>
      </c>
      <c r="D10" s="9">
        <f t="shared" si="0"/>
        <v>7.59</v>
      </c>
      <c r="E10" s="9">
        <v>2</v>
      </c>
      <c r="F10" s="8">
        <f t="shared" si="1"/>
        <v>400</v>
      </c>
      <c r="G10" s="9">
        <f>F10/B10</f>
        <v>53.475935828876999</v>
      </c>
      <c r="H10" s="10">
        <f t="shared" si="3"/>
        <v>5.9658419999999985</v>
      </c>
    </row>
    <row r="11" spans="1:8" s="9" customFormat="1">
      <c r="A11" s="9">
        <v>4.26</v>
      </c>
      <c r="B11" s="9">
        <v>7.64</v>
      </c>
      <c r="C11" s="9">
        <v>7.69</v>
      </c>
      <c r="D11" s="9">
        <f t="shared" si="0"/>
        <v>7.665</v>
      </c>
      <c r="E11" s="9">
        <v>2</v>
      </c>
      <c r="F11" s="8">
        <f t="shared" si="1"/>
        <v>400</v>
      </c>
      <c r="G11" s="9">
        <f>F11/B11</f>
        <v>52.356020942408378</v>
      </c>
      <c r="H11" s="10">
        <f t="shared" si="3"/>
        <v>4.3883640000000028</v>
      </c>
    </row>
    <row r="12" spans="1:8" s="9" customFormat="1">
      <c r="A12" s="9">
        <v>4.75</v>
      </c>
      <c r="B12" s="9">
        <v>7.83</v>
      </c>
      <c r="C12" s="9">
        <v>7.12</v>
      </c>
      <c r="D12" s="9">
        <f t="shared" si="0"/>
        <v>7.4749999999999996</v>
      </c>
      <c r="E12" s="9">
        <v>2</v>
      </c>
      <c r="F12" s="8">
        <f t="shared" si="1"/>
        <v>400</v>
      </c>
      <c r="G12" s="9">
        <f>F12/B12</f>
        <v>51.085568326947637</v>
      </c>
      <c r="H12" s="10">
        <f t="shared" si="3"/>
        <v>1.0276500000000013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DE ALMEIDA COSTA</dc:creator>
  <cp:lastModifiedBy>paulo.costa</cp:lastModifiedBy>
  <dcterms:created xsi:type="dcterms:W3CDTF">2019-03-30T17:51:47Z</dcterms:created>
  <dcterms:modified xsi:type="dcterms:W3CDTF">2019-03-30T17:51:47Z</dcterms:modified>
</cp:coreProperties>
</file>