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10d5bd15e06376/Cursos_e_projetos/Santander_Excel_com_IA/"/>
    </mc:Choice>
  </mc:AlternateContent>
  <xr:revisionPtr revIDLastSave="320" documentId="8_{5B709E3D-1249-4EA5-9083-0EA221EB3C48}" xr6:coauthVersionLast="47" xr6:coauthVersionMax="47" xr10:uidLastSave="{1FADB9EA-D9C9-4A32-B2CD-12BBC41F5699}"/>
  <bookViews>
    <workbookView xWindow="-120" yWindow="-120" windowWidth="29040" windowHeight="15720" tabRatio="0" xr2:uid="{E9EE6778-9ED3-4613-8F08-21AB1946E1FD}"/>
  </bookViews>
  <sheets>
    <sheet name="Planilha1" sheetId="1" r:id="rId1"/>
    <sheet name="Planilha2" sheetId="2" r:id="rId2"/>
  </sheets>
  <definedNames>
    <definedName name="aporte">Planilha1!$D$8</definedName>
    <definedName name="patrimonio">Planilha1!$D$11</definedName>
    <definedName name="QTD_anos">Planilha1!$D$9</definedName>
    <definedName name="rendimento_carteira">Planilha1!$D$4</definedName>
    <definedName name="Salario">Planilha1!$D$3</definedName>
    <definedName name="sugestao">Planilha1!$D$5</definedName>
    <definedName name="taxa_mensal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8" i="1"/>
  <c r="C29" i="1"/>
  <c r="D29" i="1" s="1"/>
  <c r="C30" i="1"/>
  <c r="D30" i="1" s="1"/>
  <c r="C31" i="1"/>
  <c r="D31" i="1" s="1"/>
  <c r="C32" i="1"/>
  <c r="D32" i="1" s="1"/>
  <c r="C27" i="1"/>
  <c r="D27" i="1" s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D11" i="1"/>
  <c r="D12" i="1" s="1"/>
  <c r="D5" i="1"/>
  <c r="C16" i="1"/>
  <c r="D16" i="1" s="1"/>
  <c r="C17" i="1"/>
  <c r="D17" i="1" s="1"/>
  <c r="C18" i="1"/>
  <c r="D18" i="1" s="1"/>
  <c r="C19" i="1"/>
  <c r="D19" i="1" s="1"/>
  <c r="C15" i="1"/>
  <c r="D15" i="1" s="1"/>
  <c r="D28" i="1" l="1"/>
  <c r="D33" i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<sst xmlns="http://schemas.openxmlformats.org/spreadsheetml/2006/main" count="69" uniqueCount="33">
  <si>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</si>
  <si>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</si>
  <si>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</si>
  <si>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</si>
  <si>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</si>
  <si>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</si>
  <si>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</si>
  <si>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</si>
  <si>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</si>
  <si>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</si>
  <si>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</si>
  <si>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</si>
  <si>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</si>
  <si>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</si>
  <si>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Salario</t>
  </si>
  <si>
    <t>Rendimento Carteira</t>
  </si>
  <si>
    <t>Sugestão de Investimento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</si>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</sst>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2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53">
    <xf numFmtId="0" fontId="0" fillId="0" borderId="0" xfId="0"/>
    <xf numFmtId="10" fontId="4" fillId="0" borderId="4" xfId="0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10" xfId="0" applyFill="1" applyBorder="1"/>
    <xf numFmtId="0" fontId="0" fillId="2" borderId="12" xfId="0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7" fontId="4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7" fontId="0" fillId="2" borderId="13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2" borderId="14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167" fontId="0" fillId="6" borderId="17" xfId="0" applyNumberFormat="1" applyFill="1" applyBorder="1" applyAlignment="1">
      <alignment horizontal="center"/>
    </xf>
    <xf numFmtId="0" fontId="7" fillId="5" borderId="0" xfId="2"/>
    <xf numFmtId="0" fontId="7" fillId="5" borderId="0" xfId="2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67" fontId="2" fillId="6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7" fontId="2" fillId="7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28" xfId="0" applyBorder="1"/>
    <xf numFmtId="0" fontId="0" fillId="0" borderId="28" xfId="0" applyBorder="1" applyAlignment="1">
      <alignment horizontal="center"/>
    </xf>
    <xf numFmtId="9" fontId="0" fillId="0" borderId="28" xfId="0" applyNumberFormat="1" applyBorder="1"/>
    <xf numFmtId="9" fontId="0" fillId="0" borderId="0" xfId="0" applyNumberFormat="1" applyFont="1"/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72519460708437"/>
          <c:y val="8.3750000000000005E-2"/>
          <c:w val="0.35962312403257291"/>
          <c:h val="0.730484470691163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0-448F-BC6F-F4A3659F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33</xdr:row>
      <xdr:rowOff>123825</xdr:rowOff>
    </xdr:from>
    <xdr:to>
      <xdr:col>4</xdr:col>
      <xdr:colOff>9524</xdr:colOff>
      <xdr:row>48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5ADAFF-59BC-2A6A-C885-04FB0F52F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0E55-939E-4193-A5F4-FCDF81268005}">
  <dimension ref="A1:F33"/>
  <sheetViews>
    <sheetView showGridLines="0" tabSelected="1" topLeftCell="A13" workbookViewId="0">
      <selection activeCell="C23" sqref="C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" bestFit="1" customWidth="1"/>
    <col min="2" max="2" width="32.140625" bestFit="1" customWidth="1"/>
    <col min="3" max="3" width="33" style="15" bestFit="1" customWidth="1"/>
    <col min="4" max="4" width="18" style="15" bestFit="1" customWidth="1"/>
    <col min="5" max="5" width="3" customWidth="1"/>
    <col min="6" max="6" width="12.140625" hidden="1" customWidth="1"/>
    <col min="7" max="8" width="9.140625" hidden="1" customWidth="1"/>
    <col min="9" max="16384" width="9.140625" hidden="1"/>
  </cols>
  <sheetData>
    <row r="1" spans="1:4" ht="15.75" thickBot="1" x14ac:dyDescent="0.3"/>
    <row r="2" spans="1:4" ht="15.75" x14ac:dyDescent="0.25">
      <c r="B2" s="10" t="s">
        <v>13</v>
      </c>
      <c r="C2" s="27"/>
      <c r="D2" s="11"/>
    </row>
    <row r="3" spans="1:4" ht="15.75" thickBot="1" x14ac:dyDescent="0.3">
      <c r="B3" s="23" t="s">
        <v>14</v>
      </c>
      <c r="C3" s="24"/>
      <c r="D3" s="16">
        <v>2000</v>
      </c>
    </row>
    <row r="4" spans="1:4" ht="15.75" thickBot="1" x14ac:dyDescent="0.3">
      <c r="B4" s="25" t="s">
        <v>15</v>
      </c>
      <c r="C4" s="26"/>
      <c r="D4" s="17">
        <v>8.9999999999999993E-3</v>
      </c>
    </row>
    <row r="5" spans="1:4" ht="15.75" thickBot="1" x14ac:dyDescent="0.3">
      <c r="B5" s="28" t="s">
        <v>16</v>
      </c>
      <c r="C5" s="29"/>
      <c r="D5" s="37">
        <f>D3*30%</f>
        <v>600</v>
      </c>
    </row>
    <row r="6" spans="1:4" ht="15.75" thickBot="1" x14ac:dyDescent="0.3"/>
    <row r="7" spans="1:4" ht="26.25" x14ac:dyDescent="0.25">
      <c r="B7" s="8" t="s">
        <v>5</v>
      </c>
      <c r="C7" s="9"/>
      <c r="D7" s="34"/>
    </row>
    <row r="8" spans="1:4" ht="18.75" x14ac:dyDescent="0.3">
      <c r="B8" s="30" t="s">
        <v>0</v>
      </c>
      <c r="C8" s="31"/>
      <c r="D8" s="12">
        <v>200</v>
      </c>
    </row>
    <row r="9" spans="1:4" ht="18.75" x14ac:dyDescent="0.3">
      <c r="B9" s="30" t="s">
        <v>1</v>
      </c>
      <c r="C9" s="31"/>
      <c r="D9" s="2">
        <v>5</v>
      </c>
    </row>
    <row r="10" spans="1:4" ht="18.75" x14ac:dyDescent="0.3">
      <c r="B10" s="30" t="s">
        <v>2</v>
      </c>
      <c r="C10" s="31"/>
      <c r="D10" s="1">
        <v>1.0789999999999999E-2</v>
      </c>
    </row>
    <row r="11" spans="1:4" ht="18.75" x14ac:dyDescent="0.3">
      <c r="B11" s="32" t="s">
        <v>3</v>
      </c>
      <c r="C11" s="33"/>
      <c r="D11" s="13">
        <f>FV(taxa_mensal,(QTD_anos*12),aporte*-1)</f>
        <v>16755.382799697527</v>
      </c>
    </row>
    <row r="12" spans="1:4" ht="19.5" thickBot="1" x14ac:dyDescent="0.35">
      <c r="B12" s="35" t="s">
        <v>4</v>
      </c>
      <c r="C12" s="36"/>
      <c r="D12" s="14">
        <f>patrimonio*rendimento_carteira</f>
        <v>150.79844519727774</v>
      </c>
    </row>
    <row r="13" spans="1:4" ht="15.75" thickBot="1" x14ac:dyDescent="0.3"/>
    <row r="14" spans="1:4" ht="26.25" x14ac:dyDescent="0.25">
      <c r="B14" s="8" t="s">
        <v>11</v>
      </c>
      <c r="C14" s="9"/>
      <c r="D14" s="4" t="s">
        <v>12</v>
      </c>
    </row>
    <row r="15" spans="1:4" ht="15.75" thickBot="1" x14ac:dyDescent="0.3">
      <c r="A15" s="3">
        <v>2</v>
      </c>
      <c r="B15" s="5" t="s">
        <v>6</v>
      </c>
      <c r="C15" s="18">
        <f>FV($D$10,($A15*12),$D$8*-1)</f>
        <v>5445.5254595290435</v>
      </c>
      <c r="D15" s="21">
        <f>C15*rendimento_carteira</f>
        <v>49.00972913576139</v>
      </c>
    </row>
    <row r="16" spans="1:4" ht="15.75" thickBot="1" x14ac:dyDescent="0.3">
      <c r="A16" s="3">
        <v>5</v>
      </c>
      <c r="B16" s="6" t="s">
        <v>7</v>
      </c>
      <c r="C16" s="19">
        <f>FV($D$10,($A16*12),$D$8*-1)</f>
        <v>16755.382799697527</v>
      </c>
      <c r="D16" s="21">
        <f>C16*rendimento_carteira</f>
        <v>150.79844519727774</v>
      </c>
    </row>
    <row r="17" spans="1:4" ht="15.75" thickBot="1" x14ac:dyDescent="0.3">
      <c r="A17" s="3">
        <v>10</v>
      </c>
      <c r="B17" s="6" t="s">
        <v>8</v>
      </c>
      <c r="C17" s="19">
        <f>FV($D$10,($A17*12),$D$8*-1)</f>
        <v>48656.842506034438</v>
      </c>
      <c r="D17" s="21">
        <f>C17*rendimento_carteira</f>
        <v>437.91158255430992</v>
      </c>
    </row>
    <row r="18" spans="1:4" ht="15.75" thickBot="1" x14ac:dyDescent="0.3">
      <c r="A18" s="3">
        <v>20</v>
      </c>
      <c r="B18" s="6" t="s">
        <v>9</v>
      </c>
      <c r="C18" s="19">
        <f>FV($D$10,($A18*12),$D$8*-1)</f>
        <v>225039.68001941612</v>
      </c>
      <c r="D18" s="21">
        <f>C18*rendimento_carteira</f>
        <v>2025.357120174745</v>
      </c>
    </row>
    <row r="19" spans="1:4" ht="15.75" thickBot="1" x14ac:dyDescent="0.3">
      <c r="A19" s="3">
        <v>30</v>
      </c>
      <c r="B19" s="7" t="s">
        <v>10</v>
      </c>
      <c r="C19" s="20">
        <f>FV($D$10,($A19*12),$D$8*-1)</f>
        <v>864433.93100094295</v>
      </c>
      <c r="D19" s="22">
        <f>C19*rendimento_carteira</f>
        <v>7779.9053790084863</v>
      </c>
    </row>
    <row r="23" spans="1:4" x14ac:dyDescent="0.25">
      <c r="B23" s="38" t="s">
        <v>21</v>
      </c>
      <c r="C23" s="39" t="s">
        <v>17</v>
      </c>
      <c r="D23" s="39"/>
    </row>
    <row r="24" spans="1:4" x14ac:dyDescent="0.25">
      <c r="B24" s="40" t="s">
        <v>20</v>
      </c>
      <c r="C24" s="42">
        <f>aporte</f>
        <v>200</v>
      </c>
      <c r="D24" s="41"/>
    </row>
    <row r="26" spans="1:4" x14ac:dyDescent="0.25">
      <c r="B26" s="45" t="s">
        <v>22</v>
      </c>
      <c r="C26" s="45" t="s">
        <v>23</v>
      </c>
      <c r="D26" s="45" t="s">
        <v>24</v>
      </c>
    </row>
    <row r="27" spans="1:4" x14ac:dyDescent="0.25">
      <c r="B27" s="15" t="s">
        <v>25</v>
      </c>
      <c r="C27" s="43">
        <f>VLOOKUP($C$23&amp;"-"&amp; B27,Planilha2!$A:$D,4,FALSE)</f>
        <v>0.5</v>
      </c>
      <c r="D27" s="44">
        <f>C27*$C$24</f>
        <v>100</v>
      </c>
    </row>
    <row r="28" spans="1:4" x14ac:dyDescent="0.25">
      <c r="B28" s="15" t="s">
        <v>26</v>
      </c>
      <c r="C28" s="43">
        <f>VLOOKUP($C$23&amp;"-"&amp; B28,Planilha2!$A:$D,4,FALSE)</f>
        <v>0.1</v>
      </c>
      <c r="D28" s="44">
        <f t="shared" ref="D28:D32" si="0">C28*$C$24</f>
        <v>20</v>
      </c>
    </row>
    <row r="29" spans="1:4" x14ac:dyDescent="0.25">
      <c r="B29" s="15" t="s">
        <v>27</v>
      </c>
      <c r="C29" s="43">
        <f>VLOOKUP($C$23&amp;"-"&amp; B29,Planilha2!$A:$D,4,FALSE)</f>
        <v>0.05</v>
      </c>
      <c r="D29" s="44">
        <f t="shared" si="0"/>
        <v>10</v>
      </c>
    </row>
    <row r="30" spans="1:4" x14ac:dyDescent="0.25">
      <c r="B30" s="15" t="s">
        <v>28</v>
      </c>
      <c r="C30" s="43">
        <f>VLOOKUP($C$23&amp;"-"&amp; B30,Planilha2!$A:$D,4,FALSE)</f>
        <v>0.05</v>
      </c>
      <c r="D30" s="44">
        <f t="shared" si="0"/>
        <v>10</v>
      </c>
    </row>
    <row r="31" spans="1:4" x14ac:dyDescent="0.25">
      <c r="B31" s="15" t="s">
        <v>29</v>
      </c>
      <c r="C31" s="43">
        <f>VLOOKUP($C$23&amp;"-"&amp; B31,Planilha2!$A:$D,4,FALSE)</f>
        <v>0.2</v>
      </c>
      <c r="D31" s="44">
        <f t="shared" si="0"/>
        <v>40</v>
      </c>
    </row>
    <row r="32" spans="1:4" x14ac:dyDescent="0.25">
      <c r="B32" s="15" t="s">
        <v>30</v>
      </c>
      <c r="C32" s="43">
        <f>VLOOKUP($C$23&amp;"-"&amp; B32,Planilha2!$A:$D,4,FALSE)</f>
        <v>0.1</v>
      </c>
      <c r="D32" s="44">
        <f t="shared" si="0"/>
        <v>20</v>
      </c>
    </row>
    <row r="33" spans="2:4" x14ac:dyDescent="0.25">
      <c r="B33" s="46"/>
      <c r="C33" s="45"/>
      <c r="D33" s="47">
        <f>SUM(D27:D32)</f>
        <v>200</v>
      </c>
    </row>
  </sheetData>
  <mergeCells count="11">
    <mergeCell ref="B14:C14"/>
    <mergeCell ref="B2:D2"/>
    <mergeCell ref="B7:D7"/>
    <mergeCell ref="B3:C3"/>
    <mergeCell ref="B4:C4"/>
    <mergeCell ref="B5:C5"/>
    <mergeCell ref="B8:C8"/>
    <mergeCell ref="B9:C9"/>
    <mergeCell ref="B10:C10"/>
    <mergeCell ref="B11:C11"/>
    <mergeCell ref="B12:C12"/>
  </mergeCells>
  <dataValidations count="1">
    <dataValidation type="list" allowBlank="1" showInputMessage="1" showErrorMessage="1" sqref="C23" xr:uid="{23574B24-C389-4095-A52B-4F985E362950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80C-3CE8-4B85-BEDC-02450546F6E9}">
  <dimension ref="A3:D21"/>
  <sheetViews>
    <sheetView workbookViewId="0">
      <selection activeCell="D14" sqref="D14"/>
    </sheetView>
  </sheetViews>
  <sheetFormatPr defaultColWidth="9.85546875"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4" max="4" width="4.5703125" bestFit="1" customWidth="1"/>
  </cols>
  <sheetData>
    <row r="3" spans="1:4" x14ac:dyDescent="0.25">
      <c r="A3" t="s">
        <v>32</v>
      </c>
      <c r="B3" t="s">
        <v>21</v>
      </c>
      <c r="C3" s="45" t="s">
        <v>22</v>
      </c>
      <c r="D3" t="s">
        <v>31</v>
      </c>
    </row>
    <row r="4" spans="1:4" x14ac:dyDescent="0.25">
      <c r="A4" t="str">
        <f>B4&amp;"-"&amp;C4</f>
        <v>CONSERVADOR-PAPEL</v>
      </c>
      <c r="B4" t="s">
        <v>18</v>
      </c>
      <c r="C4" s="15" t="s">
        <v>25</v>
      </c>
      <c r="D4" s="48">
        <v>0.3</v>
      </c>
    </row>
    <row r="5" spans="1:4" x14ac:dyDescent="0.25">
      <c r="A5" t="str">
        <f t="shared" ref="A5:A21" si="0">B5&amp;"-"&amp;C5</f>
        <v>CONSERVADOR-TIJOLO</v>
      </c>
      <c r="B5" t="s">
        <v>18</v>
      </c>
      <c r="C5" s="15" t="s">
        <v>26</v>
      </c>
      <c r="D5" s="48">
        <v>0.5</v>
      </c>
    </row>
    <row r="6" spans="1:4" x14ac:dyDescent="0.25">
      <c r="A6" t="str">
        <f t="shared" si="0"/>
        <v>CONSERVADOR-HÍBRIDO</v>
      </c>
      <c r="B6" t="s">
        <v>18</v>
      </c>
      <c r="C6" s="15" t="s">
        <v>27</v>
      </c>
      <c r="D6" s="48">
        <v>0.1</v>
      </c>
    </row>
    <row r="7" spans="1:4" x14ac:dyDescent="0.25">
      <c r="A7" t="str">
        <f t="shared" si="0"/>
        <v>CONSERVADOR-FOFs</v>
      </c>
      <c r="B7" t="s">
        <v>18</v>
      </c>
      <c r="C7" s="15" t="s">
        <v>28</v>
      </c>
      <c r="D7" s="48">
        <v>0.1</v>
      </c>
    </row>
    <row r="8" spans="1:4" x14ac:dyDescent="0.25">
      <c r="A8" t="str">
        <f t="shared" si="0"/>
        <v>CONSERVADOR-DESENVOLVIMENTO</v>
      </c>
      <c r="B8" t="s">
        <v>18</v>
      </c>
      <c r="C8" s="15" t="s">
        <v>29</v>
      </c>
      <c r="D8" s="48">
        <v>0</v>
      </c>
    </row>
    <row r="9" spans="1:4" x14ac:dyDescent="0.25">
      <c r="A9" s="49" t="str">
        <f t="shared" si="0"/>
        <v>CONSERVADOR-HOTELARIAS</v>
      </c>
      <c r="B9" s="49" t="s">
        <v>18</v>
      </c>
      <c r="C9" s="50" t="s">
        <v>30</v>
      </c>
      <c r="D9" s="51">
        <v>0</v>
      </c>
    </row>
    <row r="10" spans="1:4" x14ac:dyDescent="0.25">
      <c r="A10" t="str">
        <f t="shared" si="0"/>
        <v>MODERADO-PAPEL</v>
      </c>
      <c r="B10" t="s">
        <v>19</v>
      </c>
      <c r="C10" s="15" t="s">
        <v>25</v>
      </c>
      <c r="D10" s="48">
        <v>0.32</v>
      </c>
    </row>
    <row r="11" spans="1:4" x14ac:dyDescent="0.25">
      <c r="A11" t="str">
        <f t="shared" si="0"/>
        <v>MODERADO-TIJOLO</v>
      </c>
      <c r="B11" t="s">
        <v>19</v>
      </c>
      <c r="C11" s="15" t="s">
        <v>26</v>
      </c>
      <c r="D11" s="48">
        <v>0.35</v>
      </c>
    </row>
    <row r="12" spans="1:4" x14ac:dyDescent="0.25">
      <c r="A12" t="str">
        <f t="shared" si="0"/>
        <v>MODERADO-HÍBRIDO</v>
      </c>
      <c r="B12" t="s">
        <v>19</v>
      </c>
      <c r="C12" s="15" t="s">
        <v>27</v>
      </c>
      <c r="D12" s="52">
        <v>0.08</v>
      </c>
    </row>
    <row r="13" spans="1:4" x14ac:dyDescent="0.25">
      <c r="A13" t="str">
        <f t="shared" si="0"/>
        <v>MODERADO-FOFs</v>
      </c>
      <c r="B13" t="s">
        <v>19</v>
      </c>
      <c r="C13" s="15" t="s">
        <v>28</v>
      </c>
      <c r="D13" s="48">
        <v>0.05</v>
      </c>
    </row>
    <row r="14" spans="1:4" x14ac:dyDescent="0.25">
      <c r="A14" t="str">
        <f t="shared" si="0"/>
        <v>MODERADO-DESENVOLVIMENTO</v>
      </c>
      <c r="B14" t="s">
        <v>19</v>
      </c>
      <c r="C14" s="15" t="s">
        <v>29</v>
      </c>
      <c r="D14" s="48">
        <v>0.1</v>
      </c>
    </row>
    <row r="15" spans="1:4" x14ac:dyDescent="0.25">
      <c r="A15" s="49" t="str">
        <f t="shared" si="0"/>
        <v>MODERADO-HOTELARIAS</v>
      </c>
      <c r="B15" s="49" t="s">
        <v>19</v>
      </c>
      <c r="C15" s="50" t="s">
        <v>30</v>
      </c>
      <c r="D15" s="48">
        <v>0.1</v>
      </c>
    </row>
    <row r="16" spans="1:4" x14ac:dyDescent="0.25">
      <c r="A16" t="str">
        <f t="shared" si="0"/>
        <v>AGRESSIVO-PAPEL</v>
      </c>
      <c r="B16" t="s">
        <v>17</v>
      </c>
      <c r="C16" s="15" t="s">
        <v>25</v>
      </c>
      <c r="D16" s="48">
        <v>0.5</v>
      </c>
    </row>
    <row r="17" spans="1:4" x14ac:dyDescent="0.25">
      <c r="A17" t="str">
        <f t="shared" si="0"/>
        <v>AGRESSIVO-TIJOLO</v>
      </c>
      <c r="B17" t="s">
        <v>17</v>
      </c>
      <c r="C17" s="15" t="s">
        <v>26</v>
      </c>
      <c r="D17" s="48">
        <v>0.1</v>
      </c>
    </row>
    <row r="18" spans="1:4" x14ac:dyDescent="0.25">
      <c r="A18" t="str">
        <f t="shared" si="0"/>
        <v>AGRESSIVO-HÍBRIDO</v>
      </c>
      <c r="B18" t="s">
        <v>17</v>
      </c>
      <c r="C18" s="15" t="s">
        <v>27</v>
      </c>
      <c r="D18" s="48">
        <v>0.05</v>
      </c>
    </row>
    <row r="19" spans="1:4" x14ac:dyDescent="0.25">
      <c r="A19" t="str">
        <f t="shared" si="0"/>
        <v>AGRESSIVO-FOFs</v>
      </c>
      <c r="B19" t="s">
        <v>17</v>
      </c>
      <c r="C19" s="15" t="s">
        <v>28</v>
      </c>
      <c r="D19" s="48">
        <v>0.05</v>
      </c>
    </row>
    <row r="20" spans="1:4" x14ac:dyDescent="0.25">
      <c r="A20" t="str">
        <f t="shared" si="0"/>
        <v>AGRESSIVO-DESENVOLVIMENTO</v>
      </c>
      <c r="B20" t="s">
        <v>17</v>
      </c>
      <c r="C20" s="15" t="s">
        <v>29</v>
      </c>
      <c r="D20" s="48">
        <v>0.2</v>
      </c>
    </row>
    <row r="21" spans="1:4" x14ac:dyDescent="0.25">
      <c r="A21" t="str">
        <f t="shared" si="0"/>
        <v>AGRESSIVO-HOTELARIAS</v>
      </c>
      <c r="B21" t="s">
        <v>17</v>
      </c>
      <c r="C21" s="15" t="s">
        <v>30</v>
      </c>
      <c r="D21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Munhoz</dc:creator>
  <cp:lastModifiedBy>Paulo Munhoz</cp:lastModifiedBy>
  <dcterms:created xsi:type="dcterms:W3CDTF">2025-05-21T16:33:56Z</dcterms:created>
  <dcterms:modified xsi:type="dcterms:W3CDTF">2025-05-22T20:50:14Z</dcterms:modified>
</cp:coreProperties>
</file>