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\Desktop\Gerenciamento de frota de veículos v6.5\"/>
    </mc:Choice>
  </mc:AlternateContent>
  <xr:revisionPtr revIDLastSave="0" documentId="13_ncr:1_{4F356B24-3665-424F-87B5-92D638483AE2}" xr6:coauthVersionLast="47" xr6:coauthVersionMax="47" xr10:uidLastSave="{00000000-0000-0000-0000-000000000000}"/>
  <bookViews>
    <workbookView xWindow="-120" yWindow="-120" windowWidth="29040" windowHeight="15840" activeTab="1" xr2:uid="{A9E33E62-5F44-40B8-AD32-7E71F3A7A556}"/>
  </bookViews>
  <sheets>
    <sheet name="Sheet1" sheetId="1" r:id="rId1"/>
    <sheet name="Dados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7" i="2" l="1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186" i="2"/>
  <c r="D183" i="2"/>
  <c r="D184" i="2"/>
  <c r="D185" i="2"/>
  <c r="D176" i="2"/>
  <c r="D177" i="2"/>
  <c r="D178" i="2"/>
  <c r="D179" i="2"/>
  <c r="D180" i="2"/>
  <c r="D181" i="2"/>
  <c r="D18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62" i="2"/>
  <c r="D151" i="2"/>
  <c r="D152" i="2"/>
  <c r="D153" i="2"/>
  <c r="D154" i="2"/>
  <c r="D155" i="2"/>
  <c r="D156" i="2"/>
  <c r="D157" i="2"/>
  <c r="D158" i="2"/>
  <c r="D159" i="2"/>
  <c r="D160" i="2"/>
  <c r="D161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38" i="2"/>
  <c r="D137" i="2"/>
  <c r="D127" i="2"/>
  <c r="D128" i="2"/>
  <c r="D129" i="2"/>
  <c r="D130" i="2"/>
  <c r="D131" i="2"/>
  <c r="D132" i="2"/>
  <c r="D133" i="2"/>
  <c r="D134" i="2"/>
  <c r="D135" i="2"/>
  <c r="D136" i="2"/>
  <c r="D116" i="2"/>
  <c r="D117" i="2"/>
  <c r="D118" i="2"/>
  <c r="D119" i="2"/>
  <c r="D120" i="2"/>
  <c r="D121" i="2"/>
  <c r="D122" i="2"/>
  <c r="D123" i="2"/>
  <c r="D124" i="2"/>
  <c r="D125" i="2"/>
  <c r="D126" i="2"/>
  <c r="D115" i="2"/>
  <c r="D114" i="2"/>
  <c r="D112" i="2"/>
  <c r="D113" i="2"/>
  <c r="D110" i="2"/>
  <c r="D111" i="2"/>
  <c r="D103" i="2"/>
  <c r="D104" i="2"/>
  <c r="D105" i="2"/>
  <c r="D106" i="2"/>
  <c r="D107" i="2"/>
  <c r="D108" i="2"/>
  <c r="D109" i="2"/>
  <c r="D96" i="2"/>
  <c r="D97" i="2"/>
  <c r="D98" i="2"/>
  <c r="D99" i="2"/>
  <c r="D100" i="2"/>
  <c r="D101" i="2"/>
  <c r="D102" i="2"/>
  <c r="D92" i="2"/>
  <c r="D93" i="2"/>
  <c r="D94" i="2"/>
  <c r="D95" i="2"/>
  <c r="D91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68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46" i="2"/>
  <c r="D45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24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186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62" i="2"/>
  <c r="K161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38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14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91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68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46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2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" i="2"/>
</calcChain>
</file>

<file path=xl/sharedStrings.xml><?xml version="1.0" encoding="utf-8"?>
<sst xmlns="http://schemas.openxmlformats.org/spreadsheetml/2006/main" count="1012" uniqueCount="103">
  <si>
    <t>Fabricante</t>
  </si>
  <si>
    <t>Modelo</t>
  </si>
  <si>
    <t xml:space="preserve">Ano </t>
  </si>
  <si>
    <t>Matrícula</t>
  </si>
  <si>
    <t>Motorista</t>
  </si>
  <si>
    <t>GPS</t>
  </si>
  <si>
    <t>TOYOTA</t>
  </si>
  <si>
    <t>DYNA</t>
  </si>
  <si>
    <t>29-87-OQ</t>
  </si>
  <si>
    <t>SIM</t>
  </si>
  <si>
    <t>29-88-OQ</t>
  </si>
  <si>
    <t>SUPLENTE</t>
  </si>
  <si>
    <t>71-ND-88</t>
  </si>
  <si>
    <t>MARCO ANDRÉ SOUSA</t>
  </si>
  <si>
    <t>71-ND-89</t>
  </si>
  <si>
    <t>76-BQ-20</t>
  </si>
  <si>
    <t>RENAULT</t>
  </si>
  <si>
    <t>HD001</t>
  </si>
  <si>
    <t>25-57-HM</t>
  </si>
  <si>
    <t>HYUNDAY</t>
  </si>
  <si>
    <t>H1</t>
  </si>
  <si>
    <t>38-21-ST</t>
  </si>
  <si>
    <t>JOSÉ FRANCISCO CORREIA GONÇALVES</t>
  </si>
  <si>
    <t>NISSAN</t>
  </si>
  <si>
    <t>LEAF</t>
  </si>
  <si>
    <t>AT-78-BF</t>
  </si>
  <si>
    <t>ENG. JOANA</t>
  </si>
  <si>
    <t>EXPRESS</t>
  </si>
  <si>
    <t>BG-02-TB</t>
  </si>
  <si>
    <t>CLIO</t>
  </si>
  <si>
    <t>BG-03-SZ</t>
  </si>
  <si>
    <t>VÃNIA SILVA COMERCIAL</t>
  </si>
  <si>
    <t>BH-23-MQ</t>
  </si>
  <si>
    <t>PEDRO FONSECA COMERCIAL</t>
  </si>
  <si>
    <t>IVECO</t>
  </si>
  <si>
    <t>IS35CI2AA</t>
  </si>
  <si>
    <t>BL-63-JQ</t>
  </si>
  <si>
    <t>FABIO DANIEL FREITAS DA SILVA</t>
  </si>
  <si>
    <t>BL-65-JQ</t>
  </si>
  <si>
    <t>PEDRO MANICHE</t>
  </si>
  <si>
    <t>VOLVO</t>
  </si>
  <si>
    <t>FL10</t>
  </si>
  <si>
    <t>RM-76-10</t>
  </si>
  <si>
    <t>NÃO</t>
  </si>
  <si>
    <t>OPEL</t>
  </si>
  <si>
    <t>CORSA</t>
  </si>
  <si>
    <t>99-NH-27</t>
  </si>
  <si>
    <t>BRUNO BRITO COMERCIAL</t>
  </si>
  <si>
    <t>AT-72-QN</t>
  </si>
  <si>
    <t>ENG. MÓNICA</t>
  </si>
  <si>
    <t>MITSUBISH</t>
  </si>
  <si>
    <t>CANTER</t>
  </si>
  <si>
    <t>21-90-XJ</t>
  </si>
  <si>
    <t>89-65-ST</t>
  </si>
  <si>
    <t>MANUEL ALBERTO ALVES DA COSTA</t>
  </si>
  <si>
    <t>BMW</t>
  </si>
  <si>
    <t>320D</t>
  </si>
  <si>
    <t>33-JP-95</t>
  </si>
  <si>
    <t>LUIS FONSECA COMERCIAL</t>
  </si>
  <si>
    <t>MOVANO</t>
  </si>
  <si>
    <t>60-OH-05</t>
  </si>
  <si>
    <t>Categoria</t>
  </si>
  <si>
    <t>Lig Mercadorias</t>
  </si>
  <si>
    <t>Lig Passageiros</t>
  </si>
  <si>
    <t>Pes Mercadorias</t>
  </si>
  <si>
    <t xml:space="preserve"> Lig Mercadorias</t>
  </si>
  <si>
    <t>Marca</t>
  </si>
  <si>
    <t>Matricula</t>
  </si>
  <si>
    <t>Combustivel</t>
  </si>
  <si>
    <t>Portagem</t>
  </si>
  <si>
    <t>Manutenção</t>
  </si>
  <si>
    <t>77-52-HR</t>
  </si>
  <si>
    <t>MERCEDES</t>
  </si>
  <si>
    <t>SPRINTER</t>
  </si>
  <si>
    <t>05-XE-51</t>
  </si>
  <si>
    <t>FOCUS</t>
  </si>
  <si>
    <t>Mês</t>
  </si>
  <si>
    <t>Janeiro</t>
  </si>
  <si>
    <t>Ano</t>
  </si>
  <si>
    <t>Fevereiro</t>
  </si>
  <si>
    <t>Março</t>
  </si>
  <si>
    <t>Abril</t>
  </si>
  <si>
    <t>FORDO</t>
  </si>
  <si>
    <t>93-NF-17</t>
  </si>
  <si>
    <t>Maio</t>
  </si>
  <si>
    <t>Junho</t>
  </si>
  <si>
    <t>60-PQ-52</t>
  </si>
  <si>
    <t>Consumo</t>
  </si>
  <si>
    <t>Julho</t>
  </si>
  <si>
    <t>Agosto</t>
  </si>
  <si>
    <t>Setembro</t>
  </si>
  <si>
    <t xml:space="preserve">CONDUTOR </t>
  </si>
  <si>
    <t>LOGISTICA</t>
  </si>
  <si>
    <t>VENDIDA</t>
  </si>
  <si>
    <t>RENATO FERREIRA</t>
  </si>
  <si>
    <t>ELISABETE</t>
  </si>
  <si>
    <t>EMANUEL</t>
  </si>
  <si>
    <t>SANDRA SILVA</t>
  </si>
  <si>
    <t>Cartão</t>
  </si>
  <si>
    <t>89-07-SA</t>
  </si>
  <si>
    <t>AV-64-OT</t>
  </si>
  <si>
    <t>BG-99-DV</t>
  </si>
  <si>
    <t>KMS 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</si>
</sst>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3" fillId="0" borderId="0" xfId="0" applyFont="1" applyAlignment="1">
      <alignment horizontal="center"/>
    </xf>
    <xf numFmtId="2" fontId="0" fillId="0" borderId="0" xfId="0" applyNumberFormat="1"/>
    <xf numFmtId="2" fontId="3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7" xfId="0" applyBorder="1" applyAlignment="1">
      <alignment horizontal="left"/>
    </xf>
    <xf numFmtId="2" fontId="0" fillId="2" borderId="0" xfId="0" applyNumberFormat="1" applyFill="1"/>
    <xf numFmtId="0" fontId="2" fillId="0" borderId="0" xfId="0" applyFont="1" applyBorder="1" applyAlignment="1">
      <alignment vertical="center"/>
    </xf>
    <xf numFmtId="0" fontId="0" fillId="3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8D68-F31A-464E-93BC-29C48228E153}">
  <dimension ref="A1:H25"/>
  <sheetViews>
    <sheetView workbookViewId="0">
      <selection activeCell="H2" sqref="H2"/>
    </sheetView>
  </sheetViews>
  <sheetFormatPr defaultRowHeight="15" x14ac:dyDescent="0.25"/>
  <cols>
    <col min="1" max="1" width="10.42578125" bestFit="1" customWidth="1"/>
    <col min="3" max="3" width="5" bestFit="1" customWidth="1"/>
    <col min="4" max="4" width="9.85546875" bestFit="1" customWidth="1"/>
    <col min="5" max="5" width="35.28515625" bestFit="1" customWidth="1"/>
    <col min="6" max="6" width="5" bestFit="1" customWidth="1"/>
    <col min="7" max="7" width="15.140625" bestFit="1" customWidth="1"/>
    <col min="8" max="8" width="12" customWidth="1"/>
  </cols>
  <sheetData>
    <row r="1" spans="1:8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61</v>
      </c>
      <c r="H1" s="6" t="s">
        <v>98</v>
      </c>
    </row>
    <row r="2" spans="1:8" ht="15.75" thickBot="1" x14ac:dyDescent="0.3">
      <c r="A2" s="3" t="s">
        <v>6</v>
      </c>
      <c r="B2" s="4" t="s">
        <v>7</v>
      </c>
      <c r="C2" s="5">
        <v>2000</v>
      </c>
      <c r="D2" s="4" t="s">
        <v>8</v>
      </c>
      <c r="E2" s="4" t="s">
        <v>11</v>
      </c>
      <c r="F2" s="4" t="s">
        <v>9</v>
      </c>
      <c r="G2" s="7" t="s">
        <v>62</v>
      </c>
    </row>
    <row r="3" spans="1:8" ht="15.75" thickBot="1" x14ac:dyDescent="0.3">
      <c r="A3" s="3" t="s">
        <v>6</v>
      </c>
      <c r="B3" s="4" t="s">
        <v>7</v>
      </c>
      <c r="C3" s="5">
        <v>1999</v>
      </c>
      <c r="D3" s="4" t="s">
        <v>10</v>
      </c>
      <c r="E3" s="4" t="s">
        <v>93</v>
      </c>
      <c r="F3" s="4" t="s">
        <v>9</v>
      </c>
      <c r="G3" s="7" t="s">
        <v>62</v>
      </c>
    </row>
    <row r="4" spans="1:8" ht="15.75" thickBot="1" x14ac:dyDescent="0.3">
      <c r="A4" s="3" t="s">
        <v>6</v>
      </c>
      <c r="B4" s="4" t="s">
        <v>7</v>
      </c>
      <c r="C4" s="5">
        <v>2012</v>
      </c>
      <c r="D4" s="4" t="s">
        <v>12</v>
      </c>
      <c r="E4" s="4" t="s">
        <v>54</v>
      </c>
      <c r="F4" s="4" t="s">
        <v>9</v>
      </c>
      <c r="G4" s="7" t="s">
        <v>64</v>
      </c>
    </row>
    <row r="5" spans="1:8" ht="15.75" thickBot="1" x14ac:dyDescent="0.3">
      <c r="A5" s="3" t="s">
        <v>6</v>
      </c>
      <c r="B5" s="4" t="s">
        <v>7</v>
      </c>
      <c r="C5" s="5">
        <v>2012</v>
      </c>
      <c r="D5" s="4" t="s">
        <v>14</v>
      </c>
      <c r="E5" s="4" t="s">
        <v>13</v>
      </c>
      <c r="F5" s="4" t="s">
        <v>9</v>
      </c>
      <c r="G5" s="7" t="s">
        <v>64</v>
      </c>
    </row>
    <row r="6" spans="1:8" ht="15.75" thickBot="1" x14ac:dyDescent="0.3">
      <c r="A6" s="3" t="s">
        <v>6</v>
      </c>
      <c r="B6" s="4" t="s">
        <v>7</v>
      </c>
      <c r="C6" s="5">
        <v>2008</v>
      </c>
      <c r="D6" s="4" t="s">
        <v>15</v>
      </c>
      <c r="E6" s="4" t="s">
        <v>11</v>
      </c>
      <c r="F6" s="4" t="s">
        <v>9</v>
      </c>
      <c r="G6" s="7" t="s">
        <v>64</v>
      </c>
    </row>
    <row r="7" spans="1:8" ht="15.75" thickBot="1" x14ac:dyDescent="0.3">
      <c r="A7" s="3" t="s">
        <v>16</v>
      </c>
      <c r="B7" s="4" t="s">
        <v>17</v>
      </c>
      <c r="C7" s="5">
        <v>1996</v>
      </c>
      <c r="D7" s="4" t="s">
        <v>18</v>
      </c>
      <c r="E7" s="4" t="s">
        <v>11</v>
      </c>
      <c r="F7" s="4" t="s">
        <v>9</v>
      </c>
      <c r="G7" s="7" t="s">
        <v>64</v>
      </c>
    </row>
    <row r="8" spans="1:8" ht="15.75" thickBot="1" x14ac:dyDescent="0.3">
      <c r="A8" s="3" t="s">
        <v>19</v>
      </c>
      <c r="B8" s="4" t="s">
        <v>20</v>
      </c>
      <c r="C8" s="5">
        <v>2001</v>
      </c>
      <c r="D8" s="4" t="s">
        <v>21</v>
      </c>
      <c r="E8" s="4" t="s">
        <v>22</v>
      </c>
      <c r="F8" s="4" t="s">
        <v>9</v>
      </c>
      <c r="G8" s="7" t="s">
        <v>63</v>
      </c>
    </row>
    <row r="9" spans="1:8" ht="15.75" thickBot="1" x14ac:dyDescent="0.3">
      <c r="A9" s="3" t="s">
        <v>23</v>
      </c>
      <c r="B9" s="4" t="s">
        <v>24</v>
      </c>
      <c r="C9" s="5">
        <v>2022</v>
      </c>
      <c r="D9" s="4" t="s">
        <v>25</v>
      </c>
      <c r="E9" s="4" t="s">
        <v>26</v>
      </c>
      <c r="F9" s="4" t="s">
        <v>9</v>
      </c>
      <c r="G9" s="7" t="s">
        <v>63</v>
      </c>
    </row>
    <row r="10" spans="1:8" ht="15.75" thickBot="1" x14ac:dyDescent="0.3">
      <c r="A10" s="3" t="s">
        <v>16</v>
      </c>
      <c r="B10" s="4" t="s">
        <v>27</v>
      </c>
      <c r="C10" s="5">
        <v>2024</v>
      </c>
      <c r="D10" s="4" t="s">
        <v>28</v>
      </c>
      <c r="E10" s="4" t="s">
        <v>94</v>
      </c>
      <c r="F10" s="4" t="s">
        <v>9</v>
      </c>
      <c r="G10" s="7" t="s">
        <v>65</v>
      </c>
    </row>
    <row r="11" spans="1:8" ht="15.75" thickBot="1" x14ac:dyDescent="0.3">
      <c r="A11" s="3" t="s">
        <v>16</v>
      </c>
      <c r="B11" s="4" t="s">
        <v>29</v>
      </c>
      <c r="C11" s="5">
        <v>2024</v>
      </c>
      <c r="D11" s="4" t="s">
        <v>30</v>
      </c>
      <c r="E11" s="4" t="s">
        <v>31</v>
      </c>
      <c r="F11" s="4" t="s">
        <v>9</v>
      </c>
      <c r="G11" s="7" t="s">
        <v>63</v>
      </c>
    </row>
    <row r="12" spans="1:8" ht="15.75" thickBot="1" x14ac:dyDescent="0.3">
      <c r="A12" s="3" t="s">
        <v>16</v>
      </c>
      <c r="B12" s="4" t="s">
        <v>29</v>
      </c>
      <c r="C12" s="5">
        <v>2024</v>
      </c>
      <c r="D12" s="4" t="s">
        <v>32</v>
      </c>
      <c r="E12" s="4" t="s">
        <v>33</v>
      </c>
      <c r="F12" s="4" t="s">
        <v>9</v>
      </c>
      <c r="G12" s="7" t="s">
        <v>63</v>
      </c>
    </row>
    <row r="13" spans="1:8" ht="15.75" thickBot="1" x14ac:dyDescent="0.3">
      <c r="A13" s="3" t="s">
        <v>34</v>
      </c>
      <c r="B13" s="4" t="s">
        <v>35</v>
      </c>
      <c r="C13" s="5">
        <v>2024</v>
      </c>
      <c r="D13" s="4" t="s">
        <v>36</v>
      </c>
      <c r="E13" s="4" t="s">
        <v>37</v>
      </c>
      <c r="F13" s="4" t="s">
        <v>9</v>
      </c>
      <c r="G13" s="7" t="s">
        <v>62</v>
      </c>
    </row>
    <row r="14" spans="1:8" ht="15.75" thickBot="1" x14ac:dyDescent="0.3">
      <c r="A14" s="3" t="s">
        <v>34</v>
      </c>
      <c r="B14" s="4" t="s">
        <v>35</v>
      </c>
      <c r="C14" s="5">
        <v>2024</v>
      </c>
      <c r="D14" s="4" t="s">
        <v>38</v>
      </c>
      <c r="E14" s="4" t="s">
        <v>39</v>
      </c>
      <c r="F14" s="4" t="s">
        <v>9</v>
      </c>
      <c r="G14" s="7" t="s">
        <v>62</v>
      </c>
    </row>
    <row r="15" spans="1:8" ht="15.75" thickBot="1" x14ac:dyDescent="0.3">
      <c r="A15" s="3" t="s">
        <v>40</v>
      </c>
      <c r="B15" s="4" t="s">
        <v>41</v>
      </c>
      <c r="C15" s="5">
        <v>1987</v>
      </c>
      <c r="D15" s="4" t="s">
        <v>42</v>
      </c>
      <c r="E15" s="4" t="s">
        <v>93</v>
      </c>
      <c r="F15" s="4" t="s">
        <v>43</v>
      </c>
      <c r="G15" s="7" t="s">
        <v>64</v>
      </c>
    </row>
    <row r="16" spans="1:8" ht="15.75" thickBot="1" x14ac:dyDescent="0.3">
      <c r="A16" s="3" t="s">
        <v>44</v>
      </c>
      <c r="B16" s="4" t="s">
        <v>45</v>
      </c>
      <c r="C16" s="5">
        <v>2012</v>
      </c>
      <c r="D16" s="4" t="s">
        <v>46</v>
      </c>
      <c r="E16" s="4" t="s">
        <v>47</v>
      </c>
      <c r="F16" s="4" t="s">
        <v>9</v>
      </c>
      <c r="G16" s="7" t="s">
        <v>63</v>
      </c>
    </row>
    <row r="17" spans="1:7" ht="15.75" thickBot="1" x14ac:dyDescent="0.3">
      <c r="A17" s="3" t="s">
        <v>23</v>
      </c>
      <c r="B17" s="4" t="s">
        <v>24</v>
      </c>
      <c r="C17" s="5">
        <v>2022</v>
      </c>
      <c r="D17" s="4" t="s">
        <v>48</v>
      </c>
      <c r="E17" s="4" t="s">
        <v>49</v>
      </c>
      <c r="F17" s="4" t="s">
        <v>9</v>
      </c>
      <c r="G17" s="7" t="s">
        <v>63</v>
      </c>
    </row>
    <row r="18" spans="1:7" ht="15.75" thickBot="1" x14ac:dyDescent="0.3">
      <c r="A18" s="3" t="s">
        <v>50</v>
      </c>
      <c r="B18" s="4" t="s">
        <v>51</v>
      </c>
      <c r="C18" s="5">
        <v>2004</v>
      </c>
      <c r="D18" s="4" t="s">
        <v>52</v>
      </c>
      <c r="E18" s="4" t="s">
        <v>22</v>
      </c>
      <c r="F18" s="4" t="s">
        <v>9</v>
      </c>
      <c r="G18" s="7" t="s">
        <v>64</v>
      </c>
    </row>
    <row r="19" spans="1:7" ht="15.75" thickBot="1" x14ac:dyDescent="0.3">
      <c r="A19" s="3" t="s">
        <v>16</v>
      </c>
      <c r="B19" s="8">
        <v>220</v>
      </c>
      <c r="C19" s="5">
        <v>2002</v>
      </c>
      <c r="D19" s="4" t="s">
        <v>53</v>
      </c>
      <c r="E19" s="4" t="s">
        <v>11</v>
      </c>
      <c r="F19" s="4" t="s">
        <v>43</v>
      </c>
      <c r="G19" s="7" t="s">
        <v>64</v>
      </c>
    </row>
    <row r="20" spans="1:7" ht="15.75" thickBot="1" x14ac:dyDescent="0.3">
      <c r="A20" s="3" t="s">
        <v>55</v>
      </c>
      <c r="B20" s="4" t="s">
        <v>56</v>
      </c>
      <c r="C20" s="5">
        <v>2010</v>
      </c>
      <c r="D20" s="4" t="s">
        <v>57</v>
      </c>
      <c r="E20" s="4" t="s">
        <v>58</v>
      </c>
      <c r="F20" s="4" t="s">
        <v>43</v>
      </c>
      <c r="G20" s="7" t="s">
        <v>63</v>
      </c>
    </row>
    <row r="21" spans="1:7" ht="15.75" thickBot="1" x14ac:dyDescent="0.3">
      <c r="A21" s="3" t="s">
        <v>44</v>
      </c>
      <c r="B21" s="4" t="s">
        <v>59</v>
      </c>
      <c r="C21" s="5">
        <v>2014</v>
      </c>
      <c r="D21" s="4" t="s">
        <v>60</v>
      </c>
      <c r="E21" s="14" t="s">
        <v>92</v>
      </c>
      <c r="F21" s="4" t="s">
        <v>43</v>
      </c>
      <c r="G21" s="7" t="s">
        <v>62</v>
      </c>
    </row>
    <row r="22" spans="1:7" ht="15.75" thickBot="1" x14ac:dyDescent="0.3">
      <c r="A22" s="9" t="s">
        <v>82</v>
      </c>
      <c r="B22" s="7" t="s">
        <v>75</v>
      </c>
      <c r="C22" s="9">
        <v>2022</v>
      </c>
      <c r="D22" s="9" t="s">
        <v>74</v>
      </c>
      <c r="E22" s="13" t="s">
        <v>95</v>
      </c>
      <c r="F22" s="4" t="s">
        <v>43</v>
      </c>
      <c r="G22" s="7" t="s">
        <v>63</v>
      </c>
    </row>
    <row r="23" spans="1:7" ht="15.75" thickBot="1" x14ac:dyDescent="0.3">
      <c r="A23" s="9" t="s">
        <v>72</v>
      </c>
      <c r="B23" s="7" t="s">
        <v>73</v>
      </c>
      <c r="D23" s="7" t="s">
        <v>71</v>
      </c>
      <c r="E23" s="4" t="s">
        <v>93</v>
      </c>
      <c r="F23" s="4" t="s">
        <v>43</v>
      </c>
      <c r="G23" s="7" t="s">
        <v>62</v>
      </c>
    </row>
    <row r="24" spans="1:7" ht="15.75" thickBot="1" x14ac:dyDescent="0.3">
      <c r="A24" s="3" t="s">
        <v>44</v>
      </c>
      <c r="B24" s="4" t="s">
        <v>45</v>
      </c>
      <c r="C24" s="5">
        <v>2018</v>
      </c>
      <c r="D24" s="9" t="s">
        <v>83</v>
      </c>
      <c r="E24" s="13" t="s">
        <v>96</v>
      </c>
      <c r="F24" s="4" t="s">
        <v>9</v>
      </c>
      <c r="G24" s="7" t="s">
        <v>63</v>
      </c>
    </row>
    <row r="25" spans="1:7" ht="15.75" thickBot="1" x14ac:dyDescent="0.3">
      <c r="A25" s="3" t="s">
        <v>44</v>
      </c>
      <c r="B25" s="4" t="s">
        <v>45</v>
      </c>
      <c r="D25" s="9" t="s">
        <v>86</v>
      </c>
      <c r="E25" s="13" t="s">
        <v>97</v>
      </c>
      <c r="F25" s="4" t="s">
        <v>9</v>
      </c>
      <c r="G25" s="7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F671E-76E6-4376-A057-BA332585AEF9}">
  <dimension ref="A1:K209"/>
  <sheetViews>
    <sheetView tabSelected="1" workbookViewId="0">
      <pane ySplit="1" topLeftCell="A178" activePane="bottomLeft" state="frozen"/>
      <selection pane="bottomLeft" activeCell="E205" sqref="E205"/>
    </sheetView>
  </sheetViews>
  <sheetFormatPr defaultRowHeight="15" x14ac:dyDescent="0.25"/>
  <cols>
    <col min="1" max="1" width="12.140625" customWidth="1"/>
    <col min="2" max="2" width="11.140625" customWidth="1"/>
    <col min="3" max="3" width="9.85546875" bestFit="1" customWidth="1"/>
    <col min="4" max="4" width="9.85546875" customWidth="1"/>
    <col min="5" max="5" width="35.28515625" bestFit="1" customWidth="1"/>
    <col min="6" max="6" width="11.85546875" style="11" bestFit="1" customWidth="1"/>
    <col min="7" max="7" width="9.140625" style="11"/>
    <col min="8" max="8" width="12" style="11" bestFit="1" customWidth="1"/>
    <col min="10" max="10" width="8.28515625" customWidth="1"/>
    <col min="11" max="11" width="10" style="11" customWidth="1"/>
  </cols>
  <sheetData>
    <row r="1" spans="1:11" x14ac:dyDescent="0.25">
      <c r="A1" s="10" t="s">
        <v>66</v>
      </c>
      <c r="B1" s="10" t="s">
        <v>1</v>
      </c>
      <c r="C1" s="10" t="s">
        <v>67</v>
      </c>
      <c r="D1" s="10" t="s">
        <v>102</v>
      </c>
      <c r="E1" s="10" t="s">
        <v>91</v>
      </c>
      <c r="F1" s="12" t="s">
        <v>68</v>
      </c>
      <c r="G1" s="12" t="s">
        <v>69</v>
      </c>
      <c r="H1" s="12" t="s">
        <v>70</v>
      </c>
      <c r="I1" s="10" t="s">
        <v>76</v>
      </c>
      <c r="J1" s="10" t="s">
        <v>78</v>
      </c>
      <c r="K1" s="12" t="s">
        <v>87</v>
      </c>
    </row>
    <row r="2" spans="1:11" ht="15.75" thickBot="1" x14ac:dyDescent="0.3">
      <c r="A2" s="3" t="s">
        <v>16</v>
      </c>
      <c r="B2" s="4" t="s">
        <v>17</v>
      </c>
      <c r="C2" s="4" t="s">
        <v>18</v>
      </c>
      <c r="D2" s="16"/>
      <c r="E2" s="13" t="str">
        <f>VLOOKUP(C2,Sheet1!$D$2:$E$25,2,0)</f>
        <v>SUPLENTE</v>
      </c>
      <c r="F2" s="11">
        <v>515.33000000000004</v>
      </c>
      <c r="G2" s="11">
        <v>227.6</v>
      </c>
      <c r="H2" s="11">
        <v>580.73</v>
      </c>
      <c r="I2" t="s">
        <v>77</v>
      </c>
      <c r="J2">
        <v>2025</v>
      </c>
      <c r="K2" s="11">
        <v>0</v>
      </c>
    </row>
    <row r="3" spans="1:11" ht="15.75" thickBot="1" x14ac:dyDescent="0.3">
      <c r="A3" s="3" t="s">
        <v>6</v>
      </c>
      <c r="B3" s="4" t="s">
        <v>7</v>
      </c>
      <c r="C3" s="4" t="s">
        <v>14</v>
      </c>
      <c r="D3" s="16"/>
      <c r="E3" s="13" t="str">
        <f>VLOOKUP(C3,Sheet1!$D$2:$E$25,2,0)</f>
        <v>MARCO ANDRÉ SOUSA</v>
      </c>
      <c r="F3" s="11">
        <v>434.77</v>
      </c>
      <c r="G3" s="11">
        <v>167.95</v>
      </c>
      <c r="H3" s="11">
        <v>0</v>
      </c>
      <c r="I3" t="s">
        <v>77</v>
      </c>
      <c r="J3">
        <v>2025</v>
      </c>
      <c r="K3" s="11">
        <v>0</v>
      </c>
    </row>
    <row r="4" spans="1:11" ht="15.75" thickBot="1" x14ac:dyDescent="0.3">
      <c r="A4" s="3" t="s">
        <v>6</v>
      </c>
      <c r="B4" s="4" t="s">
        <v>7</v>
      </c>
      <c r="C4" s="4" t="s">
        <v>12</v>
      </c>
      <c r="D4" s="16"/>
      <c r="E4" s="13" t="str">
        <f>VLOOKUP(C4,Sheet1!$D$2:$E$25,2,0)</f>
        <v>MANUEL ALBERTO ALVES DA COSTA</v>
      </c>
      <c r="F4" s="11">
        <v>402.81</v>
      </c>
      <c r="G4" s="11">
        <v>212.9</v>
      </c>
      <c r="H4" s="11">
        <v>0</v>
      </c>
      <c r="I4" t="s">
        <v>77</v>
      </c>
      <c r="J4">
        <v>2025</v>
      </c>
      <c r="K4" s="11">
        <v>0</v>
      </c>
    </row>
    <row r="5" spans="1:11" ht="15.75" thickBot="1" x14ac:dyDescent="0.3">
      <c r="A5" s="3" t="s">
        <v>6</v>
      </c>
      <c r="B5" s="4" t="s">
        <v>7</v>
      </c>
      <c r="C5" s="4" t="s">
        <v>15</v>
      </c>
      <c r="D5" s="16"/>
      <c r="E5" s="13" t="str">
        <f>VLOOKUP(C5,Sheet1!$D$2:$E$25,2,0)</f>
        <v>SUPLENTE</v>
      </c>
      <c r="F5" s="11">
        <v>567.12</v>
      </c>
      <c r="G5" s="11">
        <v>200.85</v>
      </c>
      <c r="H5" s="11">
        <v>307.3</v>
      </c>
      <c r="I5" t="s">
        <v>77</v>
      </c>
      <c r="J5">
        <v>2025</v>
      </c>
      <c r="K5" s="11">
        <v>0</v>
      </c>
    </row>
    <row r="6" spans="1:11" ht="15.75" thickBot="1" x14ac:dyDescent="0.3">
      <c r="A6" s="3" t="s">
        <v>6</v>
      </c>
      <c r="B6" s="4" t="s">
        <v>7</v>
      </c>
      <c r="C6" s="4" t="s">
        <v>8</v>
      </c>
      <c r="D6" s="16"/>
      <c r="E6" s="13" t="str">
        <f>VLOOKUP(C6,Sheet1!$D$2:$E$25,2,0)</f>
        <v>SUPLENTE</v>
      </c>
      <c r="F6" s="11">
        <v>507.94</v>
      </c>
      <c r="G6" s="11">
        <v>69.25</v>
      </c>
      <c r="H6" s="11">
        <v>1398.28</v>
      </c>
      <c r="I6" t="s">
        <v>77</v>
      </c>
      <c r="J6">
        <v>2025</v>
      </c>
      <c r="K6" s="11">
        <v>0</v>
      </c>
    </row>
    <row r="7" spans="1:11" ht="15.75" thickBot="1" x14ac:dyDescent="0.3">
      <c r="A7" s="3" t="s">
        <v>40</v>
      </c>
      <c r="B7" s="4" t="s">
        <v>41</v>
      </c>
      <c r="C7" s="4" t="s">
        <v>42</v>
      </c>
      <c r="D7" s="16"/>
      <c r="E7" s="13" t="str">
        <f>VLOOKUP(C7,Sheet1!$D$2:$E$25,2,0)</f>
        <v>VENDIDA</v>
      </c>
      <c r="F7" s="11">
        <v>233.51</v>
      </c>
      <c r="G7" s="11">
        <v>0</v>
      </c>
      <c r="H7" s="11">
        <v>0</v>
      </c>
      <c r="I7" t="s">
        <v>77</v>
      </c>
      <c r="J7">
        <v>2025</v>
      </c>
      <c r="K7" s="11">
        <v>0</v>
      </c>
    </row>
    <row r="8" spans="1:11" ht="15.75" thickBot="1" x14ac:dyDescent="0.3">
      <c r="A8" s="3" t="s">
        <v>19</v>
      </c>
      <c r="B8" s="4" t="s">
        <v>20</v>
      </c>
      <c r="C8" s="4" t="s">
        <v>21</v>
      </c>
      <c r="D8" s="16"/>
      <c r="E8" s="13" t="str">
        <f>VLOOKUP(C8,Sheet1!$D$2:$E$25,2,0)</f>
        <v>JOSÉ FRANCISCO CORREIA GONÇALVES</v>
      </c>
      <c r="F8" s="11">
        <v>83.12</v>
      </c>
      <c r="G8" s="11">
        <v>0</v>
      </c>
      <c r="H8" s="11">
        <v>0</v>
      </c>
      <c r="I8" t="s">
        <v>77</v>
      </c>
      <c r="J8">
        <v>2025</v>
      </c>
      <c r="K8" s="11">
        <v>0</v>
      </c>
    </row>
    <row r="9" spans="1:11" ht="15.75" thickBot="1" x14ac:dyDescent="0.3">
      <c r="A9" s="3" t="s">
        <v>16</v>
      </c>
      <c r="B9" s="4" t="s">
        <v>27</v>
      </c>
      <c r="C9" s="4" t="s">
        <v>28</v>
      </c>
      <c r="D9" s="16"/>
      <c r="E9" s="13" t="str">
        <f>VLOOKUP(C9,Sheet1!$D$2:$E$25,2,0)</f>
        <v>RENATO FERREIRA</v>
      </c>
      <c r="F9" s="11">
        <v>223.65</v>
      </c>
      <c r="G9" s="11">
        <v>125.4</v>
      </c>
      <c r="H9" s="11">
        <v>0</v>
      </c>
      <c r="I9" t="s">
        <v>77</v>
      </c>
      <c r="J9">
        <v>2025</v>
      </c>
      <c r="K9" s="11">
        <v>0</v>
      </c>
    </row>
    <row r="10" spans="1:11" ht="15.75" thickBot="1" x14ac:dyDescent="0.3">
      <c r="A10" s="3" t="s">
        <v>16</v>
      </c>
      <c r="B10" s="4" t="s">
        <v>29</v>
      </c>
      <c r="C10" s="4" t="s">
        <v>30</v>
      </c>
      <c r="D10" s="16"/>
      <c r="E10" s="13" t="str">
        <f>VLOOKUP(C10,Sheet1!$D$2:$E$25,2,0)</f>
        <v>VÃNIA SILVA COMERCIAL</v>
      </c>
      <c r="F10" s="11">
        <v>327.77</v>
      </c>
      <c r="G10" s="11">
        <v>221.5</v>
      </c>
      <c r="H10" s="11">
        <v>0</v>
      </c>
      <c r="I10" t="s">
        <v>77</v>
      </c>
      <c r="J10">
        <v>2025</v>
      </c>
      <c r="K10" s="11">
        <v>0</v>
      </c>
    </row>
    <row r="11" spans="1:11" ht="15.75" thickBot="1" x14ac:dyDescent="0.3">
      <c r="A11" s="3" t="s">
        <v>16</v>
      </c>
      <c r="B11" s="4" t="s">
        <v>29</v>
      </c>
      <c r="C11" s="4" t="s">
        <v>32</v>
      </c>
      <c r="D11" s="16"/>
      <c r="E11" s="13" t="str">
        <f>VLOOKUP(C11,Sheet1!$D$2:$E$25,2,0)</f>
        <v>PEDRO FONSECA COMERCIAL</v>
      </c>
      <c r="F11" s="11">
        <v>293.06</v>
      </c>
      <c r="G11" s="11">
        <v>164.45</v>
      </c>
      <c r="H11" s="11">
        <v>0</v>
      </c>
      <c r="I11" t="s">
        <v>77</v>
      </c>
      <c r="J11">
        <v>2025</v>
      </c>
      <c r="K11" s="11">
        <v>0</v>
      </c>
    </row>
    <row r="12" spans="1:11" ht="15.75" thickBot="1" x14ac:dyDescent="0.3">
      <c r="A12" s="3" t="s">
        <v>23</v>
      </c>
      <c r="B12" s="4" t="s">
        <v>24</v>
      </c>
      <c r="C12" s="4" t="s">
        <v>25</v>
      </c>
      <c r="D12" s="16"/>
      <c r="E12" s="13" t="str">
        <f>VLOOKUP(C12,Sheet1!$D$2:$E$25,2,0)</f>
        <v>ENG. JOANA</v>
      </c>
      <c r="F12" s="11">
        <v>0</v>
      </c>
      <c r="G12" s="11">
        <v>16.899999999999999</v>
      </c>
      <c r="H12" s="11">
        <v>0</v>
      </c>
      <c r="I12" t="s">
        <v>77</v>
      </c>
      <c r="J12">
        <v>2025</v>
      </c>
      <c r="K12" s="11">
        <v>0</v>
      </c>
    </row>
    <row r="13" spans="1:11" ht="15.75" thickBot="1" x14ac:dyDescent="0.3">
      <c r="A13" s="3" t="s">
        <v>34</v>
      </c>
      <c r="B13" s="4" t="s">
        <v>35</v>
      </c>
      <c r="C13" s="4" t="s">
        <v>36</v>
      </c>
      <c r="D13" s="16"/>
      <c r="E13" s="13" t="str">
        <f>VLOOKUP(C13,Sheet1!$D$2:$E$25,2,0)</f>
        <v>FABIO DANIEL FREITAS DA SILVA</v>
      </c>
      <c r="F13" s="11">
        <v>0</v>
      </c>
      <c r="G13" s="11">
        <v>172.65</v>
      </c>
      <c r="H13" s="11">
        <v>0</v>
      </c>
      <c r="I13" t="s">
        <v>77</v>
      </c>
      <c r="J13">
        <v>2025</v>
      </c>
      <c r="K13" s="11">
        <v>0</v>
      </c>
    </row>
    <row r="14" spans="1:11" ht="15.75" thickBot="1" x14ac:dyDescent="0.3">
      <c r="A14" s="3" t="s">
        <v>34</v>
      </c>
      <c r="B14" s="4" t="s">
        <v>35</v>
      </c>
      <c r="C14" s="4" t="s">
        <v>38</v>
      </c>
      <c r="D14" s="16"/>
      <c r="E14" s="13" t="str">
        <f>VLOOKUP(C14,Sheet1!$D$2:$E$25,2,0)</f>
        <v>PEDRO MANICHE</v>
      </c>
      <c r="F14" s="11">
        <v>0</v>
      </c>
      <c r="G14" s="11">
        <v>49.2</v>
      </c>
      <c r="H14" s="11">
        <v>0</v>
      </c>
      <c r="I14" t="s">
        <v>77</v>
      </c>
      <c r="J14">
        <v>2025</v>
      </c>
      <c r="K14" s="11">
        <v>0</v>
      </c>
    </row>
    <row r="15" spans="1:11" ht="15.75" thickBot="1" x14ac:dyDescent="0.3">
      <c r="A15" s="3" t="s">
        <v>23</v>
      </c>
      <c r="B15" s="4" t="s">
        <v>24</v>
      </c>
      <c r="C15" s="4" t="s">
        <v>48</v>
      </c>
      <c r="D15" s="16"/>
      <c r="E15" s="13" t="str">
        <f>VLOOKUP(C15,Sheet1!$D$2:$E$25,2,0)</f>
        <v>ENG. MÓNICA</v>
      </c>
      <c r="F15" s="11">
        <v>0</v>
      </c>
      <c r="G15" s="11">
        <v>99.25</v>
      </c>
      <c r="H15" s="11">
        <v>0</v>
      </c>
      <c r="I15" t="s">
        <v>77</v>
      </c>
      <c r="J15">
        <v>2025</v>
      </c>
      <c r="K15" s="11">
        <v>0</v>
      </c>
    </row>
    <row r="16" spans="1:11" ht="15.75" thickBot="1" x14ac:dyDescent="0.3">
      <c r="A16" s="3" t="s">
        <v>44</v>
      </c>
      <c r="B16" s="4" t="s">
        <v>45</v>
      </c>
      <c r="C16" s="4" t="s">
        <v>46</v>
      </c>
      <c r="D16" s="16"/>
      <c r="E16" s="13" t="str">
        <f>VLOOKUP(C16,Sheet1!$D$2:$E$25,2,0)</f>
        <v>BRUNO BRITO COMERCIAL</v>
      </c>
      <c r="F16" s="11">
        <v>0</v>
      </c>
      <c r="G16" s="11">
        <v>0</v>
      </c>
      <c r="H16" s="11">
        <v>0</v>
      </c>
      <c r="I16" t="s">
        <v>77</v>
      </c>
      <c r="J16">
        <v>2025</v>
      </c>
      <c r="K16" s="11">
        <v>0</v>
      </c>
    </row>
    <row r="17" spans="1:11" ht="15.75" thickBot="1" x14ac:dyDescent="0.3">
      <c r="A17" s="3" t="s">
        <v>50</v>
      </c>
      <c r="B17" s="4" t="s">
        <v>51</v>
      </c>
      <c r="C17" s="4" t="s">
        <v>52</v>
      </c>
      <c r="D17" s="16"/>
      <c r="E17" s="13" t="str">
        <f>VLOOKUP(C17,Sheet1!$D$2:$E$25,2,0)</f>
        <v>JOSÉ FRANCISCO CORREIA GONÇALVES</v>
      </c>
      <c r="F17" s="11">
        <v>0</v>
      </c>
      <c r="G17" s="11">
        <v>0</v>
      </c>
      <c r="H17" s="11">
        <v>0</v>
      </c>
      <c r="I17" t="s">
        <v>77</v>
      </c>
      <c r="J17">
        <v>2025</v>
      </c>
      <c r="K17" s="11">
        <v>0</v>
      </c>
    </row>
    <row r="18" spans="1:11" ht="15.75" thickBot="1" x14ac:dyDescent="0.3">
      <c r="A18" s="3" t="s">
        <v>16</v>
      </c>
      <c r="B18" s="8">
        <v>220</v>
      </c>
      <c r="C18" s="4" t="s">
        <v>53</v>
      </c>
      <c r="D18" s="16"/>
      <c r="E18" s="13" t="str">
        <f>VLOOKUP(C18,Sheet1!$D$2:$E$25,2,0)</f>
        <v>SUPLENTE</v>
      </c>
      <c r="F18" s="11">
        <v>0</v>
      </c>
      <c r="G18" s="11">
        <v>0</v>
      </c>
      <c r="H18" s="11">
        <v>0</v>
      </c>
      <c r="I18" t="s">
        <v>77</v>
      </c>
      <c r="J18">
        <v>2025</v>
      </c>
      <c r="K18" s="11">
        <v>0</v>
      </c>
    </row>
    <row r="19" spans="1:11" ht="15.75" thickBot="1" x14ac:dyDescent="0.3">
      <c r="A19" s="3" t="s">
        <v>55</v>
      </c>
      <c r="B19" s="4" t="s">
        <v>56</v>
      </c>
      <c r="C19" s="4" t="s">
        <v>57</v>
      </c>
      <c r="D19" s="16"/>
      <c r="E19" s="13" t="str">
        <f>VLOOKUP(C19,Sheet1!$D$2:$E$25,2,0)</f>
        <v>LUIS FONSECA COMERCIAL</v>
      </c>
      <c r="F19" s="11">
        <v>0</v>
      </c>
      <c r="G19" s="11">
        <v>0</v>
      </c>
      <c r="H19" s="11">
        <v>0</v>
      </c>
      <c r="I19" t="s">
        <v>77</v>
      </c>
      <c r="J19">
        <v>2025</v>
      </c>
      <c r="K19" s="11">
        <v>0</v>
      </c>
    </row>
    <row r="20" spans="1:11" ht="15.75" thickBot="1" x14ac:dyDescent="0.3">
      <c r="A20" s="3" t="s">
        <v>44</v>
      </c>
      <c r="B20" s="4" t="s">
        <v>59</v>
      </c>
      <c r="C20" s="4" t="s">
        <v>60</v>
      </c>
      <c r="D20" s="16"/>
      <c r="E20" s="13" t="str">
        <f>VLOOKUP(C20,Sheet1!$D$2:$E$25,2,0)</f>
        <v>LOGISTICA</v>
      </c>
      <c r="F20" s="11">
        <v>0</v>
      </c>
      <c r="G20" s="11">
        <v>0</v>
      </c>
      <c r="H20" s="11">
        <v>0</v>
      </c>
      <c r="I20" t="s">
        <v>77</v>
      </c>
      <c r="J20">
        <v>2025</v>
      </c>
      <c r="K20" s="11">
        <v>0</v>
      </c>
    </row>
    <row r="21" spans="1:11" ht="15.75" thickBot="1" x14ac:dyDescent="0.3">
      <c r="A21" s="3" t="s">
        <v>6</v>
      </c>
      <c r="B21" s="4" t="s">
        <v>7</v>
      </c>
      <c r="C21" s="4" t="s">
        <v>10</v>
      </c>
      <c r="D21" s="16"/>
      <c r="E21" s="13" t="str">
        <f>VLOOKUP(C21,Sheet1!$D$2:$E$25,2,0)</f>
        <v>VENDIDA</v>
      </c>
      <c r="F21" s="11">
        <v>0</v>
      </c>
      <c r="G21" s="11">
        <v>0</v>
      </c>
      <c r="H21" s="11">
        <v>0</v>
      </c>
      <c r="I21" t="s">
        <v>77</v>
      </c>
      <c r="J21">
        <v>2025</v>
      </c>
      <c r="K21" s="11">
        <v>0</v>
      </c>
    </row>
    <row r="22" spans="1:11" x14ac:dyDescent="0.25">
      <c r="A22" s="9" t="s">
        <v>72</v>
      </c>
      <c r="B22" s="7" t="s">
        <v>73</v>
      </c>
      <c r="C22" s="7" t="s">
        <v>71</v>
      </c>
      <c r="D22" s="16"/>
      <c r="E22" s="13" t="str">
        <f>VLOOKUP(C22,Sheet1!$D$2:$E$25,2,0)</f>
        <v>VENDIDA</v>
      </c>
      <c r="F22" s="11">
        <v>170.87</v>
      </c>
      <c r="G22" s="11">
        <v>0</v>
      </c>
      <c r="H22" s="11">
        <v>193.76</v>
      </c>
      <c r="I22" t="s">
        <v>77</v>
      </c>
      <c r="J22">
        <v>2025</v>
      </c>
      <c r="K22" s="11">
        <v>0</v>
      </c>
    </row>
    <row r="23" spans="1:11" x14ac:dyDescent="0.25">
      <c r="A23" s="9" t="s">
        <v>82</v>
      </c>
      <c r="B23" s="7" t="s">
        <v>75</v>
      </c>
      <c r="C23" s="9" t="s">
        <v>74</v>
      </c>
      <c r="D23" s="16"/>
      <c r="E23" s="13" t="str">
        <f>VLOOKUP(C23,Sheet1!$D$2:$E$25,2,0)</f>
        <v>ELISABETE</v>
      </c>
      <c r="F23" s="11">
        <v>286.94</v>
      </c>
      <c r="G23" s="11">
        <v>0</v>
      </c>
      <c r="H23" s="11">
        <v>0</v>
      </c>
      <c r="I23" t="s">
        <v>77</v>
      </c>
      <c r="J23">
        <v>2025</v>
      </c>
      <c r="K23" s="11">
        <v>0</v>
      </c>
    </row>
    <row r="24" spans="1:11" ht="15.75" thickBot="1" x14ac:dyDescent="0.3">
      <c r="A24" s="3" t="s">
        <v>16</v>
      </c>
      <c r="B24" s="4" t="s">
        <v>17</v>
      </c>
      <c r="C24" s="4" t="s">
        <v>18</v>
      </c>
      <c r="D24" s="16">
        <f>IFERROR(VLOOKUP(C24,Sheet2!$A$1:$Y$19,3,0),0)</f>
        <v>1505</v>
      </c>
      <c r="E24" s="13" t="str">
        <f>VLOOKUP(C24,Sheet1!$D$2:$E$25,2,0)</f>
        <v>SUPLENTE</v>
      </c>
      <c r="F24" s="11">
        <v>1039.7</v>
      </c>
      <c r="G24" s="11">
        <v>104.15</v>
      </c>
      <c r="H24" s="11">
        <v>0</v>
      </c>
      <c r="I24" t="s">
        <v>79</v>
      </c>
      <c r="J24">
        <v>2025</v>
      </c>
      <c r="K24" s="11">
        <f>IFERROR(VLOOKUP(C24,Sheet2!$A$1:$Y$19,4,0),0)</f>
        <v>17.857807308970099</v>
      </c>
    </row>
    <row r="25" spans="1:11" ht="15.75" thickBot="1" x14ac:dyDescent="0.3">
      <c r="A25" s="3" t="s">
        <v>6</v>
      </c>
      <c r="B25" s="4" t="s">
        <v>7</v>
      </c>
      <c r="C25" s="4" t="s">
        <v>14</v>
      </c>
      <c r="D25" s="16">
        <f>IFERROR(VLOOKUP(C25,Sheet2!$A$1:$Y$19,3,0),0)</f>
        <v>2794</v>
      </c>
      <c r="E25" s="13" t="str">
        <f>VLOOKUP(C25,Sheet1!$D$2:$E$25,2,0)</f>
        <v>MARCO ANDRÉ SOUSA</v>
      </c>
      <c r="F25" s="11">
        <v>1121.32</v>
      </c>
      <c r="G25" s="11">
        <v>65.5</v>
      </c>
      <c r="H25" s="11">
        <v>401.25</v>
      </c>
      <c r="I25" t="s">
        <v>79</v>
      </c>
      <c r="J25">
        <v>2025</v>
      </c>
      <c r="K25" s="11">
        <f>IFERROR(VLOOKUP(C25,Sheet2!$A$1:$Y$19,4,0),0)</f>
        <v>25.397995705082323</v>
      </c>
    </row>
    <row r="26" spans="1:11" ht="15.75" thickBot="1" x14ac:dyDescent="0.3">
      <c r="A26" s="3" t="s">
        <v>6</v>
      </c>
      <c r="B26" s="4" t="s">
        <v>7</v>
      </c>
      <c r="C26" s="4" t="s">
        <v>12</v>
      </c>
      <c r="D26" s="16">
        <f>IFERROR(VLOOKUP(C26,Sheet2!$A$1:$Y$19,3,0),0)</f>
        <v>4064</v>
      </c>
      <c r="E26" s="13" t="str">
        <f>VLOOKUP(C26,Sheet1!$D$2:$E$25,2,0)</f>
        <v>MANUEL ALBERTO ALVES DA COSTA</v>
      </c>
      <c r="F26" s="11">
        <v>1304.7</v>
      </c>
      <c r="G26" s="11">
        <v>101.4</v>
      </c>
      <c r="H26" s="11">
        <v>127.32</v>
      </c>
      <c r="I26" t="s">
        <v>79</v>
      </c>
      <c r="J26">
        <v>2025</v>
      </c>
      <c r="K26" s="11">
        <f>IFERROR(VLOOKUP(C26,Sheet2!$A$1:$Y$19,4,0),0)</f>
        <v>6.4586614173228352</v>
      </c>
    </row>
    <row r="27" spans="1:11" ht="15.75" thickBot="1" x14ac:dyDescent="0.3">
      <c r="A27" s="3" t="s">
        <v>6</v>
      </c>
      <c r="B27" s="4" t="s">
        <v>7</v>
      </c>
      <c r="C27" s="4" t="s">
        <v>15</v>
      </c>
      <c r="D27" s="16">
        <f>IFERROR(VLOOKUP(C27,Sheet2!$A$1:$Y$19,3,0),0)</f>
        <v>2486</v>
      </c>
      <c r="E27" s="13" t="str">
        <f>VLOOKUP(C27,Sheet1!$D$2:$E$25,2,0)</f>
        <v>SUPLENTE</v>
      </c>
      <c r="F27" s="11">
        <v>927.96</v>
      </c>
      <c r="G27" s="11">
        <v>77.650000000000006</v>
      </c>
      <c r="H27" s="11">
        <v>182.89</v>
      </c>
      <c r="I27" t="s">
        <v>79</v>
      </c>
      <c r="J27">
        <v>2025</v>
      </c>
      <c r="K27" s="11">
        <f>IFERROR(VLOOKUP(C27,Sheet2!$A$1:$Y$19,4,0),0)</f>
        <v>27.32341110217217</v>
      </c>
    </row>
    <row r="28" spans="1:11" ht="15.75" thickBot="1" x14ac:dyDescent="0.3">
      <c r="A28" s="3" t="s">
        <v>6</v>
      </c>
      <c r="B28" s="4" t="s">
        <v>7</v>
      </c>
      <c r="C28" s="4" t="s">
        <v>8</v>
      </c>
      <c r="D28" s="16">
        <f>IFERROR(VLOOKUP(C28,Sheet2!$A$1:$Y$19,3,0),0)</f>
        <v>2577</v>
      </c>
      <c r="E28" s="13" t="str">
        <f>VLOOKUP(C28,Sheet1!$D$2:$E$25,2,0)</f>
        <v>SUPLENTE</v>
      </c>
      <c r="F28" s="11">
        <v>709.86</v>
      </c>
      <c r="G28" s="11">
        <v>86.35</v>
      </c>
      <c r="H28" s="11">
        <v>0</v>
      </c>
      <c r="I28" t="s">
        <v>79</v>
      </c>
      <c r="J28">
        <v>2025</v>
      </c>
      <c r="K28" s="11">
        <f>IFERROR(VLOOKUP(C28,Sheet2!$A$1:$Y$19,4,0),0)</f>
        <v>16.719829258828096</v>
      </c>
    </row>
    <row r="29" spans="1:11" ht="15.75" thickBot="1" x14ac:dyDescent="0.3">
      <c r="A29" s="3" t="s">
        <v>40</v>
      </c>
      <c r="B29" s="4" t="s">
        <v>41</v>
      </c>
      <c r="C29" s="4" t="s">
        <v>42</v>
      </c>
      <c r="D29" s="16">
        <f>IFERROR(VLOOKUP(C29,Sheet2!$A$1:$Y$19,3,0),0)</f>
        <v>41</v>
      </c>
      <c r="E29" s="13" t="str">
        <f>VLOOKUP(C29,Sheet1!$D$2:$E$25,2,0)</f>
        <v>VENDIDA</v>
      </c>
      <c r="F29" s="11">
        <v>752.02</v>
      </c>
      <c r="G29" s="11">
        <v>0</v>
      </c>
      <c r="H29" s="11">
        <v>0</v>
      </c>
      <c r="I29" t="s">
        <v>79</v>
      </c>
      <c r="J29">
        <v>2025</v>
      </c>
      <c r="K29" s="11">
        <f>IFERROR(VLOOKUP(C29,Sheet2!$A$1:$Y$19,4,0),0)</f>
        <v>0</v>
      </c>
    </row>
    <row r="30" spans="1:11" ht="15.75" thickBot="1" x14ac:dyDescent="0.3">
      <c r="A30" s="3" t="s">
        <v>19</v>
      </c>
      <c r="B30" s="4" t="s">
        <v>20</v>
      </c>
      <c r="C30" s="4" t="s">
        <v>21</v>
      </c>
      <c r="D30" s="16">
        <f>IFERROR(VLOOKUP(C30,Sheet2!$A$1:$Y$19,3,0),0)</f>
        <v>848</v>
      </c>
      <c r="E30" s="13" t="str">
        <f>VLOOKUP(C30,Sheet1!$D$2:$E$25,2,0)</f>
        <v>JOSÉ FRANCISCO CORREIA GONÇALVES</v>
      </c>
      <c r="F30" s="11">
        <v>91.59</v>
      </c>
      <c r="G30" s="11">
        <v>0</v>
      </c>
      <c r="H30" s="11">
        <v>176.95</v>
      </c>
      <c r="I30" t="s">
        <v>79</v>
      </c>
      <c r="J30">
        <v>2025</v>
      </c>
      <c r="K30" s="11">
        <f>IFERROR(VLOOKUP(C30,Sheet2!$A$1:$Y$19,4,0),0)</f>
        <v>12.497641509433961</v>
      </c>
    </row>
    <row r="31" spans="1:11" ht="15.75" thickBot="1" x14ac:dyDescent="0.3">
      <c r="A31" s="3" t="s">
        <v>16</v>
      </c>
      <c r="B31" s="4" t="s">
        <v>27</v>
      </c>
      <c r="C31" s="4" t="s">
        <v>28</v>
      </c>
      <c r="D31" s="16">
        <f>IFERROR(VLOOKUP(C31,Sheet2!$A$1:$Y$19,3,0),0)</f>
        <v>4769</v>
      </c>
      <c r="E31" s="13" t="str">
        <f>VLOOKUP(C31,Sheet1!$D$2:$E$25,2,0)</f>
        <v>RENATO FERREIRA</v>
      </c>
      <c r="F31" s="11">
        <v>396.24</v>
      </c>
      <c r="G31" s="11">
        <v>125.2</v>
      </c>
      <c r="H31" s="11">
        <v>0</v>
      </c>
      <c r="I31" t="s">
        <v>79</v>
      </c>
      <c r="J31">
        <v>2025</v>
      </c>
      <c r="K31" s="11">
        <f>IFERROR(VLOOKUP(C31,Sheet2!$A$1:$Y$19,4,0),0)</f>
        <v>4.787167120989726</v>
      </c>
    </row>
    <row r="32" spans="1:11" ht="15.75" thickBot="1" x14ac:dyDescent="0.3">
      <c r="A32" s="3" t="s">
        <v>16</v>
      </c>
      <c r="B32" s="4" t="s">
        <v>29</v>
      </c>
      <c r="C32" s="4" t="s">
        <v>30</v>
      </c>
      <c r="D32" s="16">
        <f>IFERROR(VLOOKUP(C32,Sheet2!$A$1:$Y$19,3,0),0)</f>
        <v>2700</v>
      </c>
      <c r="E32" s="13" t="str">
        <f>VLOOKUP(C32,Sheet1!$D$2:$E$25,2,0)</f>
        <v>VÃNIA SILVA COMERCIAL</v>
      </c>
      <c r="F32" s="11">
        <v>179.9</v>
      </c>
      <c r="G32" s="11">
        <v>78.099999999999994</v>
      </c>
      <c r="H32" s="11">
        <v>0</v>
      </c>
      <c r="I32" t="s">
        <v>79</v>
      </c>
      <c r="J32">
        <v>2025</v>
      </c>
      <c r="K32" s="11">
        <f>IFERROR(VLOOKUP(C32,Sheet2!$A$1:$Y$19,4,0),0)</f>
        <v>8.9100000000000019</v>
      </c>
    </row>
    <row r="33" spans="1:11" ht="15.75" thickBot="1" x14ac:dyDescent="0.3">
      <c r="A33" s="3" t="s">
        <v>16</v>
      </c>
      <c r="B33" s="4" t="s">
        <v>29</v>
      </c>
      <c r="C33" s="4" t="s">
        <v>32</v>
      </c>
      <c r="D33" s="16">
        <f>IFERROR(VLOOKUP(C33,Sheet2!$A$1:$Y$19,3,0),0)</f>
        <v>4919</v>
      </c>
      <c r="E33" s="13" t="str">
        <f>VLOOKUP(C33,Sheet1!$D$2:$E$25,2,0)</f>
        <v>PEDRO FONSECA COMERCIAL</v>
      </c>
      <c r="F33" s="11">
        <v>194.06</v>
      </c>
      <c r="G33" s="11">
        <v>128.15</v>
      </c>
      <c r="H33" s="11">
        <v>0</v>
      </c>
      <c r="I33" t="s">
        <v>79</v>
      </c>
      <c r="J33">
        <v>2025</v>
      </c>
      <c r="K33" s="11">
        <f>IFERROR(VLOOKUP(C33,Sheet2!$A$1:$Y$19,4,0),0)</f>
        <v>6.5954462289083136</v>
      </c>
    </row>
    <row r="34" spans="1:11" ht="15.75" thickBot="1" x14ac:dyDescent="0.3">
      <c r="A34" s="3" t="s">
        <v>23</v>
      </c>
      <c r="B34" s="4" t="s">
        <v>24</v>
      </c>
      <c r="C34" s="4" t="s">
        <v>25</v>
      </c>
      <c r="D34" s="16">
        <f>IFERROR(VLOOKUP(C34,Sheet2!$A$1:$Y$19,3,0),0)</f>
        <v>0</v>
      </c>
      <c r="E34" s="13" t="str">
        <f>VLOOKUP(C34,Sheet1!$D$2:$E$25,2,0)</f>
        <v>ENG. JOANA</v>
      </c>
      <c r="F34" s="11">
        <v>0</v>
      </c>
      <c r="G34" s="11">
        <v>5.95</v>
      </c>
      <c r="H34" s="11">
        <v>0</v>
      </c>
      <c r="I34" t="s">
        <v>79</v>
      </c>
      <c r="J34">
        <v>2025</v>
      </c>
      <c r="K34" s="11">
        <f>IFERROR(VLOOKUP(C34,Sheet2!$A$1:$Y$19,4,0),0)</f>
        <v>0</v>
      </c>
    </row>
    <row r="35" spans="1:11" ht="15.75" thickBot="1" x14ac:dyDescent="0.3">
      <c r="A35" s="3" t="s">
        <v>34</v>
      </c>
      <c r="B35" s="4" t="s">
        <v>35</v>
      </c>
      <c r="C35" s="4" t="s">
        <v>36</v>
      </c>
      <c r="D35" s="16">
        <f>IFERROR(VLOOKUP(C35,Sheet2!$A$1:$Y$19,3,0),0)</f>
        <v>1796</v>
      </c>
      <c r="E35" s="13" t="str">
        <f>VLOOKUP(C35,Sheet1!$D$2:$E$25,2,0)</f>
        <v>FABIO DANIEL FREITAS DA SILVA</v>
      </c>
      <c r="F35" s="11">
        <v>587</v>
      </c>
      <c r="G35" s="11">
        <v>63.05</v>
      </c>
      <c r="H35" s="11">
        <v>275.32</v>
      </c>
      <c r="I35" t="s">
        <v>79</v>
      </c>
      <c r="J35">
        <v>2025</v>
      </c>
      <c r="K35" s="11">
        <f>IFERROR(VLOOKUP(C35,Sheet2!$A$1:$Y$19,4,0),0)</f>
        <v>24.492204899777288</v>
      </c>
    </row>
    <row r="36" spans="1:11" ht="15.75" thickBot="1" x14ac:dyDescent="0.3">
      <c r="A36" s="3" t="s">
        <v>34</v>
      </c>
      <c r="B36" s="4" t="s">
        <v>35</v>
      </c>
      <c r="C36" s="4" t="s">
        <v>38</v>
      </c>
      <c r="D36" s="16">
        <f>IFERROR(VLOOKUP(C36,Sheet2!$A$1:$Y$19,3,0),0)</f>
        <v>1626</v>
      </c>
      <c r="E36" s="13" t="str">
        <f>VLOOKUP(C36,Sheet1!$D$2:$E$25,2,0)</f>
        <v>PEDRO MANICHE</v>
      </c>
      <c r="F36" s="11">
        <v>892.86</v>
      </c>
      <c r="G36" s="11">
        <v>68.599999999999994</v>
      </c>
      <c r="H36" s="11">
        <v>275.32</v>
      </c>
      <c r="I36" t="s">
        <v>79</v>
      </c>
      <c r="J36">
        <v>2025</v>
      </c>
      <c r="K36" s="11">
        <f>IFERROR(VLOOKUP(C36,Sheet2!$A$1:$Y$19,4,0),0)</f>
        <v>22.734932349323493</v>
      </c>
    </row>
    <row r="37" spans="1:11" ht="15.75" thickBot="1" x14ac:dyDescent="0.3">
      <c r="A37" s="3" t="s">
        <v>23</v>
      </c>
      <c r="B37" s="4" t="s">
        <v>24</v>
      </c>
      <c r="C37" s="4" t="s">
        <v>48</v>
      </c>
      <c r="D37" s="16">
        <f>IFERROR(VLOOKUP(C37,Sheet2!$A$1:$Y$19,3,0),0)</f>
        <v>0</v>
      </c>
      <c r="E37" s="13" t="str">
        <f>VLOOKUP(C37,Sheet1!$D$2:$E$25,2,0)</f>
        <v>ENG. MÓNICA</v>
      </c>
      <c r="F37" s="11">
        <v>0</v>
      </c>
      <c r="G37" s="11">
        <v>52.2</v>
      </c>
      <c r="H37" s="11">
        <v>0</v>
      </c>
      <c r="I37" t="s">
        <v>79</v>
      </c>
      <c r="J37">
        <v>2025</v>
      </c>
      <c r="K37" s="11">
        <f>IFERROR(VLOOKUP(C37,Sheet2!$A$1:$Y$19,4,0),0)</f>
        <v>0</v>
      </c>
    </row>
    <row r="38" spans="1:11" ht="15.75" thickBot="1" x14ac:dyDescent="0.3">
      <c r="A38" s="3" t="s">
        <v>44</v>
      </c>
      <c r="B38" s="4" t="s">
        <v>45</v>
      </c>
      <c r="C38" s="4" t="s">
        <v>46</v>
      </c>
      <c r="D38" s="16">
        <f>IFERROR(VLOOKUP(C38,Sheet2!$A$1:$Y$19,3,0),0)</f>
        <v>0</v>
      </c>
      <c r="E38" s="13" t="str">
        <f>VLOOKUP(C38,Sheet1!$D$2:$E$25,2,0)</f>
        <v>BRUNO BRITO COMERCIAL</v>
      </c>
      <c r="F38" s="11">
        <v>0</v>
      </c>
      <c r="G38" s="11">
        <v>0</v>
      </c>
      <c r="H38" s="11">
        <v>0</v>
      </c>
      <c r="I38" t="s">
        <v>79</v>
      </c>
      <c r="J38">
        <v>2025</v>
      </c>
      <c r="K38" s="11">
        <f>IFERROR(VLOOKUP(C38,Sheet2!$A$1:$Y$19,4,0),0)</f>
        <v>0</v>
      </c>
    </row>
    <row r="39" spans="1:11" ht="15.75" thickBot="1" x14ac:dyDescent="0.3">
      <c r="A39" s="3" t="s">
        <v>50</v>
      </c>
      <c r="B39" s="4" t="s">
        <v>51</v>
      </c>
      <c r="C39" s="4" t="s">
        <v>52</v>
      </c>
      <c r="D39" s="16">
        <f>IFERROR(VLOOKUP(C39,Sheet2!$A$1:$Y$19,3,0),0)</f>
        <v>0</v>
      </c>
      <c r="E39" s="13" t="str">
        <f>VLOOKUP(C39,Sheet1!$D$2:$E$25,2,0)</f>
        <v>JOSÉ FRANCISCO CORREIA GONÇALVES</v>
      </c>
      <c r="F39" s="11">
        <v>0</v>
      </c>
      <c r="G39" s="11">
        <v>0</v>
      </c>
      <c r="H39" s="11">
        <v>0</v>
      </c>
      <c r="I39" t="s">
        <v>79</v>
      </c>
      <c r="J39">
        <v>2025</v>
      </c>
      <c r="K39" s="11">
        <f>IFERROR(VLOOKUP(C39,Sheet2!$A$1:$Y$19,4,0),0)</f>
        <v>0</v>
      </c>
    </row>
    <row r="40" spans="1:11" ht="15.75" thickBot="1" x14ac:dyDescent="0.3">
      <c r="A40" s="3" t="s">
        <v>16</v>
      </c>
      <c r="B40" s="8">
        <v>220</v>
      </c>
      <c r="C40" s="4" t="s">
        <v>53</v>
      </c>
      <c r="D40" s="16">
        <f>IFERROR(VLOOKUP(C40,Sheet2!$A$1:$Y$19,3,0),0)</f>
        <v>0</v>
      </c>
      <c r="E40" s="13" t="str">
        <f>VLOOKUP(C40,Sheet1!$D$2:$E$25,2,0)</f>
        <v>SUPLENTE</v>
      </c>
      <c r="F40" s="11">
        <v>0</v>
      </c>
      <c r="G40" s="11">
        <v>0</v>
      </c>
      <c r="H40" s="11">
        <v>0</v>
      </c>
      <c r="I40" t="s">
        <v>79</v>
      </c>
      <c r="J40">
        <v>2025</v>
      </c>
      <c r="K40" s="11">
        <f>IFERROR(VLOOKUP(C40,Sheet2!$A$1:$Y$19,4,0),0)</f>
        <v>0</v>
      </c>
    </row>
    <row r="41" spans="1:11" ht="15.75" thickBot="1" x14ac:dyDescent="0.3">
      <c r="A41" s="3" t="s">
        <v>55</v>
      </c>
      <c r="B41" s="4" t="s">
        <v>56</v>
      </c>
      <c r="C41" s="4" t="s">
        <v>57</v>
      </c>
      <c r="D41" s="16">
        <f>IFERROR(VLOOKUP(C41,Sheet2!$A$1:$Y$19,3,0),0)</f>
        <v>0</v>
      </c>
      <c r="E41" s="13" t="str">
        <f>VLOOKUP(C41,Sheet1!$D$2:$E$25,2,0)</f>
        <v>LUIS FONSECA COMERCIAL</v>
      </c>
      <c r="F41" s="11">
        <v>0</v>
      </c>
      <c r="G41" s="11">
        <v>0</v>
      </c>
      <c r="H41" s="11">
        <v>0</v>
      </c>
      <c r="I41" t="s">
        <v>79</v>
      </c>
      <c r="J41">
        <v>2025</v>
      </c>
      <c r="K41" s="11">
        <f>IFERROR(VLOOKUP(C41,Sheet2!$A$1:$Y$19,4,0),0)</f>
        <v>0</v>
      </c>
    </row>
    <row r="42" spans="1:11" ht="15.75" thickBot="1" x14ac:dyDescent="0.3">
      <c r="A42" s="3" t="s">
        <v>44</v>
      </c>
      <c r="B42" s="4" t="s">
        <v>59</v>
      </c>
      <c r="C42" s="4" t="s">
        <v>60</v>
      </c>
      <c r="D42" s="16">
        <f>IFERROR(VLOOKUP(C42,Sheet2!$A$1:$Y$19,3,0),0)</f>
        <v>0</v>
      </c>
      <c r="E42" s="13" t="str">
        <f>VLOOKUP(C42,Sheet1!$D$2:$E$25,2,0)</f>
        <v>LOGISTICA</v>
      </c>
      <c r="F42" s="11">
        <v>0</v>
      </c>
      <c r="G42" s="11">
        <v>0</v>
      </c>
      <c r="H42" s="11">
        <v>0</v>
      </c>
      <c r="I42" t="s">
        <v>79</v>
      </c>
      <c r="J42">
        <v>2025</v>
      </c>
      <c r="K42" s="11">
        <f>IFERROR(VLOOKUP(C42,Sheet2!$A$1:$Y$19,4,0),0)</f>
        <v>0</v>
      </c>
    </row>
    <row r="43" spans="1:11" ht="15.75" thickBot="1" x14ac:dyDescent="0.3">
      <c r="A43" s="3" t="s">
        <v>6</v>
      </c>
      <c r="B43" s="4" t="s">
        <v>7</v>
      </c>
      <c r="C43" s="4" t="s">
        <v>10</v>
      </c>
      <c r="D43" s="16">
        <f>IFERROR(VLOOKUP(C43,Sheet2!$A$1:$Y$19,3,0),0)</f>
        <v>266</v>
      </c>
      <c r="E43" s="13" t="str">
        <f>VLOOKUP(C43,Sheet1!$D$2:$E$25,2,0)</f>
        <v>VENDIDA</v>
      </c>
      <c r="F43" s="11">
        <v>0</v>
      </c>
      <c r="G43" s="11">
        <v>0</v>
      </c>
      <c r="H43" s="11">
        <v>0</v>
      </c>
      <c r="I43" t="s">
        <v>79</v>
      </c>
      <c r="J43">
        <v>2025</v>
      </c>
      <c r="K43" s="11">
        <f>IFERROR(VLOOKUP(C43,Sheet2!$A$1:$Y$19,4,0),0)</f>
        <v>32.78947368421052</v>
      </c>
    </row>
    <row r="44" spans="1:11" x14ac:dyDescent="0.25">
      <c r="A44" s="9" t="s">
        <v>72</v>
      </c>
      <c r="B44" s="7" t="s">
        <v>73</v>
      </c>
      <c r="C44" s="7" t="s">
        <v>71</v>
      </c>
      <c r="D44" s="16">
        <f>IFERROR(VLOOKUP(C44,Sheet2!$A$1:$Y$19,3,0),0)</f>
        <v>0</v>
      </c>
      <c r="E44" s="13" t="str">
        <f>VLOOKUP(C44,Sheet1!$D$2:$E$25,2,0)</f>
        <v>VENDIDA</v>
      </c>
      <c r="F44" s="11">
        <v>0</v>
      </c>
      <c r="G44" s="11">
        <v>16.100000000000001</v>
      </c>
      <c r="H44" s="11">
        <v>0</v>
      </c>
      <c r="I44" t="s">
        <v>79</v>
      </c>
      <c r="J44">
        <v>2025</v>
      </c>
      <c r="K44" s="11">
        <f>IFERROR(VLOOKUP(C44,Sheet2!$A$1:$Y$19,4,0),0)</f>
        <v>0</v>
      </c>
    </row>
    <row r="45" spans="1:11" x14ac:dyDescent="0.25">
      <c r="A45" s="9" t="s">
        <v>82</v>
      </c>
      <c r="B45" s="7" t="s">
        <v>75</v>
      </c>
      <c r="C45" s="9" t="s">
        <v>74</v>
      </c>
      <c r="D45" s="16">
        <f>IFERROR(VLOOKUP(C45,Sheet2!$A$1:$Y$19,3,0),0)</f>
        <v>4003</v>
      </c>
      <c r="E45" s="13" t="str">
        <f>VLOOKUP(C45,Sheet1!$D$2:$E$25,2,0)</f>
        <v>ELISABETE</v>
      </c>
      <c r="F45" s="11">
        <v>0</v>
      </c>
      <c r="G45" s="11">
        <v>0</v>
      </c>
      <c r="H45" s="11">
        <v>0</v>
      </c>
      <c r="I45" t="s">
        <v>79</v>
      </c>
      <c r="J45">
        <v>2025</v>
      </c>
      <c r="K45" s="11">
        <f>IFERROR(VLOOKUP(C45,Sheet2!$A$1:$Y$19,4,0),0)</f>
        <v>1.4289283037721709</v>
      </c>
    </row>
    <row r="46" spans="1:11" ht="15.75" thickBot="1" x14ac:dyDescent="0.3">
      <c r="A46" s="3" t="s">
        <v>16</v>
      </c>
      <c r="B46" s="4" t="s">
        <v>17</v>
      </c>
      <c r="C46" s="4" t="s">
        <v>18</v>
      </c>
      <c r="D46" s="16">
        <f>IFERROR(VLOOKUP(C46,Sheet2!$A$1:$Y$19,6,0),0)</f>
        <v>796</v>
      </c>
      <c r="E46" s="13" t="str">
        <f>VLOOKUP(C46,Sheet1!$D$2:$E$25,2,0)</f>
        <v>SUPLENTE</v>
      </c>
      <c r="F46" s="11">
        <v>457.01</v>
      </c>
      <c r="G46" s="11">
        <v>36.950000000000003</v>
      </c>
      <c r="H46" s="11">
        <v>89.57</v>
      </c>
      <c r="I46" t="s">
        <v>80</v>
      </c>
      <c r="J46">
        <v>2025</v>
      </c>
      <c r="K46" s="11">
        <f>IFERROR(VLOOKUP(C46,Sheet2!$A$1:$Y$19,7,0),0)</f>
        <v>37.281407035175882</v>
      </c>
    </row>
    <row r="47" spans="1:11" ht="15.75" thickBot="1" x14ac:dyDescent="0.3">
      <c r="A47" s="3" t="s">
        <v>6</v>
      </c>
      <c r="B47" s="4" t="s">
        <v>7</v>
      </c>
      <c r="C47" s="4" t="s">
        <v>14</v>
      </c>
      <c r="D47" s="16">
        <f>IFERROR(VLOOKUP(C47,Sheet2!$A$1:$Y$19,6,0),0)</f>
        <v>2846</v>
      </c>
      <c r="E47" s="13" t="str">
        <f>VLOOKUP(C47,Sheet1!$D$2:$E$25,2,0)</f>
        <v>MARCO ANDRÉ SOUSA</v>
      </c>
      <c r="F47" s="11">
        <v>1199.0899999999999</v>
      </c>
      <c r="G47" s="11">
        <v>157.9</v>
      </c>
      <c r="H47" s="11">
        <v>285.98</v>
      </c>
      <c r="I47" t="s">
        <v>80</v>
      </c>
      <c r="J47">
        <v>2025</v>
      </c>
      <c r="K47" s="11">
        <f>IFERROR(VLOOKUP(C47,Sheet2!$A$1:$Y$19,7,0),0)</f>
        <v>19.192199578355588</v>
      </c>
    </row>
    <row r="48" spans="1:11" ht="15.75" thickBot="1" x14ac:dyDescent="0.3">
      <c r="A48" s="3" t="s">
        <v>6</v>
      </c>
      <c r="B48" s="4" t="s">
        <v>7</v>
      </c>
      <c r="C48" s="4" t="s">
        <v>12</v>
      </c>
      <c r="D48" s="16">
        <f>IFERROR(VLOOKUP(C48,Sheet2!$A$1:$Y$19,6,0),0)</f>
        <v>1328</v>
      </c>
      <c r="E48" s="13" t="str">
        <f>VLOOKUP(C48,Sheet1!$D$2:$E$25,2,0)</f>
        <v>MANUEL ALBERTO ALVES DA COSTA</v>
      </c>
      <c r="F48" s="11">
        <v>452.58</v>
      </c>
      <c r="G48" s="11">
        <v>87.35</v>
      </c>
      <c r="H48" s="11">
        <v>158.66999999999999</v>
      </c>
      <c r="I48" t="s">
        <v>80</v>
      </c>
      <c r="J48">
        <v>2025</v>
      </c>
      <c r="K48" s="11">
        <f>IFERROR(VLOOKUP(C48,Sheet2!$A$1:$Y$19,7,0),0)</f>
        <v>3.6287650602409633</v>
      </c>
    </row>
    <row r="49" spans="1:11" ht="15.75" thickBot="1" x14ac:dyDescent="0.3">
      <c r="A49" s="3" t="s">
        <v>6</v>
      </c>
      <c r="B49" s="4" t="s">
        <v>7</v>
      </c>
      <c r="C49" s="4" t="s">
        <v>15</v>
      </c>
      <c r="D49" s="16">
        <f>IFERROR(VLOOKUP(C49,Sheet2!$A$1:$Y$19,6,0),0)</f>
        <v>3159</v>
      </c>
      <c r="E49" s="13" t="str">
        <f>VLOOKUP(C49,Sheet1!$D$2:$E$25,2,0)</f>
        <v>SUPLENTE</v>
      </c>
      <c r="F49" s="11">
        <v>1148.9000000000001</v>
      </c>
      <c r="G49" s="11">
        <v>166.7</v>
      </c>
      <c r="H49" s="11">
        <v>610.6</v>
      </c>
      <c r="I49" t="s">
        <v>80</v>
      </c>
      <c r="J49">
        <v>2025</v>
      </c>
      <c r="K49" s="11">
        <f>IFERROR(VLOOKUP(C49,Sheet2!$A$1:$Y$19,7,0),0)</f>
        <v>23.889205444761</v>
      </c>
    </row>
    <row r="50" spans="1:11" ht="15.75" thickBot="1" x14ac:dyDescent="0.3">
      <c r="A50" s="3" t="s">
        <v>6</v>
      </c>
      <c r="B50" s="4" t="s">
        <v>7</v>
      </c>
      <c r="C50" s="4" t="s">
        <v>8</v>
      </c>
      <c r="D50" s="16">
        <f>IFERROR(VLOOKUP(C50,Sheet2!$A$1:$Y$19,6,0),0)</f>
        <v>2609</v>
      </c>
      <c r="E50" s="13" t="str">
        <f>VLOOKUP(C50,Sheet1!$D$2:$E$25,2,0)</f>
        <v>SUPLENTE</v>
      </c>
      <c r="F50" s="11">
        <v>728.07</v>
      </c>
      <c r="G50" s="11">
        <v>140.05000000000001</v>
      </c>
      <c r="H50" s="11">
        <v>137.35</v>
      </c>
      <c r="I50" t="s">
        <v>80</v>
      </c>
      <c r="J50">
        <v>2025</v>
      </c>
      <c r="K50" s="11">
        <f>IFERROR(VLOOKUP(C50,Sheet2!$A$1:$Y$19,7,0),0)</f>
        <v>17.328478344193176</v>
      </c>
    </row>
    <row r="51" spans="1:11" ht="15.75" thickBot="1" x14ac:dyDescent="0.3">
      <c r="A51" s="3" t="s">
        <v>40</v>
      </c>
      <c r="B51" s="4" t="s">
        <v>41</v>
      </c>
      <c r="C51" s="4" t="s">
        <v>42</v>
      </c>
      <c r="D51" s="16">
        <f>IFERROR(VLOOKUP(C51,Sheet2!$A$1:$Y$19,6,0),0)</f>
        <v>1</v>
      </c>
      <c r="E51" s="13" t="str">
        <f>VLOOKUP(C51,Sheet1!$D$2:$E$25,2,0)</f>
        <v>VENDIDA</v>
      </c>
      <c r="F51" s="11">
        <v>717.88</v>
      </c>
      <c r="G51" s="11">
        <v>0</v>
      </c>
      <c r="H51" s="11">
        <v>0</v>
      </c>
      <c r="I51" t="s">
        <v>80</v>
      </c>
      <c r="J51">
        <v>2025</v>
      </c>
      <c r="K51" s="11">
        <f>IFERROR(VLOOKUP(C51,Sheet2!$A$1:$Y$19,7,0),0)</f>
        <v>0</v>
      </c>
    </row>
    <row r="52" spans="1:11" ht="15.75" thickBot="1" x14ac:dyDescent="0.3">
      <c r="A52" s="3" t="s">
        <v>19</v>
      </c>
      <c r="B52" s="4" t="s">
        <v>20</v>
      </c>
      <c r="C52" s="4" t="s">
        <v>21</v>
      </c>
      <c r="D52" s="16">
        <f>IFERROR(VLOOKUP(C52,Sheet2!$A$1:$Y$19,6,0),0)</f>
        <v>979</v>
      </c>
      <c r="E52" s="13" t="str">
        <f>VLOOKUP(C52,Sheet1!$D$2:$E$25,2,0)</f>
        <v>JOSÉ FRANCISCO CORREIA GONÇALVES</v>
      </c>
      <c r="F52" s="11">
        <v>180.31</v>
      </c>
      <c r="G52" s="11">
        <v>0</v>
      </c>
      <c r="H52" s="11">
        <v>0</v>
      </c>
      <c r="I52" t="s">
        <v>80</v>
      </c>
      <c r="J52">
        <v>2025</v>
      </c>
      <c r="K52" s="11">
        <f>IFERROR(VLOOKUP(C52,Sheet2!$A$1:$Y$19,7,0),0)</f>
        <v>10.070480081716038</v>
      </c>
    </row>
    <row r="53" spans="1:11" ht="15.75" thickBot="1" x14ac:dyDescent="0.3">
      <c r="A53" s="3" t="s">
        <v>16</v>
      </c>
      <c r="B53" s="4" t="s">
        <v>27</v>
      </c>
      <c r="C53" s="4" t="s">
        <v>28</v>
      </c>
      <c r="D53" s="16">
        <f>IFERROR(VLOOKUP(C53,Sheet2!$A$1:$Y$19,6,0),0)</f>
        <v>4060</v>
      </c>
      <c r="E53" s="13" t="str">
        <f>VLOOKUP(C53,Sheet1!$D$2:$E$25,2,0)</f>
        <v>RENATO FERREIRA</v>
      </c>
      <c r="F53" s="11">
        <v>387.92</v>
      </c>
      <c r="G53" s="11">
        <v>125.6</v>
      </c>
      <c r="H53" s="11">
        <v>0</v>
      </c>
      <c r="I53" t="s">
        <v>80</v>
      </c>
      <c r="J53">
        <v>2025</v>
      </c>
      <c r="K53" s="11">
        <f>IFERROR(VLOOKUP(C53,Sheet2!$A$1:$Y$19,7,0),0)</f>
        <v>4.4963054187192117</v>
      </c>
    </row>
    <row r="54" spans="1:11" ht="15.75" thickBot="1" x14ac:dyDescent="0.3">
      <c r="A54" s="3" t="s">
        <v>16</v>
      </c>
      <c r="B54" s="4" t="s">
        <v>29</v>
      </c>
      <c r="C54" s="4" t="s">
        <v>30</v>
      </c>
      <c r="D54" s="16">
        <f>IFERROR(VLOOKUP(C54,Sheet2!$A$1:$Y$19,6,0),0)</f>
        <v>3887</v>
      </c>
      <c r="E54" s="13" t="str">
        <f>VLOOKUP(C54,Sheet1!$D$2:$E$25,2,0)</f>
        <v>VÃNIA SILVA COMERCIAL</v>
      </c>
      <c r="F54" s="11">
        <v>272.33999999999997</v>
      </c>
      <c r="G54" s="11">
        <v>162.19999999999999</v>
      </c>
      <c r="H54" s="11">
        <v>248.48</v>
      </c>
      <c r="I54" t="s">
        <v>80</v>
      </c>
      <c r="J54">
        <v>2025</v>
      </c>
      <c r="K54" s="11">
        <f>IFERROR(VLOOKUP(C54,Sheet2!$A$1:$Y$19,7,0),0)</f>
        <v>7.7149472600977624</v>
      </c>
    </row>
    <row r="55" spans="1:11" ht="15.75" thickBot="1" x14ac:dyDescent="0.3">
      <c r="A55" s="3" t="s">
        <v>16</v>
      </c>
      <c r="B55" s="4" t="s">
        <v>29</v>
      </c>
      <c r="C55" s="4" t="s">
        <v>32</v>
      </c>
      <c r="D55" s="16">
        <f>IFERROR(VLOOKUP(C55,Sheet2!$A$1:$Y$19,6,0),0)</f>
        <v>4443</v>
      </c>
      <c r="E55" s="13" t="str">
        <f>VLOOKUP(C55,Sheet1!$D$2:$E$25,2,0)</f>
        <v>PEDRO FONSECA COMERCIAL</v>
      </c>
      <c r="F55" s="11">
        <v>300.45999999999998</v>
      </c>
      <c r="G55" s="11">
        <v>154.94999999999999</v>
      </c>
      <c r="H55" s="11">
        <v>600.26</v>
      </c>
      <c r="I55" t="s">
        <v>80</v>
      </c>
      <c r="J55">
        <v>2025</v>
      </c>
      <c r="K55" s="11">
        <f>IFERROR(VLOOKUP(C55,Sheet2!$A$1:$Y$19,7,0),0)</f>
        <v>5.84830069772676</v>
      </c>
    </row>
    <row r="56" spans="1:11" ht="15.75" thickBot="1" x14ac:dyDescent="0.3">
      <c r="A56" s="3" t="s">
        <v>23</v>
      </c>
      <c r="B56" s="4" t="s">
        <v>24</v>
      </c>
      <c r="C56" s="4" t="s">
        <v>25</v>
      </c>
      <c r="D56" s="16">
        <f>IFERROR(VLOOKUP(C56,Sheet2!$A$1:$Y$19,6,0),0)</f>
        <v>0</v>
      </c>
      <c r="E56" s="13" t="str">
        <f>VLOOKUP(C56,Sheet1!$D$2:$E$25,2,0)</f>
        <v>ENG. JOANA</v>
      </c>
      <c r="F56" s="11">
        <v>0</v>
      </c>
      <c r="G56" s="11">
        <v>22.85</v>
      </c>
      <c r="H56" s="11">
        <v>0</v>
      </c>
      <c r="I56" t="s">
        <v>80</v>
      </c>
      <c r="J56">
        <v>2025</v>
      </c>
      <c r="K56" s="11">
        <f>IFERROR(VLOOKUP(C56,Sheet2!$A$1:$Y$19,7,0),0)</f>
        <v>0</v>
      </c>
    </row>
    <row r="57" spans="1:11" ht="15.75" thickBot="1" x14ac:dyDescent="0.3">
      <c r="A57" s="3" t="s">
        <v>34</v>
      </c>
      <c r="B57" s="4" t="s">
        <v>35</v>
      </c>
      <c r="C57" s="4" t="s">
        <v>36</v>
      </c>
      <c r="D57" s="16">
        <f>IFERROR(VLOOKUP(C57,Sheet2!$A$1:$Y$19,6,0),0)</f>
        <v>2261</v>
      </c>
      <c r="E57" s="13" t="str">
        <f>VLOOKUP(C57,Sheet1!$D$2:$E$25,2,0)</f>
        <v>FABIO DANIEL FREITAS DA SILVA</v>
      </c>
      <c r="F57" s="11">
        <v>745.66</v>
      </c>
      <c r="G57" s="11">
        <v>163.9</v>
      </c>
      <c r="H57" s="11">
        <v>0</v>
      </c>
      <c r="I57" t="s">
        <v>80</v>
      </c>
      <c r="J57">
        <v>2025</v>
      </c>
      <c r="K57" s="11">
        <f>IFERROR(VLOOKUP(C57,Sheet2!$A$1:$Y$19,7,0),0)</f>
        <v>28.495356037151705</v>
      </c>
    </row>
    <row r="58" spans="1:11" ht="15.75" thickBot="1" x14ac:dyDescent="0.3">
      <c r="A58" s="3" t="s">
        <v>34</v>
      </c>
      <c r="B58" s="4" t="s">
        <v>35</v>
      </c>
      <c r="C58" s="4" t="s">
        <v>38</v>
      </c>
      <c r="D58" s="16">
        <f>IFERROR(VLOOKUP(C58,Sheet2!$A$1:$Y$19,6,0),0)</f>
        <v>1272</v>
      </c>
      <c r="E58" s="13" t="str">
        <f>VLOOKUP(C58,Sheet1!$D$2:$E$25,2,0)</f>
        <v>PEDRO MANICHE</v>
      </c>
      <c r="F58" s="11">
        <v>622.95000000000005</v>
      </c>
      <c r="G58" s="11">
        <v>36.1</v>
      </c>
      <c r="H58" s="11">
        <v>0</v>
      </c>
      <c r="I58" t="s">
        <v>80</v>
      </c>
      <c r="J58">
        <v>2025</v>
      </c>
      <c r="K58" s="11">
        <f>IFERROR(VLOOKUP(C58,Sheet2!$A$1:$Y$19,7,0),0)</f>
        <v>38.149371069182394</v>
      </c>
    </row>
    <row r="59" spans="1:11" ht="15.75" thickBot="1" x14ac:dyDescent="0.3">
      <c r="A59" s="3" t="s">
        <v>23</v>
      </c>
      <c r="B59" s="4" t="s">
        <v>24</v>
      </c>
      <c r="C59" s="4" t="s">
        <v>48</v>
      </c>
      <c r="D59" s="16">
        <f>IFERROR(VLOOKUP(C59,Sheet2!$A$1:$Y$19,6,0),0)</f>
        <v>0</v>
      </c>
      <c r="E59" s="13" t="str">
        <f>VLOOKUP(C59,Sheet1!$D$2:$E$25,2,0)</f>
        <v>ENG. MÓNICA</v>
      </c>
      <c r="F59" s="11">
        <v>0</v>
      </c>
      <c r="G59" s="11">
        <v>6.2</v>
      </c>
      <c r="H59" s="11">
        <v>0</v>
      </c>
      <c r="I59" t="s">
        <v>80</v>
      </c>
      <c r="J59">
        <v>2025</v>
      </c>
      <c r="K59" s="11">
        <f>IFERROR(VLOOKUP(C59,Sheet2!$A$1:$Y$19,7,0),0)</f>
        <v>0</v>
      </c>
    </row>
    <row r="60" spans="1:11" ht="15.75" thickBot="1" x14ac:dyDescent="0.3">
      <c r="A60" s="3" t="s">
        <v>44</v>
      </c>
      <c r="B60" s="4" t="s">
        <v>45</v>
      </c>
      <c r="C60" s="4" t="s">
        <v>46</v>
      </c>
      <c r="D60" s="16">
        <f>IFERROR(VLOOKUP(C60,Sheet2!$A$1:$Y$19,6,0),0)</f>
        <v>0</v>
      </c>
      <c r="E60" s="13" t="str">
        <f>VLOOKUP(C60,Sheet1!$D$2:$E$25,2,0)</f>
        <v>BRUNO BRITO COMERCIAL</v>
      </c>
      <c r="F60" s="11">
        <v>0</v>
      </c>
      <c r="G60" s="11">
        <v>0</v>
      </c>
      <c r="H60" s="11">
        <v>291.24</v>
      </c>
      <c r="I60" t="s">
        <v>80</v>
      </c>
      <c r="J60">
        <v>2025</v>
      </c>
      <c r="K60" s="11">
        <f>IFERROR(VLOOKUP(C60,Sheet2!$A$1:$Y$19,7,0),0)</f>
        <v>0</v>
      </c>
    </row>
    <row r="61" spans="1:11" ht="15.75" thickBot="1" x14ac:dyDescent="0.3">
      <c r="A61" s="3" t="s">
        <v>50</v>
      </c>
      <c r="B61" s="4" t="s">
        <v>51</v>
      </c>
      <c r="C61" s="4" t="s">
        <v>52</v>
      </c>
      <c r="D61" s="16">
        <f>IFERROR(VLOOKUP(C61,Sheet2!$A$1:$Y$19,6,0),0)</f>
        <v>0</v>
      </c>
      <c r="E61" s="13" t="str">
        <f>VLOOKUP(C61,Sheet1!$D$2:$E$25,2,0)</f>
        <v>JOSÉ FRANCISCO CORREIA GONÇALVES</v>
      </c>
      <c r="F61" s="11">
        <v>1624.94</v>
      </c>
      <c r="G61" s="11">
        <v>0</v>
      </c>
      <c r="H61" s="11">
        <v>324.73</v>
      </c>
      <c r="I61" t="s">
        <v>80</v>
      </c>
      <c r="J61">
        <v>2025</v>
      </c>
      <c r="K61" s="11">
        <f>IFERROR(VLOOKUP(C61,Sheet2!$A$1:$Y$19,7,0),0)</f>
        <v>0</v>
      </c>
    </row>
    <row r="62" spans="1:11" ht="15.75" thickBot="1" x14ac:dyDescent="0.3">
      <c r="A62" s="3" t="s">
        <v>16</v>
      </c>
      <c r="B62" s="8">
        <v>220</v>
      </c>
      <c r="C62" s="4" t="s">
        <v>53</v>
      </c>
      <c r="D62" s="16">
        <f>IFERROR(VLOOKUP(C62,Sheet2!$A$1:$Y$19,6,0),0)</f>
        <v>0</v>
      </c>
      <c r="E62" s="13" t="str">
        <f>VLOOKUP(C62,Sheet1!$D$2:$E$25,2,0)</f>
        <v>SUPLENTE</v>
      </c>
      <c r="F62" s="11">
        <v>0</v>
      </c>
      <c r="G62" s="11">
        <v>0</v>
      </c>
      <c r="H62" s="11">
        <v>0</v>
      </c>
      <c r="I62" t="s">
        <v>80</v>
      </c>
      <c r="J62">
        <v>2025</v>
      </c>
      <c r="K62" s="11">
        <f>IFERROR(VLOOKUP(C62,Sheet2!$A$1:$Y$19,7,0),0)</f>
        <v>0</v>
      </c>
    </row>
    <row r="63" spans="1:11" ht="15.75" thickBot="1" x14ac:dyDescent="0.3">
      <c r="A63" s="3" t="s">
        <v>55</v>
      </c>
      <c r="B63" s="4" t="s">
        <v>56</v>
      </c>
      <c r="C63" s="4" t="s">
        <v>57</v>
      </c>
      <c r="D63" s="16">
        <f>IFERROR(VLOOKUP(C63,Sheet2!$A$1:$Y$19,6,0),0)</f>
        <v>0</v>
      </c>
      <c r="E63" s="13" t="str">
        <f>VLOOKUP(C63,Sheet1!$D$2:$E$25,2,0)</f>
        <v>LUIS FONSECA COMERCIAL</v>
      </c>
      <c r="F63" s="11">
        <v>0</v>
      </c>
      <c r="G63" s="11">
        <v>0</v>
      </c>
      <c r="H63" s="11">
        <v>0</v>
      </c>
      <c r="I63" t="s">
        <v>80</v>
      </c>
      <c r="J63">
        <v>2025</v>
      </c>
      <c r="K63" s="11">
        <f>IFERROR(VLOOKUP(C63,Sheet2!$A$1:$Y$19,7,0),0)</f>
        <v>0</v>
      </c>
    </row>
    <row r="64" spans="1:11" ht="15.75" thickBot="1" x14ac:dyDescent="0.3">
      <c r="A64" s="3" t="s">
        <v>44</v>
      </c>
      <c r="B64" s="4" t="s">
        <v>59</v>
      </c>
      <c r="C64" s="4" t="s">
        <v>60</v>
      </c>
      <c r="D64" s="16">
        <f>IFERROR(VLOOKUP(C64,Sheet2!$A$1:$Y$19,6,0),0)</f>
        <v>0</v>
      </c>
      <c r="E64" s="13" t="str">
        <f>VLOOKUP(C64,Sheet1!$D$2:$E$25,2,0)</f>
        <v>LOGISTICA</v>
      </c>
      <c r="F64" s="11">
        <v>0</v>
      </c>
      <c r="G64" s="11">
        <v>0</v>
      </c>
      <c r="H64" s="11">
        <v>0</v>
      </c>
      <c r="I64" t="s">
        <v>80</v>
      </c>
      <c r="J64">
        <v>2025</v>
      </c>
      <c r="K64" s="11">
        <f>IFERROR(VLOOKUP(C64,Sheet2!$A$1:$Y$19,7,0),0)</f>
        <v>0</v>
      </c>
    </row>
    <row r="65" spans="1:11" ht="15.75" thickBot="1" x14ac:dyDescent="0.3">
      <c r="A65" s="3" t="s">
        <v>6</v>
      </c>
      <c r="B65" s="4" t="s">
        <v>7</v>
      </c>
      <c r="C65" s="4" t="s">
        <v>10</v>
      </c>
      <c r="D65" s="16">
        <f>IFERROR(VLOOKUP(C65,Sheet2!$A$1:$Y$19,6,0),0)</f>
        <v>44</v>
      </c>
      <c r="E65" s="13" t="str">
        <f>VLOOKUP(C65,Sheet1!$D$2:$E$25,2,0)</f>
        <v>VENDIDA</v>
      </c>
      <c r="F65" s="11">
        <v>149.68</v>
      </c>
      <c r="G65" s="11">
        <v>0</v>
      </c>
      <c r="H65" s="11">
        <v>394.02</v>
      </c>
      <c r="I65" t="s">
        <v>80</v>
      </c>
      <c r="J65">
        <v>2025</v>
      </c>
      <c r="K65" s="11">
        <f>IFERROR(VLOOKUP(C65,Sheet2!$A$1:$Y$19,7,0),0)</f>
        <v>223.79545454545453</v>
      </c>
    </row>
    <row r="66" spans="1:11" x14ac:dyDescent="0.25">
      <c r="A66" s="9" t="s">
        <v>72</v>
      </c>
      <c r="B66" s="7" t="s">
        <v>73</v>
      </c>
      <c r="C66" s="7" t="s">
        <v>71</v>
      </c>
      <c r="D66" s="16">
        <f>IFERROR(VLOOKUP(C66,Sheet2!$A$1:$Y$19,6,0),0)</f>
        <v>0</v>
      </c>
      <c r="E66" s="13" t="str">
        <f>VLOOKUP(C66,Sheet1!$D$2:$E$25,2,0)</f>
        <v>VENDIDA</v>
      </c>
      <c r="F66" s="11">
        <v>0</v>
      </c>
      <c r="G66" s="11">
        <v>0</v>
      </c>
      <c r="H66" s="11">
        <v>0</v>
      </c>
      <c r="I66" t="s">
        <v>80</v>
      </c>
      <c r="J66">
        <v>2025</v>
      </c>
      <c r="K66" s="11">
        <f>IFERROR(VLOOKUP(C66,Sheet2!$A$1:$Y$19,7,0),0)</f>
        <v>0</v>
      </c>
    </row>
    <row r="67" spans="1:11" x14ac:dyDescent="0.25">
      <c r="A67" s="9" t="s">
        <v>82</v>
      </c>
      <c r="B67" s="7" t="s">
        <v>75</v>
      </c>
      <c r="C67" s="9" t="s">
        <v>74</v>
      </c>
      <c r="D67" s="16">
        <f>IFERROR(VLOOKUP(C67,Sheet2!$A$1:$Y$19,6,0),0)</f>
        <v>3959</v>
      </c>
      <c r="E67" s="13" t="str">
        <f>VLOOKUP(C67,Sheet1!$D$2:$E$25,2,0)</f>
        <v>ELISABETE</v>
      </c>
      <c r="F67" s="11">
        <v>95.58</v>
      </c>
      <c r="G67" s="11">
        <v>0</v>
      </c>
      <c r="H67" s="11">
        <v>0</v>
      </c>
      <c r="I67" t="s">
        <v>80</v>
      </c>
      <c r="J67">
        <v>2025</v>
      </c>
      <c r="K67" s="11">
        <f>IFERROR(VLOOKUP(C67,Sheet2!$A$1:$Y$19,7,0),0)</f>
        <v>2.8815357413488254</v>
      </c>
    </row>
    <row r="68" spans="1:11" ht="15.75" thickBot="1" x14ac:dyDescent="0.3">
      <c r="A68" s="3" t="s">
        <v>16</v>
      </c>
      <c r="B68" s="4" t="s">
        <v>17</v>
      </c>
      <c r="C68" s="4" t="s">
        <v>18</v>
      </c>
      <c r="D68" s="16">
        <f>IFERROR(VLOOKUP(C68,Sheet2!$A$1:$Y$19,9,0),0)</f>
        <v>294</v>
      </c>
      <c r="E68" s="13" t="str">
        <f>VLOOKUP(C68,Sheet1!$D$2:$E$25,2,0)</f>
        <v>SUPLENTE</v>
      </c>
      <c r="F68" s="11">
        <v>479.82</v>
      </c>
      <c r="G68" s="11">
        <v>28.15</v>
      </c>
      <c r="H68" s="11">
        <v>0</v>
      </c>
      <c r="I68" t="s">
        <v>81</v>
      </c>
      <c r="J68">
        <v>2025</v>
      </c>
      <c r="K68" s="11">
        <f>IFERROR(VLOOKUP(C68,Sheet2!$A$1:$Y$19,10,0),0)</f>
        <v>271.11564625850349</v>
      </c>
    </row>
    <row r="69" spans="1:11" ht="15.75" thickBot="1" x14ac:dyDescent="0.3">
      <c r="A69" s="3" t="s">
        <v>6</v>
      </c>
      <c r="B69" s="4" t="s">
        <v>7</v>
      </c>
      <c r="C69" s="4" t="s">
        <v>14</v>
      </c>
      <c r="D69" s="16">
        <f>IFERROR(VLOOKUP(C69,Sheet2!$A$1:$Y$19,9,0),0)</f>
        <v>2334</v>
      </c>
      <c r="E69" s="13" t="str">
        <f>VLOOKUP(C69,Sheet1!$D$2:$E$25,2,0)</f>
        <v>MARCO ANDRÉ SOUSA</v>
      </c>
      <c r="F69" s="11">
        <v>899.85</v>
      </c>
      <c r="G69" s="11">
        <v>146.85</v>
      </c>
      <c r="H69" s="11">
        <v>0</v>
      </c>
      <c r="I69" t="s">
        <v>81</v>
      </c>
      <c r="J69">
        <v>2025</v>
      </c>
      <c r="K69" s="11">
        <f>IFERROR(VLOOKUP(C69,Sheet2!$A$1:$Y$19,10,0),0)</f>
        <v>34.506426735218518</v>
      </c>
    </row>
    <row r="70" spans="1:11" ht="15.75" thickBot="1" x14ac:dyDescent="0.3">
      <c r="A70" s="3" t="s">
        <v>6</v>
      </c>
      <c r="B70" s="4" t="s">
        <v>7</v>
      </c>
      <c r="C70" s="4" t="s">
        <v>12</v>
      </c>
      <c r="D70" s="16">
        <f>IFERROR(VLOOKUP(C70,Sheet2!$A$1:$Y$19,9,0),0)</f>
        <v>0</v>
      </c>
      <c r="E70" s="13" t="str">
        <f>VLOOKUP(C70,Sheet1!$D$2:$E$25,2,0)</f>
        <v>MANUEL ALBERTO ALVES DA COSTA</v>
      </c>
      <c r="F70" s="11">
        <v>81.489999999999995</v>
      </c>
      <c r="G70" s="11">
        <v>0</v>
      </c>
      <c r="H70" s="11">
        <v>0</v>
      </c>
      <c r="I70" t="s">
        <v>81</v>
      </c>
      <c r="J70">
        <v>2025</v>
      </c>
      <c r="K70" s="11">
        <f>IFERROR(VLOOKUP(C70,Sheet2!$A$1:$Y$19,10,0),0)</f>
        <v>0</v>
      </c>
    </row>
    <row r="71" spans="1:11" ht="15.75" thickBot="1" x14ac:dyDescent="0.3">
      <c r="A71" s="3" t="s">
        <v>6</v>
      </c>
      <c r="B71" s="4" t="s">
        <v>7</v>
      </c>
      <c r="C71" s="4" t="s">
        <v>15</v>
      </c>
      <c r="D71" s="16">
        <f>IFERROR(VLOOKUP(C71,Sheet2!$A$1:$Y$19,9,0),0)</f>
        <v>3611</v>
      </c>
      <c r="E71" s="13" t="str">
        <f>VLOOKUP(C71,Sheet1!$D$2:$E$25,2,0)</f>
        <v>SUPLENTE</v>
      </c>
      <c r="F71" s="11">
        <v>1245.78</v>
      </c>
      <c r="G71" s="11">
        <v>214.5</v>
      </c>
      <c r="H71" s="11">
        <v>149.11000000000001</v>
      </c>
      <c r="I71" t="s">
        <v>81</v>
      </c>
      <c r="J71">
        <v>2025</v>
      </c>
      <c r="K71" s="11">
        <f>IFERROR(VLOOKUP(C71,Sheet2!$A$1:$Y$19,10,0),0)</f>
        <v>25.392689005815566</v>
      </c>
    </row>
    <row r="72" spans="1:11" ht="15.75" thickBot="1" x14ac:dyDescent="0.3">
      <c r="A72" s="3" t="s">
        <v>6</v>
      </c>
      <c r="B72" s="4" t="s">
        <v>7</v>
      </c>
      <c r="C72" s="4" t="s">
        <v>8</v>
      </c>
      <c r="D72" s="16">
        <f>IFERROR(VLOOKUP(C72,Sheet2!$A$1:$Y$19,9,0),0)</f>
        <v>2517</v>
      </c>
      <c r="E72" s="13" t="str">
        <f>VLOOKUP(C72,Sheet1!$D$2:$E$25,2,0)</f>
        <v>SUPLENTE</v>
      </c>
      <c r="F72" s="11">
        <v>738.98</v>
      </c>
      <c r="G72" s="11">
        <v>108.65</v>
      </c>
      <c r="H72" s="11">
        <v>792.24</v>
      </c>
      <c r="I72" t="s">
        <v>81</v>
      </c>
      <c r="J72">
        <v>2025</v>
      </c>
      <c r="K72" s="11">
        <f>IFERROR(VLOOKUP(C72,Sheet2!$A$1:$Y$19,10,0),0)</f>
        <v>17.387365911799758</v>
      </c>
    </row>
    <row r="73" spans="1:11" ht="15.75" thickBot="1" x14ac:dyDescent="0.3">
      <c r="A73" s="3" t="s">
        <v>40</v>
      </c>
      <c r="B73" s="4" t="s">
        <v>41</v>
      </c>
      <c r="C73" s="4" t="s">
        <v>42</v>
      </c>
      <c r="D73" s="16">
        <f>IFERROR(VLOOKUP(C73,Sheet2!$A$1:$Y$19,9,0),0)</f>
        <v>18</v>
      </c>
      <c r="E73" s="13" t="str">
        <f>VLOOKUP(C73,Sheet1!$D$2:$E$25,2,0)</f>
        <v>VENDIDA</v>
      </c>
      <c r="F73" s="11">
        <v>779.75</v>
      </c>
      <c r="G73" s="11">
        <v>0</v>
      </c>
      <c r="H73" s="11">
        <v>0</v>
      </c>
      <c r="I73" t="s">
        <v>81</v>
      </c>
      <c r="J73">
        <v>2025</v>
      </c>
      <c r="K73" s="11">
        <f>IFERROR(VLOOKUP(C73,Sheet2!$A$1:$Y$19,10,0),0)</f>
        <v>0</v>
      </c>
    </row>
    <row r="74" spans="1:11" ht="15.75" thickBot="1" x14ac:dyDescent="0.3">
      <c r="A74" s="3" t="s">
        <v>19</v>
      </c>
      <c r="B74" s="4" t="s">
        <v>20</v>
      </c>
      <c r="C74" s="4" t="s">
        <v>21</v>
      </c>
      <c r="D74" s="16">
        <f>IFERROR(VLOOKUP(C74,Sheet2!$A$1:$Y$19,9,0),0)</f>
        <v>1152</v>
      </c>
      <c r="E74" s="13" t="str">
        <f>VLOOKUP(C74,Sheet1!$D$2:$E$25,2,0)</f>
        <v>JOSÉ FRANCISCO CORREIA GONÇALVES</v>
      </c>
      <c r="F74" s="11">
        <v>162.97</v>
      </c>
      <c r="G74" s="11">
        <v>0</v>
      </c>
      <c r="H74" s="11">
        <v>0</v>
      </c>
      <c r="I74" t="s">
        <v>81</v>
      </c>
      <c r="J74">
        <v>2025</v>
      </c>
      <c r="K74" s="11">
        <f>IFERROR(VLOOKUP(C74,Sheet2!$A$1:$Y$19,10,0),0)</f>
        <v>14.263888888888888</v>
      </c>
    </row>
    <row r="75" spans="1:11" ht="15.75" thickBot="1" x14ac:dyDescent="0.3">
      <c r="A75" s="3" t="s">
        <v>16</v>
      </c>
      <c r="B75" s="4" t="s">
        <v>27</v>
      </c>
      <c r="C75" s="4" t="s">
        <v>28</v>
      </c>
      <c r="D75" s="16">
        <f>IFERROR(VLOOKUP(C75,Sheet2!$A$1:$Y$19,9,0),0)</f>
        <v>4116</v>
      </c>
      <c r="E75" s="13" t="str">
        <f>VLOOKUP(C75,Sheet1!$D$2:$E$25,2,0)</f>
        <v>RENATO FERREIRA</v>
      </c>
      <c r="F75" s="11">
        <v>304.86</v>
      </c>
      <c r="G75" s="11">
        <v>118.3</v>
      </c>
      <c r="H75" s="11">
        <v>285.85000000000002</v>
      </c>
      <c r="I75" t="s">
        <v>81</v>
      </c>
      <c r="J75">
        <v>2025</v>
      </c>
      <c r="K75" s="11">
        <f>IFERROR(VLOOKUP(C75,Sheet2!$A$1:$Y$19,10,0),0)</f>
        <v>5.6880466472303208</v>
      </c>
    </row>
    <row r="76" spans="1:11" ht="15.75" thickBot="1" x14ac:dyDescent="0.3">
      <c r="A76" s="3" t="s">
        <v>16</v>
      </c>
      <c r="B76" s="4" t="s">
        <v>29</v>
      </c>
      <c r="C76" s="4" t="s">
        <v>30</v>
      </c>
      <c r="D76" s="16">
        <f>IFERROR(VLOOKUP(C76,Sheet2!$A$1:$Y$19,9,0),0)</f>
        <v>4915</v>
      </c>
      <c r="E76" s="13" t="str">
        <f>VLOOKUP(C76,Sheet1!$D$2:$E$25,2,0)</f>
        <v>VÃNIA SILVA COMERCIAL</v>
      </c>
      <c r="F76" s="11">
        <v>322.91000000000003</v>
      </c>
      <c r="G76" s="11">
        <v>189.75</v>
      </c>
      <c r="H76" s="11">
        <v>145.83000000000001</v>
      </c>
      <c r="I76" t="s">
        <v>81</v>
      </c>
      <c r="J76">
        <v>2025</v>
      </c>
      <c r="K76" s="11">
        <f>IFERROR(VLOOKUP(C76,Sheet2!$A$1:$Y$19,10,0),0)</f>
        <v>5.7857578840284853</v>
      </c>
    </row>
    <row r="77" spans="1:11" ht="15.75" thickBot="1" x14ac:dyDescent="0.3">
      <c r="A77" s="3" t="s">
        <v>16</v>
      </c>
      <c r="B77" s="4" t="s">
        <v>29</v>
      </c>
      <c r="C77" s="4" t="s">
        <v>32</v>
      </c>
      <c r="D77" s="16">
        <f>IFERROR(VLOOKUP(C77,Sheet2!$A$1:$Y$19,9,0),0)</f>
        <v>4313</v>
      </c>
      <c r="E77" s="13" t="str">
        <f>VLOOKUP(C77,Sheet1!$D$2:$E$25,2,0)</f>
        <v>PEDRO FONSECA COMERCIAL</v>
      </c>
      <c r="F77" s="11">
        <v>256.72000000000003</v>
      </c>
      <c r="G77" s="11">
        <v>173.15</v>
      </c>
      <c r="H77" s="11">
        <v>0</v>
      </c>
      <c r="I77" t="s">
        <v>81</v>
      </c>
      <c r="J77">
        <v>2025</v>
      </c>
      <c r="K77" s="11">
        <f>IFERROR(VLOOKUP(C77,Sheet2!$A$1:$Y$19,10,0),0)</f>
        <v>6.9953628564804085</v>
      </c>
    </row>
    <row r="78" spans="1:11" ht="15.75" thickBot="1" x14ac:dyDescent="0.3">
      <c r="A78" s="3" t="s">
        <v>23</v>
      </c>
      <c r="B78" s="4" t="s">
        <v>24</v>
      </c>
      <c r="C78" s="4" t="s">
        <v>25</v>
      </c>
      <c r="D78" s="16">
        <f>IFERROR(VLOOKUP(C78,Sheet2!$A$1:$Y$19,9,0),0)</f>
        <v>0</v>
      </c>
      <c r="E78" s="13" t="str">
        <f>VLOOKUP(C78,Sheet1!$D$2:$E$25,2,0)</f>
        <v>ENG. JOANA</v>
      </c>
      <c r="F78" s="11">
        <v>0</v>
      </c>
      <c r="G78" s="11">
        <v>28.4</v>
      </c>
      <c r="H78" s="11">
        <v>0</v>
      </c>
      <c r="I78" t="s">
        <v>81</v>
      </c>
      <c r="J78">
        <v>2025</v>
      </c>
      <c r="K78" s="11">
        <f>IFERROR(VLOOKUP(C78,Sheet2!$A$1:$Y$19,10,0),0)</f>
        <v>0</v>
      </c>
    </row>
    <row r="79" spans="1:11" ht="15.75" thickBot="1" x14ac:dyDescent="0.3">
      <c r="A79" s="3" t="s">
        <v>34</v>
      </c>
      <c r="B79" s="4" t="s">
        <v>35</v>
      </c>
      <c r="C79" s="4" t="s">
        <v>36</v>
      </c>
      <c r="D79" s="16">
        <f>IFERROR(VLOOKUP(C79,Sheet2!$A$1:$Y$19,9,0),0)</f>
        <v>2477</v>
      </c>
      <c r="E79" s="13" t="str">
        <f>VLOOKUP(C79,Sheet1!$D$2:$E$25,2,0)</f>
        <v>FABIO DANIEL FREITAS DA SILVA</v>
      </c>
      <c r="F79" s="11">
        <v>1058.19</v>
      </c>
      <c r="G79" s="11">
        <v>217.45</v>
      </c>
      <c r="H79" s="11">
        <v>10.5</v>
      </c>
      <c r="I79" t="s">
        <v>81</v>
      </c>
      <c r="J79">
        <v>2025</v>
      </c>
      <c r="K79" s="11">
        <f>IFERROR(VLOOKUP(C79,Sheet2!$A$1:$Y$19,10,0),0)</f>
        <v>25.852240613645538</v>
      </c>
    </row>
    <row r="80" spans="1:11" ht="15.75" thickBot="1" x14ac:dyDescent="0.3">
      <c r="A80" s="3" t="s">
        <v>34</v>
      </c>
      <c r="B80" s="4" t="s">
        <v>35</v>
      </c>
      <c r="C80" s="4" t="s">
        <v>38</v>
      </c>
      <c r="D80" s="16">
        <f>IFERROR(VLOOKUP(C80,Sheet2!$A$1:$Y$19,9,0),0)</f>
        <v>1669</v>
      </c>
      <c r="E80" s="13" t="str">
        <f>VLOOKUP(C80,Sheet1!$D$2:$E$25,2,0)</f>
        <v>PEDRO MANICHE</v>
      </c>
      <c r="F80" s="11">
        <v>805</v>
      </c>
      <c r="G80" s="11">
        <v>119.65</v>
      </c>
      <c r="H80" s="11">
        <v>0</v>
      </c>
      <c r="I80" t="s">
        <v>81</v>
      </c>
      <c r="J80">
        <v>2025</v>
      </c>
      <c r="K80" s="11">
        <f>IFERROR(VLOOKUP(C80,Sheet2!$A$1:$Y$19,10,0),0)</f>
        <v>46.488316357100054</v>
      </c>
    </row>
    <row r="81" spans="1:11" ht="15.75" thickBot="1" x14ac:dyDescent="0.3">
      <c r="A81" s="3" t="s">
        <v>23</v>
      </c>
      <c r="B81" s="4" t="s">
        <v>24</v>
      </c>
      <c r="C81" s="4" t="s">
        <v>48</v>
      </c>
      <c r="D81" s="16">
        <f>IFERROR(VLOOKUP(C81,Sheet2!$A$1:$Y$19,9,0),0)</f>
        <v>0</v>
      </c>
      <c r="E81" s="13" t="str">
        <f>VLOOKUP(C81,Sheet1!$D$2:$E$25,2,0)</f>
        <v>ENG. MÓNICA</v>
      </c>
      <c r="F81" s="11">
        <v>0</v>
      </c>
      <c r="G81" s="11">
        <v>2.5</v>
      </c>
      <c r="H81" s="11">
        <v>0</v>
      </c>
      <c r="I81" t="s">
        <v>81</v>
      </c>
      <c r="J81">
        <v>2025</v>
      </c>
      <c r="K81" s="11">
        <f>IFERROR(VLOOKUP(C81,Sheet2!$A$1:$Y$19,10,0),0)</f>
        <v>0</v>
      </c>
    </row>
    <row r="82" spans="1:11" ht="15.75" thickBot="1" x14ac:dyDescent="0.3">
      <c r="A82" s="3" t="s">
        <v>44</v>
      </c>
      <c r="B82" s="4" t="s">
        <v>45</v>
      </c>
      <c r="C82" s="4" t="s">
        <v>46</v>
      </c>
      <c r="D82" s="16">
        <f>IFERROR(VLOOKUP(C82,Sheet2!$A$1:$Y$19,9,0),0)</f>
        <v>0</v>
      </c>
      <c r="E82" s="13" t="str">
        <f>VLOOKUP(C82,Sheet1!$D$2:$E$25,2,0)</f>
        <v>BRUNO BRITO COMERCIAL</v>
      </c>
      <c r="F82" s="11">
        <v>0</v>
      </c>
      <c r="G82" s="11">
        <v>0</v>
      </c>
      <c r="H82" s="11">
        <v>0</v>
      </c>
      <c r="I82" t="s">
        <v>81</v>
      </c>
      <c r="J82">
        <v>2025</v>
      </c>
      <c r="K82" s="11">
        <f>IFERROR(VLOOKUP(C82,Sheet2!$A$1:$Y$19,10,0),0)</f>
        <v>0</v>
      </c>
    </row>
    <row r="83" spans="1:11" ht="15.75" thickBot="1" x14ac:dyDescent="0.3">
      <c r="A83" s="3" t="s">
        <v>50</v>
      </c>
      <c r="B83" s="4" t="s">
        <v>51</v>
      </c>
      <c r="C83" s="4" t="s">
        <v>52</v>
      </c>
      <c r="D83" s="16">
        <f>IFERROR(VLOOKUP(C83,Sheet2!$A$1:$Y$19,9,0),0)</f>
        <v>0</v>
      </c>
      <c r="E83" s="13" t="str">
        <f>VLOOKUP(C83,Sheet1!$D$2:$E$25,2,0)</f>
        <v>JOSÉ FRANCISCO CORREIA GONÇALVES</v>
      </c>
      <c r="F83" s="11">
        <v>0</v>
      </c>
      <c r="G83" s="11">
        <v>0</v>
      </c>
      <c r="H83" s="11">
        <v>0</v>
      </c>
      <c r="I83" t="s">
        <v>81</v>
      </c>
      <c r="J83">
        <v>2025</v>
      </c>
      <c r="K83" s="11">
        <f>IFERROR(VLOOKUP(C83,Sheet2!$A$1:$Y$19,10,0),0)</f>
        <v>0</v>
      </c>
    </row>
    <row r="84" spans="1:11" ht="15.75" thickBot="1" x14ac:dyDescent="0.3">
      <c r="A84" s="3" t="s">
        <v>16</v>
      </c>
      <c r="B84" s="8">
        <v>220</v>
      </c>
      <c r="C84" s="4" t="s">
        <v>53</v>
      </c>
      <c r="D84" s="16">
        <f>IFERROR(VLOOKUP(C84,Sheet2!$A$1:$Y$19,9,0),0)</f>
        <v>0</v>
      </c>
      <c r="E84" s="13" t="str">
        <f>VLOOKUP(C84,Sheet1!$D$2:$E$25,2,0)</f>
        <v>SUPLENTE</v>
      </c>
      <c r="F84" s="11">
        <v>1551.62</v>
      </c>
      <c r="G84" s="11">
        <v>0</v>
      </c>
      <c r="H84" s="11">
        <v>0</v>
      </c>
      <c r="I84" t="s">
        <v>81</v>
      </c>
      <c r="J84">
        <v>2025</v>
      </c>
      <c r="K84" s="11">
        <f>IFERROR(VLOOKUP(C84,Sheet2!$A$1:$Y$19,10,0),0)</f>
        <v>0</v>
      </c>
    </row>
    <row r="85" spans="1:11" ht="15.75" thickBot="1" x14ac:dyDescent="0.3">
      <c r="A85" s="3" t="s">
        <v>55</v>
      </c>
      <c r="B85" s="4" t="s">
        <v>56</v>
      </c>
      <c r="C85" s="4" t="s">
        <v>57</v>
      </c>
      <c r="D85" s="16">
        <f>IFERROR(VLOOKUP(C85,Sheet2!$A$1:$Y$19,9,0),0)</f>
        <v>0</v>
      </c>
      <c r="E85" s="13" t="str">
        <f>VLOOKUP(C85,Sheet1!$D$2:$E$25,2,0)</f>
        <v>LUIS FONSECA COMERCIAL</v>
      </c>
      <c r="F85" s="11">
        <v>0</v>
      </c>
      <c r="G85" s="11">
        <v>0</v>
      </c>
      <c r="H85" s="11">
        <v>0</v>
      </c>
      <c r="I85" t="s">
        <v>81</v>
      </c>
      <c r="J85">
        <v>2025</v>
      </c>
      <c r="K85" s="11">
        <f>IFERROR(VLOOKUP(C85,Sheet2!$A$1:$Y$19,10,0),0)</f>
        <v>0</v>
      </c>
    </row>
    <row r="86" spans="1:11" ht="15.75" thickBot="1" x14ac:dyDescent="0.3">
      <c r="A86" s="3" t="s">
        <v>44</v>
      </c>
      <c r="B86" s="4" t="s">
        <v>59</v>
      </c>
      <c r="C86" s="4" t="s">
        <v>60</v>
      </c>
      <c r="D86" s="16">
        <f>IFERROR(VLOOKUP(C86,Sheet2!$A$1:$Y$19,9,0),0)</f>
        <v>0</v>
      </c>
      <c r="E86" s="13" t="str">
        <f>VLOOKUP(C86,Sheet1!$D$2:$E$25,2,0)</f>
        <v>LOGISTICA</v>
      </c>
      <c r="F86" s="11">
        <v>0</v>
      </c>
      <c r="G86" s="11">
        <v>0</v>
      </c>
      <c r="H86" s="11">
        <v>0</v>
      </c>
      <c r="I86" t="s">
        <v>81</v>
      </c>
      <c r="J86">
        <v>2025</v>
      </c>
      <c r="K86" s="11">
        <f>IFERROR(VLOOKUP(C86,Sheet2!$A$1:$Y$19,10,0),0)</f>
        <v>0</v>
      </c>
    </row>
    <row r="87" spans="1:11" ht="15.75" thickBot="1" x14ac:dyDescent="0.3">
      <c r="A87" s="3" t="s">
        <v>6</v>
      </c>
      <c r="B87" s="4" t="s">
        <v>7</v>
      </c>
      <c r="C87" s="4" t="s">
        <v>10</v>
      </c>
      <c r="D87" s="16">
        <f>IFERROR(VLOOKUP(C87,Sheet2!$A$1:$Y$19,9,0),0)</f>
        <v>713</v>
      </c>
      <c r="E87" s="13" t="str">
        <f>VLOOKUP(C87,Sheet1!$D$2:$E$25,2,0)</f>
        <v>VENDIDA</v>
      </c>
      <c r="F87" s="11">
        <v>166.21</v>
      </c>
      <c r="G87" s="11">
        <v>0</v>
      </c>
      <c r="H87" s="11">
        <v>0</v>
      </c>
      <c r="I87" t="s">
        <v>81</v>
      </c>
      <c r="J87">
        <v>2025</v>
      </c>
      <c r="K87" s="11">
        <f>IFERROR(VLOOKUP(C87,Sheet2!$A$1:$Y$19,10,0),0)</f>
        <v>0</v>
      </c>
    </row>
    <row r="88" spans="1:11" x14ac:dyDescent="0.25">
      <c r="A88" s="9" t="s">
        <v>72</v>
      </c>
      <c r="B88" s="7" t="s">
        <v>73</v>
      </c>
      <c r="C88" s="7" t="s">
        <v>71</v>
      </c>
      <c r="D88" s="16">
        <f>IFERROR(VLOOKUP(C88,Sheet2!$A$1:$Y$19,9,0),0)</f>
        <v>0</v>
      </c>
      <c r="E88" s="13" t="str">
        <f>VLOOKUP(C88,Sheet1!$D$2:$E$25,2,0)</f>
        <v>VENDIDA</v>
      </c>
      <c r="F88" s="11">
        <v>0</v>
      </c>
      <c r="G88" s="11">
        <v>0</v>
      </c>
      <c r="H88" s="11">
        <v>0</v>
      </c>
      <c r="I88" t="s">
        <v>81</v>
      </c>
      <c r="J88">
        <v>2025</v>
      </c>
      <c r="K88" s="11">
        <f>IFERROR(VLOOKUP(C88,Sheet2!$A$1:$Y$19,10,0),0)</f>
        <v>0</v>
      </c>
    </row>
    <row r="89" spans="1:11" x14ac:dyDescent="0.25">
      <c r="A89" s="9" t="s">
        <v>82</v>
      </c>
      <c r="B89" s="7" t="s">
        <v>75</v>
      </c>
      <c r="C89" s="9" t="s">
        <v>74</v>
      </c>
      <c r="D89" s="16">
        <f>IFERROR(VLOOKUP(C89,Sheet2!$A$1:$Y$19,9,0),0)</f>
        <v>2772</v>
      </c>
      <c r="E89" s="13" t="str">
        <f>VLOOKUP(C89,Sheet1!$D$2:$E$25,2,0)</f>
        <v>ELISABETE</v>
      </c>
      <c r="F89" s="11">
        <v>187.78</v>
      </c>
      <c r="G89" s="11">
        <v>151.80000000000001</v>
      </c>
      <c r="H89" s="11">
        <v>0</v>
      </c>
      <c r="I89" t="s">
        <v>81</v>
      </c>
      <c r="J89">
        <v>2025</v>
      </c>
      <c r="K89" s="11">
        <f>IFERROR(VLOOKUP(C89,Sheet2!$A$1:$Y$19,10,0),0)</f>
        <v>8.0140692640692635</v>
      </c>
    </row>
    <row r="90" spans="1:11" ht="15.75" thickBot="1" x14ac:dyDescent="0.3">
      <c r="A90" s="3" t="s">
        <v>44</v>
      </c>
      <c r="B90" s="4" t="s">
        <v>45</v>
      </c>
      <c r="C90" s="9" t="s">
        <v>83</v>
      </c>
      <c r="D90" s="16">
        <f>IFERROR(VLOOKUP(C90,Sheet2!$A$1:$Y$19,9,0),0)</f>
        <v>0</v>
      </c>
      <c r="E90" s="13" t="str">
        <f>VLOOKUP(C90,Sheet1!$D$2:$E$25,2,0)</f>
        <v>EMANUEL</v>
      </c>
      <c r="F90" s="11">
        <v>353.67</v>
      </c>
      <c r="G90" s="11">
        <v>0</v>
      </c>
      <c r="H90" s="11">
        <v>0</v>
      </c>
      <c r="I90" t="s">
        <v>81</v>
      </c>
      <c r="J90">
        <v>2025</v>
      </c>
      <c r="K90" s="11">
        <f>IFERROR(VLOOKUP(C90,Sheet2!$A$1:$Y$19,10,0),0)</f>
        <v>0</v>
      </c>
    </row>
    <row r="91" spans="1:11" ht="15.75" thickBot="1" x14ac:dyDescent="0.3">
      <c r="A91" s="3" t="s">
        <v>16</v>
      </c>
      <c r="B91" s="4" t="s">
        <v>17</v>
      </c>
      <c r="C91" s="4" t="s">
        <v>18</v>
      </c>
      <c r="D91" s="16">
        <f>IFERROR(VLOOKUP(C91,Sheet2!$A$1:$Y$19,12,0),0)</f>
        <v>1525</v>
      </c>
      <c r="E91" s="13" t="str">
        <f>VLOOKUP(C91,Sheet1!$D$2:$E$25,2,0)</f>
        <v>SUPLENTE</v>
      </c>
      <c r="F91" s="11">
        <v>1289.93</v>
      </c>
      <c r="G91" s="11">
        <v>164</v>
      </c>
      <c r="H91" s="11">
        <v>349.63</v>
      </c>
      <c r="I91" t="s">
        <v>84</v>
      </c>
      <c r="J91">
        <v>2025</v>
      </c>
      <c r="K91" s="11">
        <f>IFERROR(VLOOKUP(C91,Sheet2!$A$1:$Y$19,13,0),0)</f>
        <v>52.267540983606565</v>
      </c>
    </row>
    <row r="92" spans="1:11" ht="15.75" thickBot="1" x14ac:dyDescent="0.3">
      <c r="A92" s="3" t="s">
        <v>6</v>
      </c>
      <c r="B92" s="4" t="s">
        <v>7</v>
      </c>
      <c r="C92" s="4" t="s">
        <v>14</v>
      </c>
      <c r="D92" s="16">
        <f>IFERROR(VLOOKUP(C92,Sheet2!$A$1:$Y$19,12,0),0)</f>
        <v>3152</v>
      </c>
      <c r="E92" s="13" t="str">
        <f>VLOOKUP(C92,Sheet1!$D$2:$E$25,2,0)</f>
        <v>MARCO ANDRÉ SOUSA</v>
      </c>
      <c r="F92" s="11">
        <v>1300.75</v>
      </c>
      <c r="G92" s="11">
        <v>249.35</v>
      </c>
      <c r="H92" s="11">
        <v>815.53</v>
      </c>
      <c r="I92" t="s">
        <v>84</v>
      </c>
      <c r="J92">
        <v>2025</v>
      </c>
      <c r="K92" s="11">
        <f>IFERROR(VLOOKUP(C92,Sheet2!$A$1:$Y$19,13,0),0)</f>
        <v>25.551395939086298</v>
      </c>
    </row>
    <row r="93" spans="1:11" ht="15.75" thickBot="1" x14ac:dyDescent="0.3">
      <c r="A93" s="3" t="s">
        <v>6</v>
      </c>
      <c r="B93" s="4" t="s">
        <v>7</v>
      </c>
      <c r="C93" s="4" t="s">
        <v>12</v>
      </c>
      <c r="D93" s="16">
        <f>IFERROR(VLOOKUP(C93,Sheet2!$A$1:$Y$19,12,0),0)</f>
        <v>0</v>
      </c>
      <c r="E93" s="13" t="str">
        <f>VLOOKUP(C93,Sheet1!$D$2:$E$25,2,0)</f>
        <v>MANUEL ALBERTO ALVES DA COSTA</v>
      </c>
      <c r="F93" s="11">
        <v>58.53</v>
      </c>
      <c r="G93" s="11">
        <v>0</v>
      </c>
      <c r="H93" s="11">
        <v>1971.91</v>
      </c>
      <c r="I93" t="s">
        <v>84</v>
      </c>
      <c r="J93">
        <v>2025</v>
      </c>
      <c r="K93" s="11">
        <f>IFERROR(VLOOKUP(C93,Sheet2!$A$1:$Y$19,13,0),0)</f>
        <v>0</v>
      </c>
    </row>
    <row r="94" spans="1:11" ht="15.75" thickBot="1" x14ac:dyDescent="0.3">
      <c r="A94" s="3" t="s">
        <v>6</v>
      </c>
      <c r="B94" s="4" t="s">
        <v>7</v>
      </c>
      <c r="C94" s="4" t="s">
        <v>15</v>
      </c>
      <c r="D94" s="16">
        <f>IFERROR(VLOOKUP(C94,Sheet2!$A$1:$Y$19,12,0),0)</f>
        <v>4057</v>
      </c>
      <c r="E94" s="13" t="str">
        <f>VLOOKUP(C94,Sheet1!$D$2:$E$25,2,0)</f>
        <v>SUPLENTE</v>
      </c>
      <c r="F94" s="11">
        <v>1483.88</v>
      </c>
      <c r="G94" s="11">
        <v>235.7</v>
      </c>
      <c r="H94" s="11">
        <v>0</v>
      </c>
      <c r="I94" t="s">
        <v>84</v>
      </c>
      <c r="J94">
        <v>2025</v>
      </c>
      <c r="K94" s="11">
        <f>IFERROR(VLOOKUP(C94,Sheet2!$A$1:$Y$19,13,0),0)</f>
        <v>22.601183140251418</v>
      </c>
    </row>
    <row r="95" spans="1:11" ht="15.75" thickBot="1" x14ac:dyDescent="0.3">
      <c r="A95" s="3" t="s">
        <v>6</v>
      </c>
      <c r="B95" s="4" t="s">
        <v>7</v>
      </c>
      <c r="C95" s="4" t="s">
        <v>8</v>
      </c>
      <c r="D95" s="16">
        <f>IFERROR(VLOOKUP(C95,Sheet2!$A$1:$Y$19,12,0),0)</f>
        <v>2122</v>
      </c>
      <c r="E95" s="13" t="str">
        <f>VLOOKUP(C95,Sheet1!$D$2:$E$25,2,0)</f>
        <v>SUPLENTE</v>
      </c>
      <c r="F95" s="11">
        <v>707.63</v>
      </c>
      <c r="G95" s="11">
        <v>94.1</v>
      </c>
      <c r="H95" s="11">
        <v>981.2</v>
      </c>
      <c r="I95" t="s">
        <v>84</v>
      </c>
      <c r="J95">
        <v>2025</v>
      </c>
      <c r="K95" s="11">
        <f>IFERROR(VLOOKUP(C95,Sheet2!$A$1:$Y$19,13,0),0)</f>
        <v>20.623939679547597</v>
      </c>
    </row>
    <row r="96" spans="1:11" ht="15.75" thickBot="1" x14ac:dyDescent="0.3">
      <c r="A96" s="3" t="s">
        <v>40</v>
      </c>
      <c r="B96" s="4" t="s">
        <v>41</v>
      </c>
      <c r="C96" s="4" t="s">
        <v>42</v>
      </c>
      <c r="D96" s="16">
        <f>IFERROR(VLOOKUP(C96,Sheet2!$A$1:$Y$19,12,0),0)</f>
        <v>0</v>
      </c>
      <c r="E96" s="13" t="str">
        <f>VLOOKUP(C96,Sheet1!$D$2:$E$25,2,0)</f>
        <v>VENDIDA</v>
      </c>
      <c r="F96" s="11">
        <v>462.89</v>
      </c>
      <c r="G96" s="11">
        <v>0</v>
      </c>
      <c r="H96" s="11">
        <v>0</v>
      </c>
      <c r="I96" t="s">
        <v>84</v>
      </c>
      <c r="J96">
        <v>2025</v>
      </c>
      <c r="K96" s="11">
        <f>IFERROR(VLOOKUP(C96,Sheet2!$A$1:$Y$19,13,0),0)</f>
        <v>0</v>
      </c>
    </row>
    <row r="97" spans="1:11" ht="15.75" thickBot="1" x14ac:dyDescent="0.3">
      <c r="A97" s="3" t="s">
        <v>19</v>
      </c>
      <c r="B97" s="4" t="s">
        <v>20</v>
      </c>
      <c r="C97" s="4" t="s">
        <v>21</v>
      </c>
      <c r="D97" s="16">
        <f>IFERROR(VLOOKUP(C97,Sheet2!$A$1:$Y$19,12,0),0)</f>
        <v>1718</v>
      </c>
      <c r="E97" s="13" t="str">
        <f>VLOOKUP(C97,Sheet1!$D$2:$E$25,2,0)</f>
        <v>JOSÉ FRANCISCO CORREIA GONÇALVES</v>
      </c>
      <c r="F97" s="11">
        <v>264.97000000000003</v>
      </c>
      <c r="G97" s="11">
        <v>0</v>
      </c>
      <c r="H97" s="11">
        <v>0</v>
      </c>
      <c r="I97" t="s">
        <v>84</v>
      </c>
      <c r="J97">
        <v>2025</v>
      </c>
      <c r="K97" s="11">
        <f>IFERROR(VLOOKUP(C97,Sheet2!$A$1:$Y$19,13,0),0)</f>
        <v>9.5646100116414434</v>
      </c>
    </row>
    <row r="98" spans="1:11" ht="15.75" thickBot="1" x14ac:dyDescent="0.3">
      <c r="A98" s="3" t="s">
        <v>16</v>
      </c>
      <c r="B98" s="4" t="s">
        <v>27</v>
      </c>
      <c r="C98" s="4" t="s">
        <v>28</v>
      </c>
      <c r="D98" s="16">
        <f>IFERROR(VLOOKUP(C98,Sheet2!$A$1:$Y$19,12,0),0)</f>
        <v>3864</v>
      </c>
      <c r="E98" s="13" t="str">
        <f>VLOOKUP(C98,Sheet1!$D$2:$E$25,2,0)</f>
        <v>RENATO FERREIRA</v>
      </c>
      <c r="F98" s="11">
        <v>381.32</v>
      </c>
      <c r="G98" s="11">
        <v>118.6</v>
      </c>
      <c r="H98" s="11">
        <v>0</v>
      </c>
      <c r="I98" t="s">
        <v>84</v>
      </c>
      <c r="J98">
        <v>2025</v>
      </c>
      <c r="K98" s="11">
        <f>IFERROR(VLOOKUP(C98,Sheet2!$A$1:$Y$19,13,0),0)</f>
        <v>6.0590062111801242</v>
      </c>
    </row>
    <row r="99" spans="1:11" ht="15.75" thickBot="1" x14ac:dyDescent="0.3">
      <c r="A99" s="3" t="s">
        <v>16</v>
      </c>
      <c r="B99" s="4" t="s">
        <v>29</v>
      </c>
      <c r="C99" s="4" t="s">
        <v>30</v>
      </c>
      <c r="D99" s="16">
        <f>IFERROR(VLOOKUP(C99,Sheet2!$A$1:$Y$19,12,0),0)</f>
        <v>4038</v>
      </c>
      <c r="E99" s="13" t="str">
        <f>VLOOKUP(C99,Sheet1!$D$2:$E$25,2,0)</f>
        <v>VÃNIA SILVA COMERCIAL</v>
      </c>
      <c r="F99" s="11">
        <v>266.10000000000002</v>
      </c>
      <c r="G99" s="11">
        <v>164.75</v>
      </c>
      <c r="H99" s="11">
        <v>0</v>
      </c>
      <c r="I99" t="s">
        <v>84</v>
      </c>
      <c r="J99">
        <v>2025</v>
      </c>
      <c r="K99" s="11">
        <f>IFERROR(VLOOKUP(C99,Sheet2!$A$1:$Y$19,13,0),0)</f>
        <v>7.0423476968796441</v>
      </c>
    </row>
    <row r="100" spans="1:11" ht="15.75" thickBot="1" x14ac:dyDescent="0.3">
      <c r="A100" s="3" t="s">
        <v>16</v>
      </c>
      <c r="B100" s="4" t="s">
        <v>29</v>
      </c>
      <c r="C100" s="4" t="s">
        <v>32</v>
      </c>
      <c r="D100" s="16">
        <f>IFERROR(VLOOKUP(C100,Sheet2!$A$1:$Y$19,12,0),0)</f>
        <v>4673</v>
      </c>
      <c r="E100" s="13" t="str">
        <f>VLOOKUP(C100,Sheet1!$D$2:$E$25,2,0)</f>
        <v>PEDRO FONSECA COMERCIAL</v>
      </c>
      <c r="F100" s="11">
        <v>311.45</v>
      </c>
      <c r="G100" s="11">
        <v>203.9</v>
      </c>
      <c r="H100" s="11">
        <v>0</v>
      </c>
      <c r="I100" t="s">
        <v>84</v>
      </c>
      <c r="J100">
        <v>2025</v>
      </c>
      <c r="K100" s="11">
        <f>IFERROR(VLOOKUP(C100,Sheet2!$A$1:$Y$19,13,0),0)</f>
        <v>6.4564519580569222</v>
      </c>
    </row>
    <row r="101" spans="1:11" ht="15.75" thickBot="1" x14ac:dyDescent="0.3">
      <c r="A101" s="3" t="s">
        <v>23</v>
      </c>
      <c r="B101" s="4" t="s">
        <v>24</v>
      </c>
      <c r="C101" s="4" t="s">
        <v>25</v>
      </c>
      <c r="D101" s="16">
        <f>IFERROR(VLOOKUP(C101,Sheet2!$A$1:$Y$19,12,0),0)</f>
        <v>0</v>
      </c>
      <c r="E101" s="13" t="str">
        <f>VLOOKUP(C101,Sheet1!$D$2:$E$25,2,0)</f>
        <v>ENG. JOANA</v>
      </c>
      <c r="F101" s="11">
        <v>0</v>
      </c>
      <c r="G101" s="11">
        <v>27.2</v>
      </c>
      <c r="H101" s="11">
        <v>0</v>
      </c>
      <c r="I101" t="s">
        <v>84</v>
      </c>
      <c r="J101">
        <v>2025</v>
      </c>
      <c r="K101" s="11">
        <f>IFERROR(VLOOKUP(C101,Sheet2!$A$1:$Y$19,13,0),0)</f>
        <v>0</v>
      </c>
    </row>
    <row r="102" spans="1:11" ht="15.75" thickBot="1" x14ac:dyDescent="0.3">
      <c r="A102" s="3" t="s">
        <v>34</v>
      </c>
      <c r="B102" s="4" t="s">
        <v>35</v>
      </c>
      <c r="C102" s="4" t="s">
        <v>36</v>
      </c>
      <c r="D102" s="16">
        <f>IFERROR(VLOOKUP(C102,Sheet2!$A$1:$Y$19,12,0),0)</f>
        <v>2742</v>
      </c>
      <c r="E102" s="13" t="str">
        <f>VLOOKUP(C102,Sheet1!$D$2:$E$25,2,0)</f>
        <v>FABIO DANIEL FREITAS DA SILVA</v>
      </c>
      <c r="F102" s="11">
        <v>1034.0899999999999</v>
      </c>
      <c r="G102" s="11">
        <v>222.58</v>
      </c>
      <c r="H102" s="11">
        <v>356.23</v>
      </c>
      <c r="I102" t="s">
        <v>84</v>
      </c>
      <c r="J102">
        <v>2025</v>
      </c>
      <c r="K102" s="11">
        <f>IFERROR(VLOOKUP(C102,Sheet2!$A$1:$Y$19,13,0),0)</f>
        <v>23.353756382202771</v>
      </c>
    </row>
    <row r="103" spans="1:11" ht="15.75" thickBot="1" x14ac:dyDescent="0.3">
      <c r="A103" s="3" t="s">
        <v>34</v>
      </c>
      <c r="B103" s="4" t="s">
        <v>35</v>
      </c>
      <c r="C103" s="4" t="s">
        <v>38</v>
      </c>
      <c r="D103" s="16">
        <f>IFERROR(VLOOKUP(C103,Sheet2!$A$1:$Y$19,12,0),0)</f>
        <v>2610</v>
      </c>
      <c r="E103" s="13" t="str">
        <f>VLOOKUP(C103,Sheet1!$D$2:$E$25,2,0)</f>
        <v>PEDRO MANICHE</v>
      </c>
      <c r="F103" s="11">
        <v>1252.76</v>
      </c>
      <c r="G103" s="11">
        <v>216.33</v>
      </c>
      <c r="H103" s="11">
        <v>619.19000000000005</v>
      </c>
      <c r="I103" t="s">
        <v>84</v>
      </c>
      <c r="J103">
        <v>2025</v>
      </c>
      <c r="K103" s="11">
        <f>IFERROR(VLOOKUP(C103,Sheet2!$A$1:$Y$19,13,0),0)</f>
        <v>29.72758620689655</v>
      </c>
    </row>
    <row r="104" spans="1:11" ht="15.75" thickBot="1" x14ac:dyDescent="0.3">
      <c r="A104" s="3" t="s">
        <v>23</v>
      </c>
      <c r="B104" s="4" t="s">
        <v>24</v>
      </c>
      <c r="C104" s="4" t="s">
        <v>48</v>
      </c>
      <c r="D104" s="16">
        <f>IFERROR(VLOOKUP(C104,Sheet2!$A$1:$Y$19,12,0),0)</f>
        <v>0</v>
      </c>
      <c r="E104" s="13" t="str">
        <f>VLOOKUP(C104,Sheet1!$D$2:$E$25,2,0)</f>
        <v>ENG. MÓNICA</v>
      </c>
      <c r="F104" s="11">
        <v>0</v>
      </c>
      <c r="G104" s="11">
        <v>45.2</v>
      </c>
      <c r="H104" s="11">
        <v>0</v>
      </c>
      <c r="I104" t="s">
        <v>84</v>
      </c>
      <c r="J104">
        <v>2025</v>
      </c>
      <c r="K104" s="11">
        <f>IFERROR(VLOOKUP(C104,Sheet2!$A$1:$Y$19,13,0),0)</f>
        <v>0</v>
      </c>
    </row>
    <row r="105" spans="1:11" ht="15.75" thickBot="1" x14ac:dyDescent="0.3">
      <c r="A105" s="3" t="s">
        <v>44</v>
      </c>
      <c r="B105" s="4" t="s">
        <v>45</v>
      </c>
      <c r="C105" s="4" t="s">
        <v>46</v>
      </c>
      <c r="D105" s="16">
        <f>IFERROR(VLOOKUP(C105,Sheet2!$A$1:$Y$19,12,0),0)</f>
        <v>0</v>
      </c>
      <c r="E105" s="13" t="str">
        <f>VLOOKUP(C105,Sheet1!$D$2:$E$25,2,0)</f>
        <v>BRUNO BRITO COMERCIAL</v>
      </c>
      <c r="F105" s="11">
        <v>293.74</v>
      </c>
      <c r="G105" s="11">
        <v>0</v>
      </c>
      <c r="H105" s="11">
        <v>0</v>
      </c>
      <c r="I105" t="s">
        <v>84</v>
      </c>
      <c r="J105">
        <v>2025</v>
      </c>
      <c r="K105" s="11">
        <f>IFERROR(VLOOKUP(C105,Sheet2!$A$1:$Y$19,13,0),0)</f>
        <v>0</v>
      </c>
    </row>
    <row r="106" spans="1:11" ht="15.75" thickBot="1" x14ac:dyDescent="0.3">
      <c r="A106" s="3" t="s">
        <v>50</v>
      </c>
      <c r="B106" s="4" t="s">
        <v>51</v>
      </c>
      <c r="C106" s="4" t="s">
        <v>52</v>
      </c>
      <c r="D106" s="16">
        <f>IFERROR(VLOOKUP(C106,Sheet2!$A$1:$Y$19,12,0),0)</f>
        <v>0</v>
      </c>
      <c r="E106" s="13" t="str">
        <f>VLOOKUP(C106,Sheet1!$D$2:$E$25,2,0)</f>
        <v>JOSÉ FRANCISCO CORREIA GONÇALVES</v>
      </c>
      <c r="F106" s="11">
        <v>891.99</v>
      </c>
      <c r="G106" s="11">
        <v>0</v>
      </c>
      <c r="H106" s="11">
        <v>0</v>
      </c>
      <c r="I106" t="s">
        <v>84</v>
      </c>
      <c r="J106">
        <v>2025</v>
      </c>
      <c r="K106" s="11">
        <f>IFERROR(VLOOKUP(C106,Sheet2!$A$1:$Y$19,13,0),0)</f>
        <v>0</v>
      </c>
    </row>
    <row r="107" spans="1:11" ht="15.75" thickBot="1" x14ac:dyDescent="0.3">
      <c r="A107" s="3" t="s">
        <v>16</v>
      </c>
      <c r="B107" s="8">
        <v>220</v>
      </c>
      <c r="C107" s="4" t="s">
        <v>53</v>
      </c>
      <c r="D107" s="16">
        <f>IFERROR(VLOOKUP(C107,Sheet2!$A$1:$Y$19,12,0),0)</f>
        <v>0</v>
      </c>
      <c r="E107" s="13" t="str">
        <f>VLOOKUP(C107,Sheet1!$D$2:$E$25,2,0)</f>
        <v>SUPLENTE</v>
      </c>
      <c r="F107" s="11">
        <v>1122.6400000000001</v>
      </c>
      <c r="G107" s="11">
        <v>324.83</v>
      </c>
      <c r="H107" s="11">
        <v>0</v>
      </c>
      <c r="I107" t="s">
        <v>84</v>
      </c>
      <c r="J107">
        <v>2025</v>
      </c>
      <c r="K107" s="11">
        <f>IFERROR(VLOOKUP(C107,Sheet2!$A$1:$Y$19,13,0),0)</f>
        <v>0</v>
      </c>
    </row>
    <row r="108" spans="1:11" ht="15.75" thickBot="1" x14ac:dyDescent="0.3">
      <c r="A108" s="3" t="s">
        <v>55</v>
      </c>
      <c r="B108" s="4" t="s">
        <v>56</v>
      </c>
      <c r="C108" s="4" t="s">
        <v>57</v>
      </c>
      <c r="D108" s="16">
        <f>IFERROR(VLOOKUP(C108,Sheet2!$A$1:$Y$19,12,0),0)</f>
        <v>0</v>
      </c>
      <c r="E108" s="13" t="str">
        <f>VLOOKUP(C108,Sheet1!$D$2:$E$25,2,0)</f>
        <v>LUIS FONSECA COMERCIAL</v>
      </c>
      <c r="F108" s="11">
        <v>0</v>
      </c>
      <c r="G108" s="11">
        <v>0</v>
      </c>
      <c r="H108" s="11">
        <v>0</v>
      </c>
      <c r="I108" t="s">
        <v>84</v>
      </c>
      <c r="J108">
        <v>2025</v>
      </c>
      <c r="K108" s="11">
        <f>IFERROR(VLOOKUP(C108,Sheet2!$A$1:$Y$19,13,0),0)</f>
        <v>0</v>
      </c>
    </row>
    <row r="109" spans="1:11" ht="15.75" thickBot="1" x14ac:dyDescent="0.3">
      <c r="A109" s="3" t="s">
        <v>44</v>
      </c>
      <c r="B109" s="4" t="s">
        <v>59</v>
      </c>
      <c r="C109" s="4" t="s">
        <v>60</v>
      </c>
      <c r="D109" s="16">
        <f>IFERROR(VLOOKUP(C109,Sheet2!$A$1:$Y$19,12,0),0)</f>
        <v>0</v>
      </c>
      <c r="E109" s="13" t="str">
        <f>VLOOKUP(C109,Sheet1!$D$2:$E$25,2,0)</f>
        <v>LOGISTICA</v>
      </c>
      <c r="F109" s="11">
        <v>0</v>
      </c>
      <c r="G109" s="11">
        <v>0</v>
      </c>
      <c r="H109" s="11">
        <v>0</v>
      </c>
      <c r="I109" t="s">
        <v>84</v>
      </c>
      <c r="J109">
        <v>2025</v>
      </c>
      <c r="K109" s="11">
        <f>IFERROR(VLOOKUP(C109,Sheet2!$A$1:$Y$19,13,0),0)</f>
        <v>0</v>
      </c>
    </row>
    <row r="110" spans="1:11" ht="15.75" thickBot="1" x14ac:dyDescent="0.3">
      <c r="A110" s="3" t="s">
        <v>6</v>
      </c>
      <c r="B110" s="4" t="s">
        <v>7</v>
      </c>
      <c r="C110" s="4" t="s">
        <v>10</v>
      </c>
      <c r="D110" s="16">
        <f>IFERROR(VLOOKUP(C110,Sheet2!$A$1:$Y$19,12,0),0)</f>
        <v>0</v>
      </c>
      <c r="E110" s="13" t="str">
        <f>VLOOKUP(C110,Sheet1!$D$2:$E$25,2,0)</f>
        <v>VENDIDA</v>
      </c>
      <c r="F110" s="11">
        <v>0</v>
      </c>
      <c r="G110" s="11">
        <v>0</v>
      </c>
      <c r="H110" s="11">
        <v>0</v>
      </c>
      <c r="I110" t="s">
        <v>84</v>
      </c>
      <c r="J110">
        <v>2025</v>
      </c>
      <c r="K110" s="11">
        <f>IFERROR(VLOOKUP(C110,Sheet2!$A$1:$Y$19,13,0),0)</f>
        <v>0</v>
      </c>
    </row>
    <row r="111" spans="1:11" x14ac:dyDescent="0.25">
      <c r="A111" s="9" t="s">
        <v>72</v>
      </c>
      <c r="B111" s="7" t="s">
        <v>73</v>
      </c>
      <c r="C111" s="7" t="s">
        <v>71</v>
      </c>
      <c r="D111" s="16">
        <f>IFERROR(VLOOKUP(C111,Sheet2!$A$1:$Y$19,12,0),0)</f>
        <v>0</v>
      </c>
      <c r="E111" s="13" t="str">
        <f>VLOOKUP(C111,Sheet1!$D$2:$E$25,2,0)</f>
        <v>VENDIDA</v>
      </c>
      <c r="F111" s="11">
        <v>0</v>
      </c>
      <c r="G111" s="11">
        <v>0</v>
      </c>
      <c r="H111" s="11">
        <v>0</v>
      </c>
      <c r="I111" t="s">
        <v>84</v>
      </c>
      <c r="J111">
        <v>2025</v>
      </c>
      <c r="K111" s="11">
        <f>IFERROR(VLOOKUP(C111,Sheet2!$A$1:$Y$19,13,0),0)</f>
        <v>0</v>
      </c>
    </row>
    <row r="112" spans="1:11" x14ac:dyDescent="0.25">
      <c r="A112" s="9" t="s">
        <v>82</v>
      </c>
      <c r="B112" s="7" t="s">
        <v>75</v>
      </c>
      <c r="C112" s="9" t="s">
        <v>74</v>
      </c>
      <c r="D112" s="16">
        <f>IFERROR(VLOOKUP(C112,Sheet2!$A$1:$Y$19,12,0),0)</f>
        <v>4110</v>
      </c>
      <c r="E112" s="13" t="str">
        <f>VLOOKUP(C112,Sheet1!$D$2:$E$25,2,0)</f>
        <v>ELISABETE</v>
      </c>
      <c r="F112" s="11">
        <v>362.24</v>
      </c>
      <c r="G112" s="11">
        <v>222.55</v>
      </c>
      <c r="H112" s="11">
        <v>0</v>
      </c>
      <c r="I112" t="s">
        <v>84</v>
      </c>
      <c r="J112">
        <v>2025</v>
      </c>
      <c r="K112" s="11">
        <f>IFERROR(VLOOKUP(C112,Sheet2!$A$1:$Y$19,13,0),0)</f>
        <v>5.4051094890510951</v>
      </c>
    </row>
    <row r="113" spans="1:11" ht="15.75" thickBot="1" x14ac:dyDescent="0.3">
      <c r="A113" s="3" t="s">
        <v>44</v>
      </c>
      <c r="B113" s="4" t="s">
        <v>45</v>
      </c>
      <c r="C113" s="9" t="s">
        <v>83</v>
      </c>
      <c r="D113" s="16">
        <f>IFERROR(VLOOKUP(C113,Sheet2!$A$1:$Y$19,12,0),0)</f>
        <v>0</v>
      </c>
      <c r="E113" s="13" t="str">
        <f>VLOOKUP(C113,Sheet1!$D$2:$E$25,2,0)</f>
        <v>EMANUEL</v>
      </c>
      <c r="F113" s="11">
        <v>406.89</v>
      </c>
      <c r="G113" s="11">
        <v>0</v>
      </c>
      <c r="H113" s="11">
        <v>0</v>
      </c>
      <c r="I113" t="s">
        <v>84</v>
      </c>
      <c r="J113">
        <v>2025</v>
      </c>
      <c r="K113" s="11">
        <f>IFERROR(VLOOKUP(C113,Sheet2!$A$1:$Y$19,13,0),0)</f>
        <v>0</v>
      </c>
    </row>
    <row r="114" spans="1:11" ht="15.75" thickBot="1" x14ac:dyDescent="0.3">
      <c r="A114" s="3" t="s">
        <v>16</v>
      </c>
      <c r="B114" s="4" t="s">
        <v>17</v>
      </c>
      <c r="C114" s="4" t="s">
        <v>18</v>
      </c>
      <c r="D114" s="16">
        <f>IFERROR(VLOOKUP(C114,Sheet2!$A$1:$Y$19,15,0),0)</f>
        <v>23</v>
      </c>
      <c r="E114" s="13" t="str">
        <f>VLOOKUP(C114,Sheet1!$D$2:$E$25,2,0)</f>
        <v>SUPLENTE</v>
      </c>
      <c r="F114" s="11">
        <v>475.93</v>
      </c>
      <c r="G114" s="11">
        <v>0</v>
      </c>
      <c r="H114" s="11">
        <v>0</v>
      </c>
      <c r="I114" t="s">
        <v>85</v>
      </c>
      <c r="J114">
        <v>2025</v>
      </c>
      <c r="K114" s="11">
        <f>IFERROR(VLOOKUP(C114,Sheet2!$A$1:$Y$19,16,0),0)</f>
        <v>1228.1739130434783</v>
      </c>
    </row>
    <row r="115" spans="1:11" ht="15.75" thickBot="1" x14ac:dyDescent="0.3">
      <c r="A115" s="3" t="s">
        <v>6</v>
      </c>
      <c r="B115" s="4" t="s">
        <v>7</v>
      </c>
      <c r="C115" s="4" t="s">
        <v>14</v>
      </c>
      <c r="D115" s="16">
        <f>IFERROR(VLOOKUP(C115,Sheet2!$A$1:$Y$19,15,0),0)</f>
        <v>1019</v>
      </c>
      <c r="E115" s="13" t="str">
        <f>VLOOKUP(C115,Sheet1!$D$2:$E$25,2,0)</f>
        <v>MARCO ANDRÉ SOUSA</v>
      </c>
      <c r="F115" s="11">
        <v>437.21</v>
      </c>
      <c r="G115" s="11">
        <v>72.05</v>
      </c>
      <c r="H115" s="11">
        <v>0</v>
      </c>
      <c r="I115" t="s">
        <v>85</v>
      </c>
      <c r="J115">
        <v>2025</v>
      </c>
      <c r="K115" s="11">
        <f>IFERROR(VLOOKUP(C115,Sheet2!$A$1:$Y$19,16,0),0)</f>
        <v>26.550539744847885</v>
      </c>
    </row>
    <row r="116" spans="1:11" ht="15.75" thickBot="1" x14ac:dyDescent="0.3">
      <c r="A116" s="3" t="s">
        <v>6</v>
      </c>
      <c r="B116" s="4" t="s">
        <v>7</v>
      </c>
      <c r="C116" s="4" t="s">
        <v>12</v>
      </c>
      <c r="D116" s="16">
        <f>IFERROR(VLOOKUP(C116,Sheet2!$A$1:$Y$19,15,0),0)</f>
        <v>1962</v>
      </c>
      <c r="E116" s="13" t="str">
        <f>VLOOKUP(C116,Sheet1!$D$2:$E$25,2,0)</f>
        <v>MANUEL ALBERTO ALVES DA COSTA</v>
      </c>
      <c r="F116" s="11">
        <v>927.38</v>
      </c>
      <c r="G116" s="11">
        <v>143</v>
      </c>
      <c r="H116" s="11">
        <v>0</v>
      </c>
      <c r="I116" t="s">
        <v>85</v>
      </c>
      <c r="J116">
        <v>2025</v>
      </c>
      <c r="K116" s="11">
        <f>IFERROR(VLOOKUP(C116,Sheet2!$A$1:$Y$19,16,0),0)</f>
        <v>28.747196738022424</v>
      </c>
    </row>
    <row r="117" spans="1:11" ht="15.75" thickBot="1" x14ac:dyDescent="0.3">
      <c r="A117" s="3" t="s">
        <v>6</v>
      </c>
      <c r="B117" s="4" t="s">
        <v>7</v>
      </c>
      <c r="C117" s="4" t="s">
        <v>15</v>
      </c>
      <c r="D117" s="16">
        <f>IFERROR(VLOOKUP(C117,Sheet2!$A$1:$Y$19,15,0),0)</f>
        <v>1821</v>
      </c>
      <c r="E117" s="13" t="str">
        <f>VLOOKUP(C117,Sheet1!$D$2:$E$25,2,0)</f>
        <v>SUPLENTE</v>
      </c>
      <c r="F117" s="11">
        <v>671.82</v>
      </c>
      <c r="G117" s="11">
        <v>99.45</v>
      </c>
      <c r="H117" s="11">
        <v>0</v>
      </c>
      <c r="I117" t="s">
        <v>85</v>
      </c>
      <c r="J117">
        <v>2025</v>
      </c>
      <c r="K117" s="11">
        <f>IFERROR(VLOOKUP(C117,Sheet2!$A$1:$Y$19,16,0),0)</f>
        <v>22.504118616144975</v>
      </c>
    </row>
    <row r="118" spans="1:11" ht="15.75" thickBot="1" x14ac:dyDescent="0.3">
      <c r="A118" s="3" t="s">
        <v>6</v>
      </c>
      <c r="B118" s="4" t="s">
        <v>7</v>
      </c>
      <c r="C118" s="4" t="s">
        <v>8</v>
      </c>
      <c r="D118" s="16">
        <f>IFERROR(VLOOKUP(C118,Sheet2!$A$1:$Y$19,15,0),0)</f>
        <v>2217</v>
      </c>
      <c r="E118" s="13" t="str">
        <f>VLOOKUP(C118,Sheet1!$D$2:$E$25,2,0)</f>
        <v>SUPLENTE</v>
      </c>
      <c r="F118" s="11">
        <v>723.51</v>
      </c>
      <c r="G118" s="11">
        <v>79.599999999999994</v>
      </c>
      <c r="H118" s="11">
        <v>403.14</v>
      </c>
      <c r="I118" t="s">
        <v>85</v>
      </c>
      <c r="J118">
        <v>2025</v>
      </c>
      <c r="K118" s="11">
        <f>IFERROR(VLOOKUP(C118,Sheet2!$A$1:$Y$19,16,0),0)</f>
        <v>19.964817320703652</v>
      </c>
    </row>
    <row r="119" spans="1:11" ht="15.75" thickBot="1" x14ac:dyDescent="0.3">
      <c r="A119" s="3" t="s">
        <v>40</v>
      </c>
      <c r="B119" s="4" t="s">
        <v>41</v>
      </c>
      <c r="C119" s="4" t="s">
        <v>42</v>
      </c>
      <c r="D119" s="16">
        <f>IFERROR(VLOOKUP(C119,Sheet2!$A$1:$Y$19,15,0),0)</f>
        <v>0</v>
      </c>
      <c r="E119" s="13" t="str">
        <f>VLOOKUP(C119,Sheet1!$D$2:$E$25,2,0)</f>
        <v>VENDIDA</v>
      </c>
      <c r="F119" s="11">
        <v>632.84</v>
      </c>
      <c r="G119" s="11">
        <v>0</v>
      </c>
      <c r="H119" s="11">
        <v>0</v>
      </c>
      <c r="I119" t="s">
        <v>85</v>
      </c>
      <c r="J119">
        <v>2025</v>
      </c>
      <c r="K119" s="11">
        <f>IFERROR(VLOOKUP(C119,Sheet2!$A$1:$Y$19,16,0),0)</f>
        <v>0</v>
      </c>
    </row>
    <row r="120" spans="1:11" ht="15.75" thickBot="1" x14ac:dyDescent="0.3">
      <c r="A120" s="3" t="s">
        <v>19</v>
      </c>
      <c r="B120" s="4" t="s">
        <v>20</v>
      </c>
      <c r="C120" s="4" t="s">
        <v>21</v>
      </c>
      <c r="D120" s="16">
        <f>IFERROR(VLOOKUP(C120,Sheet2!$A$1:$Y$19,15,0),0)</f>
        <v>1561</v>
      </c>
      <c r="E120" s="13" t="str">
        <f>VLOOKUP(C120,Sheet1!$D$2:$E$25,2,0)</f>
        <v>JOSÉ FRANCISCO CORREIA GONÇALVES</v>
      </c>
      <c r="F120" s="11">
        <v>180.59</v>
      </c>
      <c r="G120" s="11">
        <v>0</v>
      </c>
      <c r="H120" s="11">
        <v>187.99</v>
      </c>
      <c r="I120" t="s">
        <v>85</v>
      </c>
      <c r="J120">
        <v>2025</v>
      </c>
      <c r="K120" s="11">
        <f>IFERROR(VLOOKUP(C120,Sheet2!$A$1:$Y$19,16,0),0)</f>
        <v>7.1377322229340168</v>
      </c>
    </row>
    <row r="121" spans="1:11" ht="15.75" thickBot="1" x14ac:dyDescent="0.3">
      <c r="A121" s="3" t="s">
        <v>16</v>
      </c>
      <c r="B121" s="4" t="s">
        <v>27</v>
      </c>
      <c r="C121" s="4" t="s">
        <v>28</v>
      </c>
      <c r="D121" s="16">
        <f>IFERROR(VLOOKUP(C121,Sheet2!$A$1:$Y$19,15,0),0)</f>
        <v>3412</v>
      </c>
      <c r="E121" s="13" t="str">
        <f>VLOOKUP(C121,Sheet1!$D$2:$E$25,2,0)</f>
        <v>RENATO FERREIRA</v>
      </c>
      <c r="F121" s="11">
        <v>375.61</v>
      </c>
      <c r="G121" s="11">
        <v>102.9</v>
      </c>
      <c r="H121" s="11">
        <v>0</v>
      </c>
      <c r="I121" t="s">
        <v>85</v>
      </c>
      <c r="J121">
        <v>2025</v>
      </c>
      <c r="K121" s="11">
        <f>IFERROR(VLOOKUP(C121,Sheet2!$A$1:$Y$19,16,0),0)</f>
        <v>6.7315357561547478</v>
      </c>
    </row>
    <row r="122" spans="1:11" ht="15.75" thickBot="1" x14ac:dyDescent="0.3">
      <c r="A122" s="3" t="s">
        <v>16</v>
      </c>
      <c r="B122" s="4" t="s">
        <v>29</v>
      </c>
      <c r="C122" s="4" t="s">
        <v>30</v>
      </c>
      <c r="D122" s="16">
        <f>IFERROR(VLOOKUP(C122,Sheet2!$A$1:$Y$19,15,0),0)</f>
        <v>3540</v>
      </c>
      <c r="E122" s="13" t="str">
        <f>VLOOKUP(C122,Sheet1!$D$2:$E$25,2,0)</f>
        <v>VÃNIA SILVA COMERCIAL</v>
      </c>
      <c r="F122" s="11">
        <v>200.98</v>
      </c>
      <c r="G122" s="11">
        <v>142.35</v>
      </c>
      <c r="H122" s="11">
        <v>0</v>
      </c>
      <c r="I122" t="s">
        <v>85</v>
      </c>
      <c r="J122">
        <v>2025</v>
      </c>
      <c r="K122" s="11">
        <f>IFERROR(VLOOKUP(C122,Sheet2!$A$1:$Y$19,16,0),0)</f>
        <v>5.9129943502824851</v>
      </c>
    </row>
    <row r="123" spans="1:11" ht="15.75" thickBot="1" x14ac:dyDescent="0.3">
      <c r="A123" s="3" t="s">
        <v>16</v>
      </c>
      <c r="B123" s="4" t="s">
        <v>29</v>
      </c>
      <c r="C123" s="4" t="s">
        <v>32</v>
      </c>
      <c r="D123" s="16">
        <f>IFERROR(VLOOKUP(C123,Sheet2!$A$1:$Y$19,15,0),0)</f>
        <v>3846</v>
      </c>
      <c r="E123" s="13" t="str">
        <f>VLOOKUP(C123,Sheet1!$D$2:$E$25,2,0)</f>
        <v>PEDRO FONSECA COMERCIAL</v>
      </c>
      <c r="F123" s="11">
        <v>313.17</v>
      </c>
      <c r="G123" s="11">
        <v>125.6</v>
      </c>
      <c r="H123" s="11">
        <v>0</v>
      </c>
      <c r="I123" t="s">
        <v>85</v>
      </c>
      <c r="J123">
        <v>2025</v>
      </c>
      <c r="K123" s="11">
        <f>IFERROR(VLOOKUP(C123,Sheet2!$A$1:$Y$19,16,0),0)</f>
        <v>8.5189807592303683</v>
      </c>
    </row>
    <row r="124" spans="1:11" ht="15.75" thickBot="1" x14ac:dyDescent="0.3">
      <c r="A124" s="3" t="s">
        <v>23</v>
      </c>
      <c r="B124" s="4" t="s">
        <v>24</v>
      </c>
      <c r="C124" s="4" t="s">
        <v>25</v>
      </c>
      <c r="D124" s="16">
        <f>IFERROR(VLOOKUP(C124,Sheet2!$A$1:$Y$19,15,0),0)</f>
        <v>0</v>
      </c>
      <c r="E124" s="13" t="str">
        <f>VLOOKUP(C124,Sheet1!$D$2:$E$25,2,0)</f>
        <v>ENG. JOANA</v>
      </c>
      <c r="F124" s="11">
        <v>0</v>
      </c>
      <c r="G124" s="11">
        <v>102.75</v>
      </c>
      <c r="H124" s="11">
        <v>0</v>
      </c>
      <c r="I124" t="s">
        <v>85</v>
      </c>
      <c r="J124">
        <v>2025</v>
      </c>
      <c r="K124" s="11">
        <f>IFERROR(VLOOKUP(C124,Sheet2!$A$1:$Y$19,16,0),0)</f>
        <v>0</v>
      </c>
    </row>
    <row r="125" spans="1:11" ht="15.75" thickBot="1" x14ac:dyDescent="0.3">
      <c r="A125" s="3" t="s">
        <v>34</v>
      </c>
      <c r="B125" s="4" t="s">
        <v>35</v>
      </c>
      <c r="C125" s="4" t="s">
        <v>36</v>
      </c>
      <c r="D125" s="16">
        <f>IFERROR(VLOOKUP(C125,Sheet2!$A$1:$Y$19,15,0),0)</f>
        <v>2218</v>
      </c>
      <c r="E125" s="13" t="str">
        <f>VLOOKUP(C125,Sheet1!$D$2:$E$25,2,0)</f>
        <v>FABIO DANIEL FREITAS DA SILVA</v>
      </c>
      <c r="F125" s="11">
        <v>1090.32</v>
      </c>
      <c r="G125" s="11">
        <v>210.13</v>
      </c>
      <c r="H125" s="11">
        <v>0</v>
      </c>
      <c r="I125" t="s">
        <v>85</v>
      </c>
      <c r="J125">
        <v>2025</v>
      </c>
      <c r="K125" s="11">
        <f>IFERROR(VLOOKUP(C125,Sheet2!$A$1:$Y$19,16,0),0)</f>
        <v>30.025247971145173</v>
      </c>
    </row>
    <row r="126" spans="1:11" ht="15.75" thickBot="1" x14ac:dyDescent="0.3">
      <c r="A126" s="3" t="s">
        <v>34</v>
      </c>
      <c r="B126" s="4" t="s">
        <v>35</v>
      </c>
      <c r="C126" s="4" t="s">
        <v>38</v>
      </c>
      <c r="D126" s="16">
        <f>IFERROR(VLOOKUP(C126,Sheet2!$A$1:$Y$19,15,0),0)</f>
        <v>2487</v>
      </c>
      <c r="E126" s="13" t="str">
        <f>VLOOKUP(C126,Sheet1!$D$2:$E$25,2,0)</f>
        <v>PEDRO MANICHE</v>
      </c>
      <c r="F126" s="11">
        <v>1188.9000000000001</v>
      </c>
      <c r="G126" s="11">
        <v>245.48</v>
      </c>
      <c r="H126" s="11">
        <v>636.86</v>
      </c>
      <c r="I126" t="s">
        <v>85</v>
      </c>
      <c r="J126">
        <v>2025</v>
      </c>
      <c r="K126" s="11">
        <f>IFERROR(VLOOKUP(C126,Sheet2!$A$1:$Y$19,16,0),0)</f>
        <v>29.155609167671898</v>
      </c>
    </row>
    <row r="127" spans="1:11" ht="15.75" thickBot="1" x14ac:dyDescent="0.3">
      <c r="A127" s="3" t="s">
        <v>23</v>
      </c>
      <c r="B127" s="4" t="s">
        <v>24</v>
      </c>
      <c r="C127" s="4" t="s">
        <v>48</v>
      </c>
      <c r="D127" s="16">
        <f>IFERROR(VLOOKUP(C127,Sheet2!$A$1:$Y$19,15,0),0)</f>
        <v>0</v>
      </c>
      <c r="E127" s="13" t="str">
        <f>VLOOKUP(C127,Sheet1!$D$2:$E$25,2,0)</f>
        <v>ENG. MÓNICA</v>
      </c>
      <c r="F127" s="11">
        <v>0</v>
      </c>
      <c r="G127" s="11">
        <v>0</v>
      </c>
      <c r="H127" s="11">
        <v>0</v>
      </c>
      <c r="I127" t="s">
        <v>85</v>
      </c>
      <c r="J127">
        <v>2025</v>
      </c>
      <c r="K127" s="11">
        <f>IFERROR(VLOOKUP(C127,Sheet2!$A$1:$Y$19,16,0),0)</f>
        <v>0</v>
      </c>
    </row>
    <row r="128" spans="1:11" ht="15.75" thickBot="1" x14ac:dyDescent="0.3">
      <c r="A128" s="3" t="s">
        <v>44</v>
      </c>
      <c r="B128" s="4" t="s">
        <v>45</v>
      </c>
      <c r="C128" s="4" t="s">
        <v>46</v>
      </c>
      <c r="D128" s="16">
        <f>IFERROR(VLOOKUP(C128,Sheet2!$A$1:$Y$19,15,0),0)</f>
        <v>0</v>
      </c>
      <c r="E128" s="13" t="str">
        <f>VLOOKUP(C128,Sheet1!$D$2:$E$25,2,0)</f>
        <v>BRUNO BRITO COMERCIAL</v>
      </c>
      <c r="F128" s="11">
        <v>0</v>
      </c>
      <c r="G128" s="11">
        <v>0</v>
      </c>
      <c r="H128" s="11">
        <v>0</v>
      </c>
      <c r="I128" t="s">
        <v>85</v>
      </c>
      <c r="J128">
        <v>2025</v>
      </c>
      <c r="K128" s="11">
        <f>IFERROR(VLOOKUP(C128,Sheet2!$A$1:$Y$19,16,0),0)</f>
        <v>0</v>
      </c>
    </row>
    <row r="129" spans="1:11" ht="15.75" thickBot="1" x14ac:dyDescent="0.3">
      <c r="A129" s="3" t="s">
        <v>50</v>
      </c>
      <c r="B129" s="4" t="s">
        <v>51</v>
      </c>
      <c r="C129" s="4" t="s">
        <v>52</v>
      </c>
      <c r="D129" s="16">
        <f>IFERROR(VLOOKUP(C129,Sheet2!$A$1:$Y$19,15,0),0)</f>
        <v>0</v>
      </c>
      <c r="E129" s="13" t="str">
        <f>VLOOKUP(C129,Sheet1!$D$2:$E$25,2,0)</f>
        <v>JOSÉ FRANCISCO CORREIA GONÇALVES</v>
      </c>
      <c r="F129" s="11">
        <v>288.01</v>
      </c>
      <c r="G129" s="11">
        <v>0</v>
      </c>
      <c r="H129" s="11">
        <v>0</v>
      </c>
      <c r="I129" t="s">
        <v>85</v>
      </c>
      <c r="J129">
        <v>2025</v>
      </c>
      <c r="K129" s="11">
        <f>IFERROR(VLOOKUP(C129,Sheet2!$A$1:$Y$19,16,0),0)</f>
        <v>0</v>
      </c>
    </row>
    <row r="130" spans="1:11" ht="15.75" thickBot="1" x14ac:dyDescent="0.3">
      <c r="A130" s="3" t="s">
        <v>16</v>
      </c>
      <c r="B130" s="8">
        <v>220</v>
      </c>
      <c r="C130" s="4" t="s">
        <v>53</v>
      </c>
      <c r="D130" s="16">
        <f>IFERROR(VLOOKUP(C130,Sheet2!$A$1:$Y$19,15,0),0)</f>
        <v>0</v>
      </c>
      <c r="E130" s="13" t="str">
        <f>VLOOKUP(C130,Sheet1!$D$2:$E$25,2,0)</f>
        <v>SUPLENTE</v>
      </c>
      <c r="F130" s="11">
        <v>0</v>
      </c>
      <c r="G130" s="11">
        <v>108.38</v>
      </c>
      <c r="H130" s="11">
        <v>1981.41</v>
      </c>
      <c r="I130" t="s">
        <v>85</v>
      </c>
      <c r="J130">
        <v>2025</v>
      </c>
      <c r="K130" s="11">
        <f>IFERROR(VLOOKUP(C130,Sheet2!$A$1:$Y$19,16,0),0)</f>
        <v>0</v>
      </c>
    </row>
    <row r="131" spans="1:11" ht="15.75" thickBot="1" x14ac:dyDescent="0.3">
      <c r="A131" s="3" t="s">
        <v>55</v>
      </c>
      <c r="B131" s="4" t="s">
        <v>56</v>
      </c>
      <c r="C131" s="4" t="s">
        <v>57</v>
      </c>
      <c r="D131" s="16">
        <f>IFERROR(VLOOKUP(C131,Sheet2!$A$1:$Y$19,15,0),0)</f>
        <v>0</v>
      </c>
      <c r="E131" s="13" t="str">
        <f>VLOOKUP(C131,Sheet1!$D$2:$E$25,2,0)</f>
        <v>LUIS FONSECA COMERCIAL</v>
      </c>
      <c r="F131" s="11">
        <v>0</v>
      </c>
      <c r="G131" s="11">
        <v>0</v>
      </c>
      <c r="H131" s="11">
        <v>0</v>
      </c>
      <c r="I131" t="s">
        <v>85</v>
      </c>
      <c r="J131">
        <v>2025</v>
      </c>
      <c r="K131" s="11">
        <f>IFERROR(VLOOKUP(C131,Sheet2!$A$1:$Y$19,16,0),0)</f>
        <v>0</v>
      </c>
    </row>
    <row r="132" spans="1:11" ht="15.75" thickBot="1" x14ac:dyDescent="0.3">
      <c r="A132" s="3" t="s">
        <v>44</v>
      </c>
      <c r="B132" s="4" t="s">
        <v>59</v>
      </c>
      <c r="C132" s="4" t="s">
        <v>60</v>
      </c>
      <c r="D132" s="16">
        <f>IFERROR(VLOOKUP(C132,Sheet2!$A$1:$Y$19,15,0),0)</f>
        <v>0</v>
      </c>
      <c r="E132" s="13" t="str">
        <f>VLOOKUP(C132,Sheet1!$D$2:$E$25,2,0)</f>
        <v>LOGISTICA</v>
      </c>
      <c r="F132" s="11">
        <v>0</v>
      </c>
      <c r="G132" s="11">
        <v>0</v>
      </c>
      <c r="H132" s="11">
        <v>0</v>
      </c>
      <c r="I132" t="s">
        <v>85</v>
      </c>
      <c r="J132">
        <v>2025</v>
      </c>
      <c r="K132" s="11">
        <f>IFERROR(VLOOKUP(C132,Sheet2!$A$1:$Y$19,16,0),0)</f>
        <v>0</v>
      </c>
    </row>
    <row r="133" spans="1:11" ht="15.75" thickBot="1" x14ac:dyDescent="0.3">
      <c r="A133" s="3" t="s">
        <v>6</v>
      </c>
      <c r="B133" s="4" t="s">
        <v>7</v>
      </c>
      <c r="C133" s="4" t="s">
        <v>10</v>
      </c>
      <c r="D133" s="16">
        <f>IFERROR(VLOOKUP(C133,Sheet2!$A$1:$Y$19,15,0),0)</f>
        <v>0</v>
      </c>
      <c r="E133" s="13" t="str">
        <f>VLOOKUP(C133,Sheet1!$D$2:$E$25,2,0)</f>
        <v>VENDIDA</v>
      </c>
      <c r="F133" s="11">
        <v>100.73</v>
      </c>
      <c r="G133" s="11">
        <v>0</v>
      </c>
      <c r="H133" s="11">
        <v>0</v>
      </c>
      <c r="I133" t="s">
        <v>85</v>
      </c>
      <c r="J133">
        <v>2025</v>
      </c>
      <c r="K133" s="11">
        <f>IFERROR(VLOOKUP(C133,Sheet2!$A$1:$Y$19,16,0),0)</f>
        <v>0</v>
      </c>
    </row>
    <row r="134" spans="1:11" x14ac:dyDescent="0.25">
      <c r="A134" s="9" t="s">
        <v>72</v>
      </c>
      <c r="B134" s="7" t="s">
        <v>73</v>
      </c>
      <c r="C134" s="7" t="s">
        <v>71</v>
      </c>
      <c r="D134" s="16">
        <f>IFERROR(VLOOKUP(C134,Sheet2!$A$1:$Y$19,15,0),0)</f>
        <v>0</v>
      </c>
      <c r="E134" s="13" t="str">
        <f>VLOOKUP(C134,Sheet1!$D$2:$E$25,2,0)</f>
        <v>VENDIDA</v>
      </c>
      <c r="F134" s="11">
        <v>0</v>
      </c>
      <c r="G134" s="11">
        <v>0</v>
      </c>
      <c r="H134" s="11">
        <v>0</v>
      </c>
      <c r="I134" t="s">
        <v>85</v>
      </c>
      <c r="J134">
        <v>2025</v>
      </c>
      <c r="K134" s="11">
        <f>IFERROR(VLOOKUP(C134,Sheet2!$A$1:$Y$19,16,0),0)</f>
        <v>0</v>
      </c>
    </row>
    <row r="135" spans="1:11" x14ac:dyDescent="0.25">
      <c r="A135" s="9" t="s">
        <v>82</v>
      </c>
      <c r="B135" s="7" t="s">
        <v>75</v>
      </c>
      <c r="C135" s="9" t="s">
        <v>74</v>
      </c>
      <c r="D135" s="16">
        <f>IFERROR(VLOOKUP(C135,Sheet2!$A$1:$Y$19,15,0),0)</f>
        <v>3353</v>
      </c>
      <c r="E135" s="13" t="str">
        <f>VLOOKUP(C135,Sheet1!$D$2:$E$25,2,0)</f>
        <v>ELISABETE</v>
      </c>
      <c r="F135" s="11">
        <v>275.93</v>
      </c>
      <c r="G135" s="11">
        <v>201.4</v>
      </c>
      <c r="H135" s="11">
        <v>0</v>
      </c>
      <c r="I135" t="s">
        <v>85</v>
      </c>
      <c r="J135">
        <v>2025</v>
      </c>
      <c r="K135" s="11">
        <f>IFERROR(VLOOKUP(C135,Sheet2!$A$1:$Y$19,16,0),0)</f>
        <v>4.9442290486131828</v>
      </c>
    </row>
    <row r="136" spans="1:11" ht="15.75" thickBot="1" x14ac:dyDescent="0.3">
      <c r="A136" s="3" t="s">
        <v>44</v>
      </c>
      <c r="B136" s="4" t="s">
        <v>45</v>
      </c>
      <c r="C136" s="9" t="s">
        <v>83</v>
      </c>
      <c r="D136" s="16">
        <f>IFERROR(VLOOKUP(C136,Sheet2!$A$1:$Y$19,15,0),0)</f>
        <v>0</v>
      </c>
      <c r="E136" s="13" t="str">
        <f>VLOOKUP(C136,Sheet1!$D$2:$E$25,2,0)</f>
        <v>EMANUEL</v>
      </c>
      <c r="F136" s="11">
        <v>0</v>
      </c>
      <c r="G136" s="11">
        <v>0</v>
      </c>
      <c r="H136" s="11">
        <v>0</v>
      </c>
      <c r="I136" t="s">
        <v>85</v>
      </c>
      <c r="J136">
        <v>2025</v>
      </c>
      <c r="K136" s="11">
        <f>IFERROR(VLOOKUP(C136,Sheet2!$A$1:$Y$19,16,0),0)</f>
        <v>0</v>
      </c>
    </row>
    <row r="137" spans="1:11" ht="15.75" thickBot="1" x14ac:dyDescent="0.3">
      <c r="A137" s="3" t="s">
        <v>44</v>
      </c>
      <c r="B137" s="4" t="s">
        <v>45</v>
      </c>
      <c r="C137" s="9" t="s">
        <v>86</v>
      </c>
      <c r="D137" s="16">
        <f>IFERROR(VLOOKUP(C137,Sheet2!$A$1:$Y$19,15,0),0)</f>
        <v>0</v>
      </c>
      <c r="E137" s="13" t="str">
        <f>VLOOKUP(C137,Sheet1!$D$2:$E$25,2,0)</f>
        <v>SANDRA SILVA</v>
      </c>
      <c r="F137" s="11">
        <v>403.95</v>
      </c>
      <c r="G137" s="11">
        <v>0</v>
      </c>
      <c r="H137" s="11">
        <v>0</v>
      </c>
      <c r="I137" t="s">
        <v>85</v>
      </c>
      <c r="J137">
        <v>2025</v>
      </c>
      <c r="K137" s="11">
        <f>IFERROR(VLOOKUP(C137,Sheet2!$A$1:$Y$19,16,0),0)</f>
        <v>0</v>
      </c>
    </row>
    <row r="138" spans="1:11" ht="15.75" thickBot="1" x14ac:dyDescent="0.3">
      <c r="A138" s="3" t="s">
        <v>16</v>
      </c>
      <c r="B138" s="4" t="s">
        <v>17</v>
      </c>
      <c r="C138" s="4" t="s">
        <v>18</v>
      </c>
      <c r="D138" s="16">
        <f>IFERROR(VLOOKUP(C138,Sheet2!$A$1:$Y$19,18,0),0)</f>
        <v>1593</v>
      </c>
      <c r="E138" s="13" t="str">
        <f>VLOOKUP(C138,Sheet1!$D$2:$E$25,2,0)</f>
        <v>SUPLENTE</v>
      </c>
      <c r="F138" s="11">
        <v>1826.31</v>
      </c>
      <c r="G138" s="11">
        <v>210.15</v>
      </c>
      <c r="H138" s="11">
        <v>0</v>
      </c>
      <c r="I138" t="s">
        <v>88</v>
      </c>
      <c r="J138">
        <v>2025</v>
      </c>
      <c r="K138" s="11">
        <f>IFERROR(VLOOKUP(C138,Sheet2!$A$1:$Y$19,19,0),0)</f>
        <v>68.693659761456374</v>
      </c>
    </row>
    <row r="139" spans="1:11" ht="15.75" thickBot="1" x14ac:dyDescent="0.3">
      <c r="A139" s="3" t="s">
        <v>6</v>
      </c>
      <c r="B139" s="4" t="s">
        <v>7</v>
      </c>
      <c r="C139" s="4" t="s">
        <v>14</v>
      </c>
      <c r="D139" s="16">
        <f>IFERROR(VLOOKUP(C139,Sheet2!$A$1:$Y$19,18,0),0)</f>
        <v>1937</v>
      </c>
      <c r="E139" s="13" t="str">
        <f>VLOOKUP(C139,Sheet1!$D$2:$E$25,2,0)</f>
        <v>MARCO ANDRÉ SOUSA</v>
      </c>
      <c r="F139" s="11">
        <v>939.69</v>
      </c>
      <c r="G139" s="11">
        <v>108.85</v>
      </c>
      <c r="H139" s="11">
        <v>0</v>
      </c>
      <c r="I139" t="s">
        <v>88</v>
      </c>
      <c r="J139">
        <v>2025</v>
      </c>
      <c r="K139" s="11">
        <f>IFERROR(VLOOKUP(C139,Sheet2!$A$1:$Y$19,19,0),0)</f>
        <v>28.934950955085188</v>
      </c>
    </row>
    <row r="140" spans="1:11" ht="15.75" thickBot="1" x14ac:dyDescent="0.3">
      <c r="A140" s="3" t="s">
        <v>6</v>
      </c>
      <c r="B140" s="4" t="s">
        <v>7</v>
      </c>
      <c r="C140" s="4" t="s">
        <v>12</v>
      </c>
      <c r="D140" s="16">
        <f>IFERROR(VLOOKUP(C140,Sheet2!$A$1:$Y$19,18,0),0)</f>
        <v>1794</v>
      </c>
      <c r="E140" s="13" t="str">
        <f>VLOOKUP(C140,Sheet1!$D$2:$E$25,2,0)</f>
        <v>MANUEL ALBERTO ALVES DA COSTA</v>
      </c>
      <c r="F140" s="11">
        <v>664.76</v>
      </c>
      <c r="G140" s="11">
        <v>102</v>
      </c>
      <c r="H140" s="11">
        <v>881.5</v>
      </c>
      <c r="I140" t="s">
        <v>88</v>
      </c>
      <c r="J140">
        <v>2025</v>
      </c>
      <c r="K140" s="11">
        <f>IFERROR(VLOOKUP(C140,Sheet2!$A$1:$Y$19,19,0),0)</f>
        <v>22.046265328874021</v>
      </c>
    </row>
    <row r="141" spans="1:11" ht="15.75" thickBot="1" x14ac:dyDescent="0.3">
      <c r="A141" s="3" t="s">
        <v>6</v>
      </c>
      <c r="B141" s="4" t="s">
        <v>7</v>
      </c>
      <c r="C141" s="4" t="s">
        <v>15</v>
      </c>
      <c r="D141" s="16">
        <f>IFERROR(VLOOKUP(C141,Sheet2!$A$1:$Y$19,18,0),0)</f>
        <v>3648</v>
      </c>
      <c r="E141" s="13" t="str">
        <f>VLOOKUP(C141,Sheet1!$D$2:$E$25,2,0)</f>
        <v>SUPLENTE</v>
      </c>
      <c r="F141" s="11">
        <v>1380.29</v>
      </c>
      <c r="G141" s="11">
        <v>69.8</v>
      </c>
      <c r="H141" s="11">
        <v>357.89</v>
      </c>
      <c r="I141" t="s">
        <v>88</v>
      </c>
      <c r="J141">
        <v>2025</v>
      </c>
      <c r="K141" s="11">
        <f>IFERROR(VLOOKUP(C141,Sheet2!$A$1:$Y$19,19,0),0)</f>
        <v>22.564692982456137</v>
      </c>
    </row>
    <row r="142" spans="1:11" ht="15.75" thickBot="1" x14ac:dyDescent="0.3">
      <c r="A142" s="3" t="s">
        <v>6</v>
      </c>
      <c r="B142" s="4" t="s">
        <v>7</v>
      </c>
      <c r="C142" s="4" t="s">
        <v>8</v>
      </c>
      <c r="D142" s="16">
        <f>IFERROR(VLOOKUP(C142,Sheet2!$A$1:$Y$19,18,0),0)</f>
        <v>2683</v>
      </c>
      <c r="E142" s="13" t="str">
        <f>VLOOKUP(C142,Sheet1!$D$2:$E$25,2,0)</f>
        <v>SUPLENTE</v>
      </c>
      <c r="F142" s="11">
        <v>820.98</v>
      </c>
      <c r="G142" s="11">
        <v>114.95</v>
      </c>
      <c r="H142" s="11">
        <v>0</v>
      </c>
      <c r="I142" t="s">
        <v>88</v>
      </c>
      <c r="J142">
        <v>2025</v>
      </c>
      <c r="K142" s="11">
        <f>IFERROR(VLOOKUP(C142,Sheet2!$A$1:$Y$19,19,0),0)</f>
        <v>20.177786060380168</v>
      </c>
    </row>
    <row r="143" spans="1:11" ht="15.75" thickBot="1" x14ac:dyDescent="0.3">
      <c r="A143" s="3" t="s">
        <v>40</v>
      </c>
      <c r="B143" s="4" t="s">
        <v>41</v>
      </c>
      <c r="C143" s="4" t="s">
        <v>42</v>
      </c>
      <c r="D143" s="16">
        <f>IFERROR(VLOOKUP(C143,Sheet2!$A$1:$Y$19,18,0),0)</f>
        <v>0</v>
      </c>
      <c r="E143" s="13" t="str">
        <f>VLOOKUP(C143,Sheet1!$D$2:$E$25,2,0)</f>
        <v>VENDIDA</v>
      </c>
      <c r="F143" s="11">
        <v>273.42</v>
      </c>
      <c r="G143" s="11">
        <v>0</v>
      </c>
      <c r="H143" s="11">
        <v>0</v>
      </c>
      <c r="I143" t="s">
        <v>88</v>
      </c>
      <c r="J143">
        <v>2025</v>
      </c>
      <c r="K143" s="11">
        <f>IFERROR(VLOOKUP(C143,Sheet2!$A$1:$Y$19,19,0),0)</f>
        <v>0</v>
      </c>
    </row>
    <row r="144" spans="1:11" ht="15.75" thickBot="1" x14ac:dyDescent="0.3">
      <c r="A144" s="3" t="s">
        <v>19</v>
      </c>
      <c r="B144" s="4" t="s">
        <v>20</v>
      </c>
      <c r="C144" s="4" t="s">
        <v>21</v>
      </c>
      <c r="D144" s="16">
        <f>IFERROR(VLOOKUP(C144,Sheet2!$A$1:$Y$19,18,0),0)</f>
        <v>1504</v>
      </c>
      <c r="E144" s="13" t="str">
        <f>VLOOKUP(C144,Sheet1!$D$2:$E$25,2,0)</f>
        <v>JOSÉ FRANCISCO CORREIA GONÇALVES</v>
      </c>
      <c r="F144" s="11">
        <v>275.48</v>
      </c>
      <c r="G144" s="11">
        <v>0</v>
      </c>
      <c r="H144" s="11">
        <v>0</v>
      </c>
      <c r="I144" t="s">
        <v>88</v>
      </c>
      <c r="J144">
        <v>2025</v>
      </c>
      <c r="K144" s="11">
        <f>IFERROR(VLOOKUP(C144,Sheet2!$A$1:$Y$19,19,0),0)</f>
        <v>10.89561170212766</v>
      </c>
    </row>
    <row r="145" spans="1:11" ht="15.75" thickBot="1" x14ac:dyDescent="0.3">
      <c r="A145" s="3" t="s">
        <v>16</v>
      </c>
      <c r="B145" s="4" t="s">
        <v>27</v>
      </c>
      <c r="C145" s="4" t="s">
        <v>28</v>
      </c>
      <c r="D145" s="16">
        <f>IFERROR(VLOOKUP(C145,Sheet2!$A$1:$Y$19,18,0),0)</f>
        <v>2400</v>
      </c>
      <c r="E145" s="13" t="str">
        <f>VLOOKUP(C145,Sheet1!$D$2:$E$25,2,0)</f>
        <v>RENATO FERREIRA</v>
      </c>
      <c r="F145" s="11">
        <v>227.15</v>
      </c>
      <c r="G145" s="11">
        <v>154.30000000000001</v>
      </c>
      <c r="H145" s="11">
        <v>0</v>
      </c>
      <c r="I145" t="s">
        <v>88</v>
      </c>
      <c r="J145">
        <v>2025</v>
      </c>
      <c r="K145" s="11">
        <f>IFERROR(VLOOKUP(C145,Sheet2!$A$1:$Y$19,19,0),0)</f>
        <v>5.6579166666666669</v>
      </c>
    </row>
    <row r="146" spans="1:11" ht="15.75" thickBot="1" x14ac:dyDescent="0.3">
      <c r="A146" s="3" t="s">
        <v>16</v>
      </c>
      <c r="B146" s="4" t="s">
        <v>29</v>
      </c>
      <c r="C146" s="4" t="s">
        <v>30</v>
      </c>
      <c r="D146" s="16">
        <f>IFERROR(VLOOKUP(C146,Sheet2!$A$1:$Y$19,18,0),0)</f>
        <v>3594</v>
      </c>
      <c r="E146" s="13" t="str">
        <f>VLOOKUP(C146,Sheet1!$D$2:$E$25,2,0)</f>
        <v>VÃNIA SILVA COMERCIAL</v>
      </c>
      <c r="F146" s="11">
        <v>152.6</v>
      </c>
      <c r="G146" s="11">
        <v>154.30000000000001</v>
      </c>
      <c r="H146" s="11">
        <v>0</v>
      </c>
      <c r="I146" t="s">
        <v>88</v>
      </c>
      <c r="J146">
        <v>2025</v>
      </c>
      <c r="K146" s="11">
        <f>IFERROR(VLOOKUP(C146,Sheet2!$A$1:$Y$19,19,0),0)</f>
        <v>4.011129660545353</v>
      </c>
    </row>
    <row r="147" spans="1:11" ht="15.75" thickBot="1" x14ac:dyDescent="0.3">
      <c r="A147" s="3" t="s">
        <v>16</v>
      </c>
      <c r="B147" s="4" t="s">
        <v>29</v>
      </c>
      <c r="C147" s="4" t="s">
        <v>32</v>
      </c>
      <c r="D147" s="16">
        <f>IFERROR(VLOOKUP(C147,Sheet2!$A$1:$Y$19,18,0),0)</f>
        <v>4911</v>
      </c>
      <c r="E147" s="13" t="str">
        <f>VLOOKUP(C147,Sheet1!$D$2:$E$25,2,0)</f>
        <v>PEDRO FONSECA COMERCIAL</v>
      </c>
      <c r="F147" s="11">
        <v>359.43</v>
      </c>
      <c r="G147" s="11">
        <v>183.1</v>
      </c>
      <c r="H147" s="11">
        <v>0</v>
      </c>
      <c r="I147" t="s">
        <v>88</v>
      </c>
      <c r="J147">
        <v>2025</v>
      </c>
      <c r="K147" s="11">
        <f>IFERROR(VLOOKUP(C147,Sheet2!$A$1:$Y$19,19,0),0)</f>
        <v>7.1282834453268187</v>
      </c>
    </row>
    <row r="148" spans="1:11" ht="15.75" thickBot="1" x14ac:dyDescent="0.3">
      <c r="A148" s="3" t="s">
        <v>23</v>
      </c>
      <c r="B148" s="4" t="s">
        <v>24</v>
      </c>
      <c r="C148" s="4" t="s">
        <v>25</v>
      </c>
      <c r="D148" s="16">
        <f>IFERROR(VLOOKUP(C148,Sheet2!$A$1:$Y$19,18,0),0)</f>
        <v>0</v>
      </c>
      <c r="E148" s="13" t="str">
        <f>VLOOKUP(C148,Sheet1!$D$2:$E$25,2,0)</f>
        <v>ENG. JOANA</v>
      </c>
      <c r="F148" s="11">
        <v>0</v>
      </c>
      <c r="G148" s="11">
        <v>37.79</v>
      </c>
      <c r="H148" s="11">
        <v>0</v>
      </c>
      <c r="I148" t="s">
        <v>88</v>
      </c>
      <c r="J148">
        <v>2025</v>
      </c>
      <c r="K148" s="11">
        <f>IFERROR(VLOOKUP(C148,Sheet2!$A$1:$Y$19,19,0),0)</f>
        <v>0</v>
      </c>
    </row>
    <row r="149" spans="1:11" ht="15.75" thickBot="1" x14ac:dyDescent="0.3">
      <c r="A149" s="3" t="s">
        <v>34</v>
      </c>
      <c r="B149" s="4" t="s">
        <v>35</v>
      </c>
      <c r="C149" s="4" t="s">
        <v>36</v>
      </c>
      <c r="D149" s="16">
        <f>IFERROR(VLOOKUP(C149,Sheet2!$A$1:$Y$19,18,0),0)</f>
        <v>2201</v>
      </c>
      <c r="E149" s="13" t="str">
        <f>VLOOKUP(C149,Sheet1!$D$2:$E$25,2,0)</f>
        <v>FABIO DANIEL FREITAS DA SILVA</v>
      </c>
      <c r="F149" s="11">
        <v>786.01</v>
      </c>
      <c r="G149" s="11">
        <v>177.13</v>
      </c>
      <c r="H149" s="11">
        <v>228.58</v>
      </c>
      <c r="I149" t="s">
        <v>88</v>
      </c>
      <c r="J149">
        <v>2025</v>
      </c>
      <c r="K149" s="11">
        <f>IFERROR(VLOOKUP(C149,Sheet2!$A$1:$Y$19,19,0),0)</f>
        <v>23.656065424806911</v>
      </c>
    </row>
    <row r="150" spans="1:11" ht="15.75" thickBot="1" x14ac:dyDescent="0.3">
      <c r="A150" s="3" t="s">
        <v>34</v>
      </c>
      <c r="B150" s="4" t="s">
        <v>35</v>
      </c>
      <c r="C150" s="4" t="s">
        <v>38</v>
      </c>
      <c r="D150" s="16">
        <f>IFERROR(VLOOKUP(C150,Sheet2!$A$1:$Y$19,18,0),0)</f>
        <v>2583</v>
      </c>
      <c r="E150" s="13" t="str">
        <f>VLOOKUP(C150,Sheet1!$D$2:$E$25,2,0)</f>
        <v>PEDRO MANICHE</v>
      </c>
      <c r="F150" s="11">
        <v>1286.24</v>
      </c>
      <c r="G150" s="11">
        <v>212.88</v>
      </c>
      <c r="H150" s="11">
        <v>228.58</v>
      </c>
      <c r="I150" t="s">
        <v>88</v>
      </c>
      <c r="J150">
        <v>2025</v>
      </c>
      <c r="K150" s="11">
        <f>IFERROR(VLOOKUP(C150,Sheet2!$A$1:$Y$19,19,0),0)</f>
        <v>29.713511420828493</v>
      </c>
    </row>
    <row r="151" spans="1:11" ht="15.75" thickBot="1" x14ac:dyDescent="0.3">
      <c r="A151" s="3" t="s">
        <v>23</v>
      </c>
      <c r="B151" s="4" t="s">
        <v>24</v>
      </c>
      <c r="C151" s="4" t="s">
        <v>48</v>
      </c>
      <c r="D151" s="16">
        <f>IFERROR(VLOOKUP(C151,Sheet2!$A$1:$Y$19,18,0),0)</f>
        <v>0</v>
      </c>
      <c r="E151" s="13" t="str">
        <f>VLOOKUP(C151,Sheet1!$D$2:$E$25,2,0)</f>
        <v>ENG. MÓNICA</v>
      </c>
      <c r="F151" s="11">
        <v>0</v>
      </c>
      <c r="G151" s="11">
        <v>128.29</v>
      </c>
      <c r="H151" s="11">
        <v>0</v>
      </c>
      <c r="I151" t="s">
        <v>88</v>
      </c>
      <c r="J151">
        <v>2025</v>
      </c>
      <c r="K151" s="11">
        <f>IFERROR(VLOOKUP(C151,Sheet2!$A$1:$Y$19,19,0),0)</f>
        <v>0</v>
      </c>
    </row>
    <row r="152" spans="1:11" ht="15.75" thickBot="1" x14ac:dyDescent="0.3">
      <c r="A152" s="3" t="s">
        <v>44</v>
      </c>
      <c r="B152" s="4" t="s">
        <v>45</v>
      </c>
      <c r="C152" s="4" t="s">
        <v>46</v>
      </c>
      <c r="D152" s="16">
        <f>IFERROR(VLOOKUP(C152,Sheet2!$A$1:$Y$19,18,0),0)</f>
        <v>0</v>
      </c>
      <c r="E152" s="13" t="str">
        <f>VLOOKUP(C152,Sheet1!$D$2:$E$25,2,0)</f>
        <v>BRUNO BRITO COMERCIAL</v>
      </c>
      <c r="F152" s="11">
        <v>0</v>
      </c>
      <c r="G152" s="11">
        <v>0</v>
      </c>
      <c r="H152" s="11">
        <v>0</v>
      </c>
      <c r="I152" t="s">
        <v>88</v>
      </c>
      <c r="J152">
        <v>2025</v>
      </c>
      <c r="K152" s="11">
        <f>IFERROR(VLOOKUP(C152,Sheet2!$A$1:$Y$19,19,0),0)</f>
        <v>0</v>
      </c>
    </row>
    <row r="153" spans="1:11" ht="15.75" thickBot="1" x14ac:dyDescent="0.3">
      <c r="A153" s="3" t="s">
        <v>50</v>
      </c>
      <c r="B153" s="4" t="s">
        <v>51</v>
      </c>
      <c r="C153" s="4" t="s">
        <v>52</v>
      </c>
      <c r="D153" s="16">
        <f>IFERROR(VLOOKUP(C153,Sheet2!$A$1:$Y$19,18,0),0)</f>
        <v>0</v>
      </c>
      <c r="E153" s="13" t="str">
        <f>VLOOKUP(C153,Sheet1!$D$2:$E$25,2,0)</f>
        <v>JOSÉ FRANCISCO CORREIA GONÇALVES</v>
      </c>
      <c r="F153" s="11">
        <v>0</v>
      </c>
      <c r="G153" s="11">
        <v>0</v>
      </c>
      <c r="H153" s="11">
        <v>1161.78</v>
      </c>
      <c r="I153" t="s">
        <v>88</v>
      </c>
      <c r="J153">
        <v>2025</v>
      </c>
      <c r="K153" s="11">
        <f>IFERROR(VLOOKUP(C153,Sheet2!$A$1:$Y$19,19,0),0)</f>
        <v>0</v>
      </c>
    </row>
    <row r="154" spans="1:11" ht="15.75" thickBot="1" x14ac:dyDescent="0.3">
      <c r="A154" s="3" t="s">
        <v>16</v>
      </c>
      <c r="B154" s="8">
        <v>220</v>
      </c>
      <c r="C154" s="4" t="s">
        <v>53</v>
      </c>
      <c r="D154" s="16">
        <f>IFERROR(VLOOKUP(C154,Sheet2!$A$1:$Y$19,18,0),0)</f>
        <v>0</v>
      </c>
      <c r="E154" s="13" t="str">
        <f>VLOOKUP(C154,Sheet1!$D$2:$E$25,2,0)</f>
        <v>SUPLENTE</v>
      </c>
      <c r="F154" s="11">
        <v>0</v>
      </c>
      <c r="G154" s="11">
        <v>124.78</v>
      </c>
      <c r="H154" s="11">
        <v>0</v>
      </c>
      <c r="I154" t="s">
        <v>88</v>
      </c>
      <c r="J154">
        <v>2025</v>
      </c>
      <c r="K154" s="11">
        <f>IFERROR(VLOOKUP(C154,Sheet2!$A$1:$Y$19,19,0),0)</f>
        <v>0</v>
      </c>
    </row>
    <row r="155" spans="1:11" ht="15.75" thickBot="1" x14ac:dyDescent="0.3">
      <c r="A155" s="3" t="s">
        <v>55</v>
      </c>
      <c r="B155" s="4" t="s">
        <v>56</v>
      </c>
      <c r="C155" s="4" t="s">
        <v>57</v>
      </c>
      <c r="D155" s="16">
        <f>IFERROR(VLOOKUP(C155,Sheet2!$A$1:$Y$19,18,0),0)</f>
        <v>0</v>
      </c>
      <c r="E155" s="13" t="str">
        <f>VLOOKUP(C155,Sheet1!$D$2:$E$25,2,0)</f>
        <v>LUIS FONSECA COMERCIAL</v>
      </c>
      <c r="F155" s="11">
        <v>0</v>
      </c>
      <c r="G155" s="11">
        <v>0</v>
      </c>
      <c r="H155" s="11">
        <v>0</v>
      </c>
      <c r="I155" t="s">
        <v>88</v>
      </c>
      <c r="J155">
        <v>2025</v>
      </c>
      <c r="K155" s="11">
        <f>IFERROR(VLOOKUP(C155,Sheet2!$A$1:$Y$19,19,0),0)</f>
        <v>0</v>
      </c>
    </row>
    <row r="156" spans="1:11" ht="15.75" thickBot="1" x14ac:dyDescent="0.3">
      <c r="A156" s="3" t="s">
        <v>44</v>
      </c>
      <c r="B156" s="4" t="s">
        <v>59</v>
      </c>
      <c r="C156" s="4" t="s">
        <v>60</v>
      </c>
      <c r="D156" s="16">
        <f>IFERROR(VLOOKUP(C156,Sheet2!$A$1:$Y$19,18,0),0)</f>
        <v>0</v>
      </c>
      <c r="E156" s="13" t="str">
        <f>VLOOKUP(C156,Sheet1!$D$2:$E$25,2,0)</f>
        <v>LOGISTICA</v>
      </c>
      <c r="F156" s="11">
        <v>0</v>
      </c>
      <c r="G156" s="11">
        <v>0</v>
      </c>
      <c r="H156" s="11">
        <v>0</v>
      </c>
      <c r="I156" t="s">
        <v>88</v>
      </c>
      <c r="J156">
        <v>2025</v>
      </c>
      <c r="K156" s="11">
        <f>IFERROR(VLOOKUP(C156,Sheet2!$A$1:$Y$19,19,0),0)</f>
        <v>0</v>
      </c>
    </row>
    <row r="157" spans="1:11" ht="15.75" thickBot="1" x14ac:dyDescent="0.3">
      <c r="A157" s="3" t="s">
        <v>6</v>
      </c>
      <c r="B157" s="4" t="s">
        <v>7</v>
      </c>
      <c r="C157" s="4" t="s">
        <v>10</v>
      </c>
      <c r="D157" s="16">
        <f>IFERROR(VLOOKUP(C157,Sheet2!$A$1:$Y$19,18,0),0)</f>
        <v>0</v>
      </c>
      <c r="E157" s="13" t="str">
        <f>VLOOKUP(C157,Sheet1!$D$2:$E$25,2,0)</f>
        <v>VENDIDA</v>
      </c>
      <c r="F157" s="11">
        <v>0</v>
      </c>
      <c r="G157" s="11">
        <v>0</v>
      </c>
      <c r="H157" s="11">
        <v>0</v>
      </c>
      <c r="I157" t="s">
        <v>88</v>
      </c>
      <c r="J157">
        <v>2025</v>
      </c>
      <c r="K157" s="11">
        <f>IFERROR(VLOOKUP(C157,Sheet2!$A$1:$Y$19,19,0),0)</f>
        <v>0</v>
      </c>
    </row>
    <row r="158" spans="1:11" x14ac:dyDescent="0.25">
      <c r="A158" s="9" t="s">
        <v>72</v>
      </c>
      <c r="B158" s="7" t="s">
        <v>73</v>
      </c>
      <c r="C158" s="7" t="s">
        <v>71</v>
      </c>
      <c r="D158" s="16">
        <f>IFERROR(VLOOKUP(C158,Sheet2!$A$1:$Y$19,18,0),0)</f>
        <v>0</v>
      </c>
      <c r="E158" s="13" t="str">
        <f>VLOOKUP(C158,Sheet1!$D$2:$E$25,2,0)</f>
        <v>VENDIDA</v>
      </c>
      <c r="F158" s="11">
        <v>204.14</v>
      </c>
      <c r="G158" s="11">
        <v>0</v>
      </c>
      <c r="H158" s="11">
        <v>0</v>
      </c>
      <c r="I158" t="s">
        <v>88</v>
      </c>
      <c r="J158">
        <v>2025</v>
      </c>
      <c r="K158" s="11">
        <f>IFERROR(VLOOKUP(C158,Sheet2!$A$1:$Y$19,19,0),0)</f>
        <v>0</v>
      </c>
    </row>
    <row r="159" spans="1:11" x14ac:dyDescent="0.25">
      <c r="A159" s="9" t="s">
        <v>82</v>
      </c>
      <c r="B159" s="7" t="s">
        <v>75</v>
      </c>
      <c r="C159" s="9" t="s">
        <v>74</v>
      </c>
      <c r="D159" s="16">
        <f>IFERROR(VLOOKUP(C159,Sheet2!$A$1:$Y$19,18,0),0)</f>
        <v>4229</v>
      </c>
      <c r="E159" s="13" t="str">
        <f>VLOOKUP(C159,Sheet1!$D$2:$E$25,2,0)</f>
        <v>ELISABETE</v>
      </c>
      <c r="F159" s="11">
        <v>437.15</v>
      </c>
      <c r="G159" s="11">
        <v>248.35</v>
      </c>
      <c r="H159" s="11">
        <v>0</v>
      </c>
      <c r="I159" t="s">
        <v>88</v>
      </c>
      <c r="J159">
        <v>2025</v>
      </c>
      <c r="K159" s="11">
        <f>IFERROR(VLOOKUP(C159,Sheet2!$A$1:$Y$19,19,0),0)</f>
        <v>6.163632064317806</v>
      </c>
    </row>
    <row r="160" spans="1:11" ht="15.75" thickBot="1" x14ac:dyDescent="0.3">
      <c r="A160" s="3" t="s">
        <v>44</v>
      </c>
      <c r="B160" s="4" t="s">
        <v>45</v>
      </c>
      <c r="C160" s="9" t="s">
        <v>83</v>
      </c>
      <c r="D160" s="16">
        <f>IFERROR(VLOOKUP(C160,Sheet2!$A$1:$Y$19,18,0),0)</f>
        <v>0</v>
      </c>
      <c r="E160" s="13" t="str">
        <f>VLOOKUP(C160,Sheet1!$D$2:$E$25,2,0)</f>
        <v>EMANUEL</v>
      </c>
      <c r="F160" s="11">
        <v>0</v>
      </c>
      <c r="G160" s="11">
        <v>0</v>
      </c>
      <c r="H160" s="11">
        <v>888.12</v>
      </c>
      <c r="I160" t="s">
        <v>88</v>
      </c>
      <c r="J160">
        <v>2025</v>
      </c>
      <c r="K160" s="11">
        <f>IFERROR(VLOOKUP(C160,Sheet2!$A$1:$Y$19,19,0),0)</f>
        <v>0</v>
      </c>
    </row>
    <row r="161" spans="1:11" ht="15.75" thickBot="1" x14ac:dyDescent="0.3">
      <c r="A161" s="3" t="s">
        <v>44</v>
      </c>
      <c r="B161" s="4" t="s">
        <v>45</v>
      </c>
      <c r="C161" s="9" t="s">
        <v>86</v>
      </c>
      <c r="D161" s="16">
        <f>IFERROR(VLOOKUP(C161,Sheet2!$A$1:$Y$19,18,0),0)</f>
        <v>0</v>
      </c>
      <c r="E161" s="13" t="str">
        <f>VLOOKUP(C161,Sheet1!$D$2:$E$25,2,0)</f>
        <v>SANDRA SILVA</v>
      </c>
      <c r="F161" s="11">
        <v>0</v>
      </c>
      <c r="G161" s="11">
        <v>11.97</v>
      </c>
      <c r="H161" s="11">
        <v>0</v>
      </c>
      <c r="I161" t="s">
        <v>88</v>
      </c>
      <c r="J161">
        <v>2025</v>
      </c>
      <c r="K161" s="11">
        <f>IFERROR(VLOOKUP(C161,Sheet2!$A$1:$Y$19,19,0),0)</f>
        <v>0</v>
      </c>
    </row>
    <row r="162" spans="1:11" ht="15.75" thickBot="1" x14ac:dyDescent="0.3">
      <c r="A162" s="3" t="s">
        <v>16</v>
      </c>
      <c r="B162" s="4" t="s">
        <v>17</v>
      </c>
      <c r="C162" s="4" t="s">
        <v>18</v>
      </c>
      <c r="D162" s="16">
        <f>IFERROR(VLOOKUP(C162,Sheet2!$A$1:$Y$19,21,0),0)</f>
        <v>554</v>
      </c>
      <c r="E162" s="13" t="str">
        <f>VLOOKUP(C162,Sheet1!$D$2:$E$25,2,0)</f>
        <v>SUPLENTE</v>
      </c>
      <c r="F162" s="11">
        <v>0</v>
      </c>
      <c r="G162" s="11">
        <v>34.700000000000003</v>
      </c>
      <c r="H162" s="11">
        <v>0</v>
      </c>
      <c r="I162" t="s">
        <v>89</v>
      </c>
      <c r="J162">
        <v>2025</v>
      </c>
      <c r="K162" s="11">
        <f>IFERROR(VLOOKUP(C162,Sheet2!$A$1:$Y$19,22,0),0)</f>
        <v>0</v>
      </c>
    </row>
    <row r="163" spans="1:11" ht="15.75" thickBot="1" x14ac:dyDescent="0.3">
      <c r="A163" s="3" t="s">
        <v>6</v>
      </c>
      <c r="B163" s="4" t="s">
        <v>7</v>
      </c>
      <c r="C163" s="4" t="s">
        <v>14</v>
      </c>
      <c r="D163" s="16">
        <f>IFERROR(VLOOKUP(C163,Sheet2!$A$1:$Y$19,21,0),0)</f>
        <v>782</v>
      </c>
      <c r="E163" s="13" t="str">
        <f>VLOOKUP(C163,Sheet1!$D$2:$E$25,2,0)</f>
        <v>MARCO ANDRÉ SOUSA</v>
      </c>
      <c r="F163" s="11">
        <v>418.44</v>
      </c>
      <c r="G163" s="11">
        <v>42.35</v>
      </c>
      <c r="H163" s="11">
        <v>206.36</v>
      </c>
      <c r="I163" t="s">
        <v>89</v>
      </c>
      <c r="J163">
        <v>2025</v>
      </c>
      <c r="K163" s="11">
        <f>IFERROR(VLOOKUP(C163,Sheet2!$A$1:$Y$19,22,0),0)</f>
        <v>32.184143222506393</v>
      </c>
    </row>
    <row r="164" spans="1:11" ht="15.75" thickBot="1" x14ac:dyDescent="0.3">
      <c r="A164" s="3" t="s">
        <v>6</v>
      </c>
      <c r="B164" s="4" t="s">
        <v>7</v>
      </c>
      <c r="C164" s="4" t="s">
        <v>12</v>
      </c>
      <c r="D164" s="16">
        <f>IFERROR(VLOOKUP(C164,Sheet2!$A$1:$Y$19,21,0),0)</f>
        <v>1615</v>
      </c>
      <c r="E164" s="13" t="str">
        <f>VLOOKUP(C164,Sheet1!$D$2:$E$25,2,0)</f>
        <v>MANUEL ALBERTO ALVES DA COSTA</v>
      </c>
      <c r="F164" s="11">
        <v>653.80999999999995</v>
      </c>
      <c r="G164" s="11">
        <v>103.6</v>
      </c>
      <c r="H164" s="11">
        <v>385.46</v>
      </c>
      <c r="I164" t="s">
        <v>89</v>
      </c>
      <c r="J164">
        <v>2025</v>
      </c>
      <c r="K164" s="11">
        <f>IFERROR(VLOOKUP(C164,Sheet2!$A$1:$Y$19,22,0),0)</f>
        <v>24.38513931888545</v>
      </c>
    </row>
    <row r="165" spans="1:11" ht="15.75" thickBot="1" x14ac:dyDescent="0.3">
      <c r="A165" s="3" t="s">
        <v>6</v>
      </c>
      <c r="B165" s="4" t="s">
        <v>7</v>
      </c>
      <c r="C165" s="4" t="s">
        <v>15</v>
      </c>
      <c r="D165" s="16">
        <f>IFERROR(VLOOKUP(C165,Sheet2!$A$1:$Y$19,21,0),0)</f>
        <v>441</v>
      </c>
      <c r="E165" s="13" t="str">
        <f>VLOOKUP(C165,Sheet1!$D$2:$E$25,2,0)</f>
        <v>SUPLENTE</v>
      </c>
      <c r="F165" s="11">
        <v>168.25</v>
      </c>
      <c r="G165" s="11">
        <v>0</v>
      </c>
      <c r="H165" s="11">
        <v>0</v>
      </c>
      <c r="I165" t="s">
        <v>89</v>
      </c>
      <c r="J165">
        <v>2025</v>
      </c>
      <c r="K165" s="11">
        <f>IFERROR(VLOOKUP(C165,Sheet2!$A$1:$Y$19,22,0),0)</f>
        <v>22.73922902494331</v>
      </c>
    </row>
    <row r="166" spans="1:11" ht="15.75" thickBot="1" x14ac:dyDescent="0.3">
      <c r="A166" s="3" t="s">
        <v>6</v>
      </c>
      <c r="B166" s="4" t="s">
        <v>7</v>
      </c>
      <c r="C166" s="4" t="s">
        <v>8</v>
      </c>
      <c r="D166" s="16">
        <f>IFERROR(VLOOKUP(C166,Sheet2!$A$1:$Y$19,21,0),0)</f>
        <v>3465</v>
      </c>
      <c r="E166" s="13" t="str">
        <f>VLOOKUP(C166,Sheet1!$D$2:$E$25,2,0)</f>
        <v>SUPLENTE</v>
      </c>
      <c r="F166" s="11">
        <v>897.71</v>
      </c>
      <c r="G166" s="11">
        <v>190.1</v>
      </c>
      <c r="H166" s="11">
        <v>177.94</v>
      </c>
      <c r="I166" t="s">
        <v>89</v>
      </c>
      <c r="J166">
        <v>2025</v>
      </c>
      <c r="K166" s="11">
        <f>IFERROR(VLOOKUP(C166,Sheet2!$A$1:$Y$19,22,0),0)</f>
        <v>17.444444444444446</v>
      </c>
    </row>
    <row r="167" spans="1:11" ht="15.75" thickBot="1" x14ac:dyDescent="0.3">
      <c r="A167" s="3" t="s">
        <v>40</v>
      </c>
      <c r="B167" s="4" t="s">
        <v>41</v>
      </c>
      <c r="C167" s="4" t="s">
        <v>42</v>
      </c>
      <c r="D167" s="16">
        <f>IFERROR(VLOOKUP(C167,Sheet2!$A$1:$Y$19,21,0),0)</f>
        <v>0</v>
      </c>
      <c r="E167" s="13" t="str">
        <f>VLOOKUP(C167,Sheet1!$D$2:$E$25,2,0)</f>
        <v>VENDIDA</v>
      </c>
      <c r="F167" s="11">
        <v>334.01</v>
      </c>
      <c r="G167" s="11">
        <v>0</v>
      </c>
      <c r="H167" s="11">
        <v>0</v>
      </c>
      <c r="I167" t="s">
        <v>89</v>
      </c>
      <c r="J167">
        <v>2025</v>
      </c>
      <c r="K167" s="11">
        <f>IFERROR(VLOOKUP(C167,Sheet2!$A$1:$Y$19,22,0),0)</f>
        <v>0</v>
      </c>
    </row>
    <row r="168" spans="1:11" ht="15.75" thickBot="1" x14ac:dyDescent="0.3">
      <c r="A168" s="3" t="s">
        <v>19</v>
      </c>
      <c r="B168" s="4" t="s">
        <v>20</v>
      </c>
      <c r="C168" s="4" t="s">
        <v>21</v>
      </c>
      <c r="D168" s="16">
        <f>IFERROR(VLOOKUP(C168,Sheet2!$A$1:$Y$19,21,0),0)</f>
        <v>542</v>
      </c>
      <c r="E168" s="13" t="str">
        <f>VLOOKUP(C168,Sheet1!$D$2:$E$25,2,0)</f>
        <v>JOSÉ FRANCISCO CORREIA GONÇALVES</v>
      </c>
      <c r="F168" s="11">
        <v>246.8</v>
      </c>
      <c r="G168" s="11">
        <v>0</v>
      </c>
      <c r="H168" s="11">
        <v>734.05</v>
      </c>
      <c r="I168" t="s">
        <v>89</v>
      </c>
      <c r="J168">
        <v>2025</v>
      </c>
      <c r="K168" s="11">
        <f>IFERROR(VLOOKUP(C168,Sheet2!$A$1:$Y$19,22,0),0)</f>
        <v>27.811808118081181</v>
      </c>
    </row>
    <row r="169" spans="1:11" ht="15.75" thickBot="1" x14ac:dyDescent="0.3">
      <c r="A169" s="3" t="s">
        <v>16</v>
      </c>
      <c r="B169" s="4" t="s">
        <v>27</v>
      </c>
      <c r="C169" s="4" t="s">
        <v>28</v>
      </c>
      <c r="D169" s="16">
        <f>IFERROR(VLOOKUP(C169,Sheet2!$A$1:$Y$19,21,0),0)</f>
        <v>2293</v>
      </c>
      <c r="E169" s="13" t="str">
        <f>VLOOKUP(C169,Sheet1!$D$2:$E$25,2,0)</f>
        <v>RENATO FERREIRA</v>
      </c>
      <c r="F169" s="11">
        <v>181.45</v>
      </c>
      <c r="G169" s="11">
        <v>54.05</v>
      </c>
      <c r="H169" s="11">
        <v>0</v>
      </c>
      <c r="I169" t="s">
        <v>89</v>
      </c>
      <c r="J169">
        <v>2025</v>
      </c>
      <c r="K169" s="11">
        <f>IFERROR(VLOOKUP(C169,Sheet2!$A$1:$Y$19,22,0),0)</f>
        <v>4.825992150021805</v>
      </c>
    </row>
    <row r="170" spans="1:11" ht="15.75" thickBot="1" x14ac:dyDescent="0.3">
      <c r="A170" s="3" t="s">
        <v>16</v>
      </c>
      <c r="B170" s="4" t="s">
        <v>29</v>
      </c>
      <c r="C170" s="4" t="s">
        <v>30</v>
      </c>
      <c r="D170" s="16">
        <f>IFERROR(VLOOKUP(C170,Sheet2!$A$1:$Y$19,21,0),0)</f>
        <v>4488</v>
      </c>
      <c r="E170" s="13" t="str">
        <f>VLOOKUP(C170,Sheet1!$D$2:$E$25,2,0)</f>
        <v>VÃNIA SILVA COMERCIAL</v>
      </c>
      <c r="F170" s="11">
        <v>343.8</v>
      </c>
      <c r="G170" s="11">
        <v>160.69999999999999</v>
      </c>
      <c r="H170" s="11">
        <v>0</v>
      </c>
      <c r="I170" t="s">
        <v>89</v>
      </c>
      <c r="J170">
        <v>2025</v>
      </c>
      <c r="K170" s="11">
        <f>IFERROR(VLOOKUP(C170,Sheet2!$A$1:$Y$19,22,0),0)</f>
        <v>6.756461675579323</v>
      </c>
    </row>
    <row r="171" spans="1:11" ht="15.75" thickBot="1" x14ac:dyDescent="0.3">
      <c r="A171" s="3" t="s">
        <v>16</v>
      </c>
      <c r="B171" s="4" t="s">
        <v>29</v>
      </c>
      <c r="C171" s="4" t="s">
        <v>32</v>
      </c>
      <c r="D171" s="16">
        <f>IFERROR(VLOOKUP(C171,Sheet2!$A$1:$Y$19,21,0),0)</f>
        <v>3105</v>
      </c>
      <c r="E171" s="13" t="str">
        <f>VLOOKUP(C171,Sheet1!$D$2:$E$25,2,0)</f>
        <v>PEDRO FONSECA COMERCIAL</v>
      </c>
      <c r="F171" s="11">
        <v>243.99</v>
      </c>
      <c r="G171" s="11">
        <v>127</v>
      </c>
      <c r="H171" s="11">
        <v>0</v>
      </c>
      <c r="I171" t="s">
        <v>89</v>
      </c>
      <c r="J171">
        <v>2025</v>
      </c>
      <c r="K171" s="11">
        <f>IFERROR(VLOOKUP(C171,Sheet2!$A$1:$Y$19,22,0),0)</f>
        <v>8.0795491143317228</v>
      </c>
    </row>
    <row r="172" spans="1:11" ht="15.75" thickBot="1" x14ac:dyDescent="0.3">
      <c r="A172" s="3" t="s">
        <v>23</v>
      </c>
      <c r="B172" s="4" t="s">
        <v>24</v>
      </c>
      <c r="C172" s="4" t="s">
        <v>25</v>
      </c>
      <c r="D172" s="16">
        <f>IFERROR(VLOOKUP(C172,Sheet2!$A$1:$Y$19,21,0),0)</f>
        <v>0</v>
      </c>
      <c r="E172" s="13" t="str">
        <f>VLOOKUP(C172,Sheet1!$D$2:$E$25,2,0)</f>
        <v>ENG. JOANA</v>
      </c>
      <c r="F172" s="11">
        <v>0</v>
      </c>
      <c r="G172" s="11">
        <v>6.1</v>
      </c>
      <c r="H172" s="11">
        <v>0</v>
      </c>
      <c r="I172" t="s">
        <v>89</v>
      </c>
      <c r="J172">
        <v>2025</v>
      </c>
      <c r="K172" s="11">
        <f>IFERROR(VLOOKUP(C172,Sheet2!$A$1:$Y$19,22,0),0)</f>
        <v>0</v>
      </c>
    </row>
    <row r="173" spans="1:11" ht="15.75" thickBot="1" x14ac:dyDescent="0.3">
      <c r="A173" s="3" t="s">
        <v>34</v>
      </c>
      <c r="B173" s="4" t="s">
        <v>35</v>
      </c>
      <c r="C173" s="4" t="s">
        <v>36</v>
      </c>
      <c r="D173" s="16">
        <f>IFERROR(VLOOKUP(C173,Sheet2!$A$1:$Y$19,21,0),0)</f>
        <v>2862</v>
      </c>
      <c r="E173" s="13" t="str">
        <f>VLOOKUP(C173,Sheet1!$D$2:$E$25,2,0)</f>
        <v>FABIO DANIEL FREITAS DA SILVA</v>
      </c>
      <c r="F173" s="11">
        <v>1241.47</v>
      </c>
      <c r="G173" s="11">
        <v>240.1</v>
      </c>
      <c r="H173" s="11">
        <v>0</v>
      </c>
      <c r="I173" t="s">
        <v>89</v>
      </c>
      <c r="J173">
        <v>2025</v>
      </c>
      <c r="K173" s="11">
        <f>IFERROR(VLOOKUP(C173,Sheet2!$A$1:$Y$19,22,0),0)</f>
        <v>26.388888888888886</v>
      </c>
    </row>
    <row r="174" spans="1:11" ht="15.75" thickBot="1" x14ac:dyDescent="0.3">
      <c r="A174" s="3" t="s">
        <v>34</v>
      </c>
      <c r="B174" s="4" t="s">
        <v>35</v>
      </c>
      <c r="C174" s="4" t="s">
        <v>38</v>
      </c>
      <c r="D174" s="16">
        <f>IFERROR(VLOOKUP(C174,Sheet2!$A$1:$Y$19,21,0),0)</f>
        <v>1440</v>
      </c>
      <c r="E174" s="13" t="str">
        <f>VLOOKUP(C174,Sheet1!$D$2:$E$25,2,0)</f>
        <v>PEDRO MANICHE</v>
      </c>
      <c r="F174" s="11">
        <v>732.56</v>
      </c>
      <c r="G174" s="11">
        <v>125</v>
      </c>
      <c r="H174" s="11">
        <v>0</v>
      </c>
      <c r="I174" t="s">
        <v>89</v>
      </c>
      <c r="J174">
        <v>2025</v>
      </c>
      <c r="K174" s="11">
        <f>IFERROR(VLOOKUP(C174,Sheet2!$A$1:$Y$19,22,0),0)</f>
        <v>31.08541666666666</v>
      </c>
    </row>
    <row r="175" spans="1:11" ht="15.75" thickBot="1" x14ac:dyDescent="0.3">
      <c r="A175" s="3" t="s">
        <v>23</v>
      </c>
      <c r="B175" s="4" t="s">
        <v>24</v>
      </c>
      <c r="C175" s="4" t="s">
        <v>48</v>
      </c>
      <c r="D175" s="16">
        <f>IFERROR(VLOOKUP(C175,Sheet2!$A$1:$Y$19,21,0),0)</f>
        <v>0</v>
      </c>
      <c r="E175" s="13" t="str">
        <f>VLOOKUP(C175,Sheet1!$D$2:$E$25,2,0)</f>
        <v>ENG. MÓNICA</v>
      </c>
      <c r="F175" s="11">
        <v>0</v>
      </c>
      <c r="G175" s="11">
        <v>81.849999999999994</v>
      </c>
      <c r="H175" s="11">
        <v>0</v>
      </c>
      <c r="I175" t="s">
        <v>89</v>
      </c>
      <c r="J175">
        <v>2025</v>
      </c>
      <c r="K175" s="11">
        <f>IFERROR(VLOOKUP(C175,Sheet2!$A$1:$Y$19,22,0),0)</f>
        <v>0</v>
      </c>
    </row>
    <row r="176" spans="1:11" ht="15.75" thickBot="1" x14ac:dyDescent="0.3">
      <c r="A176" s="3" t="s">
        <v>44</v>
      </c>
      <c r="B176" s="4" t="s">
        <v>45</v>
      </c>
      <c r="C176" s="4" t="s">
        <v>46</v>
      </c>
      <c r="D176" s="16">
        <f>IFERROR(VLOOKUP(C176,Sheet2!$A$1:$Y$19,21,0),0)</f>
        <v>0</v>
      </c>
      <c r="E176" s="13" t="str">
        <f>VLOOKUP(C176,Sheet1!$D$2:$E$25,2,0)</f>
        <v>BRUNO BRITO COMERCIAL</v>
      </c>
      <c r="F176" s="11">
        <v>0</v>
      </c>
      <c r="G176" s="11">
        <v>0</v>
      </c>
      <c r="H176" s="11">
        <v>143.80000000000001</v>
      </c>
      <c r="I176" t="s">
        <v>89</v>
      </c>
      <c r="J176">
        <v>2025</v>
      </c>
      <c r="K176" s="11">
        <f>IFERROR(VLOOKUP(C176,Sheet2!$A$1:$Y$19,22,0),0)</f>
        <v>0</v>
      </c>
    </row>
    <row r="177" spans="1:11" ht="15.75" thickBot="1" x14ac:dyDescent="0.3">
      <c r="A177" s="3" t="s">
        <v>50</v>
      </c>
      <c r="B177" s="4" t="s">
        <v>51</v>
      </c>
      <c r="C177" s="4" t="s">
        <v>52</v>
      </c>
      <c r="D177" s="16">
        <f>IFERROR(VLOOKUP(C177,Sheet2!$A$1:$Y$19,21,0),0)</f>
        <v>0</v>
      </c>
      <c r="E177" s="13" t="str">
        <f>VLOOKUP(C177,Sheet1!$D$2:$E$25,2,0)</f>
        <v>JOSÉ FRANCISCO CORREIA GONÇALVES</v>
      </c>
      <c r="F177" s="11">
        <v>0</v>
      </c>
      <c r="G177" s="11">
        <v>0</v>
      </c>
      <c r="H177" s="11">
        <v>0</v>
      </c>
      <c r="I177" t="s">
        <v>89</v>
      </c>
      <c r="J177">
        <v>2025</v>
      </c>
      <c r="K177" s="11">
        <f>IFERROR(VLOOKUP(C177,Sheet2!$A$1:$Y$19,22,0),0)</f>
        <v>0</v>
      </c>
    </row>
    <row r="178" spans="1:11" ht="15.75" thickBot="1" x14ac:dyDescent="0.3">
      <c r="A178" s="3" t="s">
        <v>16</v>
      </c>
      <c r="B178" s="8">
        <v>220</v>
      </c>
      <c r="C178" s="4" t="s">
        <v>53</v>
      </c>
      <c r="D178" s="16">
        <f>IFERROR(VLOOKUP(C178,Sheet2!$A$1:$Y$19,21,0),0)</f>
        <v>0</v>
      </c>
      <c r="E178" s="13" t="str">
        <f>VLOOKUP(C178,Sheet1!$D$2:$E$25,2,0)</f>
        <v>SUPLENTE</v>
      </c>
      <c r="F178" s="11">
        <v>0</v>
      </c>
      <c r="G178" s="11">
        <v>113.65</v>
      </c>
      <c r="H178" s="11">
        <v>0</v>
      </c>
      <c r="I178" t="s">
        <v>89</v>
      </c>
      <c r="J178">
        <v>2025</v>
      </c>
      <c r="K178" s="11">
        <f>IFERROR(VLOOKUP(C178,Sheet2!$A$1:$Y$19,22,0),0)</f>
        <v>0</v>
      </c>
    </row>
    <row r="179" spans="1:11" ht="15.75" thickBot="1" x14ac:dyDescent="0.3">
      <c r="A179" s="3" t="s">
        <v>55</v>
      </c>
      <c r="B179" s="4" t="s">
        <v>56</v>
      </c>
      <c r="C179" s="4" t="s">
        <v>57</v>
      </c>
      <c r="D179" s="16">
        <f>IFERROR(VLOOKUP(C179,Sheet2!$A$1:$Y$19,21,0),0)</f>
        <v>0</v>
      </c>
      <c r="E179" s="13" t="str">
        <f>VLOOKUP(C179,Sheet1!$D$2:$E$25,2,0)</f>
        <v>LUIS FONSECA COMERCIAL</v>
      </c>
      <c r="F179" s="11">
        <v>0</v>
      </c>
      <c r="G179" s="11">
        <v>0</v>
      </c>
      <c r="H179" s="11">
        <v>0</v>
      </c>
      <c r="I179" t="s">
        <v>89</v>
      </c>
      <c r="J179">
        <v>2025</v>
      </c>
      <c r="K179" s="11">
        <f>IFERROR(VLOOKUP(C179,Sheet2!$A$1:$Y$19,22,0),0)</f>
        <v>0</v>
      </c>
    </row>
    <row r="180" spans="1:11" ht="15.75" thickBot="1" x14ac:dyDescent="0.3">
      <c r="A180" s="3" t="s">
        <v>44</v>
      </c>
      <c r="B180" s="4" t="s">
        <v>59</v>
      </c>
      <c r="C180" s="4" t="s">
        <v>60</v>
      </c>
      <c r="D180" s="16">
        <f>IFERROR(VLOOKUP(C180,Sheet2!$A$1:$Y$19,21,0),0)</f>
        <v>0</v>
      </c>
      <c r="E180" s="13" t="str">
        <f>VLOOKUP(C180,Sheet1!$D$2:$E$25,2,0)</f>
        <v>LOGISTICA</v>
      </c>
      <c r="F180" s="11">
        <v>0</v>
      </c>
      <c r="G180" s="11">
        <v>0</v>
      </c>
      <c r="H180" s="11">
        <v>0</v>
      </c>
      <c r="I180" t="s">
        <v>89</v>
      </c>
      <c r="J180">
        <v>2025</v>
      </c>
      <c r="K180" s="11">
        <f>IFERROR(VLOOKUP(C180,Sheet2!$A$1:$Y$19,22,0),0)</f>
        <v>0</v>
      </c>
    </row>
    <row r="181" spans="1:11" ht="15.75" thickBot="1" x14ac:dyDescent="0.3">
      <c r="A181" s="3" t="s">
        <v>6</v>
      </c>
      <c r="B181" s="4" t="s">
        <v>7</v>
      </c>
      <c r="C181" s="4" t="s">
        <v>10</v>
      </c>
      <c r="D181" s="16">
        <f>IFERROR(VLOOKUP(C181,Sheet2!$A$1:$Y$19,21,0),0)</f>
        <v>0</v>
      </c>
      <c r="E181" s="13" t="str">
        <f>VLOOKUP(C181,Sheet1!$D$2:$E$25,2,0)</f>
        <v>VENDIDA</v>
      </c>
      <c r="F181" s="11">
        <v>1289.45</v>
      </c>
      <c r="G181" s="11">
        <v>0</v>
      </c>
      <c r="H181" s="11">
        <v>0</v>
      </c>
      <c r="I181" t="s">
        <v>89</v>
      </c>
      <c r="J181">
        <v>2025</v>
      </c>
      <c r="K181" s="11">
        <f>IFERROR(VLOOKUP(C181,Sheet2!$A$1:$Y$19,22,0),0)</f>
        <v>0</v>
      </c>
    </row>
    <row r="182" spans="1:11" x14ac:dyDescent="0.25">
      <c r="A182" s="9" t="s">
        <v>72</v>
      </c>
      <c r="B182" s="7" t="s">
        <v>73</v>
      </c>
      <c r="C182" s="7" t="s">
        <v>71</v>
      </c>
      <c r="D182" s="16">
        <f>IFERROR(VLOOKUP(C182,Sheet2!$A$1:$Y$19,21,0),0)</f>
        <v>0</v>
      </c>
      <c r="E182" s="13" t="str">
        <f>VLOOKUP(C182,Sheet1!$D$2:$E$25,2,0)</f>
        <v>VENDIDA</v>
      </c>
      <c r="F182" s="11">
        <v>162.1</v>
      </c>
      <c r="G182" s="11">
        <v>0</v>
      </c>
      <c r="H182" s="11">
        <v>0</v>
      </c>
      <c r="I182" t="s">
        <v>89</v>
      </c>
      <c r="J182">
        <v>2025</v>
      </c>
      <c r="K182" s="11">
        <f>IFERROR(VLOOKUP(C182,Sheet2!$A$1:$Y$19,22,0),0)</f>
        <v>0</v>
      </c>
    </row>
    <row r="183" spans="1:11" x14ac:dyDescent="0.25">
      <c r="A183" s="9" t="s">
        <v>82</v>
      </c>
      <c r="B183" s="7" t="s">
        <v>75</v>
      </c>
      <c r="C183" s="9" t="s">
        <v>74</v>
      </c>
      <c r="D183" s="16">
        <f>IFERROR(VLOOKUP(C183,Sheet2!$A$1:$Y$19,21,0),0)</f>
        <v>4136</v>
      </c>
      <c r="E183" s="13" t="str">
        <f>VLOOKUP(C183,Sheet1!$D$2:$E$25,2,0)</f>
        <v>ELISABETE</v>
      </c>
      <c r="F183" s="11">
        <v>343.23</v>
      </c>
      <c r="G183" s="11">
        <v>219.3</v>
      </c>
      <c r="H183" s="11">
        <v>0</v>
      </c>
      <c r="I183" t="s">
        <v>89</v>
      </c>
      <c r="J183">
        <v>2025</v>
      </c>
      <c r="K183" s="11">
        <f>IFERROR(VLOOKUP(C183,Sheet2!$A$1:$Y$19,22,0),0)</f>
        <v>6.3551740812379114</v>
      </c>
    </row>
    <row r="184" spans="1:11" ht="15.75" thickBot="1" x14ac:dyDescent="0.3">
      <c r="A184" s="3" t="s">
        <v>44</v>
      </c>
      <c r="B184" s="4" t="s">
        <v>45</v>
      </c>
      <c r="C184" s="9" t="s">
        <v>83</v>
      </c>
      <c r="D184" s="16">
        <f>IFERROR(VLOOKUP(C184,Sheet2!$A$1:$Y$19,21,0),0)</f>
        <v>0</v>
      </c>
      <c r="E184" s="13" t="str">
        <f>VLOOKUP(C184,Sheet1!$D$2:$E$25,2,0)</f>
        <v>EMANUEL</v>
      </c>
      <c r="F184" s="11">
        <v>0</v>
      </c>
      <c r="G184" s="11">
        <v>0</v>
      </c>
      <c r="H184" s="11">
        <v>0</v>
      </c>
      <c r="I184" t="s">
        <v>89</v>
      </c>
      <c r="J184">
        <v>2025</v>
      </c>
      <c r="K184" s="11">
        <f>IFERROR(VLOOKUP(C184,Sheet2!$A$1:$Y$19,22,0),0)</f>
        <v>0</v>
      </c>
    </row>
    <row r="185" spans="1:11" ht="15.75" thickBot="1" x14ac:dyDescent="0.3">
      <c r="A185" s="3" t="s">
        <v>44</v>
      </c>
      <c r="B185" s="4" t="s">
        <v>45</v>
      </c>
      <c r="C185" s="9" t="s">
        <v>86</v>
      </c>
      <c r="D185" s="16">
        <f>IFERROR(VLOOKUP(C185,Sheet2!$A$1:$Y$19,21,0),0)</f>
        <v>0</v>
      </c>
      <c r="E185" s="13" t="str">
        <f>VLOOKUP(C185,Sheet1!$D$2:$E$25,2,0)</f>
        <v>SANDRA SILVA</v>
      </c>
      <c r="F185" s="11">
        <v>0</v>
      </c>
      <c r="G185" s="11">
        <v>5.55</v>
      </c>
      <c r="H185" s="11">
        <v>0</v>
      </c>
      <c r="I185" t="s">
        <v>89</v>
      </c>
      <c r="J185">
        <v>2025</v>
      </c>
      <c r="K185" s="11">
        <f>IFERROR(VLOOKUP(C185,Sheet2!$A$1:$Y$19,22,0),0)</f>
        <v>0</v>
      </c>
    </row>
    <row r="186" spans="1:11" ht="15.75" thickBot="1" x14ac:dyDescent="0.3">
      <c r="A186" s="3" t="s">
        <v>16</v>
      </c>
      <c r="B186" s="4" t="s">
        <v>17</v>
      </c>
      <c r="C186" s="4" t="s">
        <v>18</v>
      </c>
      <c r="D186" s="16">
        <f>IFERROR(VLOOKUP(C186,Sheet2!$A$1:$Y$19,24,0),0)</f>
        <v>24</v>
      </c>
      <c r="E186" s="13" t="str">
        <f>VLOOKUP(C186,Sheet1!$D$2:$E$25,2,0)</f>
        <v>SUPLENTE</v>
      </c>
      <c r="F186" s="11">
        <v>0</v>
      </c>
      <c r="G186" s="11">
        <v>0</v>
      </c>
      <c r="H186" s="11">
        <v>0</v>
      </c>
      <c r="I186" t="s">
        <v>90</v>
      </c>
      <c r="J186">
        <v>2025</v>
      </c>
      <c r="K186" s="11">
        <f>IFERROR(VLOOKUP(C186,Sheet2!$A$1:$Y$19,25,0),0)</f>
        <v>0</v>
      </c>
    </row>
    <row r="187" spans="1:11" ht="15.75" thickBot="1" x14ac:dyDescent="0.3">
      <c r="A187" s="3" t="s">
        <v>6</v>
      </c>
      <c r="B187" s="4" t="s">
        <v>7</v>
      </c>
      <c r="C187" s="4" t="s">
        <v>14</v>
      </c>
      <c r="D187" s="16">
        <f>IFERROR(VLOOKUP(C187,Sheet2!$A$1:$Y$19,24,0),0)</f>
        <v>621</v>
      </c>
      <c r="E187" s="13" t="str">
        <f>VLOOKUP(C187,Sheet1!$D$2:$E$25,2,0)</f>
        <v>MARCO ANDRÉ SOUSA</v>
      </c>
      <c r="F187" s="11">
        <v>181</v>
      </c>
      <c r="G187" s="11">
        <v>13.1</v>
      </c>
      <c r="H187" s="11">
        <v>0</v>
      </c>
      <c r="I187" t="s">
        <v>90</v>
      </c>
      <c r="J187">
        <v>2025</v>
      </c>
      <c r="K187" s="11">
        <f>IFERROR(VLOOKUP(C187,Sheet2!$A$1:$Y$19,25,0),0)</f>
        <v>29.146537842190018</v>
      </c>
    </row>
    <row r="188" spans="1:11" ht="15.75" thickBot="1" x14ac:dyDescent="0.3">
      <c r="A188" s="3" t="s">
        <v>6</v>
      </c>
      <c r="B188" s="4" t="s">
        <v>7</v>
      </c>
      <c r="C188" s="4" t="s">
        <v>12</v>
      </c>
      <c r="D188" s="16">
        <f>IFERROR(VLOOKUP(C188,Sheet2!$A$1:$Y$19,24,0),0)</f>
        <v>3547</v>
      </c>
      <c r="E188" s="13" t="str">
        <f>VLOOKUP(C188,Sheet1!$D$2:$E$25,2,0)</f>
        <v>MANUEL ALBERTO ALVES DA COSTA</v>
      </c>
      <c r="F188" s="11">
        <v>780.37</v>
      </c>
      <c r="G188" s="11">
        <v>218.3</v>
      </c>
      <c r="H188" s="11">
        <v>0</v>
      </c>
      <c r="I188" t="s">
        <v>90</v>
      </c>
      <c r="J188">
        <v>2025</v>
      </c>
      <c r="K188" s="11">
        <f>IFERROR(VLOOKUP(C188,Sheet2!$A$1:$Y$19,25,0),0)</f>
        <v>22.000845785170569</v>
      </c>
    </row>
    <row r="189" spans="1:11" ht="15.75" thickBot="1" x14ac:dyDescent="0.3">
      <c r="A189" s="3" t="s">
        <v>6</v>
      </c>
      <c r="B189" s="4" t="s">
        <v>7</v>
      </c>
      <c r="C189" s="4" t="s">
        <v>15</v>
      </c>
      <c r="D189" s="16">
        <f>IFERROR(VLOOKUP(C189,Sheet2!$A$1:$Y$19,24,0),0)</f>
        <v>9</v>
      </c>
      <c r="E189" s="13" t="str">
        <f>VLOOKUP(C189,Sheet1!$D$2:$E$25,2,0)</f>
        <v>SUPLENTE</v>
      </c>
      <c r="F189" s="11">
        <v>0</v>
      </c>
      <c r="G189" s="11">
        <v>0</v>
      </c>
      <c r="H189" s="11">
        <v>0</v>
      </c>
      <c r="I189" t="s">
        <v>90</v>
      </c>
      <c r="J189">
        <v>2025</v>
      </c>
      <c r="K189" s="11">
        <f>IFERROR(VLOOKUP(C189,Sheet2!$A$1:$Y$19,25,0),0)</f>
        <v>0</v>
      </c>
    </row>
    <row r="190" spans="1:11" ht="15.75" thickBot="1" x14ac:dyDescent="0.3">
      <c r="A190" s="3" t="s">
        <v>6</v>
      </c>
      <c r="B190" s="4" t="s">
        <v>7</v>
      </c>
      <c r="C190" s="4" t="s">
        <v>8</v>
      </c>
      <c r="D190" s="16">
        <f>IFERROR(VLOOKUP(C190,Sheet2!$A$1:$Y$19,24,0),0)</f>
        <v>2005</v>
      </c>
      <c r="E190" s="13" t="str">
        <f>VLOOKUP(C190,Sheet1!$D$2:$E$25,2,0)</f>
        <v>SUPLENTE</v>
      </c>
      <c r="F190" s="11">
        <v>452.85</v>
      </c>
      <c r="G190" s="11">
        <v>103</v>
      </c>
      <c r="H190" s="11">
        <v>0</v>
      </c>
      <c r="I190" t="s">
        <v>90</v>
      </c>
      <c r="J190">
        <v>2025</v>
      </c>
      <c r="K190" s="11">
        <f>IFERROR(VLOOKUP(C190,Sheet2!$A$1:$Y$19,25,0),0)</f>
        <v>22.586034912718205</v>
      </c>
    </row>
    <row r="191" spans="1:11" ht="15.75" thickBot="1" x14ac:dyDescent="0.3">
      <c r="A191" s="3" t="s">
        <v>40</v>
      </c>
      <c r="B191" s="4" t="s">
        <v>41</v>
      </c>
      <c r="C191" s="4" t="s">
        <v>42</v>
      </c>
      <c r="D191" s="16">
        <f>IFERROR(VLOOKUP(C191,Sheet2!$A$1:$Y$19,24,0),0)</f>
        <v>0</v>
      </c>
      <c r="E191" s="13" t="str">
        <f>VLOOKUP(C191,Sheet1!$D$2:$E$25,2,0)</f>
        <v>VENDIDA</v>
      </c>
      <c r="F191" s="11">
        <v>0</v>
      </c>
      <c r="G191" s="11">
        <v>0</v>
      </c>
      <c r="H191" s="11">
        <v>0</v>
      </c>
      <c r="I191" t="s">
        <v>90</v>
      </c>
      <c r="J191">
        <v>2025</v>
      </c>
      <c r="K191" s="11">
        <f>IFERROR(VLOOKUP(C191,Sheet2!$A$1:$Y$19,25,0),0)</f>
        <v>0</v>
      </c>
    </row>
    <row r="192" spans="1:11" ht="15.75" thickBot="1" x14ac:dyDescent="0.3">
      <c r="A192" s="3" t="s">
        <v>19</v>
      </c>
      <c r="B192" s="4" t="s">
        <v>20</v>
      </c>
      <c r="C192" s="4" t="s">
        <v>21</v>
      </c>
      <c r="D192" s="16">
        <f>IFERROR(VLOOKUP(C192,Sheet2!$A$1:$Y$19,24,0),0)</f>
        <v>1103</v>
      </c>
      <c r="E192" s="13" t="str">
        <f>VLOOKUP(C192,Sheet1!$D$2:$E$25,2,0)</f>
        <v>JOSÉ FRANCISCO CORREIA GONÇALVES</v>
      </c>
      <c r="F192" s="11">
        <v>59.9</v>
      </c>
      <c r="G192" s="11">
        <v>0</v>
      </c>
      <c r="H192" s="11">
        <v>0</v>
      </c>
      <c r="I192" t="s">
        <v>90</v>
      </c>
      <c r="J192">
        <v>2025</v>
      </c>
      <c r="K192" s="11">
        <f>IFERROR(VLOOKUP(C192,Sheet2!$A$1:$Y$19,25,0),0)</f>
        <v>5.4306436990027196</v>
      </c>
    </row>
    <row r="193" spans="1:11" ht="15.75" thickBot="1" x14ac:dyDescent="0.3">
      <c r="A193" s="3" t="s">
        <v>16</v>
      </c>
      <c r="B193" s="4" t="s">
        <v>27</v>
      </c>
      <c r="C193" s="4" t="s">
        <v>28</v>
      </c>
      <c r="D193" s="16">
        <f>IFERROR(VLOOKUP(C193,Sheet2!$A$1:$Y$19,24,0),0)</f>
        <v>3743</v>
      </c>
      <c r="E193" s="13" t="str">
        <f>VLOOKUP(C193,Sheet1!$D$2:$E$25,2,0)</f>
        <v>RENATO FERREIRA</v>
      </c>
      <c r="F193" s="11">
        <v>208.38</v>
      </c>
      <c r="G193" s="11">
        <v>140.35</v>
      </c>
      <c r="H193" s="11">
        <v>194.1</v>
      </c>
      <c r="I193" t="s">
        <v>90</v>
      </c>
      <c r="J193">
        <v>2025</v>
      </c>
      <c r="K193" s="11">
        <f>IFERROR(VLOOKUP(C193,Sheet2!$A$1:$Y$19,25,0),0)</f>
        <v>5.5671920919048894</v>
      </c>
    </row>
    <row r="194" spans="1:11" ht="15.75" thickBot="1" x14ac:dyDescent="0.3">
      <c r="A194" s="3" t="s">
        <v>16</v>
      </c>
      <c r="B194" s="4" t="s">
        <v>29</v>
      </c>
      <c r="C194" s="4" t="s">
        <v>30</v>
      </c>
      <c r="D194" s="16">
        <f>IFERROR(VLOOKUP(C194,Sheet2!$A$1:$Y$19,24,0),0)</f>
        <v>4411</v>
      </c>
      <c r="E194" s="13" t="str">
        <f>VLOOKUP(C194,Sheet1!$D$2:$E$25,2,0)</f>
        <v>VÃNIA SILVA COMERCIAL</v>
      </c>
      <c r="F194" s="11">
        <v>318.75</v>
      </c>
      <c r="G194" s="11">
        <v>116.85</v>
      </c>
      <c r="H194" s="11">
        <v>0</v>
      </c>
      <c r="I194" t="s">
        <v>90</v>
      </c>
      <c r="J194">
        <v>2025</v>
      </c>
      <c r="K194" s="11">
        <f>IFERROR(VLOOKUP(C194,Sheet2!$A$1:$Y$19,25,0),0)</f>
        <v>7.2262525504420765</v>
      </c>
    </row>
    <row r="195" spans="1:11" ht="15.75" thickBot="1" x14ac:dyDescent="0.3">
      <c r="A195" s="3" t="s">
        <v>16</v>
      </c>
      <c r="B195" s="4" t="s">
        <v>29</v>
      </c>
      <c r="C195" s="4" t="s">
        <v>32</v>
      </c>
      <c r="D195" s="16">
        <f>IFERROR(VLOOKUP(C195,Sheet2!$A$1:$Y$19,24,0),0)</f>
        <v>4689</v>
      </c>
      <c r="E195" s="13" t="str">
        <f>VLOOKUP(C195,Sheet1!$D$2:$E$25,2,0)</f>
        <v>PEDRO FONSECA COMERCIAL</v>
      </c>
      <c r="F195" s="11">
        <v>235.68</v>
      </c>
      <c r="G195" s="11">
        <v>181.8</v>
      </c>
      <c r="H195" s="11">
        <v>0</v>
      </c>
      <c r="I195" t="s">
        <v>90</v>
      </c>
      <c r="J195">
        <v>2025</v>
      </c>
      <c r="K195" s="11">
        <f>IFERROR(VLOOKUP(C195,Sheet2!$A$1:$Y$19,25,0),0)</f>
        <v>5.0262316058861165</v>
      </c>
    </row>
    <row r="196" spans="1:11" ht="15.75" thickBot="1" x14ac:dyDescent="0.3">
      <c r="A196" s="3" t="s">
        <v>23</v>
      </c>
      <c r="B196" s="4" t="s">
        <v>24</v>
      </c>
      <c r="C196" s="4" t="s">
        <v>25</v>
      </c>
      <c r="D196" s="16">
        <f>IFERROR(VLOOKUP(C196,Sheet2!$A$1:$Y$19,24,0),0)</f>
        <v>0</v>
      </c>
      <c r="E196" s="13" t="str">
        <f>VLOOKUP(C196,Sheet1!$D$2:$E$25,2,0)</f>
        <v>ENG. JOANA</v>
      </c>
      <c r="F196" s="11">
        <v>0</v>
      </c>
      <c r="G196" s="11">
        <v>35.5</v>
      </c>
      <c r="H196" s="11">
        <v>0</v>
      </c>
      <c r="I196" t="s">
        <v>90</v>
      </c>
      <c r="J196">
        <v>2025</v>
      </c>
      <c r="K196" s="11">
        <f>IFERROR(VLOOKUP(C196,Sheet2!$A$1:$Y$19,25,0),0)</f>
        <v>0</v>
      </c>
    </row>
    <row r="197" spans="1:11" ht="15.75" thickBot="1" x14ac:dyDescent="0.3">
      <c r="A197" s="3" t="s">
        <v>34</v>
      </c>
      <c r="B197" s="4" t="s">
        <v>35</v>
      </c>
      <c r="C197" s="4" t="s">
        <v>36</v>
      </c>
      <c r="D197" s="16">
        <f>IFERROR(VLOOKUP(C197,Sheet2!$A$1:$Y$19,24,0),0)</f>
        <v>2592</v>
      </c>
      <c r="E197" s="13" t="str">
        <f>VLOOKUP(C197,Sheet1!$D$2:$E$25,2,0)</f>
        <v>FABIO DANIEL FREITAS DA SILVA</v>
      </c>
      <c r="F197" s="11">
        <v>661.51</v>
      </c>
      <c r="G197" s="11">
        <v>177.03</v>
      </c>
      <c r="H197" s="11">
        <v>0</v>
      </c>
      <c r="I197" t="s">
        <v>90</v>
      </c>
      <c r="J197">
        <v>2025</v>
      </c>
      <c r="K197" s="11">
        <f>IFERROR(VLOOKUP(C197,Sheet2!$A$1:$Y$19,25,0),0)</f>
        <v>25.521219135802468</v>
      </c>
    </row>
    <row r="198" spans="1:11" ht="15.75" thickBot="1" x14ac:dyDescent="0.3">
      <c r="A198" s="3" t="s">
        <v>34</v>
      </c>
      <c r="B198" s="4" t="s">
        <v>35</v>
      </c>
      <c r="C198" s="4" t="s">
        <v>38</v>
      </c>
      <c r="D198" s="16">
        <f>IFERROR(VLOOKUP(C198,Sheet2!$A$1:$Y$19,24,0),0)</f>
        <v>2127</v>
      </c>
      <c r="E198" s="13" t="str">
        <f>VLOOKUP(C198,Sheet1!$D$2:$E$25,2,0)</f>
        <v>PEDRO MANICHE</v>
      </c>
      <c r="F198" s="11">
        <v>682.86</v>
      </c>
      <c r="G198" s="11">
        <v>193.03</v>
      </c>
      <c r="H198" s="11">
        <v>0</v>
      </c>
      <c r="I198" t="s">
        <v>90</v>
      </c>
      <c r="J198">
        <v>2025</v>
      </c>
      <c r="K198" s="11">
        <f>IFERROR(VLOOKUP(C198,Sheet2!$A$1:$Y$19,25,0),0)</f>
        <v>32.104372355430179</v>
      </c>
    </row>
    <row r="199" spans="1:11" ht="15.75" thickBot="1" x14ac:dyDescent="0.3">
      <c r="A199" s="3" t="s">
        <v>23</v>
      </c>
      <c r="B199" s="4" t="s">
        <v>24</v>
      </c>
      <c r="C199" s="4" t="s">
        <v>48</v>
      </c>
      <c r="D199" s="16">
        <f>IFERROR(VLOOKUP(C199,Sheet2!$A$1:$Y$19,24,0),0)</f>
        <v>0</v>
      </c>
      <c r="E199" s="13" t="str">
        <f>VLOOKUP(C199,Sheet1!$D$2:$E$25,2,0)</f>
        <v>ENG. MÓNICA</v>
      </c>
      <c r="F199" s="11">
        <v>0</v>
      </c>
      <c r="G199" s="11">
        <v>98.85</v>
      </c>
      <c r="H199" s="11">
        <v>0</v>
      </c>
      <c r="I199" t="s">
        <v>90</v>
      </c>
      <c r="J199">
        <v>2025</v>
      </c>
      <c r="K199" s="11">
        <f>IFERROR(VLOOKUP(C199,Sheet2!$A$1:$Y$19,25,0),0)</f>
        <v>0</v>
      </c>
    </row>
    <row r="200" spans="1:11" ht="15.75" thickBot="1" x14ac:dyDescent="0.3">
      <c r="A200" s="3" t="s">
        <v>44</v>
      </c>
      <c r="B200" s="4" t="s">
        <v>45</v>
      </c>
      <c r="C200" s="4" t="s">
        <v>46</v>
      </c>
      <c r="D200" s="16">
        <f>IFERROR(VLOOKUP(C200,Sheet2!$A$1:$Y$19,24,0),0)</f>
        <v>0</v>
      </c>
      <c r="E200" s="13" t="str">
        <f>VLOOKUP(C200,Sheet1!$D$2:$E$25,2,0)</f>
        <v>BRUNO BRITO COMERCIAL</v>
      </c>
      <c r="F200" s="11">
        <v>0</v>
      </c>
      <c r="G200" s="11">
        <v>0</v>
      </c>
      <c r="H200" s="11">
        <v>0</v>
      </c>
      <c r="I200" t="s">
        <v>90</v>
      </c>
      <c r="J200">
        <v>2025</v>
      </c>
      <c r="K200" s="11">
        <f>IFERROR(VLOOKUP(C200,Sheet2!$A$1:$Y$19,25,0),0)</f>
        <v>0</v>
      </c>
    </row>
    <row r="201" spans="1:11" ht="15.75" thickBot="1" x14ac:dyDescent="0.3">
      <c r="A201" s="3" t="s">
        <v>50</v>
      </c>
      <c r="B201" s="4" t="s">
        <v>51</v>
      </c>
      <c r="C201" s="4" t="s">
        <v>52</v>
      </c>
      <c r="D201" s="16">
        <f>IFERROR(VLOOKUP(C201,Sheet2!$A$1:$Y$19,24,0),0)</f>
        <v>0</v>
      </c>
      <c r="E201" s="13" t="str">
        <f>VLOOKUP(C201,Sheet1!$D$2:$E$25,2,0)</f>
        <v>JOSÉ FRANCISCO CORREIA GONÇALVES</v>
      </c>
      <c r="F201" s="11">
        <v>0</v>
      </c>
      <c r="G201" s="11">
        <v>0</v>
      </c>
      <c r="H201" s="11">
        <v>0</v>
      </c>
      <c r="I201" t="s">
        <v>90</v>
      </c>
      <c r="J201">
        <v>2025</v>
      </c>
      <c r="K201" s="11">
        <f>IFERROR(VLOOKUP(C201,Sheet2!$A$1:$Y$19,25,0),0)</f>
        <v>0</v>
      </c>
    </row>
    <row r="202" spans="1:11" ht="15.75" thickBot="1" x14ac:dyDescent="0.3">
      <c r="A202" s="3" t="s">
        <v>16</v>
      </c>
      <c r="B202" s="8">
        <v>220</v>
      </c>
      <c r="C202" s="4" t="s">
        <v>53</v>
      </c>
      <c r="D202" s="16">
        <f>IFERROR(VLOOKUP(C202,Sheet2!$A$1:$Y$19,24,0),0)</f>
        <v>0</v>
      </c>
      <c r="E202" s="13" t="str">
        <f>VLOOKUP(C202,Sheet1!$D$2:$E$25,2,0)</f>
        <v>SUPLENTE</v>
      </c>
      <c r="F202" s="11">
        <v>0</v>
      </c>
      <c r="G202" s="11">
        <v>35.229999999999997</v>
      </c>
      <c r="H202" s="11">
        <v>0</v>
      </c>
      <c r="I202" t="s">
        <v>90</v>
      </c>
      <c r="J202">
        <v>2025</v>
      </c>
      <c r="K202" s="11">
        <f>IFERROR(VLOOKUP(C202,Sheet2!$A$1:$Y$19,25,0),0)</f>
        <v>0</v>
      </c>
    </row>
    <row r="203" spans="1:11" ht="15.75" thickBot="1" x14ac:dyDescent="0.3">
      <c r="A203" s="3" t="s">
        <v>55</v>
      </c>
      <c r="B203" s="4" t="s">
        <v>56</v>
      </c>
      <c r="C203" s="4" t="s">
        <v>57</v>
      </c>
      <c r="D203" s="16">
        <f>IFERROR(VLOOKUP(C203,Sheet2!$A$1:$Y$19,24,0),0)</f>
        <v>0</v>
      </c>
      <c r="E203" s="13" t="str">
        <f>VLOOKUP(C203,Sheet1!$D$2:$E$25,2,0)</f>
        <v>LUIS FONSECA COMERCIAL</v>
      </c>
      <c r="F203" s="11">
        <v>0</v>
      </c>
      <c r="G203" s="11">
        <v>0</v>
      </c>
      <c r="H203" s="11">
        <v>0</v>
      </c>
      <c r="I203" t="s">
        <v>90</v>
      </c>
      <c r="J203">
        <v>2025</v>
      </c>
      <c r="K203" s="11">
        <f>IFERROR(VLOOKUP(C203,Sheet2!$A$1:$Y$19,25,0),0)</f>
        <v>0</v>
      </c>
    </row>
    <row r="204" spans="1:11" ht="15.75" thickBot="1" x14ac:dyDescent="0.3">
      <c r="A204" s="3" t="s">
        <v>44</v>
      </c>
      <c r="B204" s="4" t="s">
        <v>59</v>
      </c>
      <c r="C204" s="4" t="s">
        <v>60</v>
      </c>
      <c r="D204" s="16">
        <f>IFERROR(VLOOKUP(C204,Sheet2!$A$1:$Y$19,24,0),0)</f>
        <v>0</v>
      </c>
      <c r="E204" s="13" t="str">
        <f>VLOOKUP(C204,Sheet1!$D$2:$E$25,2,0)</f>
        <v>LOGISTICA</v>
      </c>
      <c r="F204" s="11">
        <v>0</v>
      </c>
      <c r="G204" s="11">
        <v>98.2</v>
      </c>
      <c r="H204" s="11">
        <v>0</v>
      </c>
      <c r="I204" t="s">
        <v>90</v>
      </c>
      <c r="J204">
        <v>2025</v>
      </c>
      <c r="K204" s="11">
        <f>IFERROR(VLOOKUP(C204,Sheet2!$A$1:$Y$19,25,0),0)</f>
        <v>0</v>
      </c>
    </row>
    <row r="205" spans="1:11" ht="15.75" thickBot="1" x14ac:dyDescent="0.3">
      <c r="A205" s="3" t="s">
        <v>6</v>
      </c>
      <c r="B205" s="4" t="s">
        <v>7</v>
      </c>
      <c r="C205" s="4" t="s">
        <v>10</v>
      </c>
      <c r="D205" s="16">
        <f>IFERROR(VLOOKUP(C205,Sheet2!$A$1:$Y$19,24,0),0)</f>
        <v>0</v>
      </c>
      <c r="E205" s="13" t="str">
        <f>VLOOKUP(C205,Sheet1!$D$2:$E$25,2,0)</f>
        <v>VENDIDA</v>
      </c>
      <c r="F205" s="11">
        <v>0</v>
      </c>
      <c r="G205" s="11">
        <v>0</v>
      </c>
      <c r="H205" s="11">
        <v>0</v>
      </c>
      <c r="I205" t="s">
        <v>90</v>
      </c>
      <c r="J205">
        <v>2025</v>
      </c>
      <c r="K205" s="11">
        <f>IFERROR(VLOOKUP(C205,Sheet2!$A$1:$Y$19,25,0),0)</f>
        <v>0</v>
      </c>
    </row>
    <row r="206" spans="1:11" x14ac:dyDescent="0.25">
      <c r="A206" s="9" t="s">
        <v>72</v>
      </c>
      <c r="B206" s="7" t="s">
        <v>73</v>
      </c>
      <c r="C206" s="7" t="s">
        <v>71</v>
      </c>
      <c r="D206" s="16">
        <f>IFERROR(VLOOKUP(C206,Sheet2!$A$1:$Y$19,24,0),0)</f>
        <v>0</v>
      </c>
      <c r="E206" s="13" t="str">
        <f>VLOOKUP(C206,Sheet1!$D$2:$E$25,2,0)</f>
        <v>VENDIDA</v>
      </c>
      <c r="F206" s="11">
        <v>0</v>
      </c>
      <c r="G206" s="11">
        <v>0</v>
      </c>
      <c r="H206" s="11">
        <v>0</v>
      </c>
      <c r="I206" t="s">
        <v>90</v>
      </c>
      <c r="J206">
        <v>2025</v>
      </c>
      <c r="K206" s="11">
        <f>IFERROR(VLOOKUP(C206,Sheet2!$A$1:$Y$19,25,0),0)</f>
        <v>0</v>
      </c>
    </row>
    <row r="207" spans="1:11" x14ac:dyDescent="0.25">
      <c r="A207" s="9" t="s">
        <v>82</v>
      </c>
      <c r="B207" s="7" t="s">
        <v>75</v>
      </c>
      <c r="C207" s="9" t="s">
        <v>74</v>
      </c>
      <c r="D207" s="16">
        <f>IFERROR(VLOOKUP(C207,Sheet2!$A$1:$Y$19,24,0),0)</f>
        <v>5251</v>
      </c>
      <c r="E207" s="13" t="str">
        <f>VLOOKUP(C207,Sheet1!$D$2:$E$25,2,0)</f>
        <v>ELISABETE</v>
      </c>
      <c r="F207" s="11">
        <v>223.82</v>
      </c>
      <c r="G207" s="11">
        <v>183.5</v>
      </c>
      <c r="H207" s="11">
        <v>0</v>
      </c>
      <c r="I207" t="s">
        <v>90</v>
      </c>
      <c r="J207">
        <v>2025</v>
      </c>
      <c r="K207" s="11">
        <f>IFERROR(VLOOKUP(C207,Sheet2!$A$1:$Y$19,25,0),0)</f>
        <v>4.2624262045324697</v>
      </c>
    </row>
    <row r="208" spans="1:11" ht="15.75" thickBot="1" x14ac:dyDescent="0.3">
      <c r="A208" s="3" t="s">
        <v>44</v>
      </c>
      <c r="B208" s="4" t="s">
        <v>45</v>
      </c>
      <c r="C208" s="9" t="s">
        <v>83</v>
      </c>
      <c r="D208" s="16">
        <f>IFERROR(VLOOKUP(C208,Sheet2!$A$1:$Y$19,24,0),0)</f>
        <v>0</v>
      </c>
      <c r="E208" s="13" t="str">
        <f>VLOOKUP(C208,Sheet1!$D$2:$E$25,2,0)</f>
        <v>EMANUEL</v>
      </c>
      <c r="F208" s="11">
        <v>0</v>
      </c>
      <c r="G208" s="11">
        <v>0</v>
      </c>
      <c r="H208" s="11">
        <v>0</v>
      </c>
      <c r="I208" t="s">
        <v>90</v>
      </c>
      <c r="J208">
        <v>2025</v>
      </c>
      <c r="K208" s="11">
        <f>IFERROR(VLOOKUP(C208,Sheet2!$A$1:$Y$19,25,0),0)</f>
        <v>0</v>
      </c>
    </row>
    <row r="209" spans="1:11" ht="15.75" thickBot="1" x14ac:dyDescent="0.3">
      <c r="A209" s="3" t="s">
        <v>44</v>
      </c>
      <c r="B209" s="4" t="s">
        <v>45</v>
      </c>
      <c r="C209" s="9" t="s">
        <v>86</v>
      </c>
      <c r="D209" s="16">
        <f>IFERROR(VLOOKUP(C209,Sheet2!$A$1:$Y$19,24,0),0)</f>
        <v>0</v>
      </c>
      <c r="E209" s="13" t="str">
        <f>VLOOKUP(C209,Sheet1!$D$2:$E$25,2,0)</f>
        <v>SANDRA SILVA</v>
      </c>
      <c r="F209" s="11">
        <v>0</v>
      </c>
      <c r="G209" s="11">
        <v>21.95</v>
      </c>
      <c r="H209" s="11">
        <v>1735.63</v>
      </c>
      <c r="I209" t="s">
        <v>90</v>
      </c>
      <c r="J209">
        <v>2025</v>
      </c>
      <c r="K209" s="11">
        <f>IFERROR(VLOOKUP(C209,Sheet2!$A$1:$Y$19,25,0),0)</f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C0065-91E4-4499-97BF-719C464BC6F2}">
  <dimension ref="A1:Y19"/>
  <sheetViews>
    <sheetView workbookViewId="0">
      <selection activeCell="A3" sqref="A3:C3"/>
    </sheetView>
  </sheetViews>
  <sheetFormatPr defaultRowHeight="15" x14ac:dyDescent="0.25"/>
  <sheetData>
    <row r="1" spans="1:25" x14ac:dyDescent="0.25">
      <c r="A1" s="18" t="s">
        <v>67</v>
      </c>
      <c r="B1" s="18" t="s">
        <v>79</v>
      </c>
      <c r="C1" s="18"/>
      <c r="D1" s="18"/>
      <c r="E1" s="18" t="s">
        <v>80</v>
      </c>
      <c r="F1" s="18"/>
      <c r="G1" s="18"/>
      <c r="H1" s="18" t="s">
        <v>81</v>
      </c>
      <c r="I1" s="18"/>
      <c r="J1" s="18"/>
      <c r="K1" s="18" t="s">
        <v>84</v>
      </c>
      <c r="L1" s="18"/>
      <c r="M1" s="18"/>
      <c r="N1" s="18" t="s">
        <v>85</v>
      </c>
      <c r="O1" s="18"/>
      <c r="P1" s="18"/>
      <c r="Q1" s="18" t="s">
        <v>88</v>
      </c>
      <c r="R1" s="18"/>
      <c r="S1" s="18"/>
      <c r="T1" s="18" t="s">
        <v>89</v>
      </c>
      <c r="U1" s="18"/>
      <c r="V1" s="18"/>
      <c r="W1" s="18" t="s">
        <v>90</v>
      </c>
    </row>
    <row r="2" spans="1:25" x14ac:dyDescent="0.25">
      <c r="A2" t="s">
        <v>74</v>
      </c>
      <c r="B2">
        <v>57.2</v>
      </c>
      <c r="C2" s="17">
        <v>4003</v>
      </c>
      <c r="D2" s="15">
        <v>1.4289283037721709</v>
      </c>
      <c r="E2">
        <v>114.08</v>
      </c>
      <c r="F2" s="17">
        <v>3959</v>
      </c>
      <c r="G2" s="15">
        <v>2.8815357413488254</v>
      </c>
      <c r="H2">
        <v>222.15</v>
      </c>
      <c r="I2" s="17">
        <v>2772</v>
      </c>
      <c r="J2" s="15">
        <v>8.0140692640692635</v>
      </c>
      <c r="K2">
        <v>222.15</v>
      </c>
      <c r="L2" s="17">
        <v>4110</v>
      </c>
      <c r="M2" s="15">
        <v>5.4051094890510951</v>
      </c>
      <c r="N2">
        <v>165.78000000000003</v>
      </c>
      <c r="O2" s="17">
        <v>3353</v>
      </c>
      <c r="P2" s="15">
        <v>4.9442290486131828</v>
      </c>
      <c r="Q2">
        <v>260.66000000000003</v>
      </c>
      <c r="R2" s="17">
        <v>4229</v>
      </c>
      <c r="S2" s="15">
        <v>6.163632064317806</v>
      </c>
      <c r="T2">
        <v>262.85000000000002</v>
      </c>
      <c r="U2" s="17">
        <v>4136</v>
      </c>
      <c r="V2" s="15">
        <v>6.3551740812379114</v>
      </c>
      <c r="W2">
        <v>223.82</v>
      </c>
      <c r="X2" s="17">
        <v>5251</v>
      </c>
      <c r="Y2" s="15">
        <v>4.2624262045324697</v>
      </c>
    </row>
    <row r="3" spans="1:25" x14ac:dyDescent="0.25">
      <c r="A3" t="s">
        <v>18</v>
      </c>
      <c r="B3">
        <v>268.76</v>
      </c>
      <c r="C3" s="17">
        <v>1505</v>
      </c>
      <c r="D3" s="15">
        <v>17.857807308970099</v>
      </c>
      <c r="E3">
        <v>296.76</v>
      </c>
      <c r="F3" s="17">
        <v>796</v>
      </c>
      <c r="G3" s="15">
        <v>37.281407035175882</v>
      </c>
      <c r="H3">
        <v>797.08000000000015</v>
      </c>
      <c r="I3" s="17">
        <v>294</v>
      </c>
      <c r="J3" s="15">
        <v>271.11564625850349</v>
      </c>
      <c r="K3">
        <v>797.08000000000015</v>
      </c>
      <c r="L3" s="17">
        <v>1525</v>
      </c>
      <c r="M3" s="15">
        <v>52.267540983606565</v>
      </c>
      <c r="N3">
        <v>282.48</v>
      </c>
      <c r="O3" s="17">
        <v>23</v>
      </c>
      <c r="P3" s="15">
        <v>1228.1739130434783</v>
      </c>
      <c r="Q3">
        <v>1094.29</v>
      </c>
      <c r="R3" s="17">
        <v>1593</v>
      </c>
      <c r="S3" s="15">
        <v>68.693659761456374</v>
      </c>
      <c r="T3">
        <v>0</v>
      </c>
      <c r="U3" s="17">
        <v>554</v>
      </c>
      <c r="V3" s="15">
        <v>0</v>
      </c>
      <c r="W3">
        <v>0</v>
      </c>
      <c r="X3" s="17">
        <v>24</v>
      </c>
      <c r="Y3" s="15">
        <v>0</v>
      </c>
    </row>
    <row r="4" spans="1:25" x14ac:dyDescent="0.25">
      <c r="A4" t="s">
        <v>8</v>
      </c>
      <c r="B4">
        <v>430.87</v>
      </c>
      <c r="C4" s="17">
        <v>2577</v>
      </c>
      <c r="D4" s="15">
        <v>16.719829258828096</v>
      </c>
      <c r="E4">
        <v>452.09999999999997</v>
      </c>
      <c r="F4" s="17">
        <v>2609</v>
      </c>
      <c r="G4" s="15">
        <v>17.328478344193176</v>
      </c>
      <c r="H4">
        <v>437.64</v>
      </c>
      <c r="I4" s="17">
        <v>2517</v>
      </c>
      <c r="J4" s="15">
        <v>17.387365911799758</v>
      </c>
      <c r="K4">
        <v>437.64</v>
      </c>
      <c r="L4" s="17">
        <v>2122</v>
      </c>
      <c r="M4" s="15">
        <v>20.623939679547597</v>
      </c>
      <c r="N4">
        <v>442.62</v>
      </c>
      <c r="O4" s="17">
        <v>2217</v>
      </c>
      <c r="P4" s="15">
        <v>19.964817320703652</v>
      </c>
      <c r="Q4">
        <v>541.36999999999989</v>
      </c>
      <c r="R4" s="17">
        <v>2683</v>
      </c>
      <c r="S4" s="15">
        <v>20.177786060380168</v>
      </c>
      <c r="T4">
        <v>604.45000000000005</v>
      </c>
      <c r="U4" s="17">
        <v>3465</v>
      </c>
      <c r="V4" s="15">
        <v>17.444444444444446</v>
      </c>
      <c r="W4">
        <v>452.85</v>
      </c>
      <c r="X4" s="17">
        <v>2005</v>
      </c>
      <c r="Y4" s="15">
        <v>22.586034912718205</v>
      </c>
    </row>
    <row r="5" spans="1:25" x14ac:dyDescent="0.25">
      <c r="A5" t="s">
        <v>10</v>
      </c>
      <c r="B5">
        <v>87.22</v>
      </c>
      <c r="C5" s="17">
        <v>266</v>
      </c>
      <c r="D5" s="15">
        <v>32.78947368421052</v>
      </c>
      <c r="E5">
        <v>98.47</v>
      </c>
      <c r="F5" s="17">
        <v>44</v>
      </c>
      <c r="G5" s="15">
        <v>223.79545454545453</v>
      </c>
      <c r="I5" s="17">
        <v>713</v>
      </c>
      <c r="J5" s="15">
        <v>0</v>
      </c>
      <c r="L5" s="17">
        <v>0</v>
      </c>
      <c r="M5" s="15">
        <v>0</v>
      </c>
      <c r="N5">
        <v>62.33</v>
      </c>
      <c r="O5" s="17">
        <v>0</v>
      </c>
      <c r="P5" s="15">
        <v>0</v>
      </c>
      <c r="Q5">
        <v>71.28</v>
      </c>
      <c r="R5" s="17">
        <v>0</v>
      </c>
      <c r="S5" s="15">
        <v>0</v>
      </c>
      <c r="T5">
        <v>784.23</v>
      </c>
      <c r="U5" s="17">
        <v>0</v>
      </c>
      <c r="V5" s="15">
        <v>0</v>
      </c>
      <c r="W5">
        <v>421.45</v>
      </c>
      <c r="X5" s="17">
        <v>0</v>
      </c>
      <c r="Y5" s="15">
        <v>0</v>
      </c>
    </row>
    <row r="6" spans="1:25" x14ac:dyDescent="0.25">
      <c r="A6" t="s">
        <v>21</v>
      </c>
      <c r="B6">
        <v>105.97999999999999</v>
      </c>
      <c r="C6" s="17">
        <v>848</v>
      </c>
      <c r="D6" s="15">
        <v>12.497641509433961</v>
      </c>
      <c r="E6">
        <v>98.59</v>
      </c>
      <c r="F6" s="17">
        <v>979</v>
      </c>
      <c r="G6" s="15">
        <v>10.070480081716038</v>
      </c>
      <c r="H6">
        <v>164.32</v>
      </c>
      <c r="I6" s="17">
        <v>1152</v>
      </c>
      <c r="J6" s="15">
        <v>14.263888888888888</v>
      </c>
      <c r="K6">
        <v>164.32</v>
      </c>
      <c r="L6" s="17">
        <v>1718</v>
      </c>
      <c r="M6" s="15">
        <v>9.5646100116414434</v>
      </c>
      <c r="N6">
        <v>111.42</v>
      </c>
      <c r="O6" s="17">
        <v>1561</v>
      </c>
      <c r="P6" s="15">
        <v>7.1377322229340168</v>
      </c>
      <c r="Q6">
        <v>163.87</v>
      </c>
      <c r="R6" s="17">
        <v>1504</v>
      </c>
      <c r="S6" s="15">
        <v>10.89561170212766</v>
      </c>
      <c r="T6">
        <v>150.74</v>
      </c>
      <c r="U6" s="17">
        <v>542</v>
      </c>
      <c r="V6" s="15">
        <v>27.811808118081181</v>
      </c>
      <c r="W6">
        <v>59.9</v>
      </c>
      <c r="X6" s="17">
        <v>1103</v>
      </c>
      <c r="Y6" s="15">
        <v>5.4306436990027196</v>
      </c>
    </row>
    <row r="7" spans="1:25" x14ac:dyDescent="0.25">
      <c r="A7" t="s">
        <v>12</v>
      </c>
      <c r="B7">
        <v>262.48</v>
      </c>
      <c r="C7" s="17">
        <v>4064</v>
      </c>
      <c r="D7" s="15">
        <v>6.4586614173228352</v>
      </c>
      <c r="E7">
        <v>48.19</v>
      </c>
      <c r="F7" s="17">
        <v>1328</v>
      </c>
      <c r="G7" s="15">
        <v>3.6287650602409633</v>
      </c>
      <c r="H7">
        <v>36.11</v>
      </c>
      <c r="I7" s="17">
        <v>0</v>
      </c>
      <c r="J7" s="15">
        <v>0</v>
      </c>
      <c r="K7">
        <v>36.11</v>
      </c>
      <c r="L7" s="17">
        <v>0</v>
      </c>
      <c r="M7" s="15">
        <v>0</v>
      </c>
      <c r="N7">
        <v>564.02</v>
      </c>
      <c r="O7" s="17">
        <v>1962</v>
      </c>
      <c r="P7" s="15">
        <v>28.747196738022424</v>
      </c>
      <c r="Q7">
        <v>395.50999999999993</v>
      </c>
      <c r="R7" s="17">
        <v>1794</v>
      </c>
      <c r="S7" s="15">
        <v>22.046265328874021</v>
      </c>
      <c r="T7">
        <v>393.82</v>
      </c>
      <c r="U7" s="17">
        <v>1615</v>
      </c>
      <c r="V7" s="15">
        <v>24.38513931888545</v>
      </c>
      <c r="W7">
        <v>780.37000000000012</v>
      </c>
      <c r="X7" s="17">
        <v>3547</v>
      </c>
      <c r="Y7" s="15">
        <v>22.000845785170569</v>
      </c>
    </row>
    <row r="8" spans="1:25" x14ac:dyDescent="0.25">
      <c r="A8" t="s">
        <v>14</v>
      </c>
      <c r="B8">
        <v>709.62</v>
      </c>
      <c r="C8" s="17">
        <v>2794</v>
      </c>
      <c r="D8" s="15">
        <v>25.397995705082323</v>
      </c>
      <c r="E8">
        <v>546.21</v>
      </c>
      <c r="F8" s="17">
        <v>2846</v>
      </c>
      <c r="G8" s="15">
        <v>19.192199578355588</v>
      </c>
      <c r="H8">
        <v>805.38000000000011</v>
      </c>
      <c r="I8" s="17">
        <v>2334</v>
      </c>
      <c r="J8" s="15">
        <v>34.506426735218518</v>
      </c>
      <c r="K8">
        <v>805.38000000000011</v>
      </c>
      <c r="L8" s="17">
        <v>3152</v>
      </c>
      <c r="M8" s="15">
        <v>25.551395939086298</v>
      </c>
      <c r="N8">
        <v>270.54999999999995</v>
      </c>
      <c r="O8" s="17">
        <v>1019</v>
      </c>
      <c r="P8" s="15">
        <v>26.550539744847885</v>
      </c>
      <c r="Q8">
        <v>560.47</v>
      </c>
      <c r="R8" s="17">
        <v>1937</v>
      </c>
      <c r="S8" s="15">
        <v>28.934950955085188</v>
      </c>
      <c r="T8">
        <v>251.68</v>
      </c>
      <c r="U8" s="17">
        <v>782</v>
      </c>
      <c r="V8" s="15">
        <v>32.184143222506393</v>
      </c>
      <c r="W8">
        <v>181</v>
      </c>
      <c r="X8" s="17">
        <v>621</v>
      </c>
      <c r="Y8" s="15">
        <v>29.146537842190018</v>
      </c>
    </row>
    <row r="9" spans="1:25" x14ac:dyDescent="0.25">
      <c r="A9" t="s">
        <v>15</v>
      </c>
      <c r="B9">
        <v>679.2600000000001</v>
      </c>
      <c r="C9" s="17">
        <v>2486</v>
      </c>
      <c r="D9" s="15">
        <v>27.32341110217217</v>
      </c>
      <c r="E9">
        <v>754.66</v>
      </c>
      <c r="F9" s="17">
        <v>3159</v>
      </c>
      <c r="G9" s="15">
        <v>23.889205444761</v>
      </c>
      <c r="H9">
        <v>916.93000000000006</v>
      </c>
      <c r="I9" s="17">
        <v>3611</v>
      </c>
      <c r="J9" s="15">
        <v>25.392689005815566</v>
      </c>
      <c r="K9">
        <v>916.93000000000006</v>
      </c>
      <c r="L9" s="17">
        <v>4057</v>
      </c>
      <c r="M9" s="15">
        <v>22.601183140251418</v>
      </c>
      <c r="N9">
        <v>409.8</v>
      </c>
      <c r="O9" s="17">
        <v>1821</v>
      </c>
      <c r="P9" s="15">
        <v>22.504118616144975</v>
      </c>
      <c r="Q9">
        <v>823.15999999999985</v>
      </c>
      <c r="R9" s="17">
        <v>3648</v>
      </c>
      <c r="S9" s="15">
        <v>22.564692982456137</v>
      </c>
      <c r="T9">
        <v>100.28</v>
      </c>
      <c r="U9" s="17">
        <v>441</v>
      </c>
      <c r="V9" s="15">
        <v>22.73922902494331</v>
      </c>
      <c r="W9">
        <v>0</v>
      </c>
      <c r="X9" s="17">
        <v>9</v>
      </c>
      <c r="Y9" s="15">
        <v>0</v>
      </c>
    </row>
    <row r="10" spans="1:25" x14ac:dyDescent="0.25">
      <c r="A10" t="s">
        <v>71</v>
      </c>
      <c r="C10" s="17">
        <v>0</v>
      </c>
      <c r="D10" s="15">
        <v>0</v>
      </c>
      <c r="E10">
        <v>67.430000000000007</v>
      </c>
      <c r="F10" s="17">
        <v>0</v>
      </c>
      <c r="G10" s="15">
        <v>0</v>
      </c>
      <c r="H10">
        <v>552.68999999999994</v>
      </c>
      <c r="I10" s="17">
        <v>0</v>
      </c>
      <c r="J10" s="15">
        <v>0</v>
      </c>
      <c r="K10">
        <v>552.68999999999994</v>
      </c>
      <c r="L10" s="17">
        <v>0</v>
      </c>
      <c r="M10" s="15">
        <v>0</v>
      </c>
      <c r="O10" s="17">
        <v>0</v>
      </c>
      <c r="P10" s="15">
        <v>0</v>
      </c>
      <c r="Q10">
        <v>120.97</v>
      </c>
      <c r="R10" s="17">
        <v>0</v>
      </c>
      <c r="S10" s="15">
        <v>0</v>
      </c>
      <c r="T10">
        <v>98.76</v>
      </c>
      <c r="U10" s="17">
        <v>0</v>
      </c>
      <c r="V10" s="15">
        <v>0</v>
      </c>
      <c r="W10">
        <v>242.38000000000002</v>
      </c>
      <c r="X10" s="17">
        <v>0</v>
      </c>
      <c r="Y10" s="15">
        <v>0</v>
      </c>
    </row>
    <row r="11" spans="1:25" x14ac:dyDescent="0.25">
      <c r="A11" t="s">
        <v>99</v>
      </c>
      <c r="B11">
        <v>960.8599999999999</v>
      </c>
      <c r="C11" s="17">
        <v>0</v>
      </c>
      <c r="D11" s="15">
        <v>0</v>
      </c>
      <c r="E11">
        <v>644.04</v>
      </c>
      <c r="F11" s="17">
        <v>0</v>
      </c>
      <c r="G11" s="15">
        <v>0</v>
      </c>
      <c r="H11">
        <v>697.1400000000001</v>
      </c>
      <c r="I11" s="17">
        <v>0</v>
      </c>
      <c r="J11" s="15">
        <v>0</v>
      </c>
      <c r="K11">
        <v>697.1400000000001</v>
      </c>
      <c r="L11" s="17">
        <v>0</v>
      </c>
      <c r="M11" s="15">
        <v>0</v>
      </c>
      <c r="N11">
        <v>249.97</v>
      </c>
      <c r="O11" s="17">
        <v>0</v>
      </c>
      <c r="P11" s="15">
        <v>0</v>
      </c>
      <c r="Q11">
        <v>260.48</v>
      </c>
      <c r="R11" s="17">
        <v>0</v>
      </c>
      <c r="S11" s="15">
        <v>0</v>
      </c>
      <c r="T11">
        <v>727.51</v>
      </c>
      <c r="U11" s="17">
        <v>0</v>
      </c>
      <c r="V11" s="15">
        <v>0</v>
      </c>
      <c r="W11">
        <v>623.41</v>
      </c>
      <c r="X11" s="17">
        <v>0</v>
      </c>
      <c r="Y11" s="15">
        <v>0</v>
      </c>
    </row>
    <row r="12" spans="1:25" x14ac:dyDescent="0.25">
      <c r="A12" t="s">
        <v>100</v>
      </c>
      <c r="C12" s="17">
        <v>0</v>
      </c>
      <c r="D12" s="15">
        <v>0</v>
      </c>
      <c r="E12">
        <v>213.86999999999998</v>
      </c>
      <c r="F12" s="17">
        <v>0</v>
      </c>
      <c r="G12" s="15">
        <v>0</v>
      </c>
      <c r="H12">
        <v>250.56</v>
      </c>
      <c r="I12" s="17">
        <v>0</v>
      </c>
      <c r="J12" s="15">
        <v>0</v>
      </c>
      <c r="K12">
        <v>250.56</v>
      </c>
      <c r="L12" s="17">
        <v>0</v>
      </c>
      <c r="M12" s="15">
        <v>0</v>
      </c>
      <c r="N12">
        <v>176.11999999999998</v>
      </c>
      <c r="O12" s="17">
        <v>0</v>
      </c>
      <c r="P12" s="15">
        <v>0</v>
      </c>
      <c r="Q12">
        <v>226.49</v>
      </c>
      <c r="R12" s="17">
        <v>0</v>
      </c>
      <c r="S12" s="15">
        <v>0</v>
      </c>
      <c r="T12">
        <v>196.61</v>
      </c>
      <c r="U12" s="17">
        <v>0</v>
      </c>
      <c r="V12" s="15">
        <v>0</v>
      </c>
      <c r="W12">
        <v>239.92999999999998</v>
      </c>
      <c r="X12" s="17">
        <v>0</v>
      </c>
      <c r="Y12" s="15">
        <v>0</v>
      </c>
    </row>
    <row r="13" spans="1:25" x14ac:dyDescent="0.25">
      <c r="A13" t="s">
        <v>28</v>
      </c>
      <c r="B13">
        <v>228.3</v>
      </c>
      <c r="C13" s="17">
        <v>4769</v>
      </c>
      <c r="D13" s="15">
        <v>4.787167120989726</v>
      </c>
      <c r="E13">
        <v>182.55</v>
      </c>
      <c r="F13" s="17">
        <v>4060</v>
      </c>
      <c r="G13" s="15">
        <v>4.4963054187192117</v>
      </c>
      <c r="H13">
        <v>234.12</v>
      </c>
      <c r="I13" s="17">
        <v>4116</v>
      </c>
      <c r="J13" s="15">
        <v>5.6880466472303208</v>
      </c>
      <c r="K13">
        <v>234.12</v>
      </c>
      <c r="L13" s="17">
        <v>3864</v>
      </c>
      <c r="M13" s="15">
        <v>6.0590062111801242</v>
      </c>
      <c r="N13">
        <v>229.68</v>
      </c>
      <c r="O13" s="17">
        <v>3412</v>
      </c>
      <c r="P13" s="15">
        <v>6.7315357561547478</v>
      </c>
      <c r="Q13">
        <v>135.79</v>
      </c>
      <c r="R13" s="17">
        <v>2400</v>
      </c>
      <c r="S13" s="15">
        <v>5.6579166666666669</v>
      </c>
      <c r="T13">
        <v>110.66</v>
      </c>
      <c r="U13" s="17">
        <v>2293</v>
      </c>
      <c r="V13" s="15">
        <v>4.825992150021805</v>
      </c>
      <c r="W13">
        <v>208.38</v>
      </c>
      <c r="X13" s="17">
        <v>3743</v>
      </c>
      <c r="Y13" s="15">
        <v>5.5671920919048894</v>
      </c>
    </row>
    <row r="14" spans="1:25" x14ac:dyDescent="0.25">
      <c r="A14" t="s">
        <v>30</v>
      </c>
      <c r="B14">
        <v>240.57000000000002</v>
      </c>
      <c r="C14" s="17">
        <v>2700</v>
      </c>
      <c r="D14" s="15">
        <v>8.9100000000000019</v>
      </c>
      <c r="E14">
        <v>299.88000000000005</v>
      </c>
      <c r="F14" s="17">
        <v>3887</v>
      </c>
      <c r="G14" s="15">
        <v>7.7149472600977624</v>
      </c>
      <c r="H14">
        <v>284.37000000000006</v>
      </c>
      <c r="I14" s="17">
        <v>4915</v>
      </c>
      <c r="J14" s="15">
        <v>5.7857578840284853</v>
      </c>
      <c r="K14">
        <v>284.37000000000006</v>
      </c>
      <c r="L14" s="17">
        <v>4038</v>
      </c>
      <c r="M14" s="15">
        <v>7.0423476968796441</v>
      </c>
      <c r="N14">
        <v>209.32</v>
      </c>
      <c r="O14" s="17">
        <v>3540</v>
      </c>
      <c r="P14" s="15">
        <v>5.9129943502824851</v>
      </c>
      <c r="Q14">
        <v>144.16</v>
      </c>
      <c r="R14" s="17">
        <v>3594</v>
      </c>
      <c r="S14" s="15">
        <v>4.011129660545353</v>
      </c>
      <c r="T14">
        <v>303.23</v>
      </c>
      <c r="U14" s="17">
        <v>4488</v>
      </c>
      <c r="V14" s="15">
        <v>6.756461675579323</v>
      </c>
      <c r="W14">
        <v>318.75</v>
      </c>
      <c r="X14" s="17">
        <v>4411</v>
      </c>
      <c r="Y14" s="15">
        <v>7.2262525504420765</v>
      </c>
    </row>
    <row r="15" spans="1:25" x14ac:dyDescent="0.25">
      <c r="A15" t="s">
        <v>101</v>
      </c>
      <c r="C15" s="17">
        <v>0</v>
      </c>
      <c r="D15" s="15">
        <v>0</v>
      </c>
      <c r="E15">
        <v>222.84000000000003</v>
      </c>
      <c r="F15" s="17">
        <v>0</v>
      </c>
      <c r="G15" s="15">
        <v>0</v>
      </c>
      <c r="H15">
        <v>182.09</v>
      </c>
      <c r="I15" s="17">
        <v>0</v>
      </c>
      <c r="J15" s="15">
        <v>0</v>
      </c>
      <c r="K15">
        <v>182.09</v>
      </c>
      <c r="L15" s="17">
        <v>0</v>
      </c>
      <c r="M15" s="15">
        <v>0</v>
      </c>
      <c r="N15">
        <v>225.17</v>
      </c>
      <c r="O15" s="17">
        <v>0</v>
      </c>
      <c r="P15" s="15">
        <v>0</v>
      </c>
      <c r="Q15">
        <v>268.43</v>
      </c>
      <c r="R15" s="17">
        <v>0</v>
      </c>
      <c r="S15" s="15">
        <v>0</v>
      </c>
      <c r="T15">
        <v>236.75000000000003</v>
      </c>
      <c r="U15" s="17">
        <v>0</v>
      </c>
      <c r="V15" s="15">
        <v>0</v>
      </c>
      <c r="W15">
        <v>217.39999999999998</v>
      </c>
      <c r="X15" s="17">
        <v>0</v>
      </c>
      <c r="Y15" s="15">
        <v>0</v>
      </c>
    </row>
    <row r="16" spans="1:25" x14ac:dyDescent="0.25">
      <c r="A16" t="s">
        <v>32</v>
      </c>
      <c r="B16">
        <v>324.42999999999995</v>
      </c>
      <c r="C16" s="17">
        <v>4919</v>
      </c>
      <c r="D16" s="15">
        <v>6.5954462289083136</v>
      </c>
      <c r="E16">
        <v>259.83999999999997</v>
      </c>
      <c r="F16" s="17">
        <v>4443</v>
      </c>
      <c r="G16" s="15">
        <v>5.84830069772676</v>
      </c>
      <c r="H16">
        <v>301.70999999999998</v>
      </c>
      <c r="I16" s="17">
        <v>4313</v>
      </c>
      <c r="J16" s="15">
        <v>6.9953628564804085</v>
      </c>
      <c r="K16">
        <v>301.70999999999998</v>
      </c>
      <c r="L16" s="17">
        <v>4673</v>
      </c>
      <c r="M16" s="15">
        <v>6.4564519580569222</v>
      </c>
      <c r="N16">
        <v>327.64</v>
      </c>
      <c r="O16" s="17">
        <v>3846</v>
      </c>
      <c r="P16" s="15">
        <v>8.5189807592303683</v>
      </c>
      <c r="Q16">
        <v>350.07000000000005</v>
      </c>
      <c r="R16" s="17">
        <v>4911</v>
      </c>
      <c r="S16" s="15">
        <v>7.1282834453268187</v>
      </c>
      <c r="T16">
        <v>250.87</v>
      </c>
      <c r="U16" s="17">
        <v>3105</v>
      </c>
      <c r="V16" s="15">
        <v>8.0795491143317228</v>
      </c>
      <c r="W16">
        <v>235.68</v>
      </c>
      <c r="X16" s="17">
        <v>4689</v>
      </c>
      <c r="Y16" s="15">
        <v>5.0262316058861165</v>
      </c>
    </row>
    <row r="17" spans="1:25" x14ac:dyDescent="0.25">
      <c r="A17" t="s">
        <v>36</v>
      </c>
      <c r="B17">
        <v>439.88000000000005</v>
      </c>
      <c r="C17" s="17">
        <v>1796</v>
      </c>
      <c r="D17" s="15">
        <v>24.492204899777288</v>
      </c>
      <c r="E17">
        <v>644.28</v>
      </c>
      <c r="F17" s="17">
        <v>2261</v>
      </c>
      <c r="G17" s="15">
        <v>28.495356037151705</v>
      </c>
      <c r="H17">
        <v>640.36</v>
      </c>
      <c r="I17" s="17">
        <v>2477</v>
      </c>
      <c r="J17" s="15">
        <v>25.852240613645538</v>
      </c>
      <c r="K17">
        <v>640.36</v>
      </c>
      <c r="L17" s="17">
        <v>2742</v>
      </c>
      <c r="M17" s="15">
        <v>23.353756382202771</v>
      </c>
      <c r="N17">
        <v>665.95999999999992</v>
      </c>
      <c r="O17" s="17">
        <v>2218</v>
      </c>
      <c r="P17" s="15">
        <v>30.025247971145173</v>
      </c>
      <c r="Q17">
        <v>520.67000000000007</v>
      </c>
      <c r="R17" s="17">
        <v>2201</v>
      </c>
      <c r="S17" s="15">
        <v>23.656065424806911</v>
      </c>
      <c r="T17">
        <v>755.24999999999989</v>
      </c>
      <c r="U17" s="17">
        <v>2862</v>
      </c>
      <c r="V17" s="15">
        <v>26.388888888888886</v>
      </c>
      <c r="W17">
        <v>661.51</v>
      </c>
      <c r="X17" s="17">
        <v>2592</v>
      </c>
      <c r="Y17" s="15">
        <v>25.521219135802468</v>
      </c>
    </row>
    <row r="18" spans="1:25" x14ac:dyDescent="0.25">
      <c r="A18" t="s">
        <v>38</v>
      </c>
      <c r="B18">
        <v>369.67</v>
      </c>
      <c r="C18" s="17">
        <v>1626</v>
      </c>
      <c r="D18" s="15">
        <v>22.734932349323493</v>
      </c>
      <c r="E18">
        <v>485.26</v>
      </c>
      <c r="F18" s="17">
        <v>1272</v>
      </c>
      <c r="G18" s="15">
        <v>38.149371069182394</v>
      </c>
      <c r="H18">
        <v>775.89</v>
      </c>
      <c r="I18" s="17">
        <v>1669</v>
      </c>
      <c r="J18" s="15">
        <v>46.488316357100054</v>
      </c>
      <c r="K18">
        <v>775.89</v>
      </c>
      <c r="L18" s="17">
        <v>2610</v>
      </c>
      <c r="M18" s="15">
        <v>29.72758620689655</v>
      </c>
      <c r="N18">
        <v>725.10000000000014</v>
      </c>
      <c r="O18" s="17">
        <v>2487</v>
      </c>
      <c r="P18" s="15">
        <v>29.155609167671898</v>
      </c>
      <c r="Q18">
        <v>767.5</v>
      </c>
      <c r="R18" s="17">
        <v>2583</v>
      </c>
      <c r="S18" s="15">
        <v>29.713511420828493</v>
      </c>
      <c r="T18">
        <v>447.62999999999994</v>
      </c>
      <c r="U18" s="17">
        <v>1440</v>
      </c>
      <c r="V18" s="15">
        <v>31.08541666666666</v>
      </c>
      <c r="W18">
        <v>682.8599999999999</v>
      </c>
      <c r="X18" s="17">
        <v>2127</v>
      </c>
      <c r="Y18" s="15">
        <v>32.104372355430179</v>
      </c>
    </row>
    <row r="19" spans="1:25" x14ac:dyDescent="0.25">
      <c r="A19" t="s">
        <v>42</v>
      </c>
      <c r="B19">
        <v>429.3</v>
      </c>
      <c r="C19" s="17">
        <v>41</v>
      </c>
      <c r="D19" s="15">
        <v>0</v>
      </c>
      <c r="E19">
        <v>471.95000000000005</v>
      </c>
      <c r="F19" s="17">
        <v>1</v>
      </c>
      <c r="G19" s="15">
        <v>0</v>
      </c>
      <c r="H19">
        <v>286.27999999999997</v>
      </c>
      <c r="I19" s="17">
        <v>18</v>
      </c>
      <c r="J19" s="15">
        <v>0</v>
      </c>
      <c r="K19">
        <v>286.27999999999997</v>
      </c>
      <c r="L19" s="17">
        <v>0</v>
      </c>
      <c r="M19" s="15">
        <v>0</v>
      </c>
      <c r="N19">
        <v>0</v>
      </c>
      <c r="O19" s="17">
        <v>0</v>
      </c>
      <c r="P19" s="15">
        <v>0</v>
      </c>
      <c r="Q19">
        <v>0</v>
      </c>
      <c r="R19" s="17">
        <v>0</v>
      </c>
      <c r="S19" s="15">
        <v>0</v>
      </c>
      <c r="T19">
        <v>0</v>
      </c>
      <c r="U19" s="17">
        <v>0</v>
      </c>
      <c r="V19" s="15">
        <v>0</v>
      </c>
      <c r="W19">
        <v>0</v>
      </c>
      <c r="X19" s="17">
        <v>0</v>
      </c>
      <c r="Y19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Dados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To5420</dc:creator>
  <cp:lastModifiedBy>To5420</cp:lastModifiedBy>
  <dcterms:created xsi:type="dcterms:W3CDTF">2025-06-02T10:16:40Z</dcterms:created>
  <dcterms:modified xsi:type="dcterms:W3CDTF">2025-10-17T14:51:40Z</dcterms:modified>
</cp:coreProperties>
</file>