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9200" windowHeight="11520" tabRatio="753" activeTab="3"/>
  </bookViews>
  <sheets>
    <sheet name="Instruções" sheetId="36" r:id="rId1"/>
    <sheet name="CTE" sheetId="35" r:id="rId2"/>
    <sheet name="ISC" sheetId="6" r:id="rId3"/>
    <sheet name="DST" sheetId="8" r:id="rId4"/>
    <sheet name="ISI" sheetId="9" r:id="rId5"/>
    <sheet name="CAT" sheetId="10" r:id="rId6"/>
    <sheet name="CTO" sheetId="24" r:id="rId7"/>
    <sheet name="EPN" sheetId="12" r:id="rId8"/>
    <sheet name="PCN" sheetId="25" r:id="rId9"/>
    <sheet name="IIN" sheetId="26" r:id="rId10"/>
    <sheet name="ENA" sheetId="15" r:id="rId11"/>
    <sheet name="INS" sheetId="27" r:id="rId12"/>
    <sheet name="MPT" sheetId="28" r:id="rId13"/>
    <sheet name="TRP" sheetId="29" r:id="rId14"/>
    <sheet name="ECA" sheetId="30" r:id="rId15"/>
    <sheet name="IPN" sheetId="31" r:id="rId16"/>
    <sheet name="SOP" sheetId="32" r:id="rId17"/>
    <sheet name="PAR" sheetId="33" r:id="rId18"/>
    <sheet name="UES" sheetId="23" r:id="rId19"/>
  </sheets>
  <externalReferences>
    <externalReference r:id="rId20"/>
    <externalReference r:id="rId21"/>
    <externalReference r:id="rId22"/>
    <externalReference r:id="rId23"/>
    <externalReference r:id="rId24"/>
    <externalReference r:id="rId25"/>
    <externalReference r:id="rId26"/>
  </externalReferences>
  <definedNames>
    <definedName name="__123Graph_AGRAF1" hidden="1">#REF!</definedName>
    <definedName name="__123Graph_AGRAF10" hidden="1">#REF!</definedName>
    <definedName name="__123Graph_AGRAF11" hidden="1">#REF!</definedName>
    <definedName name="__123Graph_AGRAF12" hidden="1">#REF!</definedName>
    <definedName name="__123Graph_AGRAF13" hidden="1">#REF!</definedName>
    <definedName name="__123Graph_AGRAF14" hidden="1">#REF!</definedName>
    <definedName name="__123Graph_AGRAF15" hidden="1">#REF!</definedName>
    <definedName name="__123Graph_AGRAF16" hidden="1">#REF!</definedName>
    <definedName name="__123Graph_AGRAF17" hidden="1">#REF!</definedName>
    <definedName name="__123Graph_AGRAF18" hidden="1">#REF!</definedName>
    <definedName name="__123Graph_AGRAF19" hidden="1">#REF!</definedName>
    <definedName name="__123Graph_AGRAF2" hidden="1">#REF!</definedName>
    <definedName name="__123Graph_AGRAF20" hidden="1">#REF!</definedName>
    <definedName name="__123Graph_AGRAF21" hidden="1">#REF!</definedName>
    <definedName name="__123Graph_AGRAF22" hidden="1">#REF!</definedName>
    <definedName name="__123Graph_AGRAF23" hidden="1">#REF!</definedName>
    <definedName name="__123Graph_AGRAF24" hidden="1">#REF!</definedName>
    <definedName name="__123Graph_AGRAF25" hidden="1">#REF!</definedName>
    <definedName name="__123Graph_AGRAF26" hidden="1">#REF!</definedName>
    <definedName name="__123Graph_AGRAF27" hidden="1">#REF!</definedName>
    <definedName name="__123Graph_AGRAF3" hidden="1">#REF!</definedName>
    <definedName name="__123Graph_AGRAF4" hidden="1">#REF!</definedName>
    <definedName name="__123Graph_AGRAF5" hidden="1">#REF!</definedName>
    <definedName name="__123Graph_AGRAF6" hidden="1">#REF!</definedName>
    <definedName name="__123Graph_AGRAF7" hidden="1">#REF!</definedName>
    <definedName name="__123Graph_AGRAF8" hidden="1">#REF!</definedName>
    <definedName name="__123Graph_AGRAF9" hidden="1">#REF!</definedName>
    <definedName name="__123Graph_BGRAF1" hidden="1">#REF!</definedName>
    <definedName name="__123Graph_BGRAF10" hidden="1">#REF!</definedName>
    <definedName name="__123Graph_BGRAF11" hidden="1">#REF!</definedName>
    <definedName name="__123Graph_BGRAF12" hidden="1">#REF!</definedName>
    <definedName name="__123Graph_BGRAF13" hidden="1">#REF!</definedName>
    <definedName name="__123Graph_BGRAF14" hidden="1">#REF!</definedName>
    <definedName name="__123Graph_BGRAF15" hidden="1">#REF!</definedName>
    <definedName name="__123Graph_BGRAF16" hidden="1">#REF!</definedName>
    <definedName name="__123Graph_BGRAF17" hidden="1">#REF!</definedName>
    <definedName name="__123Graph_BGRAF18" hidden="1">#REF!</definedName>
    <definedName name="__123Graph_BGRAF19" hidden="1">#REF!</definedName>
    <definedName name="__123Graph_BGRAF2" hidden="1">#REF!</definedName>
    <definedName name="__123Graph_BGRAF20" hidden="1">#REF!</definedName>
    <definedName name="__123Graph_BGRAF21" hidden="1">#REF!</definedName>
    <definedName name="__123Graph_BGRAF24" hidden="1">#REF!</definedName>
    <definedName name="__123Graph_BGRAF25" hidden="1">#REF!</definedName>
    <definedName name="__123Graph_BGRAF3" hidden="1">#REF!</definedName>
    <definedName name="__123Graph_BGRAF4" hidden="1">#REF!</definedName>
    <definedName name="__123Graph_BGRAF5" hidden="1">#REF!</definedName>
    <definedName name="__123Graph_BGRAF6" hidden="1">#REF!</definedName>
    <definedName name="__123Graph_BGRAF7" hidden="1">#REF!</definedName>
    <definedName name="__123Graph_BGRAF8" hidden="1">#REF!</definedName>
    <definedName name="__123Graph_BGRAF9" hidden="1">#REF!</definedName>
    <definedName name="__123Graph_CGRAF1" hidden="1">#REF!</definedName>
    <definedName name="__123Graph_CGRAF10" hidden="1">#REF!</definedName>
    <definedName name="__123Graph_CGRAF2" hidden="1">#REF!</definedName>
    <definedName name="__123Graph_CGRAF25" hidden="1">#REF!</definedName>
    <definedName name="__123Graph_CGRAF3" hidden="1">#REF!</definedName>
    <definedName name="__123Graph_CGRAF4" hidden="1">#REF!</definedName>
    <definedName name="__123Graph_CGRAF7" hidden="1">#REF!</definedName>
    <definedName name="__123Graph_CGRAF8" hidden="1">#REF!</definedName>
    <definedName name="__123Graph_CGRAF9" hidden="1">#REF!</definedName>
    <definedName name="__123Graph_XGRAF1" hidden="1">#REF!</definedName>
    <definedName name="__123Graph_XGRAF10" hidden="1">#REF!</definedName>
    <definedName name="__123Graph_XGRAF11" hidden="1">#REF!</definedName>
    <definedName name="__123Graph_XGRAF12" hidden="1">#REF!</definedName>
    <definedName name="__123Graph_XGRAF13" hidden="1">#REF!</definedName>
    <definedName name="__123Graph_XGRAF14" hidden="1">#REF!</definedName>
    <definedName name="__123Graph_XGRAF15" hidden="1">#REF!</definedName>
    <definedName name="__123Graph_XGRAF16" hidden="1">#REF!</definedName>
    <definedName name="__123Graph_XGRAF17" hidden="1">#REF!</definedName>
    <definedName name="__123Graph_XGRAF18" hidden="1">#REF!</definedName>
    <definedName name="__123Graph_XGRAF19" hidden="1">#REF!</definedName>
    <definedName name="__123Graph_XGRAF2" hidden="1">#REF!</definedName>
    <definedName name="__123Graph_XGRAF20" hidden="1">#REF!</definedName>
    <definedName name="__123Graph_XGRAF21" hidden="1">#REF!</definedName>
    <definedName name="__123Graph_XGRAF22" hidden="1">#REF!</definedName>
    <definedName name="__123Graph_XGRAF23" hidden="1">#REF!</definedName>
    <definedName name="__123Graph_XGRAF24" hidden="1">#REF!</definedName>
    <definedName name="__123Graph_XGRAF25" hidden="1">#REF!</definedName>
    <definedName name="__123Graph_XGRAF3" hidden="1">#REF!</definedName>
    <definedName name="__123Graph_XGRAF4" hidden="1">#REF!</definedName>
    <definedName name="__123Graph_XGRAF5" hidden="1">#REF!</definedName>
    <definedName name="__123Graph_XGRAF6" hidden="1">#REF!</definedName>
    <definedName name="__123Graph_XGRAF7" hidden="1">#REF!</definedName>
    <definedName name="__123Graph_XGRAF8" hidden="1">#REF!</definedName>
    <definedName name="__123Graph_XGRAF9" hidden="1">#REF!</definedName>
    <definedName name="_Fill" hidden="1">#REF!</definedName>
    <definedName name="_Key1" hidden="1">#REF!</definedName>
    <definedName name="_Key2" hidden="1">#REF!</definedName>
    <definedName name="_Order1" hidden="1">0</definedName>
    <definedName name="_Order2" hidden="1">255</definedName>
    <definedName name="_Sort" hidden="1">#REF!</definedName>
    <definedName name="a" hidden="1">#REF!</definedName>
    <definedName name="avalia">[1]indic_selec!$K$4:$CS$50</definedName>
    <definedName name="BOLA"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BOLA"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CMCT"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CMCT"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CMDA"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CMDA"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d"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d"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D021a"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D021a"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dez">#REF!</definedName>
    <definedName name="doco_plan">[2]D004B!$A$5:$ER$17</definedName>
    <definedName name="eva_plan">[2]D001A!$A$5:$B$17</definedName>
    <definedName name="fd" hidden="1">#REF!</definedName>
    <definedName name="GRFP"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GRFP"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iai_plan">#REF!</definedName>
    <definedName name="iai_real">#REF!</definedName>
    <definedName name="ian_plan">#REF!</definedName>
    <definedName name="ian_real">#REF!</definedName>
    <definedName name="iasc_plan">[2]D017A!$A$5:$B$6</definedName>
    <definedName name="ica_plan">#REF!</definedName>
    <definedName name="ica_real">#REF!</definedName>
    <definedName name="icc_plan">#REF!</definedName>
    <definedName name="icc_real">#REF!</definedName>
    <definedName name="ich_plan">#REF!</definedName>
    <definedName name="ich_real">#REF!</definedName>
    <definedName name="ick_plan">#REF!</definedName>
    <definedName name="ick_real">#REF!</definedName>
    <definedName name="ico_plan">#REF!</definedName>
    <definedName name="ico_real">#REF!</definedName>
    <definedName name="ihl_plan">#REF!</definedName>
    <definedName name="ihl_real">#REF!</definedName>
    <definedName name="iip_plan">#REF!</definedName>
    <definedName name="iip_real">#REF!</definedName>
    <definedName name="ikm_plan">#REF!</definedName>
    <definedName name="ikm_real">#REF!</definedName>
    <definedName name="ili_plan">#REF!</definedName>
    <definedName name="ili_real">#REF!</definedName>
    <definedName name="imc_plan">#REF!</definedName>
    <definedName name="imc_real">#REF!</definedName>
    <definedName name="inc_plan">#REF!</definedName>
    <definedName name="inc_real">#REF!</definedName>
    <definedName name="INCR"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INCR"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invd_plan">[2]D003A!$A$5:$IV$17</definedName>
    <definedName name="iop_plan">#REF!</definedName>
    <definedName name="iop_real">#REF!</definedName>
    <definedName name="ipc_plan">#REF!</definedName>
    <definedName name="ipc_real">#REF!</definedName>
    <definedName name="ird_plan">#REF!</definedName>
    <definedName name="ird_real">#REF!</definedName>
    <definedName name="iri_plan">#REF!</definedName>
    <definedName name="iri_real">#REF!</definedName>
    <definedName name="itc_plan">#REF!</definedName>
    <definedName name="itc_real">#REF!</definedName>
    <definedName name="lao"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lao"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metas">[1]metas!$K$4:$CS$50</definedName>
    <definedName name="nise_plan">'[3](RC_AC)NISE'!$A$11:$Q$12</definedName>
    <definedName name="objetivo">#REF!</definedName>
    <definedName name="QMWH"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QMWH"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t">[4]D017A!$A$20:$B$32</definedName>
    <definedName name="tfa_plan">#REF!</definedName>
    <definedName name="tfa_real">#REF!</definedName>
    <definedName name="tma_plan">#REF!</definedName>
    <definedName name="tma_realiz">#REF!</definedName>
    <definedName name="tmac_plan">'[3](RC_AC)TMAC'!$A$11:$Q$12</definedName>
    <definedName name="TRISTE">[5]Maurilio!$Y$46</definedName>
    <definedName name="tt" localSheetId="0">[6]Tabela!$B$3:$AF$41</definedName>
    <definedName name="tt">[6]Tabela!$B$3:$AF$41</definedName>
    <definedName name="w" hidden="1">[7]SET_2001!$E$109:$E$120</definedName>
    <definedName name="wrn.Gráficos._.de._.linha." localSheetId="0"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wrn.Gráficos._.de._.linha." hidden="1">{#N/A,#N/A,FALSE,"TMR";#N/A,#N/A,FALSE,"IFL";#N/A,#N/A,FALSE,"FEC x RAIOS";#N/A,#N/A,FALSE,"FICT x RAIOS";#N/A,#N/A,FALSE,"IFL x RAIOS";#N/A,#N/A,FALSE,"DEC  x MAT";#N/A,#N/A,FALSE,"DEC  x TMR";#N/A,#N/A,FALSE,"EMLT - TMR-IFL 1995";#N/A,#N/A,FALSE,"CÓDIGOS EMLT";#N/A,#N/A,FALSE,"EMLT - TMR-IFL ABR 96";#N/A,#N/A,FALSE,"EMLT - TMR-IFL 1995";#N/A,#N/A,FALSE,"INDICES DIVISÃO ABR-96";#N/A,#N/A,FALSE,"INDICES DIVISÃO 1995"}</definedName>
    <definedName name="ww" hidden="1">[7]SET_2001!$E$171:$E$177</definedName>
    <definedName name="www" hidden="1">[7]SET_2001!$F$76:$F$81</definedName>
  </definedNames>
  <calcPr calcId="145621"/>
</workbook>
</file>

<file path=xl/calcChain.xml><?xml version="1.0" encoding="utf-8"?>
<calcChain xmlns="http://schemas.openxmlformats.org/spreadsheetml/2006/main">
  <c r="F20" i="8" l="1"/>
  <c r="J15" i="8"/>
  <c r="I15" i="8"/>
  <c r="J14" i="8" l="1"/>
  <c r="I14" i="8" l="1"/>
  <c r="J13" i="8" l="1"/>
  <c r="J12" i="8" l="1"/>
  <c r="J10" i="8" l="1"/>
  <c r="J11" i="8"/>
  <c r="J9" i="8" l="1"/>
  <c r="J8" i="8"/>
  <c r="F19" i="10" l="1"/>
  <c r="F18" i="10"/>
  <c r="L18" i="10" s="1"/>
  <c r="F17" i="10"/>
  <c r="F16" i="10"/>
  <c r="F15" i="10"/>
  <c r="F14" i="10"/>
  <c r="L14" i="10" s="1"/>
  <c r="F13" i="10"/>
  <c r="F12" i="10"/>
  <c r="F11" i="10"/>
  <c r="F10" i="10"/>
  <c r="L10" i="10" s="1"/>
  <c r="F9" i="10"/>
  <c r="F8" i="10"/>
  <c r="H8" i="10" s="1"/>
  <c r="G8" i="10"/>
  <c r="G9" i="10" s="1"/>
  <c r="G10" i="10" s="1"/>
  <c r="G11" i="10" s="1"/>
  <c r="G12" i="10" s="1"/>
  <c r="G13" i="10" s="1"/>
  <c r="G14" i="10" s="1"/>
  <c r="G15" i="10" s="1"/>
  <c r="G16" i="10" s="1"/>
  <c r="G17" i="10" s="1"/>
  <c r="G18" i="10" s="1"/>
  <c r="G19" i="10" s="1"/>
  <c r="G20" i="10" s="1"/>
  <c r="F20" i="10"/>
  <c r="E20" i="10"/>
  <c r="L19" i="10"/>
  <c r="L17" i="10"/>
  <c r="L16" i="10"/>
  <c r="L15" i="10"/>
  <c r="L13" i="10"/>
  <c r="L12" i="10"/>
  <c r="L11" i="10"/>
  <c r="L9" i="10"/>
  <c r="L8" i="10"/>
  <c r="J20" i="10"/>
  <c r="I20" i="10"/>
  <c r="N8" i="10"/>
  <c r="N9" i="10" s="1"/>
  <c r="N10" i="10" s="1"/>
  <c r="N11" i="10" s="1"/>
  <c r="N12" i="10" s="1"/>
  <c r="N13" i="10" s="1"/>
  <c r="N14" i="10" s="1"/>
  <c r="N15" i="10" s="1"/>
  <c r="N16" i="10" s="1"/>
  <c r="N17" i="10" s="1"/>
  <c r="N18" i="10" s="1"/>
  <c r="N19" i="10" s="1"/>
  <c r="O8" i="10"/>
  <c r="O9" i="10" s="1"/>
  <c r="O10" i="10" s="1"/>
  <c r="O11" i="10" s="1"/>
  <c r="O12" i="10" s="1"/>
  <c r="O13" i="10" s="1"/>
  <c r="O14" i="10" s="1"/>
  <c r="O15" i="10" s="1"/>
  <c r="O16" i="10" s="1"/>
  <c r="O17" i="10" s="1"/>
  <c r="O18" i="10" s="1"/>
  <c r="O19" i="10" s="1"/>
  <c r="F26" i="10"/>
  <c r="E26" i="10"/>
  <c r="B26" i="10"/>
  <c r="G4" i="10"/>
  <c r="F25" i="10" s="1"/>
  <c r="D4" i="10"/>
  <c r="E25" i="10" s="1"/>
  <c r="A4" i="10"/>
  <c r="B25" i="10" s="1"/>
  <c r="F9" i="35"/>
  <c r="M9" i="35" s="1"/>
  <c r="F10" i="35"/>
  <c r="F11" i="35"/>
  <c r="F12" i="35"/>
  <c r="F13" i="35"/>
  <c r="M13" i="35" s="1"/>
  <c r="F14" i="35"/>
  <c r="F15" i="35"/>
  <c r="F16" i="35"/>
  <c r="F17" i="35"/>
  <c r="F18" i="35"/>
  <c r="F19" i="35"/>
  <c r="I20" i="35"/>
  <c r="J20" i="35"/>
  <c r="F20" i="35" s="1"/>
  <c r="F8" i="35"/>
  <c r="E9" i="35"/>
  <c r="E10" i="35"/>
  <c r="M10" i="35" s="1"/>
  <c r="E11" i="35"/>
  <c r="M11" i="35" s="1"/>
  <c r="E12" i="35"/>
  <c r="M12" i="35" s="1"/>
  <c r="E13" i="35"/>
  <c r="E14" i="35"/>
  <c r="M14" i="35" s="1"/>
  <c r="E15" i="35"/>
  <c r="M15" i="35" s="1"/>
  <c r="E16" i="35"/>
  <c r="M16" i="35" s="1"/>
  <c r="E17" i="35"/>
  <c r="E18" i="35"/>
  <c r="M18" i="35" s="1"/>
  <c r="E19" i="35"/>
  <c r="M19" i="35" s="1"/>
  <c r="E8" i="35"/>
  <c r="H8" i="35"/>
  <c r="N8" i="35" s="1"/>
  <c r="G8" i="35"/>
  <c r="G9" i="35" s="1"/>
  <c r="M17" i="35"/>
  <c r="O8" i="35"/>
  <c r="O9" i="35" s="1"/>
  <c r="O10" i="35" s="1"/>
  <c r="O11" i="35" s="1"/>
  <c r="O12" i="35" s="1"/>
  <c r="O13" i="35" s="1"/>
  <c r="O14" i="35" s="1"/>
  <c r="O15" i="35" s="1"/>
  <c r="O16" i="35" s="1"/>
  <c r="O17" i="35" s="1"/>
  <c r="O18" i="35" s="1"/>
  <c r="O19" i="35" s="1"/>
  <c r="P8" i="35"/>
  <c r="P9" i="35" s="1"/>
  <c r="P10" i="35" s="1"/>
  <c r="P11" i="35" s="1"/>
  <c r="P12" i="35" s="1"/>
  <c r="P13" i="35" s="1"/>
  <c r="P14" i="35" s="1"/>
  <c r="P15" i="35" s="1"/>
  <c r="P16" i="35" s="1"/>
  <c r="P17" i="35" s="1"/>
  <c r="P18" i="35" s="1"/>
  <c r="P19" i="35" s="1"/>
  <c r="F26" i="35"/>
  <c r="E26" i="35"/>
  <c r="B26" i="35"/>
  <c r="G4" i="35"/>
  <c r="F25" i="35" s="1"/>
  <c r="D4" i="35"/>
  <c r="E25" i="35"/>
  <c r="A4" i="35"/>
  <c r="B25" i="35" s="1"/>
  <c r="E9" i="24"/>
  <c r="E10" i="24"/>
  <c r="E11" i="24"/>
  <c r="E20" i="24" s="1"/>
  <c r="E12" i="24"/>
  <c r="E13" i="24"/>
  <c r="E14" i="24"/>
  <c r="E15" i="24"/>
  <c r="E16" i="24"/>
  <c r="E17" i="24"/>
  <c r="E18" i="24"/>
  <c r="E19" i="24"/>
  <c r="E8" i="24"/>
  <c r="F9" i="24"/>
  <c r="L9" i="24"/>
  <c r="F8" i="24"/>
  <c r="H8" i="24" s="1"/>
  <c r="G8" i="24"/>
  <c r="G9" i="24" s="1"/>
  <c r="F10" i="24"/>
  <c r="L10" i="24"/>
  <c r="F11" i="24"/>
  <c r="F12" i="24"/>
  <c r="L12" i="24"/>
  <c r="F13" i="24"/>
  <c r="L13" i="24" s="1"/>
  <c r="F14" i="24"/>
  <c r="L14" i="24"/>
  <c r="F15" i="24"/>
  <c r="F16" i="24"/>
  <c r="L16" i="24"/>
  <c r="F17" i="24"/>
  <c r="L17" i="24" s="1"/>
  <c r="F18" i="24"/>
  <c r="L18" i="24"/>
  <c r="F19" i="24"/>
  <c r="J20" i="24"/>
  <c r="I20" i="24"/>
  <c r="N8" i="24"/>
  <c r="N9" i="24" s="1"/>
  <c r="N10" i="24" s="1"/>
  <c r="N11" i="24" s="1"/>
  <c r="N12" i="24" s="1"/>
  <c r="N13" i="24" s="1"/>
  <c r="N14" i="24" s="1"/>
  <c r="N15" i="24" s="1"/>
  <c r="N16" i="24" s="1"/>
  <c r="N17" i="24" s="1"/>
  <c r="N18" i="24" s="1"/>
  <c r="N19" i="24" s="1"/>
  <c r="O8" i="24"/>
  <c r="O9" i="24"/>
  <c r="O10" i="24"/>
  <c r="O11" i="24" s="1"/>
  <c r="O12" i="24" s="1"/>
  <c r="O13" i="24" s="1"/>
  <c r="O14" i="24" s="1"/>
  <c r="O15" i="24" s="1"/>
  <c r="O16" i="24" s="1"/>
  <c r="O17" i="24" s="1"/>
  <c r="O18" i="24" s="1"/>
  <c r="O19" i="24" s="1"/>
  <c r="F26" i="24"/>
  <c r="E26" i="24"/>
  <c r="B26" i="24"/>
  <c r="G4" i="24"/>
  <c r="F25" i="24" s="1"/>
  <c r="D4" i="24"/>
  <c r="E25" i="24" s="1"/>
  <c r="A4" i="24"/>
  <c r="B25" i="24" s="1"/>
  <c r="F25" i="8"/>
  <c r="E25" i="8"/>
  <c r="B25" i="8"/>
  <c r="G4" i="8"/>
  <c r="F24" i="8" s="1"/>
  <c r="D4" i="8"/>
  <c r="E24" i="8"/>
  <c r="A4" i="8"/>
  <c r="B24" i="8" s="1"/>
  <c r="J8" i="30"/>
  <c r="J9" i="30"/>
  <c r="J20" i="30" s="1"/>
  <c r="K8" i="30"/>
  <c r="K9" i="30" s="1"/>
  <c r="E20" i="30"/>
  <c r="F20" i="30"/>
  <c r="H20" i="30"/>
  <c r="H19" i="30"/>
  <c r="H18" i="30"/>
  <c r="H17" i="30"/>
  <c r="H16" i="30"/>
  <c r="H15" i="30"/>
  <c r="H14" i="30"/>
  <c r="H13" i="30"/>
  <c r="H12" i="30"/>
  <c r="H11" i="30"/>
  <c r="H10" i="30"/>
  <c r="H9" i="30"/>
  <c r="H8" i="30"/>
  <c r="F26" i="30"/>
  <c r="E26" i="30"/>
  <c r="B26" i="30"/>
  <c r="G4" i="30"/>
  <c r="F25" i="30" s="1"/>
  <c r="D4" i="30"/>
  <c r="E25" i="30" s="1"/>
  <c r="A4" i="30"/>
  <c r="B25" i="30" s="1"/>
  <c r="A4" i="15"/>
  <c r="K7" i="15"/>
  <c r="I7" i="15"/>
  <c r="G7" i="15"/>
  <c r="E7" i="15"/>
  <c r="V21" i="15"/>
  <c r="U21" i="15"/>
  <c r="T21" i="15"/>
  <c r="F21" i="15"/>
  <c r="H21" i="15"/>
  <c r="N21" i="15" s="1"/>
  <c r="J21" i="15"/>
  <c r="L21" i="15"/>
  <c r="P9" i="15"/>
  <c r="P10" i="15" s="1"/>
  <c r="P11" i="15" s="1"/>
  <c r="P12" i="15" s="1"/>
  <c r="P13" i="15" s="1"/>
  <c r="P14" i="15" s="1"/>
  <c r="P15" i="15" s="1"/>
  <c r="P16" i="15" s="1"/>
  <c r="P17" i="15" s="1"/>
  <c r="P18" i="15" s="1"/>
  <c r="P19" i="15" s="1"/>
  <c r="P20" i="15" s="1"/>
  <c r="E21" i="15"/>
  <c r="G21" i="15"/>
  <c r="I21" i="15"/>
  <c r="K21" i="15"/>
  <c r="O9" i="15"/>
  <c r="O10" i="15" s="1"/>
  <c r="C21" i="15"/>
  <c r="N20" i="15"/>
  <c r="R20" i="15" s="1"/>
  <c r="M20" i="15"/>
  <c r="N19" i="15"/>
  <c r="R19" i="15" s="1"/>
  <c r="M19" i="15"/>
  <c r="N18" i="15"/>
  <c r="M18" i="15"/>
  <c r="R18" i="15"/>
  <c r="N17" i="15"/>
  <c r="M17" i="15"/>
  <c r="R17" i="15"/>
  <c r="N16" i="15"/>
  <c r="R16" i="15" s="1"/>
  <c r="M16" i="15"/>
  <c r="N15" i="15"/>
  <c r="R15" i="15" s="1"/>
  <c r="M15" i="15"/>
  <c r="N14" i="15"/>
  <c r="M14" i="15"/>
  <c r="R14" i="15"/>
  <c r="N13" i="15"/>
  <c r="M13" i="15"/>
  <c r="R13" i="15"/>
  <c r="N12" i="15"/>
  <c r="R12" i="15" s="1"/>
  <c r="M12" i="15"/>
  <c r="N11" i="15"/>
  <c r="R11" i="15" s="1"/>
  <c r="M11" i="15"/>
  <c r="N10" i="15"/>
  <c r="M10" i="15"/>
  <c r="R10" i="15"/>
  <c r="N9" i="15"/>
  <c r="M9" i="15"/>
  <c r="R9" i="15"/>
  <c r="F28" i="15"/>
  <c r="E28" i="15"/>
  <c r="B28" i="15"/>
  <c r="G4" i="15"/>
  <c r="F27" i="15" s="1"/>
  <c r="D4" i="15"/>
  <c r="E27" i="15" s="1"/>
  <c r="H9" i="12"/>
  <c r="J8" i="12"/>
  <c r="J9" i="12"/>
  <c r="K8" i="12"/>
  <c r="K9" i="12"/>
  <c r="H10" i="12"/>
  <c r="K10" i="12"/>
  <c r="K11" i="12" s="1"/>
  <c r="K12" i="12" s="1"/>
  <c r="K13" i="12" s="1"/>
  <c r="K14" i="12" s="1"/>
  <c r="K15" i="12" s="1"/>
  <c r="K16" i="12" s="1"/>
  <c r="K17" i="12" s="1"/>
  <c r="K18" i="12" s="1"/>
  <c r="K19" i="12" s="1"/>
  <c r="H11" i="12"/>
  <c r="H12" i="12"/>
  <c r="H13" i="12"/>
  <c r="H14" i="12"/>
  <c r="H15" i="12"/>
  <c r="H16" i="12"/>
  <c r="H17" i="12"/>
  <c r="H18" i="12"/>
  <c r="H19" i="12"/>
  <c r="E20" i="12"/>
  <c r="H20" i="12" s="1"/>
  <c r="F20" i="12"/>
  <c r="K20" i="12"/>
  <c r="I8" i="12"/>
  <c r="H8" i="12"/>
  <c r="F26" i="12"/>
  <c r="E26" i="12"/>
  <c r="B26" i="12"/>
  <c r="G4" i="12"/>
  <c r="F25" i="12" s="1"/>
  <c r="D4" i="12"/>
  <c r="E25" i="12"/>
  <c r="A4" i="12"/>
  <c r="B25" i="12" s="1"/>
  <c r="J8" i="26"/>
  <c r="J9" i="26"/>
  <c r="J20" i="26" s="1"/>
  <c r="K8" i="26"/>
  <c r="K9" i="26" s="1"/>
  <c r="E20" i="26"/>
  <c r="F20" i="26"/>
  <c r="H20" i="26"/>
  <c r="H19" i="26"/>
  <c r="H18" i="26"/>
  <c r="H17" i="26"/>
  <c r="H16" i="26"/>
  <c r="H15" i="26"/>
  <c r="H14" i="26"/>
  <c r="H13" i="26"/>
  <c r="H12" i="26"/>
  <c r="H11" i="26"/>
  <c r="H10" i="26"/>
  <c r="H9" i="26"/>
  <c r="H8" i="26"/>
  <c r="F26" i="26"/>
  <c r="E26" i="26"/>
  <c r="B26" i="26"/>
  <c r="G4" i="26"/>
  <c r="F25" i="26" s="1"/>
  <c r="D4" i="26"/>
  <c r="E25" i="26" s="1"/>
  <c r="A4" i="26"/>
  <c r="B25" i="26" s="1"/>
  <c r="J8" i="27"/>
  <c r="J9" i="27" s="1"/>
  <c r="K8" i="27"/>
  <c r="K9" i="27"/>
  <c r="K20" i="27" s="1"/>
  <c r="E20" i="27"/>
  <c r="F20" i="27"/>
  <c r="H20" i="27" s="1"/>
  <c r="H19" i="27"/>
  <c r="H18" i="27"/>
  <c r="H17" i="27"/>
  <c r="H16" i="27"/>
  <c r="H15" i="27"/>
  <c r="H14" i="27"/>
  <c r="H13" i="27"/>
  <c r="H12" i="27"/>
  <c r="H11" i="27"/>
  <c r="H10" i="27"/>
  <c r="H9" i="27"/>
  <c r="I8" i="27"/>
  <c r="H8" i="27"/>
  <c r="F26" i="27"/>
  <c r="E26" i="27"/>
  <c r="B26" i="27"/>
  <c r="G4" i="27"/>
  <c r="F25" i="27" s="1"/>
  <c r="D4" i="27"/>
  <c r="E25" i="27"/>
  <c r="A4" i="27"/>
  <c r="B25" i="27" s="1"/>
  <c r="J8" i="31"/>
  <c r="J9" i="31"/>
  <c r="J20" i="31" s="1"/>
  <c r="K8" i="31"/>
  <c r="K9" i="31" s="1"/>
  <c r="E20" i="31"/>
  <c r="F20" i="31"/>
  <c r="H20" i="31"/>
  <c r="H19" i="31"/>
  <c r="H18" i="31"/>
  <c r="H17" i="31"/>
  <c r="H16" i="31"/>
  <c r="H15" i="31"/>
  <c r="H14" i="31"/>
  <c r="H13" i="31"/>
  <c r="H12" i="31"/>
  <c r="H11" i="31"/>
  <c r="H10" i="31"/>
  <c r="H9" i="31"/>
  <c r="H8" i="31"/>
  <c r="F26" i="31"/>
  <c r="E26" i="31"/>
  <c r="B26" i="31"/>
  <c r="G4" i="31"/>
  <c r="F25" i="31" s="1"/>
  <c r="D4" i="31"/>
  <c r="E25" i="31" s="1"/>
  <c r="A4" i="31"/>
  <c r="B25" i="31" s="1"/>
  <c r="H19" i="6"/>
  <c r="H20" i="6" s="1"/>
  <c r="H18" i="6"/>
  <c r="H17" i="6"/>
  <c r="H16" i="6"/>
  <c r="H15" i="6"/>
  <c r="H14" i="6"/>
  <c r="H13" i="6"/>
  <c r="H12" i="6"/>
  <c r="H11" i="6"/>
  <c r="H10" i="6"/>
  <c r="H9" i="6"/>
  <c r="H8" i="6"/>
  <c r="F26" i="6"/>
  <c r="E26" i="6"/>
  <c r="B26" i="6"/>
  <c r="G4" i="6"/>
  <c r="F25" i="6" s="1"/>
  <c r="D4" i="6"/>
  <c r="E25" i="6" s="1"/>
  <c r="A4" i="6"/>
  <c r="B25" i="6" s="1"/>
  <c r="I20" i="9"/>
  <c r="H20" i="9"/>
  <c r="G20" i="9"/>
  <c r="F26" i="9"/>
  <c r="E26" i="9"/>
  <c r="B26" i="9"/>
  <c r="G4" i="9"/>
  <c r="F25" i="9" s="1"/>
  <c r="D4" i="9"/>
  <c r="E25" i="9" s="1"/>
  <c r="A4" i="9"/>
  <c r="B25" i="9" s="1"/>
  <c r="J8" i="28"/>
  <c r="J9" i="28" s="1"/>
  <c r="K8" i="28"/>
  <c r="I8" i="28"/>
  <c r="K9" i="28"/>
  <c r="K20" i="28" s="1"/>
  <c r="E20" i="28"/>
  <c r="F20" i="28"/>
  <c r="H20" i="28"/>
  <c r="H19" i="28"/>
  <c r="H18" i="28"/>
  <c r="H17" i="28"/>
  <c r="H16" i="28"/>
  <c r="H15" i="28"/>
  <c r="H14" i="28"/>
  <c r="H13" i="28"/>
  <c r="H12" i="28"/>
  <c r="H11" i="28"/>
  <c r="H10" i="28"/>
  <c r="H9" i="28"/>
  <c r="H8" i="28"/>
  <c r="F26" i="28"/>
  <c r="E26" i="28"/>
  <c r="B26" i="28"/>
  <c r="G4" i="28"/>
  <c r="F25" i="28"/>
  <c r="D4" i="28"/>
  <c r="E25" i="28" s="1"/>
  <c r="A4" i="28"/>
  <c r="B25" i="28"/>
  <c r="J8" i="33"/>
  <c r="J9" i="33" s="1"/>
  <c r="K8" i="33"/>
  <c r="E20" i="33"/>
  <c r="H20" i="33" s="1"/>
  <c r="F20" i="33"/>
  <c r="H19" i="33"/>
  <c r="H18" i="33"/>
  <c r="H17" i="33"/>
  <c r="H16" i="33"/>
  <c r="H15" i="33"/>
  <c r="H14" i="33"/>
  <c r="H13" i="33"/>
  <c r="H12" i="33"/>
  <c r="H11" i="33"/>
  <c r="H10" i="33"/>
  <c r="H9" i="33"/>
  <c r="H8" i="33"/>
  <c r="F26" i="33"/>
  <c r="E26" i="33"/>
  <c r="B26" i="33"/>
  <c r="G4" i="33"/>
  <c r="F25" i="33" s="1"/>
  <c r="D4" i="33"/>
  <c r="E25" i="33" s="1"/>
  <c r="A4" i="33"/>
  <c r="B25" i="33" s="1"/>
  <c r="J8" i="25"/>
  <c r="J9" i="25" s="1"/>
  <c r="J10" i="25" s="1"/>
  <c r="K8" i="25"/>
  <c r="K9" i="25" s="1"/>
  <c r="E20" i="25"/>
  <c r="F20" i="25"/>
  <c r="H20" i="25" s="1"/>
  <c r="H19" i="25"/>
  <c r="H18" i="25"/>
  <c r="H17" i="25"/>
  <c r="H16" i="25"/>
  <c r="H15" i="25"/>
  <c r="H14" i="25"/>
  <c r="H13" i="25"/>
  <c r="H12" i="25"/>
  <c r="H11" i="25"/>
  <c r="H10" i="25"/>
  <c r="H9" i="25"/>
  <c r="H8" i="25"/>
  <c r="F26" i="25"/>
  <c r="E26" i="25"/>
  <c r="B26" i="25"/>
  <c r="G4" i="25"/>
  <c r="F25" i="25" s="1"/>
  <c r="D4" i="25"/>
  <c r="E25" i="25"/>
  <c r="A4" i="25"/>
  <c r="B25" i="25" s="1"/>
  <c r="D4" i="32"/>
  <c r="E25" i="32"/>
  <c r="E20" i="32"/>
  <c r="J8" i="32"/>
  <c r="J9" i="32" s="1"/>
  <c r="J10" i="32" s="1"/>
  <c r="J20" i="32"/>
  <c r="K8" i="32"/>
  <c r="K9" i="32" s="1"/>
  <c r="K20" i="32" s="1"/>
  <c r="F20" i="32"/>
  <c r="H20" i="32"/>
  <c r="J11" i="32"/>
  <c r="J12" i="32" s="1"/>
  <c r="J13" i="32" s="1"/>
  <c r="H19" i="32"/>
  <c r="H18" i="32"/>
  <c r="H17" i="32"/>
  <c r="H16" i="32"/>
  <c r="H15" i="32"/>
  <c r="H14" i="32"/>
  <c r="H13" i="32"/>
  <c r="H12" i="32"/>
  <c r="H11" i="32"/>
  <c r="H10" i="32"/>
  <c r="H9" i="32"/>
  <c r="I8" i="32"/>
  <c r="H8" i="32"/>
  <c r="F26" i="32"/>
  <c r="E26" i="32"/>
  <c r="B26" i="32"/>
  <c r="G4" i="32"/>
  <c r="F25" i="32" s="1"/>
  <c r="A4" i="32"/>
  <c r="B25" i="32" s="1"/>
  <c r="J8" i="29"/>
  <c r="J9" i="29" s="1"/>
  <c r="K8" i="29"/>
  <c r="K9" i="29" s="1"/>
  <c r="E20" i="29"/>
  <c r="F20" i="29"/>
  <c r="H20" i="29" s="1"/>
  <c r="H19" i="29"/>
  <c r="H18" i="29"/>
  <c r="H17" i="29"/>
  <c r="H16" i="29"/>
  <c r="H15" i="29"/>
  <c r="H14" i="29"/>
  <c r="H13" i="29"/>
  <c r="H12" i="29"/>
  <c r="H11" i="29"/>
  <c r="H10" i="29"/>
  <c r="H9" i="29"/>
  <c r="I8" i="29"/>
  <c r="H8" i="29"/>
  <c r="F26" i="29"/>
  <c r="E26" i="29"/>
  <c r="B26" i="29"/>
  <c r="G4" i="29"/>
  <c r="F25" i="29"/>
  <c r="D4" i="29"/>
  <c r="E25" i="29"/>
  <c r="A4" i="29"/>
  <c r="B25" i="29"/>
  <c r="G19" i="23"/>
  <c r="G18" i="23"/>
  <c r="G17" i="23"/>
  <c r="G16" i="23"/>
  <c r="G15" i="23"/>
  <c r="G14" i="23"/>
  <c r="G13" i="23"/>
  <c r="G12" i="23"/>
  <c r="G11" i="23"/>
  <c r="G10" i="23"/>
  <c r="G9" i="23"/>
  <c r="AH18" i="23"/>
  <c r="AH19" i="23" s="1"/>
  <c r="AG18" i="23"/>
  <c r="AG19" i="23" s="1"/>
  <c r="AF18" i="23"/>
  <c r="AF19" i="23" s="1"/>
  <c r="AE18" i="23"/>
  <c r="AE19" i="23" s="1"/>
  <c r="AD18" i="23"/>
  <c r="AD19" i="23" s="1"/>
  <c r="AC18" i="23"/>
  <c r="AC19" i="23" s="1"/>
  <c r="AB18" i="23"/>
  <c r="AB19" i="23" s="1"/>
  <c r="AA18" i="23"/>
  <c r="AA19" i="23" s="1"/>
  <c r="Z18" i="23"/>
  <c r="Z19" i="23" s="1"/>
  <c r="Y18" i="23"/>
  <c r="Y19" i="23" s="1"/>
  <c r="X18" i="23"/>
  <c r="X19" i="23" s="1"/>
  <c r="W18" i="23"/>
  <c r="W19" i="23" s="1"/>
  <c r="V8" i="23"/>
  <c r="V9" i="23"/>
  <c r="V10" i="23"/>
  <c r="V11" i="23"/>
  <c r="V12" i="23"/>
  <c r="V13" i="23"/>
  <c r="V14" i="23"/>
  <c r="V15" i="23"/>
  <c r="V16" i="23"/>
  <c r="V17" i="23"/>
  <c r="V18" i="23"/>
  <c r="U8" i="23"/>
  <c r="U9" i="23"/>
  <c r="U10" i="23"/>
  <c r="U11" i="23"/>
  <c r="U12" i="23"/>
  <c r="U13" i="23"/>
  <c r="U14" i="23"/>
  <c r="U15" i="23"/>
  <c r="U16" i="23"/>
  <c r="U17" i="23"/>
  <c r="G20" i="23"/>
  <c r="F26" i="23"/>
  <c r="E26" i="23"/>
  <c r="B26" i="23"/>
  <c r="G4" i="23"/>
  <c r="F25" i="23"/>
  <c r="D4" i="23"/>
  <c r="E25" i="23" s="1"/>
  <c r="A4" i="23"/>
  <c r="B25" i="23"/>
  <c r="K20" i="29" l="1"/>
  <c r="K10" i="29"/>
  <c r="K11" i="29" s="1"/>
  <c r="K12" i="29" s="1"/>
  <c r="K13" i="29" s="1"/>
  <c r="K14" i="29" s="1"/>
  <c r="K15" i="29" s="1"/>
  <c r="K16" i="29" s="1"/>
  <c r="K17" i="29" s="1"/>
  <c r="K18" i="29" s="1"/>
  <c r="K19" i="29" s="1"/>
  <c r="H9" i="24"/>
  <c r="M8" i="24"/>
  <c r="L20" i="24"/>
  <c r="K20" i="25"/>
  <c r="K10" i="25"/>
  <c r="K11" i="25" s="1"/>
  <c r="K12" i="25" s="1"/>
  <c r="K13" i="25" s="1"/>
  <c r="K14" i="25" s="1"/>
  <c r="K15" i="25" s="1"/>
  <c r="K16" i="25" s="1"/>
  <c r="K17" i="25" s="1"/>
  <c r="K18" i="25" s="1"/>
  <c r="K19" i="25" s="1"/>
  <c r="F20" i="24"/>
  <c r="G10" i="24"/>
  <c r="G11" i="24" s="1"/>
  <c r="G12" i="24" s="1"/>
  <c r="G13" i="24" s="1"/>
  <c r="G14" i="24" s="1"/>
  <c r="G15" i="24" s="1"/>
  <c r="G16" i="24" s="1"/>
  <c r="G17" i="24" s="1"/>
  <c r="G18" i="24" s="1"/>
  <c r="G19" i="24" s="1"/>
  <c r="G20" i="24" s="1"/>
  <c r="V19" i="23"/>
  <c r="K10" i="28"/>
  <c r="K11" i="28" s="1"/>
  <c r="K12" i="28" s="1"/>
  <c r="K13" i="28" s="1"/>
  <c r="K14" i="28" s="1"/>
  <c r="K15" i="28" s="1"/>
  <c r="K16" i="28" s="1"/>
  <c r="K17" i="28" s="1"/>
  <c r="K18" i="28" s="1"/>
  <c r="K19" i="28" s="1"/>
  <c r="S9" i="15"/>
  <c r="L8" i="24"/>
  <c r="L19" i="24"/>
  <c r="L15" i="24"/>
  <c r="L11" i="24"/>
  <c r="E20" i="35"/>
  <c r="L20" i="10"/>
  <c r="I20" i="32"/>
  <c r="K10" i="27"/>
  <c r="K11" i="27" s="1"/>
  <c r="K12" i="27" s="1"/>
  <c r="K13" i="27" s="1"/>
  <c r="K14" i="27" s="1"/>
  <c r="K15" i="27" s="1"/>
  <c r="K16" i="27" s="1"/>
  <c r="K17" i="27" s="1"/>
  <c r="K18" i="27" s="1"/>
  <c r="K19" i="27" s="1"/>
  <c r="P21" i="15"/>
  <c r="H9" i="35"/>
  <c r="J14" i="32"/>
  <c r="J11" i="25"/>
  <c r="I10" i="25"/>
  <c r="J20" i="29"/>
  <c r="I20" i="29" s="1"/>
  <c r="J10" i="29"/>
  <c r="I9" i="29"/>
  <c r="J20" i="33"/>
  <c r="J10" i="33"/>
  <c r="J10" i="28"/>
  <c r="I9" i="28"/>
  <c r="I20" i="31"/>
  <c r="I9" i="32"/>
  <c r="K10" i="32"/>
  <c r="I8" i="25"/>
  <c r="I9" i="25"/>
  <c r="J20" i="25"/>
  <c r="I20" i="25" s="1"/>
  <c r="K9" i="33"/>
  <c r="I8" i="33"/>
  <c r="J20" i="28"/>
  <c r="I20" i="28" s="1"/>
  <c r="K10" i="31"/>
  <c r="K11" i="31" s="1"/>
  <c r="K12" i="31" s="1"/>
  <c r="K13" i="31" s="1"/>
  <c r="K14" i="31" s="1"/>
  <c r="K15" i="31" s="1"/>
  <c r="K16" i="31" s="1"/>
  <c r="K17" i="31" s="1"/>
  <c r="K18" i="31" s="1"/>
  <c r="K19" i="31" s="1"/>
  <c r="K20" i="31"/>
  <c r="J20" i="27"/>
  <c r="I20" i="27" s="1"/>
  <c r="J10" i="27"/>
  <c r="I9" i="27"/>
  <c r="K10" i="26"/>
  <c r="K11" i="26" s="1"/>
  <c r="K12" i="26" s="1"/>
  <c r="K13" i="26" s="1"/>
  <c r="K14" i="26" s="1"/>
  <c r="K15" i="26" s="1"/>
  <c r="K16" i="26" s="1"/>
  <c r="K17" i="26" s="1"/>
  <c r="K18" i="26" s="1"/>
  <c r="K19" i="26" s="1"/>
  <c r="K20" i="26"/>
  <c r="I20" i="26" s="1"/>
  <c r="I9" i="12"/>
  <c r="J10" i="12"/>
  <c r="O11" i="15"/>
  <c r="S10" i="15"/>
  <c r="M21" i="15"/>
  <c r="K10" i="30"/>
  <c r="K11" i="30" s="1"/>
  <c r="K12" i="30" s="1"/>
  <c r="K13" i="30" s="1"/>
  <c r="K14" i="30" s="1"/>
  <c r="K15" i="30" s="1"/>
  <c r="K16" i="30" s="1"/>
  <c r="K17" i="30" s="1"/>
  <c r="K18" i="30" s="1"/>
  <c r="K19" i="30" s="1"/>
  <c r="K20" i="30"/>
  <c r="I8" i="31"/>
  <c r="I9" i="31"/>
  <c r="J10" i="31"/>
  <c r="I8" i="26"/>
  <c r="I9" i="26"/>
  <c r="J10" i="26"/>
  <c r="J20" i="12"/>
  <c r="I20" i="12" s="1"/>
  <c r="I20" i="30"/>
  <c r="M9" i="24"/>
  <c r="H10" i="24"/>
  <c r="N9" i="35"/>
  <c r="H10" i="35"/>
  <c r="I8" i="30"/>
  <c r="I9" i="30"/>
  <c r="J10" i="30"/>
  <c r="M20" i="35"/>
  <c r="H9" i="10"/>
  <c r="M8" i="10"/>
  <c r="M8" i="35"/>
  <c r="G12" i="35"/>
  <c r="G13" i="35" s="1"/>
  <c r="G14" i="35" s="1"/>
  <c r="G15" i="35" s="1"/>
  <c r="G16" i="35" s="1"/>
  <c r="G17" i="35" s="1"/>
  <c r="G18" i="35" s="1"/>
  <c r="G19" i="35" s="1"/>
  <c r="G20" i="35" s="1"/>
  <c r="G10" i="35"/>
  <c r="G11" i="35" s="1"/>
  <c r="U18" i="23"/>
  <c r="H10" i="10" l="1"/>
  <c r="M9" i="10"/>
  <c r="N10" i="35"/>
  <c r="H11" i="35"/>
  <c r="M10" i="24"/>
  <c r="H11" i="24"/>
  <c r="I10" i="26"/>
  <c r="J11" i="26"/>
  <c r="I10" i="12"/>
  <c r="J11" i="12"/>
  <c r="I10" i="28"/>
  <c r="J11" i="28"/>
  <c r="J11" i="33"/>
  <c r="I11" i="25"/>
  <c r="J12" i="25"/>
  <c r="J15" i="32"/>
  <c r="I10" i="30"/>
  <c r="J11" i="30"/>
  <c r="I10" i="31"/>
  <c r="J11" i="31"/>
  <c r="S11" i="15"/>
  <c r="O12" i="15"/>
  <c r="J11" i="27"/>
  <c r="I10" i="27"/>
  <c r="K10" i="33"/>
  <c r="K11" i="33" s="1"/>
  <c r="K12" i="33" s="1"/>
  <c r="K13" i="33" s="1"/>
  <c r="K14" i="33" s="1"/>
  <c r="K15" i="33" s="1"/>
  <c r="K16" i="33" s="1"/>
  <c r="K17" i="33" s="1"/>
  <c r="K18" i="33" s="1"/>
  <c r="K19" i="33" s="1"/>
  <c r="K20" i="33"/>
  <c r="I10" i="32"/>
  <c r="K11" i="32"/>
  <c r="I9" i="33"/>
  <c r="I20" i="33"/>
  <c r="J11" i="29"/>
  <c r="I10" i="29"/>
  <c r="J12" i="29" l="1"/>
  <c r="I11" i="29"/>
  <c r="J12" i="27"/>
  <c r="I11" i="27"/>
  <c r="I10" i="33"/>
  <c r="H11" i="10"/>
  <c r="M10" i="10"/>
  <c r="K12" i="32"/>
  <c r="I11" i="32"/>
  <c r="O13" i="15"/>
  <c r="S12" i="15"/>
  <c r="J12" i="31"/>
  <c r="I11" i="31"/>
  <c r="J12" i="30"/>
  <c r="I11" i="30"/>
  <c r="J16" i="32"/>
  <c r="J13" i="25"/>
  <c r="I12" i="25"/>
  <c r="J12" i="33"/>
  <c r="I11" i="33"/>
  <c r="J12" i="28"/>
  <c r="I11" i="28"/>
  <c r="I11" i="12"/>
  <c r="J12" i="12"/>
  <c r="J12" i="26"/>
  <c r="I11" i="26"/>
  <c r="H12" i="24"/>
  <c r="M11" i="24"/>
  <c r="N11" i="35"/>
  <c r="H12" i="35"/>
  <c r="N12" i="35" l="1"/>
  <c r="H13" i="35"/>
  <c r="I12" i="12"/>
  <c r="J13" i="12"/>
  <c r="J13" i="27"/>
  <c r="I12" i="27"/>
  <c r="J13" i="29"/>
  <c r="I12" i="29"/>
  <c r="M12" i="24"/>
  <c r="H13" i="24"/>
  <c r="I12" i="26"/>
  <c r="J13" i="26"/>
  <c r="I12" i="28"/>
  <c r="J13" i="28"/>
  <c r="I12" i="33"/>
  <c r="J13" i="33"/>
  <c r="J14" i="25"/>
  <c r="I13" i="25"/>
  <c r="J17" i="32"/>
  <c r="I12" i="30"/>
  <c r="J13" i="30"/>
  <c r="I12" i="31"/>
  <c r="J13" i="31"/>
  <c r="S13" i="15"/>
  <c r="O14" i="15"/>
  <c r="K13" i="32"/>
  <c r="I12" i="32"/>
  <c r="H12" i="10"/>
  <c r="M11" i="10"/>
  <c r="H13" i="10" l="1"/>
  <c r="M12" i="10"/>
  <c r="K14" i="32"/>
  <c r="I13" i="32"/>
  <c r="J15" i="25"/>
  <c r="I14" i="25"/>
  <c r="J14" i="29"/>
  <c r="I13" i="29"/>
  <c r="J14" i="27"/>
  <c r="I13" i="27"/>
  <c r="O15" i="15"/>
  <c r="S14" i="15"/>
  <c r="J14" i="31"/>
  <c r="I13" i="31"/>
  <c r="J14" i="30"/>
  <c r="I13" i="30"/>
  <c r="J18" i="32"/>
  <c r="J14" i="33"/>
  <c r="I13" i="33"/>
  <c r="J14" i="28"/>
  <c r="I13" i="28"/>
  <c r="J14" i="26"/>
  <c r="I13" i="26"/>
  <c r="H14" i="24"/>
  <c r="M13" i="24"/>
  <c r="I13" i="12"/>
  <c r="J14" i="12"/>
  <c r="N13" i="35"/>
  <c r="H14" i="35"/>
  <c r="M14" i="24" l="1"/>
  <c r="H15" i="24"/>
  <c r="I14" i="26"/>
  <c r="J15" i="26"/>
  <c r="I14" i="28"/>
  <c r="J15" i="28"/>
  <c r="I14" i="33"/>
  <c r="J15" i="33"/>
  <c r="J19" i="32"/>
  <c r="I14" i="30"/>
  <c r="J15" i="30"/>
  <c r="I14" i="31"/>
  <c r="J15" i="31"/>
  <c r="S15" i="15"/>
  <c r="O16" i="15"/>
  <c r="J15" i="27"/>
  <c r="I14" i="27"/>
  <c r="J15" i="29"/>
  <c r="I14" i="29"/>
  <c r="I15" i="25"/>
  <c r="J16" i="25"/>
  <c r="K15" i="32"/>
  <c r="I14" i="32"/>
  <c r="H14" i="10"/>
  <c r="M13" i="10"/>
  <c r="N14" i="35"/>
  <c r="H15" i="35"/>
  <c r="I14" i="12"/>
  <c r="J15" i="12"/>
  <c r="H15" i="10" l="1"/>
  <c r="M14" i="10"/>
  <c r="K16" i="32"/>
  <c r="I15" i="32"/>
  <c r="J16" i="29"/>
  <c r="I15" i="29"/>
  <c r="J16" i="27"/>
  <c r="I15" i="27"/>
  <c r="I15" i="12"/>
  <c r="J16" i="12"/>
  <c r="N15" i="35"/>
  <c r="H16" i="35"/>
  <c r="J17" i="25"/>
  <c r="I16" i="25"/>
  <c r="O17" i="15"/>
  <c r="S16" i="15"/>
  <c r="J16" i="31"/>
  <c r="I15" i="31"/>
  <c r="J16" i="30"/>
  <c r="I15" i="30"/>
  <c r="J16" i="33"/>
  <c r="I15" i="33"/>
  <c r="J16" i="28"/>
  <c r="I15" i="28"/>
  <c r="J16" i="26"/>
  <c r="I15" i="26"/>
  <c r="H16" i="24"/>
  <c r="M15" i="24"/>
  <c r="I16" i="30" l="1"/>
  <c r="J17" i="30"/>
  <c r="I16" i="31"/>
  <c r="J17" i="31"/>
  <c r="S17" i="15"/>
  <c r="O18" i="15"/>
  <c r="J18" i="25"/>
  <c r="I17" i="25"/>
  <c r="J17" i="27"/>
  <c r="I16" i="27"/>
  <c r="J17" i="29"/>
  <c r="I16" i="29"/>
  <c r="K17" i="32"/>
  <c r="I16" i="32"/>
  <c r="H16" i="10"/>
  <c r="M15" i="10"/>
  <c r="M16" i="24"/>
  <c r="H17" i="24"/>
  <c r="I16" i="26"/>
  <c r="J17" i="26"/>
  <c r="I16" i="28"/>
  <c r="J17" i="28"/>
  <c r="I16" i="33"/>
  <c r="J17" i="33"/>
  <c r="N16" i="35"/>
  <c r="H17" i="35"/>
  <c r="I16" i="12"/>
  <c r="J17" i="12"/>
  <c r="H17" i="10" l="1"/>
  <c r="M16" i="10"/>
  <c r="K18" i="32"/>
  <c r="I17" i="32"/>
  <c r="J18" i="29"/>
  <c r="I17" i="29"/>
  <c r="J18" i="27"/>
  <c r="I17" i="27"/>
  <c r="J19" i="25"/>
  <c r="I19" i="25" s="1"/>
  <c r="I18" i="25"/>
  <c r="I17" i="12"/>
  <c r="J18" i="12"/>
  <c r="N17" i="35"/>
  <c r="H18" i="35"/>
  <c r="J18" i="33"/>
  <c r="I17" i="33"/>
  <c r="J18" i="28"/>
  <c r="I17" i="28"/>
  <c r="J18" i="26"/>
  <c r="I17" i="26"/>
  <c r="H18" i="24"/>
  <c r="M17" i="24"/>
  <c r="O19" i="15"/>
  <c r="S18" i="15"/>
  <c r="J18" i="31"/>
  <c r="I17" i="31"/>
  <c r="J18" i="30"/>
  <c r="I17" i="30"/>
  <c r="I18" i="30" l="1"/>
  <c r="J19" i="30"/>
  <c r="I19" i="30" s="1"/>
  <c r="I18" i="31"/>
  <c r="J19" i="31"/>
  <c r="I19" i="31" s="1"/>
  <c r="S19" i="15"/>
  <c r="O20" i="15"/>
  <c r="M18" i="24"/>
  <c r="H19" i="24"/>
  <c r="I18" i="26"/>
  <c r="J19" i="26"/>
  <c r="I19" i="26" s="1"/>
  <c r="I18" i="28"/>
  <c r="J19" i="28"/>
  <c r="I19" i="28" s="1"/>
  <c r="I18" i="33"/>
  <c r="J19" i="33"/>
  <c r="I19" i="33" s="1"/>
  <c r="J19" i="27"/>
  <c r="I19" i="27" s="1"/>
  <c r="I18" i="27"/>
  <c r="J19" i="29"/>
  <c r="I19" i="29" s="1"/>
  <c r="I18" i="29"/>
  <c r="K19" i="32"/>
  <c r="I19" i="32" s="1"/>
  <c r="I18" i="32"/>
  <c r="H18" i="10"/>
  <c r="M17" i="10"/>
  <c r="N18" i="35"/>
  <c r="H19" i="35"/>
  <c r="I18" i="12"/>
  <c r="J19" i="12"/>
  <c r="I19" i="12" s="1"/>
  <c r="H19" i="10" l="1"/>
  <c r="M18" i="10"/>
  <c r="N19" i="35"/>
  <c r="H20" i="35"/>
  <c r="N20" i="35" s="1"/>
  <c r="M19" i="24"/>
  <c r="H20" i="24"/>
  <c r="M20" i="24" s="1"/>
  <c r="S20" i="15"/>
  <c r="O21" i="15"/>
  <c r="H20" i="10" l="1"/>
  <c r="M20" i="10" s="1"/>
  <c r="M19" i="10"/>
</calcChain>
</file>

<file path=xl/comments1.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0.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1.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2.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3.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4.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5.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6.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7.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18.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2.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3.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4.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5.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6.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7.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8.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comments9.xml><?xml version="1.0" encoding="utf-8"?>
<comments xmlns="http://schemas.openxmlformats.org/spreadsheetml/2006/main">
  <authors>
    <author>CEMIG</author>
  </authors>
  <commentList>
    <comment ref="B4" authorId="0">
      <text>
        <r>
          <rPr>
            <sz val="8"/>
            <color indexed="62"/>
            <rFont val="Tahoma"/>
            <family val="2"/>
          </rPr>
          <t>Nome da empresa, local, área ou fonte que deu origem ao indicador. (Benchmarking)</t>
        </r>
      </text>
    </comment>
    <comment ref="E4" authorId="0">
      <text>
        <r>
          <rPr>
            <sz val="8"/>
            <color indexed="62"/>
            <rFont val="Tahoma"/>
            <family val="2"/>
          </rPr>
          <t>Valor referencial</t>
        </r>
      </text>
    </comment>
    <comment ref="H4" authorId="0">
      <text>
        <r>
          <rPr>
            <sz val="8"/>
            <color indexed="62"/>
            <rFont val="Tahoma"/>
            <family val="2"/>
          </rPr>
          <t>Ex: 20/03/2006</t>
        </r>
      </text>
    </comment>
  </commentList>
</comments>
</file>

<file path=xl/sharedStrings.xml><?xml version="1.0" encoding="utf-8"?>
<sst xmlns="http://schemas.openxmlformats.org/spreadsheetml/2006/main" count="2356" uniqueCount="223">
  <si>
    <t>Referencial Comparativo:</t>
  </si>
  <si>
    <t>***</t>
  </si>
  <si>
    <t>Valor:</t>
  </si>
  <si>
    <t>Ano:</t>
  </si>
  <si>
    <t>Cód. MySap:</t>
  </si>
  <si>
    <t>-</t>
  </si>
  <si>
    <t>Meses</t>
  </si>
  <si>
    <t>Meta mensal %</t>
  </si>
  <si>
    <t>Real %</t>
  </si>
  <si>
    <t>Real 2008</t>
  </si>
  <si>
    <t>Real 2009</t>
  </si>
  <si>
    <t>Real 2010</t>
  </si>
  <si>
    <t>Janeiro</t>
  </si>
  <si>
    <t>Fevereiro</t>
  </si>
  <si>
    <t>Março</t>
  </si>
  <si>
    <t>Abril</t>
  </si>
  <si>
    <t>Maio</t>
  </si>
  <si>
    <t>Junho</t>
  </si>
  <si>
    <t>Julho</t>
  </si>
  <si>
    <t>Agosto</t>
  </si>
  <si>
    <t>Setembro</t>
  </si>
  <si>
    <t>Outubro</t>
  </si>
  <si>
    <t>Novembro</t>
  </si>
  <si>
    <t>Dezembro</t>
  </si>
  <si>
    <t>TOTAL</t>
  </si>
  <si>
    <t>META ANUAL</t>
  </si>
  <si>
    <t>&gt; Melhor</t>
  </si>
  <si>
    <t>ZINDI0000</t>
  </si>
  <si>
    <t>ISC</t>
  </si>
  <si>
    <t>ÍNDICE DE SATISFAÇÃO DE CLIENTES</t>
  </si>
  <si>
    <t>Somatório Pontuação Obtida</t>
  </si>
  <si>
    <t>Pontuação Máxima Possível</t>
  </si>
  <si>
    <t>Disponibilidade dos Sistemas de Telecomunicaçãoes</t>
  </si>
  <si>
    <t>Somatório Tempo Indisponível (horas)</t>
  </si>
  <si>
    <t>N° de Indisponib. no período</t>
  </si>
  <si>
    <t>Quant. Prod./sist. Observados</t>
  </si>
  <si>
    <t>Somatório Tempo de operação do prod./sist. (horas)</t>
  </si>
  <si>
    <t xml:space="preserve">DST </t>
  </si>
  <si>
    <t>Real 2006     %</t>
  </si>
  <si>
    <t>Real 2008   %</t>
  </si>
  <si>
    <t>Real 2005     %</t>
  </si>
  <si>
    <t>Real 2009   %</t>
  </si>
  <si>
    <t>Real 2010   %</t>
  </si>
  <si>
    <t>ISI</t>
  </si>
  <si>
    <t>ÍNDICE DE SEGURANÇA DA INFORMAÇÃO</t>
  </si>
  <si>
    <t>Índice de Segurança da Informação</t>
  </si>
  <si>
    <t>Real 2005  %</t>
  </si>
  <si>
    <t>Real 2006  %</t>
  </si>
  <si>
    <t>Real Acum    %</t>
  </si>
  <si>
    <t xml:space="preserve">CAT </t>
  </si>
  <si>
    <t xml:space="preserve"> CUSTO ANUAL POR TECLADO</t>
  </si>
  <si>
    <t xml:space="preserve">CTO </t>
  </si>
  <si>
    <t xml:space="preserve">EPN </t>
  </si>
  <si>
    <t xml:space="preserve"> ÍNDICE DE EFETIVIDADE DOS PLANOS DE CONTINUIDADE</t>
  </si>
  <si>
    <t xml:space="preserve">PCN </t>
  </si>
  <si>
    <t xml:space="preserve"> PROCESSOS CRÍTICOS DE NEGÓCIO CONTEMPLADOS NO PLANO DE CONTINUIDADE</t>
  </si>
  <si>
    <t xml:space="preserve">IIN </t>
  </si>
  <si>
    <t xml:space="preserve"> ÍNDICE DE IMPLEMENTAÇÃO DAS INICIATIVAS</t>
  </si>
  <si>
    <t xml:space="preserve">ENA </t>
  </si>
  <si>
    <t xml:space="preserve"> ECONOMIA GERADA COM A IMPLEMENTAÇÃO DE NOVAS ALTERNATIVAS</t>
  </si>
  <si>
    <t xml:space="preserve">INS </t>
  </si>
  <si>
    <t xml:space="preserve"> ÍNDICE DE REALIZAÇÃO DE ACORDO DE NÍVEL DE SERVIÇO</t>
  </si>
  <si>
    <t xml:space="preserve">MPT </t>
  </si>
  <si>
    <t xml:space="preserve"> MANUTENÇÃO PREVENTIVA DE TELECOMUNICAÇÕES</t>
  </si>
  <si>
    <t xml:space="preserve">TRP </t>
  </si>
  <si>
    <t xml:space="preserve"> TESTES REALIZADOS CONFORME O PREVISTO</t>
  </si>
  <si>
    <t xml:space="preserve">ECA </t>
  </si>
  <si>
    <t xml:space="preserve"> PERCENTUAL DE ENTREGAS CONFORME ACORDADO</t>
  </si>
  <si>
    <t xml:space="preserve">IPN </t>
  </si>
  <si>
    <t>ÍNDICE DE PARTICIPAÇÃO NAS RAE’S DOS NEGÓCIOS</t>
  </si>
  <si>
    <t xml:space="preserve">SOP </t>
  </si>
  <si>
    <t xml:space="preserve"> SOLUÇÕES APROVADAS OFERECIDAS PROATIVAMENTE</t>
  </si>
  <si>
    <t xml:space="preserve">PAR </t>
  </si>
  <si>
    <t xml:space="preserve"> PROJETOS COM AVALIAÇÃO REALIZADA</t>
  </si>
  <si>
    <t xml:space="preserve">UES </t>
  </si>
  <si>
    <t xml:space="preserve"> UTILIZAÇÃO EFICAZ DAS SOLUÇÕES DE TIC</t>
  </si>
  <si>
    <t>&lt; Melhor</t>
  </si>
  <si>
    <t>Custo total de Infa-estrutura</t>
  </si>
  <si>
    <t>N° de Pontos de Acesso</t>
  </si>
  <si>
    <t>Plan Mensal</t>
  </si>
  <si>
    <t>Meta Mensal %</t>
  </si>
  <si>
    <t>Real Mensal %</t>
  </si>
  <si>
    <t>Custo total de Infa-estrutura Acum</t>
  </si>
  <si>
    <t>N° de Pontos de Acesso       Acum</t>
  </si>
  <si>
    <t xml:space="preserve">Real Mensal </t>
  </si>
  <si>
    <t xml:space="preserve">Real Acum    </t>
  </si>
  <si>
    <t>Plan Acum</t>
  </si>
  <si>
    <t>Custo total dos sistemas de telecomunicação operativa</t>
  </si>
  <si>
    <t>Total MWh instalado     Acum</t>
  </si>
  <si>
    <t>Custo total dos sistemas de telecomunicação operativa       Acum</t>
  </si>
  <si>
    <t>ZINDI0263</t>
  </si>
  <si>
    <t>ZINDI0378</t>
  </si>
  <si>
    <t>ZINDI0355</t>
  </si>
  <si>
    <t>Nº de ativos testados</t>
  </si>
  <si>
    <t>Nº de ativos contemplatdos pelo plano</t>
  </si>
  <si>
    <t>Nº de ativos testados  Acum</t>
  </si>
  <si>
    <t>Nº de ativos contemplatdos pelo plano    Acum</t>
  </si>
  <si>
    <t>Nº de processos críticos contemplados</t>
  </si>
  <si>
    <t>Nº de processos críticos identificados</t>
  </si>
  <si>
    <t>Nº de processos críticos contemplados  Acum</t>
  </si>
  <si>
    <t>Nº de processos críticos identificados   Acum</t>
  </si>
  <si>
    <t>Nº de iniciativas propostas</t>
  </si>
  <si>
    <t>Nº de iniciativas implantadas</t>
  </si>
  <si>
    <t>Nº de iniciativas propostas       Acum</t>
  </si>
  <si>
    <t>Nº de iniciativas implantadas   Acum</t>
  </si>
  <si>
    <t>Real 2005</t>
  </si>
  <si>
    <t>Real 2006</t>
  </si>
  <si>
    <t>Real Mensal</t>
  </si>
  <si>
    <r>
      <t>Realizado Acum</t>
    </r>
    <r>
      <rPr>
        <b/>
        <sz val="6"/>
        <color indexed="58"/>
        <rFont val="Verdana"/>
        <family val="2"/>
      </rPr>
      <t xml:space="preserve"> (em milhóes)</t>
    </r>
  </si>
  <si>
    <t>Real Acum %</t>
  </si>
  <si>
    <t>Plan</t>
  </si>
  <si>
    <t>Real</t>
  </si>
  <si>
    <r>
      <t xml:space="preserve">Plan Acum </t>
    </r>
    <r>
      <rPr>
        <b/>
        <sz val="6"/>
        <color indexed="58"/>
        <rFont val="Verdana"/>
        <family val="2"/>
      </rPr>
      <t>(em milhóes)</t>
    </r>
  </si>
  <si>
    <t>Nome dos Projetos:</t>
  </si>
  <si>
    <t>Nº de ANS's planejados</t>
  </si>
  <si>
    <t>Nº de ANS's realizados</t>
  </si>
  <si>
    <t>Nº de ANS's planejados    Acum</t>
  </si>
  <si>
    <t>Nº de ANS's realizados  Acum</t>
  </si>
  <si>
    <t>Nº de manutenções preventivas programadas</t>
  </si>
  <si>
    <t>Nº de manutenções preventivas realizadas</t>
  </si>
  <si>
    <t>Nº de manutenções preventivas programadas Acum</t>
  </si>
  <si>
    <t>Nº de manutenções preventivas realizadas Acum</t>
  </si>
  <si>
    <t xml:space="preserve">Nº de testes planejados </t>
  </si>
  <si>
    <t xml:space="preserve">Nº de testes realizados </t>
  </si>
  <si>
    <t>Nº de testes planejados        Acum</t>
  </si>
  <si>
    <t>Nº de testes realizados   Acum</t>
  </si>
  <si>
    <t>Nº de entregas dentro do prazo e orçamento acordados</t>
  </si>
  <si>
    <t>Nº de total de entregas</t>
  </si>
  <si>
    <t>Nº de entregas dentro do prazo e orçamento acordados  Acum</t>
  </si>
  <si>
    <t>Nº de total de entregas   Acum</t>
  </si>
  <si>
    <t>Nº de RAE's de Negócios em que houve participação da área de TI</t>
  </si>
  <si>
    <t>Nº de RAE's dos negócios realizadas</t>
  </si>
  <si>
    <t>Nº de RAE's de Negócios em que houve participaçã o da área de TI    Acum</t>
  </si>
  <si>
    <t>Nº de RAE's dos negócios realizadas    Acum</t>
  </si>
  <si>
    <t>Nº de soluções aprovadas oferecidas proativamente</t>
  </si>
  <si>
    <t>Nº de soluções propostas oferecidas proativamente</t>
  </si>
  <si>
    <t>Nº de soluções propostas oferecidas proativamente  Acum</t>
  </si>
  <si>
    <t xml:space="preserve">Nº de soluções aprovadas oferecidas proativamente  Acum </t>
  </si>
  <si>
    <t>Nº de projetos avaliados pela Diretoria</t>
  </si>
  <si>
    <t>Nº de apresentações de projetos</t>
  </si>
  <si>
    <t>Nº de apresentações de projetos  Acum</t>
  </si>
  <si>
    <t>Nº de projetos avaliados pela Diretoria       Acum</t>
  </si>
  <si>
    <t>Índice de Utilização eficaz das soluções de TIC</t>
  </si>
  <si>
    <t>Índice de Utilização eficaz das soluções de TIC (Acum)</t>
  </si>
  <si>
    <t>Total MW instalado</t>
  </si>
  <si>
    <t xml:space="preserve"> CUSTO TOTAL ANUAL DOS SISTEMAS DE TELECOMUNICAÇÕES POR MW INSTALADO</t>
  </si>
  <si>
    <t>Custo Telefonia Móvel</t>
  </si>
  <si>
    <t>Custo Telefonia Fixa</t>
  </si>
  <si>
    <t>Número de Empregados Efetivos</t>
  </si>
  <si>
    <t>CTE</t>
  </si>
  <si>
    <t xml:space="preserve"> CUSTO ANUAL DE TELEFONIA POR EMPREGADO</t>
  </si>
  <si>
    <t>Custo Telefonia Fixa Acum</t>
  </si>
  <si>
    <t>Custo Telefonia Móvel  Acum</t>
  </si>
  <si>
    <t>Projeto TI/MI</t>
  </si>
  <si>
    <t xml:space="preserve">Projeto TI/PS </t>
  </si>
  <si>
    <t xml:space="preserve">Projeto TI/SA </t>
  </si>
  <si>
    <t>Projeto TI/SI</t>
  </si>
  <si>
    <t>Produto</t>
  </si>
  <si>
    <t>Responsável</t>
  </si>
  <si>
    <t>Meta parcial</t>
  </si>
  <si>
    <t>Total enviado</t>
  </si>
  <si>
    <t>Jan</t>
  </si>
  <si>
    <t>Fev</t>
  </si>
  <si>
    <t>Mar</t>
  </si>
  <si>
    <t>Abr</t>
  </si>
  <si>
    <t>Mai</t>
  </si>
  <si>
    <t>Jun</t>
  </si>
  <si>
    <t>Jul</t>
  </si>
  <si>
    <t>Ago</t>
  </si>
  <si>
    <t>Set</t>
  </si>
  <si>
    <t>Out</t>
  </si>
  <si>
    <t>Nov</t>
  </si>
  <si>
    <t>Dez</t>
  </si>
  <si>
    <t>Correio eletrônico (TI/SA)</t>
  </si>
  <si>
    <t>Luiz Aurélio</t>
  </si>
  <si>
    <t>Impressão (TI/SA)</t>
  </si>
  <si>
    <t>Pacote Office (TI/SA)</t>
  </si>
  <si>
    <t>Telefonia (TI/MI)</t>
  </si>
  <si>
    <t>Elisete</t>
  </si>
  <si>
    <t>MySAP (TI/PS)</t>
  </si>
  <si>
    <t>Zauli</t>
  </si>
  <si>
    <t>GEMINI (TI/PS)</t>
  </si>
  <si>
    <t>Leandro</t>
  </si>
  <si>
    <t>CONDIS (TI/PS)</t>
  </si>
  <si>
    <t>GEDOC (TI/PS)</t>
  </si>
  <si>
    <t>Alexandre</t>
  </si>
  <si>
    <t>SIGEM (TI/PS)</t>
  </si>
  <si>
    <t>Ilmar</t>
  </si>
  <si>
    <t>PHX (TI/PS)</t>
  </si>
  <si>
    <t>Totais</t>
  </si>
  <si>
    <t>Cálculo do índice:</t>
  </si>
  <si>
    <r>
      <t>å</t>
    </r>
    <r>
      <rPr>
        <sz val="12"/>
        <rFont val="Times New Roman"/>
        <family val="1"/>
      </rPr>
      <t>Q(i) / P / m</t>
    </r>
  </si>
  <si>
    <t>onde: Q = quantidade de mensagens enviadas até o mês para um produto</t>
  </si>
  <si>
    <t xml:space="preserve">          P = quantidade de produtos</t>
  </si>
  <si>
    <t xml:space="preserve">          i = varia de 1 a P</t>
  </si>
  <si>
    <t xml:space="preserve">          m = quantidade de meses</t>
  </si>
  <si>
    <t>Observações:</t>
  </si>
  <si>
    <t>Esta planilha se constitui no meio de captura e coleta dos dados dos indicadores de desempenho dessa diretoria, subsidiando a gestão estratégica e a avaliação de performane dos gerentes (Contratos de Metas).</t>
  </si>
  <si>
    <t>INSTRUÇÕES PARA PREENCHIMENTO DOS INDICADORES DO BSC</t>
  </si>
  <si>
    <t xml:space="preserve">5. O valor planejado para o ano, mês a mês, deverá ser preenchido e encaminhado até o dia 17/03/2007. </t>
  </si>
  <si>
    <t>7. Em cada planilha são os valores em negrito que irão alimentar o BSC (MySap) e os Contratos de Metas.</t>
  </si>
  <si>
    <t>Particularidade</t>
  </si>
  <si>
    <t>As planilhas estão protegidas para preservar os vínculos construídos para alimentar automaticamente os Contratos de Metas, BSC, etc. Somente os campos a serem preenchidos estão liberados.</t>
  </si>
  <si>
    <r>
      <t xml:space="preserve">6. Os </t>
    </r>
    <r>
      <rPr>
        <b/>
        <sz val="10"/>
        <color indexed="63"/>
        <rFont val="Arial"/>
        <family val="2"/>
      </rPr>
      <t>valores realizados, mês a mês,</t>
    </r>
    <r>
      <rPr>
        <sz val="10"/>
        <color indexed="63"/>
        <rFont val="Arial"/>
        <family val="2"/>
      </rPr>
      <t xml:space="preserve"> deverão ser preenchidos e encaminhados até o dia 15 do mês subsequente, inclusive para cumprimento do calendário de datas firmado com a CR/OC para carga de dados no BSC Corporativo (MySap).                             </t>
    </r>
  </si>
  <si>
    <t>A Gestão Estratégica consiste no acompanhamento do nível de implementação da estratégia empresarial. A implementação da estratégia é feita através do rigoroso e permanente monitoramento do grau de realização dos objetivos presentes nos nossos mapas de contribuição para  a estratégia dos negócios. Este nível de realização dos objetivos é avaliado através do alcance das metas dos indicadores de desempenho, que se consituem em unidades de medidas destes objetivos estratégicos.</t>
  </si>
  <si>
    <t>1.  Os indicadores de desempenho do BSC serão apurados mensalmente a partir do preenchimento das planilhas (guias) abaixo: CTE,ISC, DST, ISI...</t>
  </si>
  <si>
    <t>2. Cada indicador possui uma planilha (guia) específica que facilita a visualização e o entendimento de sua fórmula de cálculo. Nesta, devem ser preenchidos todos os campos que se encontram em cinza, os quais automaticamente irão gerar os valores que alimentarão os Contratos de Metas e os mapas estratégicos do BSC (MySAP), bem como o histórico que permitirá uma gestão voltada para a melhoria contínua.</t>
  </si>
  <si>
    <t>3. No canto superior direito da planilha (guia) de cada indicador de desempenho é apresentado o nome do seu código no mapa estratégico. Por este código, é possível identificar o objetivo estratégico ao qual este indicador está associado, através dos seus 4 primeiros caracteres. É apresentado também o código do indicador no MySap, para o caso de eventuais consultas.</t>
  </si>
  <si>
    <t>4. As superintendências, nas pessoas dos senhores Jamir Teodoro Lopes - TI, Anderson Fagundes Duarte - MS e Zilma das Dores Costa - RH, deverão coordenar dentro de suas superintendências as coletas de dados de todos os indicadores dos seus mapas estratégicos junto aos responsáveis e informá-los, devidamente consistidos, até o dia 15 de cada mês, através do preenchimento das planilhas Indicadores_TI_2007 no endereço: I:\\SA\DGE\GESTÃO ESTRATÉGICA\Carga_Dados_TI, que será liberado aos mencionados acima.</t>
  </si>
  <si>
    <t xml:space="preserve">Os indicadores IPC (Indice de Performance de Custeio), IRD (Índice de Realização de Despesas), IRI (Índice de Realização de Investimentos), IRE (Índice de Realização de Orçamentos de Ordens Especiais) e ITC (Índice de Transferência De Custos) de todos os órgãos da DGE serão calculados automaticamente e respectivamente pelos Sistema SAP R/3 e GE/CE , sem necessidade de preenchimento e encaminhamento. </t>
  </si>
  <si>
    <t>Índice acumulado</t>
  </si>
  <si>
    <t>Índice mensal</t>
  </si>
  <si>
    <t>Para melhor controle, pode-se incluir um comentário nas células (W2 a AH17) indicando o dia que a(s) mensagem(s) foi(ram) enviada(s)</t>
  </si>
  <si>
    <t>DISPONIBILIDADE DE SISTEMAS DE TELECOMUNICAÇÕES</t>
  </si>
  <si>
    <t>99,00</t>
  </si>
  <si>
    <t>Média Anual</t>
  </si>
  <si>
    <t>Real 2018   %</t>
  </si>
  <si>
    <t>Real 2019   %</t>
  </si>
  <si>
    <t>Real 2015     %</t>
  </si>
  <si>
    <t>Real 2016     %</t>
  </si>
  <si>
    <t>Real 2020   %</t>
  </si>
  <si>
    <t>98,00%</t>
  </si>
  <si>
    <t>12887:00:00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</si>
</sst>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dd/mm/yy"/>
    <numFmt numFmtId="166" formatCode="&quot;R$ &quot;#,##0.00"/>
    <numFmt numFmtId="167" formatCode="#,##0.0"/>
    <numFmt numFmtId="168" formatCode="_(* #,##0_);_(* \(#,##0\);_(* &quot;-&quot;??_);_(@_)"/>
    <numFmt numFmtId="169" formatCode="0.0%"/>
    <numFmt numFmtId="170" formatCode="#,##0.000"/>
    <numFmt numFmtId="172" formatCode="#,##0.00;[Red]#,##0.00"/>
  </numFmts>
  <fonts count="67" x14ac:knownFonts="1">
    <font>
      <sz val="10"/>
      <name val="Arial"/>
    </font>
    <font>
      <sz val="11"/>
      <color theme="1"/>
      <name val="Calibri"/>
      <family val="2"/>
      <scheme val="minor"/>
    </font>
    <font>
      <sz val="10"/>
      <name val="Arial"/>
      <family val="2"/>
    </font>
    <font>
      <sz val="10"/>
      <color indexed="19"/>
      <name val="Arial"/>
      <family val="2"/>
    </font>
    <font>
      <b/>
      <sz val="10"/>
      <color indexed="19"/>
      <name val="Arial"/>
      <family val="2"/>
    </font>
    <font>
      <b/>
      <sz val="7"/>
      <color indexed="10"/>
      <name val="Arial"/>
      <family val="2"/>
    </font>
    <font>
      <sz val="10"/>
      <color indexed="10"/>
      <name val="Arial"/>
      <family val="2"/>
    </font>
    <font>
      <sz val="10"/>
      <color indexed="62"/>
      <name val="Arial"/>
      <family val="2"/>
    </font>
    <font>
      <sz val="8"/>
      <color indexed="9"/>
      <name val="Verdana"/>
      <family val="2"/>
    </font>
    <font>
      <b/>
      <sz val="12"/>
      <color indexed="62"/>
      <name val="Trebuchet MS"/>
      <family val="2"/>
    </font>
    <font>
      <b/>
      <sz val="6"/>
      <color indexed="62"/>
      <name val="Arial"/>
      <family val="2"/>
    </font>
    <font>
      <sz val="8"/>
      <name val="Verdana"/>
      <family val="2"/>
    </font>
    <font>
      <sz val="8"/>
      <color indexed="63"/>
      <name val="Verdana"/>
      <family val="2"/>
    </font>
    <font>
      <sz val="6"/>
      <color indexed="63"/>
      <name val="Verdana"/>
      <family val="2"/>
    </font>
    <font>
      <b/>
      <sz val="4"/>
      <color indexed="9"/>
      <name val="Arial"/>
      <family val="2"/>
    </font>
    <font>
      <sz val="10"/>
      <color indexed="9"/>
      <name val="Arial"/>
      <family val="2"/>
    </font>
    <font>
      <sz val="10"/>
      <name val="Verdana"/>
      <family val="2"/>
    </font>
    <font>
      <b/>
      <sz val="7"/>
      <color indexed="9"/>
      <name val="Arial"/>
      <family val="2"/>
    </font>
    <font>
      <b/>
      <sz val="6"/>
      <color indexed="62"/>
      <name val="Verdana"/>
      <family val="2"/>
    </font>
    <font>
      <sz val="8"/>
      <color indexed="62"/>
      <name val="Arial"/>
      <family val="2"/>
    </font>
    <font>
      <sz val="8"/>
      <color indexed="62"/>
      <name val="Verdana"/>
      <family val="2"/>
    </font>
    <font>
      <b/>
      <sz val="6"/>
      <color indexed="9"/>
      <name val="Arial"/>
      <family val="2"/>
    </font>
    <font>
      <sz val="10"/>
      <color indexed="9"/>
      <name val="Verdana"/>
      <family val="2"/>
    </font>
    <font>
      <sz val="8"/>
      <color indexed="62"/>
      <name val="Tahoma"/>
      <family val="2"/>
    </font>
    <font>
      <b/>
      <sz val="14"/>
      <color indexed="58"/>
      <name val="Trebuchet MS"/>
      <family val="2"/>
    </font>
    <font>
      <b/>
      <sz val="12"/>
      <color indexed="58"/>
      <name val="Trebuchet MS"/>
      <family val="2"/>
    </font>
    <font>
      <sz val="10"/>
      <color indexed="58"/>
      <name val="Arial"/>
      <family val="2"/>
    </font>
    <font>
      <b/>
      <sz val="8"/>
      <color indexed="58"/>
      <name val="Verdana"/>
      <family val="2"/>
    </font>
    <font>
      <b/>
      <sz val="6"/>
      <color indexed="58"/>
      <name val="Verdana"/>
      <family val="2"/>
    </font>
    <font>
      <b/>
      <sz val="7"/>
      <color indexed="58"/>
      <name val="Verdana"/>
      <family val="2"/>
    </font>
    <font>
      <sz val="8"/>
      <color indexed="58"/>
      <name val="Verdana"/>
      <family val="2"/>
    </font>
    <font>
      <sz val="6"/>
      <color indexed="58"/>
      <name val="Verdana"/>
      <family val="2"/>
    </font>
    <font>
      <sz val="8"/>
      <color indexed="58"/>
      <name val="Arial"/>
      <family val="2"/>
    </font>
    <font>
      <b/>
      <sz val="8"/>
      <color indexed="58"/>
      <name val="Arial"/>
      <family val="2"/>
    </font>
    <font>
      <sz val="7"/>
      <color indexed="58"/>
      <name val="Verdana"/>
      <family val="2"/>
    </font>
    <font>
      <sz val="6"/>
      <color indexed="58"/>
      <name val="Arial"/>
      <family val="2"/>
    </font>
    <font>
      <b/>
      <sz val="10"/>
      <color indexed="58"/>
      <name val="Arial"/>
      <family val="2"/>
    </font>
    <font>
      <b/>
      <sz val="8"/>
      <color indexed="10"/>
      <name val="Verdana"/>
      <family val="2"/>
    </font>
    <font>
      <b/>
      <sz val="7"/>
      <color indexed="10"/>
      <name val="Verdana"/>
      <family val="2"/>
    </font>
    <font>
      <b/>
      <sz val="10"/>
      <name val="Arial"/>
      <family val="2"/>
    </font>
    <font>
      <sz val="12"/>
      <name val="Symbol"/>
      <family val="1"/>
      <charset val="2"/>
    </font>
    <font>
      <sz val="12"/>
      <name val="Times New Roman"/>
      <family val="1"/>
    </font>
    <font>
      <sz val="10"/>
      <name val="Arial"/>
      <family val="2"/>
    </font>
    <font>
      <b/>
      <sz val="12"/>
      <color indexed="63"/>
      <name val="Trebuchet MS"/>
      <family val="2"/>
    </font>
    <font>
      <sz val="10"/>
      <color indexed="63"/>
      <name val="Arial"/>
      <family val="2"/>
    </font>
    <font>
      <sz val="10"/>
      <color indexed="63"/>
      <name val="Arial"/>
      <family val="2"/>
    </font>
    <font>
      <b/>
      <sz val="10"/>
      <color indexed="63"/>
      <name val="Arial"/>
      <family val="2"/>
    </font>
    <font>
      <b/>
      <sz val="8"/>
      <color indexed="9"/>
      <name val="Verdana"/>
      <family val="2"/>
    </font>
    <font>
      <sz val="8"/>
      <color indexed="10"/>
      <name val="Verdana"/>
      <family val="2"/>
    </font>
    <font>
      <b/>
      <sz val="9"/>
      <color indexed="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58"/>
      <name val="Verdana"/>
      <family val="2"/>
    </font>
  </fonts>
  <fills count="4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23"/>
        <bgColor indexed="64"/>
      </patternFill>
    </fill>
    <fill>
      <patternFill patternType="solid">
        <fgColor indexed="41"/>
        <bgColor indexed="64"/>
      </patternFill>
    </fill>
    <fill>
      <patternFill patternType="solid">
        <fgColor indexed="13"/>
        <bgColor indexed="64"/>
      </patternFill>
    </fill>
    <fill>
      <patternFill patternType="solid">
        <fgColor indexed="63"/>
        <bgColor indexed="19"/>
      </patternFill>
    </fill>
    <fill>
      <patternFill patternType="solid">
        <fgColor rgb="FFCCFFCC"/>
        <bgColor indexed="64"/>
      </patternFill>
    </fill>
    <fill>
      <patternFill patternType="solid">
        <fgColor theme="0" tint="-0.2499465926084170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69">
    <border>
      <left/>
      <right/>
      <top/>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style="thin">
        <color indexed="58"/>
      </right>
      <top style="medium">
        <color indexed="58"/>
      </top>
      <bottom style="thin">
        <color indexed="58"/>
      </bottom>
      <diagonal/>
    </border>
    <border>
      <left style="thin">
        <color indexed="58"/>
      </left>
      <right style="thin">
        <color indexed="58"/>
      </right>
      <top style="medium">
        <color indexed="58"/>
      </top>
      <bottom style="thin">
        <color indexed="58"/>
      </bottom>
      <diagonal/>
    </border>
    <border>
      <left/>
      <right style="thin">
        <color indexed="58"/>
      </right>
      <top style="thin">
        <color indexed="58"/>
      </top>
      <bottom style="thin">
        <color indexed="58"/>
      </bottom>
      <diagonal/>
    </border>
    <border>
      <left/>
      <right style="thin">
        <color indexed="58"/>
      </right>
      <top style="thin">
        <color indexed="58"/>
      </top>
      <bottom style="medium">
        <color indexed="58"/>
      </bottom>
      <diagonal/>
    </border>
    <border>
      <left style="thin">
        <color indexed="58"/>
      </left>
      <right/>
      <top style="medium">
        <color indexed="58"/>
      </top>
      <bottom style="thin">
        <color indexed="58"/>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58"/>
      </left>
      <right/>
      <top style="thin">
        <color indexed="58"/>
      </top>
      <bottom style="medium">
        <color indexed="58"/>
      </bottom>
      <diagonal/>
    </border>
    <border>
      <left/>
      <right/>
      <top style="thin">
        <color indexed="58"/>
      </top>
      <bottom style="medium">
        <color indexed="58"/>
      </bottom>
      <diagonal/>
    </border>
    <border>
      <left style="thin">
        <color indexed="58"/>
      </left>
      <right/>
      <top style="thin">
        <color indexed="58"/>
      </top>
      <bottom style="medium">
        <color indexed="64"/>
      </bottom>
      <diagonal/>
    </border>
    <border>
      <left/>
      <right style="thin">
        <color indexed="58"/>
      </right>
      <top style="thin">
        <color indexed="58"/>
      </top>
      <bottom style="medium">
        <color indexed="64"/>
      </bottom>
      <diagonal/>
    </border>
    <border>
      <left style="thin">
        <color indexed="58"/>
      </left>
      <right style="thin">
        <color indexed="58"/>
      </right>
      <top style="thin">
        <color indexed="58"/>
      </top>
      <bottom style="medium">
        <color indexed="58"/>
      </bottom>
      <diagonal/>
    </border>
    <border>
      <left/>
      <right/>
      <top style="thin">
        <color indexed="58"/>
      </top>
      <bottom style="thin">
        <color indexed="58"/>
      </bottom>
      <diagonal/>
    </border>
    <border>
      <left style="thin">
        <color indexed="58"/>
      </left>
      <right style="thin">
        <color indexed="58"/>
      </right>
      <top style="medium">
        <color indexed="58"/>
      </top>
      <bottom/>
      <diagonal/>
    </border>
    <border>
      <left style="thin">
        <color indexed="58"/>
      </left>
      <right style="thin">
        <color indexed="58"/>
      </right>
      <top/>
      <bottom style="thin">
        <color indexed="58"/>
      </bottom>
      <diagonal/>
    </border>
    <border>
      <left style="thin">
        <color indexed="58"/>
      </left>
      <right/>
      <top style="medium">
        <color indexed="58"/>
      </top>
      <bottom style="medium">
        <color indexed="58"/>
      </bottom>
      <diagonal/>
    </border>
    <border>
      <left/>
      <right style="thin">
        <color indexed="58"/>
      </right>
      <top style="medium">
        <color indexed="58"/>
      </top>
      <bottom style="medium">
        <color indexed="58"/>
      </bottom>
      <diagonal/>
    </border>
    <border>
      <left/>
      <right/>
      <top style="thin">
        <color indexed="64"/>
      </top>
      <bottom style="thin">
        <color indexed="64"/>
      </bottom>
      <diagonal/>
    </border>
    <border>
      <left/>
      <right style="thin">
        <color indexed="58"/>
      </right>
      <top style="medium">
        <color indexed="58"/>
      </top>
      <bottom/>
      <diagonal/>
    </border>
    <border>
      <left/>
      <right style="thin">
        <color indexed="58"/>
      </right>
      <top/>
      <bottom style="thin">
        <color indexed="58"/>
      </bottom>
      <diagonal/>
    </border>
    <border>
      <left style="thin">
        <color indexed="58"/>
      </left>
      <right style="thin">
        <color indexed="58"/>
      </right>
      <top style="thin">
        <color indexed="58"/>
      </top>
      <bottom style="thin">
        <color indexed="64"/>
      </bottom>
      <diagonal/>
    </border>
    <border>
      <left style="thin">
        <color indexed="58"/>
      </left>
      <right style="thin">
        <color indexed="58"/>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8"/>
      </left>
      <right style="thin">
        <color indexed="58"/>
      </right>
      <top style="thin">
        <color indexed="58"/>
      </top>
      <bottom/>
      <diagonal/>
    </border>
    <border>
      <left style="thin">
        <color indexed="58"/>
      </left>
      <right/>
      <top/>
      <bottom style="medium">
        <color indexed="58"/>
      </bottom>
      <diagonal/>
    </border>
    <border>
      <left/>
      <right/>
      <top/>
      <bottom style="medium">
        <color indexed="58"/>
      </bottom>
      <diagonal/>
    </border>
    <border>
      <left style="medium">
        <color indexed="64"/>
      </left>
      <right style="thin">
        <color indexed="58"/>
      </right>
      <top style="medium">
        <color indexed="64"/>
      </top>
      <bottom style="medium">
        <color indexed="64"/>
      </bottom>
      <diagonal/>
    </border>
    <border>
      <left style="thin">
        <color indexed="58"/>
      </left>
      <right style="medium">
        <color indexed="64"/>
      </right>
      <top style="medium">
        <color indexed="64"/>
      </top>
      <bottom style="medium">
        <color indexed="64"/>
      </bottom>
      <diagonal/>
    </border>
  </borders>
  <cellStyleXfs count="46">
    <xf numFmtId="0" fontId="0" fillId="0" borderId="0"/>
    <xf numFmtId="0" fontId="2" fillId="0" borderId="0">
      <protection locked="0"/>
    </xf>
    <xf numFmtId="9" fontId="2" fillId="0" borderId="0" applyFont="0" applyFill="0" applyBorder="0" applyAlignment="0" applyProtection="0"/>
    <xf numFmtId="164" fontId="2" fillId="0" borderId="0" applyFont="0" applyFill="0" applyBorder="0" applyAlignment="0" applyProtection="0"/>
    <xf numFmtId="0" fontId="50" fillId="0" borderId="0" applyNumberFormat="0" applyFill="0" applyBorder="0" applyAlignment="0" applyProtection="0"/>
    <xf numFmtId="0" fontId="51" fillId="0" borderId="55" applyNumberFormat="0" applyFill="0" applyAlignment="0" applyProtection="0"/>
    <xf numFmtId="0" fontId="52" fillId="0" borderId="56" applyNumberFormat="0" applyFill="0" applyAlignment="0" applyProtection="0"/>
    <xf numFmtId="0" fontId="53" fillId="0" borderId="57" applyNumberFormat="0" applyFill="0" applyAlignment="0" applyProtection="0"/>
    <xf numFmtId="0" fontId="53" fillId="0" borderId="0" applyNumberFormat="0" applyFill="0" applyBorder="0" applyAlignment="0" applyProtection="0"/>
    <xf numFmtId="0" fontId="54" fillId="11" borderId="0" applyNumberFormat="0" applyBorder="0" applyAlignment="0" applyProtection="0"/>
    <xf numFmtId="0" fontId="55" fillId="12" borderId="0" applyNumberFormat="0" applyBorder="0" applyAlignment="0" applyProtection="0"/>
    <xf numFmtId="0" fontId="56" fillId="13" borderId="0" applyNumberFormat="0" applyBorder="0" applyAlignment="0" applyProtection="0"/>
    <xf numFmtId="0" fontId="57" fillId="14" borderId="58" applyNumberFormat="0" applyAlignment="0" applyProtection="0"/>
    <xf numFmtId="0" fontId="58" fillId="15" borderId="59" applyNumberFormat="0" applyAlignment="0" applyProtection="0"/>
    <xf numFmtId="0" fontId="59" fillId="15" borderId="58" applyNumberFormat="0" applyAlignment="0" applyProtection="0"/>
    <xf numFmtId="0" fontId="60" fillId="0" borderId="60" applyNumberFormat="0" applyFill="0" applyAlignment="0" applyProtection="0"/>
    <xf numFmtId="0" fontId="61" fillId="16" borderId="61" applyNumberFormat="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63" applyNumberFormat="0" applyFill="0" applyAlignment="0" applyProtection="0"/>
    <xf numFmtId="0" fontId="65"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65" fillId="21" borderId="0" applyNumberFormat="0" applyBorder="0" applyAlignment="0" applyProtection="0"/>
    <xf numFmtId="0" fontId="65"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65" fillId="25" borderId="0" applyNumberFormat="0" applyBorder="0" applyAlignment="0" applyProtection="0"/>
    <xf numFmtId="0" fontId="65"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5" fillId="33" borderId="0" applyNumberFormat="0" applyBorder="0" applyAlignment="0" applyProtection="0"/>
    <xf numFmtId="0" fontId="65"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65" fillId="37" borderId="0" applyNumberFormat="0" applyBorder="0" applyAlignment="0" applyProtection="0"/>
    <xf numFmtId="0" fontId="65"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65" fillId="41" borderId="0" applyNumberFormat="0" applyBorder="0" applyAlignment="0" applyProtection="0"/>
    <xf numFmtId="0" fontId="1" fillId="0" borderId="0"/>
    <xf numFmtId="0" fontId="1" fillId="17" borderId="62" applyNumberFormat="0" applyFont="0" applyAlignment="0" applyProtection="0"/>
  </cellStyleXfs>
  <cellXfs count="244">
    <xf numFmtId="0" fontId="0" fillId="0" borderId="0" xfId="0"/>
    <xf numFmtId="0" fontId="3" fillId="0" borderId="0" xfId="1" applyFont="1" applyFill="1" applyProtection="1"/>
    <xf numFmtId="4" fontId="3" fillId="0" borderId="0" xfId="1" applyNumberFormat="1" applyFont="1" applyFill="1" applyProtection="1"/>
    <xf numFmtId="0" fontId="4" fillId="0" borderId="0" xfId="1" applyFont="1" applyFill="1" applyAlignment="1" applyProtection="1">
      <alignment horizontal="left" vertical="center" wrapText="1"/>
    </xf>
    <xf numFmtId="0" fontId="2" fillId="0" borderId="0" xfId="1" applyFill="1" applyProtection="1"/>
    <xf numFmtId="0" fontId="2" fillId="0" borderId="0" xfId="1">
      <protection locked="0"/>
    </xf>
    <xf numFmtId="0" fontId="7" fillId="2" borderId="0" xfId="1" applyFont="1" applyFill="1" applyBorder="1" applyProtection="1"/>
    <xf numFmtId="0" fontId="8" fillId="0" borderId="0" xfId="1" applyFont="1" applyAlignment="1" applyProtection="1">
      <alignment horizontal="center" vertical="center" wrapText="1"/>
    </xf>
    <xf numFmtId="0" fontId="9" fillId="2" borderId="0" xfId="1" applyFont="1" applyFill="1" applyBorder="1" applyAlignment="1" applyProtection="1">
      <alignment horizontal="center" vertical="center" wrapText="1"/>
    </xf>
    <xf numFmtId="0" fontId="10" fillId="2" borderId="0" xfId="1" applyFont="1" applyFill="1" applyBorder="1" applyAlignment="1" applyProtection="1">
      <alignment horizontal="center" vertical="center" wrapText="1"/>
    </xf>
    <xf numFmtId="0" fontId="7" fillId="2" borderId="0" xfId="1" applyFont="1" applyFill="1" applyBorder="1" applyAlignment="1" applyProtection="1">
      <alignment horizontal="center" vertical="center" wrapText="1"/>
    </xf>
    <xf numFmtId="0" fontId="11" fillId="0" borderId="0" xfId="1" applyFont="1" applyProtection="1"/>
    <xf numFmtId="3" fontId="12" fillId="0" borderId="1" xfId="2" applyNumberFormat="1" applyFont="1" applyBorder="1" applyAlignment="1" applyProtection="1">
      <alignment horizontal="right" vertical="center"/>
    </xf>
    <xf numFmtId="9" fontId="13" fillId="3" borderId="1" xfId="3" applyNumberFormat="1" applyFont="1" applyFill="1" applyBorder="1" applyAlignment="1" applyProtection="1">
      <alignment horizontal="right" vertical="center"/>
      <protection locked="0"/>
    </xf>
    <xf numFmtId="9" fontId="13" fillId="3" borderId="2" xfId="3" applyNumberFormat="1" applyFont="1" applyFill="1" applyBorder="1" applyAlignment="1" applyProtection="1">
      <alignment horizontal="right" vertical="center"/>
      <protection locked="0"/>
    </xf>
    <xf numFmtId="9" fontId="13" fillId="0" borderId="1" xfId="2" applyFont="1" applyBorder="1" applyAlignment="1" applyProtection="1">
      <alignment horizontal="right" vertical="center"/>
    </xf>
    <xf numFmtId="4" fontId="12" fillId="0" borderId="1" xfId="1" applyNumberFormat="1" applyFont="1" applyBorder="1" applyAlignment="1" applyProtection="1">
      <alignment horizontal="right" vertical="center"/>
    </xf>
    <xf numFmtId="9" fontId="13" fillId="0" borderId="1" xfId="1" applyNumberFormat="1" applyFont="1" applyBorder="1" applyAlignment="1" applyProtection="1">
      <alignment horizontal="right" vertical="center"/>
    </xf>
    <xf numFmtId="9" fontId="13" fillId="0" borderId="2" xfId="1" applyNumberFormat="1" applyFont="1" applyBorder="1" applyAlignment="1" applyProtection="1">
      <alignment horizontal="right" vertical="center"/>
    </xf>
    <xf numFmtId="0" fontId="7" fillId="0" borderId="0" xfId="0" applyFont="1" applyFill="1" applyBorder="1" applyProtection="1"/>
    <xf numFmtId="0" fontId="14" fillId="2" borderId="0" xfId="0" applyFont="1" applyFill="1" applyAlignment="1" applyProtection="1">
      <alignment horizontal="left" vertical="center" wrapText="1"/>
    </xf>
    <xf numFmtId="0" fontId="15" fillId="2" borderId="0" xfId="0" applyFont="1" applyFill="1" applyBorder="1" applyAlignment="1" applyProtection="1">
      <alignment horizontal="center" vertical="center" wrapText="1"/>
    </xf>
    <xf numFmtId="0" fontId="16" fillId="0" borderId="0" xfId="0" applyFont="1" applyFill="1" applyBorder="1" applyProtection="1"/>
    <xf numFmtId="0" fontId="17" fillId="0" borderId="0" xfId="0" applyFont="1" applyFill="1" applyBorder="1" applyAlignment="1" applyProtection="1">
      <alignment horizontal="right" vertical="center" wrapText="1"/>
    </xf>
    <xf numFmtId="0" fontId="18" fillId="0" borderId="0" xfId="0" applyFont="1" applyBorder="1" applyProtection="1"/>
    <xf numFmtId="166" fontId="19" fillId="0" borderId="0" xfId="0" applyNumberFormat="1" applyFont="1" applyFill="1" applyBorder="1" applyAlignment="1" applyProtection="1">
      <alignment horizontal="right" vertical="center"/>
    </xf>
    <xf numFmtId="165" fontId="20" fillId="0" borderId="0" xfId="0" applyNumberFormat="1" applyFont="1" applyFill="1" applyBorder="1" applyAlignment="1" applyProtection="1">
      <alignment horizontal="right" vertical="center"/>
    </xf>
    <xf numFmtId="0" fontId="21" fillId="2" borderId="0" xfId="0" applyFont="1" applyFill="1" applyAlignment="1" applyProtection="1">
      <alignment horizontal="left" vertical="center" wrapText="1"/>
    </xf>
    <xf numFmtId="0" fontId="11" fillId="0" borderId="0" xfId="0" applyFont="1" applyProtection="1"/>
    <xf numFmtId="0" fontId="22" fillId="0" borderId="0" xfId="0" applyFont="1" applyProtection="1"/>
    <xf numFmtId="0" fontId="0" fillId="0" borderId="0" xfId="0" applyProtection="1"/>
    <xf numFmtId="0" fontId="24" fillId="2" borderId="0" xfId="1" applyFont="1" applyFill="1" applyBorder="1" applyAlignment="1" applyProtection="1">
      <alignment horizontal="center"/>
    </xf>
    <xf numFmtId="0" fontId="25" fillId="2" borderId="0" xfId="1" applyFont="1" applyFill="1" applyBorder="1" applyProtection="1"/>
    <xf numFmtId="0" fontId="26" fillId="2" borderId="0" xfId="1" applyFont="1" applyFill="1" applyBorder="1" applyProtection="1"/>
    <xf numFmtId="0" fontId="27" fillId="4" borderId="3" xfId="1" applyFont="1" applyFill="1" applyBorder="1" applyAlignment="1" applyProtection="1">
      <alignment horizontal="center" vertical="center"/>
    </xf>
    <xf numFmtId="0" fontId="28" fillId="4" borderId="4" xfId="1" applyFont="1" applyFill="1" applyBorder="1" applyAlignment="1" applyProtection="1">
      <alignment horizontal="center" vertical="center" wrapText="1"/>
    </xf>
    <xf numFmtId="0" fontId="29" fillId="4" borderId="4" xfId="1" applyFont="1" applyFill="1" applyBorder="1" applyAlignment="1" applyProtection="1">
      <alignment horizontal="center" vertical="center" wrapText="1"/>
    </xf>
    <xf numFmtId="0" fontId="27" fillId="4" borderId="4" xfId="1" applyFont="1" applyFill="1" applyBorder="1" applyAlignment="1" applyProtection="1">
      <alignment horizontal="center" vertical="center" wrapText="1"/>
    </xf>
    <xf numFmtId="0" fontId="27" fillId="4" borderId="4" xfId="1" applyFont="1" applyFill="1" applyBorder="1" applyAlignment="1" applyProtection="1">
      <alignment horizontal="center" vertical="center"/>
    </xf>
    <xf numFmtId="0" fontId="30" fillId="4" borderId="5" xfId="1" applyFont="1" applyFill="1" applyBorder="1" applyAlignment="1" applyProtection="1">
      <alignment horizontal="left" vertical="center"/>
    </xf>
    <xf numFmtId="0" fontId="27" fillId="4" borderId="5" xfId="1" applyFont="1" applyFill="1" applyBorder="1" applyAlignment="1" applyProtection="1">
      <alignment horizontal="center" vertical="center"/>
    </xf>
    <xf numFmtId="0" fontId="27" fillId="4" borderId="6" xfId="1" applyFont="1" applyFill="1" applyBorder="1" applyAlignment="1" applyProtection="1">
      <alignment horizontal="center" vertical="center" wrapText="1"/>
    </xf>
    <xf numFmtId="0" fontId="27" fillId="4" borderId="4" xfId="0" applyFont="1" applyFill="1" applyBorder="1" applyAlignment="1" applyProtection="1">
      <alignment horizontal="center" vertical="center" wrapText="1"/>
    </xf>
    <xf numFmtId="0" fontId="27" fillId="4" borderId="6" xfId="0" applyFont="1" applyFill="1" applyBorder="1" applyAlignment="1" applyProtection="1">
      <alignment horizontal="center" vertical="center" wrapText="1"/>
    </xf>
    <xf numFmtId="0" fontId="5" fillId="2" borderId="0" xfId="0" applyFont="1" applyFill="1" applyAlignment="1" applyProtection="1">
      <alignment horizontal="left" vertical="center" wrapText="1"/>
    </xf>
    <xf numFmtId="4" fontId="6" fillId="3" borderId="0" xfId="0" applyNumberFormat="1" applyFont="1" applyFill="1" applyAlignment="1" applyProtection="1">
      <alignment horizontal="center" vertical="center"/>
      <protection locked="0"/>
    </xf>
    <xf numFmtId="0" fontId="5" fillId="2" borderId="0" xfId="0" applyFont="1" applyFill="1" applyAlignment="1" applyProtection="1">
      <alignment horizontal="right" vertical="center"/>
    </xf>
    <xf numFmtId="165" fontId="6" fillId="3" borderId="0" xfId="0" applyNumberFormat="1" applyFont="1" applyFill="1" applyAlignment="1" applyProtection="1">
      <alignment horizontal="center" vertical="center"/>
      <protection locked="0"/>
    </xf>
    <xf numFmtId="0" fontId="0" fillId="2" borderId="0" xfId="0" applyFill="1" applyProtection="1"/>
    <xf numFmtId="0" fontId="7" fillId="2" borderId="0" xfId="0" applyFont="1" applyFill="1" applyBorder="1" applyProtection="1"/>
    <xf numFmtId="0" fontId="27" fillId="4" borderId="3" xfId="0" applyFont="1" applyFill="1" applyBorder="1" applyAlignment="1" applyProtection="1">
      <alignment horizontal="center" vertical="center"/>
    </xf>
    <xf numFmtId="0" fontId="28" fillId="4" borderId="4" xfId="0" applyFont="1" applyFill="1" applyBorder="1" applyAlignment="1" applyProtection="1">
      <alignment horizontal="center" vertical="center" wrapText="1"/>
    </xf>
    <xf numFmtId="0" fontId="30" fillId="4" borderId="5" xfId="0" applyFont="1" applyFill="1" applyBorder="1" applyAlignment="1" applyProtection="1">
      <alignment horizontal="left" vertical="center"/>
    </xf>
    <xf numFmtId="0" fontId="27" fillId="4" borderId="5" xfId="0" applyFont="1" applyFill="1" applyBorder="1" applyAlignment="1" applyProtection="1">
      <alignment horizontal="center" vertical="center"/>
    </xf>
    <xf numFmtId="169" fontId="31" fillId="3" borderId="1" xfId="2" applyNumberFormat="1" applyFont="1" applyFill="1" applyBorder="1" applyAlignment="1" applyProtection="1">
      <alignment horizontal="right" vertical="center"/>
    </xf>
    <xf numFmtId="170" fontId="30" fillId="3" borderId="1" xfId="3" applyNumberFormat="1" applyFont="1" applyFill="1" applyBorder="1" applyAlignment="1" applyProtection="1">
      <alignment horizontal="right" vertical="center"/>
    </xf>
    <xf numFmtId="3" fontId="27" fillId="0" borderId="1" xfId="2" applyNumberFormat="1" applyFont="1" applyBorder="1" applyAlignment="1" applyProtection="1">
      <alignment horizontal="right" vertical="center"/>
    </xf>
    <xf numFmtId="4" fontId="30" fillId="0" borderId="1" xfId="2" applyNumberFormat="1" applyFont="1" applyBorder="1" applyAlignment="1" applyProtection="1">
      <alignment horizontal="right" vertical="center"/>
    </xf>
    <xf numFmtId="9" fontId="31" fillId="3" borderId="1" xfId="3" applyNumberFormat="1" applyFont="1" applyFill="1" applyBorder="1" applyAlignment="1" applyProtection="1">
      <alignment horizontal="right" vertical="center"/>
      <protection locked="0"/>
    </xf>
    <xf numFmtId="169" fontId="31" fillId="0" borderId="1" xfId="0" applyNumberFormat="1" applyFont="1" applyBorder="1" applyAlignment="1" applyProtection="1">
      <alignment horizontal="right" vertical="center"/>
    </xf>
    <xf numFmtId="170" fontId="30" fillId="0" borderId="1" xfId="3" applyNumberFormat="1" applyFont="1" applyBorder="1" applyAlignment="1" applyProtection="1">
      <alignment horizontal="right" vertical="center"/>
    </xf>
    <xf numFmtId="9" fontId="31" fillId="0" borderId="1" xfId="0" applyNumberFormat="1" applyFont="1" applyBorder="1" applyAlignment="1" applyProtection="1">
      <alignment horizontal="right" vertical="center"/>
    </xf>
    <xf numFmtId="0" fontId="24" fillId="2" borderId="0" xfId="0" applyFont="1" applyFill="1" applyBorder="1" applyAlignment="1" applyProtection="1">
      <alignment horizontal="center"/>
    </xf>
    <xf numFmtId="0" fontId="25" fillId="2" borderId="0" xfId="0" applyFont="1" applyFill="1" applyBorder="1" applyProtection="1"/>
    <xf numFmtId="0" fontId="32" fillId="2" borderId="0" xfId="0" applyFont="1" applyFill="1" applyAlignment="1" applyProtection="1">
      <alignment horizontal="left" vertical="top"/>
    </xf>
    <xf numFmtId="0" fontId="33" fillId="2" borderId="0" xfId="0" applyFont="1" applyFill="1" applyAlignment="1" applyProtection="1">
      <alignment horizontal="left" vertical="top"/>
    </xf>
    <xf numFmtId="4" fontId="30" fillId="3" borderId="1" xfId="3" applyNumberFormat="1" applyFont="1" applyFill="1" applyBorder="1" applyAlignment="1" applyProtection="1">
      <alignment horizontal="right" vertical="center"/>
    </xf>
    <xf numFmtId="0" fontId="29" fillId="4" borderId="4" xfId="0" applyFont="1" applyFill="1" applyBorder="1" applyAlignment="1" applyProtection="1">
      <alignment horizontal="center" vertical="center" wrapText="1"/>
    </xf>
    <xf numFmtId="164" fontId="30" fillId="3" borderId="1" xfId="3" applyFont="1" applyFill="1" applyBorder="1" applyAlignment="1" applyProtection="1">
      <alignment horizontal="right" vertical="center"/>
    </xf>
    <xf numFmtId="3" fontId="30" fillId="3" borderId="1" xfId="3" applyNumberFormat="1" applyFont="1" applyFill="1" applyBorder="1" applyAlignment="1" applyProtection="1">
      <alignment horizontal="right" vertical="center"/>
    </xf>
    <xf numFmtId="3" fontId="30" fillId="0" borderId="1" xfId="3" applyNumberFormat="1" applyFont="1" applyBorder="1" applyAlignment="1" applyProtection="1">
      <alignment horizontal="right" vertical="center"/>
    </xf>
    <xf numFmtId="9" fontId="30" fillId="3" borderId="1" xfId="2" applyFont="1" applyFill="1" applyBorder="1" applyAlignment="1" applyProtection="1">
      <alignment horizontal="right" vertical="center"/>
    </xf>
    <xf numFmtId="9" fontId="27" fillId="0" borderId="1" xfId="2" applyNumberFormat="1" applyFont="1" applyBorder="1" applyAlignment="1" applyProtection="1">
      <alignment horizontal="right" vertical="center"/>
    </xf>
    <xf numFmtId="9" fontId="30" fillId="0" borderId="1" xfId="2" applyNumberFormat="1" applyFont="1" applyBorder="1" applyAlignment="1" applyProtection="1">
      <alignment horizontal="right" vertical="center"/>
    </xf>
    <xf numFmtId="4" fontId="30" fillId="4" borderId="1" xfId="3" applyNumberFormat="1" applyFont="1" applyFill="1" applyBorder="1" applyAlignment="1" applyProtection="1">
      <alignment horizontal="right" vertical="center"/>
    </xf>
    <xf numFmtId="169" fontId="31" fillId="4" borderId="1" xfId="0" applyNumberFormat="1" applyFont="1" applyFill="1" applyBorder="1" applyAlignment="1" applyProtection="1">
      <alignment horizontal="right" vertical="center"/>
    </xf>
    <xf numFmtId="3" fontId="30" fillId="4" borderId="1" xfId="3" applyNumberFormat="1" applyFont="1" applyFill="1" applyBorder="1" applyAlignment="1" applyProtection="1">
      <alignment horizontal="right" vertical="center"/>
    </xf>
    <xf numFmtId="9" fontId="30" fillId="4" borderId="1" xfId="2" applyFont="1" applyFill="1" applyBorder="1" applyAlignment="1" applyProtection="1">
      <alignment horizontal="right" vertical="center"/>
    </xf>
    <xf numFmtId="9" fontId="27" fillId="4" borderId="1" xfId="2" applyNumberFormat="1" applyFont="1" applyFill="1" applyBorder="1" applyAlignment="1" applyProtection="1">
      <alignment horizontal="right" vertical="center"/>
    </xf>
    <xf numFmtId="9" fontId="30" fillId="4" borderId="1" xfId="2" applyNumberFormat="1" applyFont="1" applyFill="1" applyBorder="1" applyAlignment="1" applyProtection="1">
      <alignment horizontal="right" vertical="center"/>
    </xf>
    <xf numFmtId="9" fontId="13" fillId="4" borderId="1" xfId="1" applyNumberFormat="1" applyFont="1" applyFill="1" applyBorder="1" applyAlignment="1" applyProtection="1">
      <alignment horizontal="right" vertical="center"/>
    </xf>
    <xf numFmtId="9" fontId="13" fillId="4" borderId="2" xfId="1" applyNumberFormat="1" applyFont="1" applyFill="1" applyBorder="1" applyAlignment="1" applyProtection="1">
      <alignment horizontal="right" vertical="center"/>
    </xf>
    <xf numFmtId="167" fontId="12" fillId="0" borderId="1" xfId="2" applyNumberFormat="1" applyFont="1" applyBorder="1" applyAlignment="1" applyProtection="1">
      <alignment horizontal="right" vertical="center"/>
    </xf>
    <xf numFmtId="164" fontId="13" fillId="3" borderId="1" xfId="3" applyFont="1" applyFill="1" applyBorder="1" applyAlignment="1" applyProtection="1">
      <alignment horizontal="right" vertical="center"/>
    </xf>
    <xf numFmtId="3" fontId="30" fillId="4" borderId="1" xfId="2" applyNumberFormat="1" applyFont="1" applyFill="1" applyBorder="1" applyAlignment="1" applyProtection="1">
      <alignment horizontal="right" vertical="center"/>
    </xf>
    <xf numFmtId="3" fontId="30" fillId="3" borderId="1" xfId="3" applyNumberFormat="1" applyFont="1" applyFill="1" applyBorder="1" applyAlignment="1" applyProtection="1">
      <alignment horizontal="center" vertical="center"/>
    </xf>
    <xf numFmtId="3" fontId="30" fillId="0" borderId="1" xfId="2" applyNumberFormat="1" applyFont="1" applyBorder="1" applyAlignment="1" applyProtection="1">
      <alignment horizontal="right" vertical="center"/>
    </xf>
    <xf numFmtId="168" fontId="30" fillId="0" borderId="1" xfId="3" applyNumberFormat="1" applyFont="1" applyBorder="1" applyAlignment="1" applyProtection="1">
      <alignment horizontal="right" vertical="center"/>
    </xf>
    <xf numFmtId="168" fontId="30" fillId="4" borderId="1" xfId="3" applyNumberFormat="1" applyFont="1" applyFill="1" applyBorder="1" applyAlignment="1" applyProtection="1">
      <alignment horizontal="right" vertical="center"/>
    </xf>
    <xf numFmtId="168" fontId="27" fillId="0" borderId="1" xfId="3" applyNumberFormat="1" applyFont="1" applyBorder="1" applyAlignment="1" applyProtection="1">
      <alignment horizontal="right" vertical="center"/>
    </xf>
    <xf numFmtId="168" fontId="27" fillId="4" borderId="1" xfId="3" applyNumberFormat="1" applyFont="1" applyFill="1" applyBorder="1" applyAlignment="1" applyProtection="1">
      <alignment horizontal="right" vertical="center"/>
    </xf>
    <xf numFmtId="0" fontId="27" fillId="0" borderId="1" xfId="2" applyNumberFormat="1" applyFont="1" applyBorder="1" applyAlignment="1" applyProtection="1">
      <alignment horizontal="right" vertical="center"/>
    </xf>
    <xf numFmtId="0" fontId="27" fillId="4" borderId="7" xfId="0" applyFont="1" applyFill="1" applyBorder="1" applyAlignment="1" applyProtection="1">
      <alignment horizontal="center" vertical="center" wrapText="1"/>
    </xf>
    <xf numFmtId="169" fontId="34" fillId="3" borderId="1" xfId="2" applyNumberFormat="1" applyFont="1" applyFill="1" applyBorder="1" applyAlignment="1" applyProtection="1">
      <alignment horizontal="right" vertical="center"/>
    </xf>
    <xf numFmtId="170" fontId="34" fillId="3" borderId="1" xfId="3" applyNumberFormat="1" applyFont="1" applyFill="1" applyBorder="1" applyAlignment="1" applyProtection="1">
      <alignment horizontal="right" vertical="center"/>
    </xf>
    <xf numFmtId="164" fontId="31" fillId="0" borderId="1" xfId="3" applyFont="1" applyBorder="1" applyAlignment="1" applyProtection="1">
      <alignment horizontal="right" vertical="center"/>
    </xf>
    <xf numFmtId="169" fontId="34" fillId="0" borderId="1" xfId="0" applyNumberFormat="1" applyFont="1" applyBorder="1" applyAlignment="1" applyProtection="1">
      <alignment horizontal="right" vertical="center"/>
    </xf>
    <xf numFmtId="170" fontId="34" fillId="0" borderId="1" xfId="3" applyNumberFormat="1" applyFont="1" applyBorder="1" applyAlignment="1" applyProtection="1">
      <alignment horizontal="right" vertical="center"/>
    </xf>
    <xf numFmtId="4" fontId="35" fillId="0" borderId="0" xfId="0" applyNumberFormat="1" applyFont="1" applyFill="1" applyBorder="1" applyProtection="1"/>
    <xf numFmtId="0" fontId="0" fillId="0" borderId="0" xfId="0" applyFill="1" applyBorder="1" applyProtection="1"/>
    <xf numFmtId="170" fontId="30" fillId="3" borderId="1" xfId="3" applyNumberFormat="1" applyFont="1" applyFill="1" applyBorder="1" applyAlignment="1" applyProtection="1">
      <alignment horizontal="center" vertical="center"/>
    </xf>
    <xf numFmtId="164" fontId="30" fillId="0" borderId="1" xfId="3" applyFont="1" applyFill="1" applyBorder="1" applyAlignment="1" applyProtection="1">
      <alignment horizontal="right" vertical="center"/>
    </xf>
    <xf numFmtId="164" fontId="2" fillId="0" borderId="0" xfId="3" applyFont="1"/>
    <xf numFmtId="0" fontId="37" fillId="0" borderId="0" xfId="1" applyFont="1" applyProtection="1"/>
    <xf numFmtId="0" fontId="38" fillId="4" borderId="4" xfId="0" applyFont="1" applyFill="1" applyBorder="1" applyAlignment="1" applyProtection="1">
      <alignment horizontal="center" vertical="center" wrapText="1"/>
    </xf>
    <xf numFmtId="0" fontId="6" fillId="2" borderId="0" xfId="1" applyFont="1" applyFill="1" applyBorder="1" applyProtection="1"/>
    <xf numFmtId="9" fontId="31" fillId="3" borderId="1" xfId="2" applyNumberFormat="1" applyFont="1" applyFill="1" applyBorder="1" applyAlignment="1" applyProtection="1">
      <alignment horizontal="right" vertical="center"/>
    </xf>
    <xf numFmtId="4" fontId="30" fillId="3" borderId="1" xfId="3" applyNumberFormat="1" applyFont="1" applyFill="1" applyBorder="1" applyAlignment="1" applyProtection="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40" fillId="0" borderId="0" xfId="0" applyFont="1"/>
    <xf numFmtId="0" fontId="42" fillId="0" borderId="0" xfId="0" applyFont="1"/>
    <xf numFmtId="0" fontId="41" fillId="0" borderId="0" xfId="0" applyFont="1" applyAlignment="1">
      <alignment horizontal="left"/>
    </xf>
    <xf numFmtId="0" fontId="41" fillId="0" borderId="0" xfId="0" applyFont="1" applyAlignment="1"/>
    <xf numFmtId="0" fontId="3" fillId="0" borderId="0" xfId="0" applyFont="1" applyFill="1" applyProtection="1"/>
    <xf numFmtId="4" fontId="3" fillId="0" borderId="0" xfId="0" applyNumberFormat="1" applyFont="1" applyFill="1" applyProtection="1"/>
    <xf numFmtId="0" fontId="4" fillId="0" borderId="0" xfId="0" applyFont="1" applyFill="1" applyAlignment="1" applyProtection="1">
      <alignment horizontal="left" vertical="center" wrapText="1"/>
    </xf>
    <xf numFmtId="0" fontId="15" fillId="2" borderId="0" xfId="0" applyFont="1" applyFill="1" applyBorder="1" applyAlignment="1" applyProtection="1">
      <alignment wrapText="1"/>
    </xf>
    <xf numFmtId="0" fontId="15" fillId="2" borderId="0" xfId="0" applyFont="1" applyFill="1" applyAlignment="1" applyProtection="1">
      <alignment wrapText="1"/>
    </xf>
    <xf numFmtId="0" fontId="9" fillId="2" borderId="0" xfId="0" applyFont="1" applyFill="1" applyBorder="1" applyAlignment="1" applyProtection="1">
      <alignment horizontal="center"/>
    </xf>
    <xf numFmtId="0" fontId="39" fillId="0" borderId="0" xfId="0" applyFont="1" applyProtection="1"/>
    <xf numFmtId="0" fontId="0" fillId="0" borderId="0" xfId="0" applyAlignment="1" applyProtection="1">
      <alignment horizontal="left" vertical="center" wrapText="1"/>
    </xf>
    <xf numFmtId="0" fontId="47" fillId="0" borderId="0" xfId="1" applyFont="1" applyProtection="1"/>
    <xf numFmtId="0" fontId="39" fillId="3" borderId="17" xfId="0" applyFont="1" applyFill="1" applyBorder="1"/>
    <xf numFmtId="0" fontId="39" fillId="3" borderId="18" xfId="0" applyFont="1" applyFill="1" applyBorder="1"/>
    <xf numFmtId="0" fontId="39" fillId="3" borderId="15" xfId="0" applyFont="1" applyFill="1" applyBorder="1" applyAlignment="1">
      <alignment horizontal="center"/>
    </xf>
    <xf numFmtId="0" fontId="39" fillId="3" borderId="19" xfId="0" applyFont="1" applyFill="1" applyBorder="1" applyAlignment="1">
      <alignment horizontal="center"/>
    </xf>
    <xf numFmtId="0" fontId="39" fillId="3" borderId="20" xfId="0" applyFont="1" applyFill="1" applyBorder="1" applyAlignment="1">
      <alignment horizontal="center"/>
    </xf>
    <xf numFmtId="0" fontId="39" fillId="3" borderId="16" xfId="0" applyFont="1" applyFill="1"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3" borderId="24" xfId="0" applyFill="1" applyBorder="1" applyAlignment="1">
      <alignment horizontal="center"/>
    </xf>
    <xf numFmtId="0" fontId="0" fillId="0" borderId="25" xfId="0" applyBorder="1"/>
    <xf numFmtId="0" fontId="0" fillId="0" borderId="26" xfId="0" applyBorder="1"/>
    <xf numFmtId="0" fontId="0" fillId="3" borderId="27" xfId="0" applyFill="1" applyBorder="1" applyAlignment="1">
      <alignment horizontal="center"/>
    </xf>
    <xf numFmtId="0" fontId="0" fillId="0" borderId="28" xfId="0" applyBorder="1"/>
    <xf numFmtId="0" fontId="0" fillId="0" borderId="29" xfId="0" applyBorder="1"/>
    <xf numFmtId="0" fontId="0" fillId="3" borderId="30" xfId="0" applyFill="1" applyBorder="1" applyAlignment="1">
      <alignment horizontal="center"/>
    </xf>
    <xf numFmtId="0" fontId="0" fillId="0" borderId="17" xfId="0" applyFill="1" applyBorder="1"/>
    <xf numFmtId="0" fontId="0" fillId="0" borderId="20" xfId="0" applyBorder="1"/>
    <xf numFmtId="0" fontId="0" fillId="0" borderId="19" xfId="0" applyBorder="1" applyAlignment="1">
      <alignment horizontal="center"/>
    </xf>
    <xf numFmtId="0" fontId="0" fillId="3" borderId="20" xfId="0" applyFill="1" applyBorder="1" applyAlignment="1">
      <alignment horizontal="center"/>
    </xf>
    <xf numFmtId="0" fontId="0" fillId="5" borderId="31" xfId="0" applyFill="1" applyBorder="1"/>
    <xf numFmtId="0" fontId="0" fillId="5" borderId="32" xfId="0" applyFill="1" applyBorder="1"/>
    <xf numFmtId="0" fontId="0" fillId="4" borderId="33" xfId="0" applyFill="1" applyBorder="1" applyAlignment="1">
      <alignment horizontal="center"/>
    </xf>
    <xf numFmtId="0" fontId="39" fillId="4" borderId="9" xfId="0" applyFont="1" applyFill="1" applyBorder="1" applyAlignment="1">
      <alignment horizontal="center"/>
    </xf>
    <xf numFmtId="0" fontId="39" fillId="6" borderId="33" xfId="0" applyFont="1" applyFill="1" applyBorder="1" applyAlignment="1">
      <alignment horizontal="center"/>
    </xf>
    <xf numFmtId="0" fontId="39" fillId="6" borderId="34" xfId="0" applyFont="1" applyFill="1" applyBorder="1" applyAlignment="1">
      <alignment horizontal="center"/>
    </xf>
    <xf numFmtId="0" fontId="39" fillId="6" borderId="35" xfId="0" applyFont="1" applyFill="1" applyBorder="1" applyAlignment="1">
      <alignment horizontal="center"/>
    </xf>
    <xf numFmtId="0" fontId="0" fillId="5" borderId="36" xfId="0" applyFill="1" applyBorder="1"/>
    <xf numFmtId="0" fontId="0" fillId="5" borderId="37" xfId="0" applyFill="1" applyBorder="1"/>
    <xf numFmtId="0" fontId="39" fillId="0" borderId="0" xfId="0" applyFont="1" applyFill="1" applyAlignment="1">
      <alignment horizontal="center"/>
    </xf>
    <xf numFmtId="0" fontId="0" fillId="0" borderId="0" xfId="0" applyFill="1"/>
    <xf numFmtId="0" fontId="39" fillId="3" borderId="31" xfId="0" applyFont="1" applyFill="1" applyBorder="1"/>
    <xf numFmtId="0" fontId="0" fillId="3" borderId="38" xfId="0" applyFill="1" applyBorder="1"/>
    <xf numFmtId="0" fontId="0" fillId="3" borderId="38" xfId="0" applyFill="1" applyBorder="1" applyAlignment="1">
      <alignment horizontal="center"/>
    </xf>
    <xf numFmtId="0" fontId="0" fillId="3" borderId="32" xfId="0" applyFill="1" applyBorder="1"/>
    <xf numFmtId="0" fontId="0" fillId="3" borderId="36" xfId="0" applyFill="1" applyBorder="1"/>
    <xf numFmtId="0" fontId="0" fillId="3" borderId="39" xfId="0" applyFill="1" applyBorder="1"/>
    <xf numFmtId="0" fontId="0" fillId="3" borderId="39" xfId="0" applyFill="1" applyBorder="1" applyAlignment="1">
      <alignment horizontal="center"/>
    </xf>
    <xf numFmtId="0" fontId="0" fillId="3" borderId="37" xfId="0" applyFill="1" applyBorder="1"/>
    <xf numFmtId="4" fontId="30" fillId="7" borderId="1" xfId="3" applyNumberFormat="1" applyFont="1" applyFill="1" applyBorder="1" applyAlignment="1" applyProtection="1">
      <alignment horizontal="right" vertical="center"/>
    </xf>
    <xf numFmtId="3" fontId="48" fillId="7" borderId="1" xfId="3" applyNumberFormat="1" applyFont="1" applyFill="1" applyBorder="1" applyAlignment="1" applyProtection="1">
      <alignment horizontal="right" vertical="center"/>
    </xf>
    <xf numFmtId="0" fontId="30" fillId="9" borderId="5" xfId="0" applyFont="1" applyFill="1" applyBorder="1" applyAlignment="1" applyProtection="1">
      <alignment horizontal="left" vertical="center"/>
    </xf>
    <xf numFmtId="169" fontId="31" fillId="10" borderId="1" xfId="2" applyNumberFormat="1" applyFont="1" applyFill="1" applyBorder="1" applyAlignment="1" applyProtection="1">
      <alignment horizontal="right" vertical="center"/>
    </xf>
    <xf numFmtId="9" fontId="31" fillId="10" borderId="1" xfId="3" applyNumberFormat="1" applyFont="1" applyFill="1" applyBorder="1" applyAlignment="1" applyProtection="1">
      <alignment horizontal="right" vertical="center"/>
      <protection locked="0"/>
    </xf>
    <xf numFmtId="46" fontId="48" fillId="7" borderId="1" xfId="3" applyNumberFormat="1" applyFont="1" applyFill="1" applyBorder="1" applyAlignment="1" applyProtection="1">
      <alignment horizontal="right" vertical="center"/>
    </xf>
    <xf numFmtId="0" fontId="0" fillId="0" borderId="0" xfId="0" applyNumberFormat="1"/>
    <xf numFmtId="49" fontId="30" fillId="7" borderId="1" xfId="3" applyNumberFormat="1" applyFont="1" applyFill="1" applyBorder="1" applyAlignment="1" applyProtection="1">
      <alignment horizontal="center" vertical="center"/>
    </xf>
    <xf numFmtId="46" fontId="48" fillId="7" borderId="47" xfId="3" applyNumberFormat="1" applyFont="1" applyFill="1" applyBorder="1" applyAlignment="1" applyProtection="1">
      <alignment horizontal="right" vertical="center"/>
    </xf>
    <xf numFmtId="46" fontId="48" fillId="7" borderId="53" xfId="3" applyNumberFormat="1" applyFont="1" applyFill="1" applyBorder="1" applyAlignment="1" applyProtection="1">
      <alignment horizontal="right" vertical="center"/>
    </xf>
    <xf numFmtId="1" fontId="30" fillId="3" borderId="1" xfId="3" applyNumberFormat="1" applyFont="1" applyFill="1" applyBorder="1" applyAlignment="1" applyProtection="1">
      <alignment horizontal="right" vertical="center"/>
    </xf>
    <xf numFmtId="1" fontId="30" fillId="7" borderId="1" xfId="3" applyNumberFormat="1" applyFont="1" applyFill="1" applyBorder="1" applyAlignment="1" applyProtection="1">
      <alignment horizontal="right" vertical="center"/>
    </xf>
    <xf numFmtId="1" fontId="30" fillId="0" borderId="1" xfId="2" applyNumberFormat="1" applyFont="1" applyBorder="1" applyAlignment="1" applyProtection="1">
      <alignment horizontal="right" vertical="center"/>
    </xf>
    <xf numFmtId="46" fontId="48" fillId="7" borderId="54" xfId="3" applyNumberFormat="1" applyFont="1" applyFill="1" applyBorder="1" applyAlignment="1" applyProtection="1">
      <alignment horizontal="right" vertical="center"/>
    </xf>
    <xf numFmtId="46" fontId="48" fillId="7" borderId="1" xfId="3" applyNumberFormat="1" applyFont="1" applyFill="1" applyBorder="1" applyAlignment="1" applyProtection="1">
      <alignment horizontal="right" vertical="center" wrapText="1"/>
    </xf>
    <xf numFmtId="169" fontId="31" fillId="0" borderId="2" xfId="0" applyNumberFormat="1" applyFont="1" applyBorder="1" applyAlignment="1" applyProtection="1">
      <alignment horizontal="right" vertical="center"/>
    </xf>
    <xf numFmtId="46" fontId="48" fillId="7" borderId="5" xfId="3" applyNumberFormat="1" applyFont="1" applyFill="1" applyBorder="1" applyAlignment="1" applyProtection="1">
      <alignment horizontal="right" vertical="center"/>
    </xf>
    <xf numFmtId="49" fontId="30" fillId="7" borderId="64" xfId="3" applyNumberFormat="1" applyFont="1" applyFill="1" applyBorder="1" applyAlignment="1" applyProtection="1">
      <alignment horizontal="center" vertical="center"/>
    </xf>
    <xf numFmtId="0" fontId="29" fillId="9" borderId="4" xfId="0" applyFont="1" applyFill="1" applyBorder="1" applyAlignment="1" applyProtection="1">
      <alignment horizontal="center" vertical="center" wrapText="1"/>
    </xf>
    <xf numFmtId="49" fontId="66" fillId="42" borderId="67" xfId="3" applyNumberFormat="1" applyFont="1" applyFill="1" applyBorder="1" applyAlignment="1" applyProtection="1">
      <alignment horizontal="center" vertical="center"/>
    </xf>
    <xf numFmtId="2" fontId="48" fillId="7" borderId="53" xfId="3" applyNumberFormat="1" applyFont="1" applyFill="1" applyBorder="1" applyAlignment="1" applyProtection="1">
      <alignment horizontal="right" vertical="center"/>
    </xf>
    <xf numFmtId="2" fontId="48" fillId="7" borderId="47" xfId="3" applyNumberFormat="1" applyFont="1" applyFill="1" applyBorder="1" applyAlignment="1" applyProtection="1">
      <alignment horizontal="right" vertical="center" wrapText="1"/>
    </xf>
    <xf numFmtId="2" fontId="48" fillId="7" borderId="1" xfId="3" applyNumberFormat="1" applyFont="1" applyFill="1" applyBorder="1" applyAlignment="1" applyProtection="1">
      <alignment horizontal="right" vertical="center"/>
    </xf>
    <xf numFmtId="2" fontId="30" fillId="0" borderId="1" xfId="2" applyNumberFormat="1" applyFont="1" applyBorder="1" applyAlignment="1" applyProtection="1">
      <alignment horizontal="right" vertical="center"/>
    </xf>
    <xf numFmtId="172" fontId="49" fillId="7" borderId="1" xfId="3" applyNumberFormat="1" applyFont="1" applyFill="1" applyBorder="1" applyAlignment="1" applyProtection="1">
      <alignment horizontal="right" vertical="center"/>
    </xf>
    <xf numFmtId="0" fontId="39" fillId="0" borderId="0" xfId="0" applyFont="1" applyBorder="1" applyAlignment="1" applyProtection="1">
      <alignment horizontal="left" vertical="center" wrapText="1"/>
    </xf>
    <xf numFmtId="0" fontId="42" fillId="0" borderId="0" xfId="0" applyFont="1" applyBorder="1" applyAlignment="1" applyProtection="1">
      <alignment vertical="center" wrapText="1"/>
    </xf>
    <xf numFmtId="0" fontId="45" fillId="3" borderId="0" xfId="0" applyFont="1" applyFill="1" applyBorder="1" applyAlignment="1" applyProtection="1">
      <alignment horizontal="justify" vertical="top" wrapText="1"/>
    </xf>
    <xf numFmtId="0" fontId="43" fillId="2" borderId="0" xfId="0" applyFont="1" applyFill="1" applyBorder="1" applyAlignment="1" applyProtection="1">
      <alignment horizontal="center"/>
    </xf>
    <xf numFmtId="0" fontId="45" fillId="3" borderId="0" xfId="0" applyFont="1" applyFill="1" applyBorder="1" applyAlignment="1">
      <alignment horizontal="justify" vertical="top" wrapText="1"/>
    </xf>
    <xf numFmtId="0" fontId="15" fillId="8" borderId="0" xfId="0" applyFont="1" applyFill="1" applyBorder="1" applyAlignment="1" applyProtection="1">
      <alignment horizontal="justify" vertical="top" wrapText="1"/>
    </xf>
    <xf numFmtId="0" fontId="0" fillId="8" borderId="0" xfId="0" applyFill="1" applyBorder="1" applyAlignment="1" applyProtection="1">
      <alignment horizontal="justify" vertical="top" wrapText="1"/>
    </xf>
    <xf numFmtId="0" fontId="43" fillId="2" borderId="0" xfId="0" applyFont="1" applyFill="1" applyBorder="1" applyAlignment="1" applyProtection="1">
      <alignment wrapText="1"/>
    </xf>
    <xf numFmtId="0" fontId="44" fillId="0" borderId="0" xfId="0" applyFont="1" applyAlignment="1" applyProtection="1">
      <alignment wrapText="1"/>
    </xf>
    <xf numFmtId="4" fontId="27" fillId="0" borderId="40" xfId="2" applyNumberFormat="1" applyFont="1" applyFill="1" applyBorder="1" applyAlignment="1" applyProtection="1">
      <alignment horizontal="center" vertical="center" wrapText="1"/>
    </xf>
    <xf numFmtId="4" fontId="27" fillId="0" borderId="41" xfId="2" applyNumberFormat="1" applyFont="1" applyFill="1" applyBorder="1" applyAlignment="1" applyProtection="1">
      <alignment horizontal="center" vertical="center" wrapText="1"/>
    </xf>
    <xf numFmtId="4" fontId="6" fillId="3" borderId="0" xfId="0" applyNumberFormat="1" applyFont="1" applyFill="1" applyAlignment="1" applyProtection="1">
      <alignment horizontal="center" vertical="center"/>
      <protection locked="0"/>
    </xf>
    <xf numFmtId="0" fontId="17" fillId="0" borderId="0" xfId="0" applyFont="1" applyFill="1" applyBorder="1" applyAlignment="1" applyProtection="1">
      <alignment horizontal="left" vertical="center"/>
    </xf>
    <xf numFmtId="4" fontId="19" fillId="0" borderId="0" xfId="0" applyNumberFormat="1" applyFont="1" applyFill="1" applyBorder="1" applyAlignment="1" applyProtection="1">
      <alignment horizontal="left" vertical="center"/>
    </xf>
    <xf numFmtId="0" fontId="31" fillId="0" borderId="40" xfId="0" applyFont="1" applyFill="1" applyBorder="1" applyAlignment="1" applyProtection="1">
      <alignment horizontal="center" vertical="center"/>
    </xf>
    <xf numFmtId="0" fontId="31" fillId="0" borderId="6" xfId="0" applyFont="1" applyFill="1" applyBorder="1" applyAlignment="1" applyProtection="1">
      <alignment horizontal="center" vertical="center"/>
    </xf>
    <xf numFmtId="169" fontId="27" fillId="0" borderId="40" xfId="2" applyNumberFormat="1" applyFont="1" applyFill="1" applyBorder="1" applyAlignment="1" applyProtection="1">
      <alignment horizontal="center" vertical="center" wrapText="1"/>
    </xf>
    <xf numFmtId="169" fontId="27" fillId="0" borderId="41" xfId="2" applyNumberFormat="1" applyFont="1" applyFill="1" applyBorder="1" applyAlignment="1" applyProtection="1">
      <alignment horizontal="center" vertical="center" wrapText="1"/>
    </xf>
    <xf numFmtId="0" fontId="13" fillId="0" borderId="42"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49" fontId="27" fillId="0" borderId="65" xfId="2" applyNumberFormat="1" applyFont="1" applyFill="1" applyBorder="1" applyAlignment="1" applyProtection="1">
      <alignment horizontal="center" vertical="center" wrapText="1"/>
    </xf>
    <xf numFmtId="49" fontId="27" fillId="0" borderId="66" xfId="2" applyNumberFormat="1" applyFont="1" applyFill="1" applyBorder="1" applyAlignment="1" applyProtection="1">
      <alignment horizontal="center" vertical="center" wrapText="1"/>
    </xf>
    <xf numFmtId="49" fontId="27" fillId="0" borderId="41" xfId="2" applyNumberFormat="1" applyFont="1" applyFill="1" applyBorder="1" applyAlignment="1" applyProtection="1">
      <alignment horizontal="center" vertical="center" wrapText="1"/>
    </xf>
    <xf numFmtId="0" fontId="11" fillId="0" borderId="0" xfId="1" applyFont="1" applyAlignment="1" applyProtection="1">
      <alignment horizontal="left" wrapText="1"/>
    </xf>
    <xf numFmtId="9" fontId="27" fillId="0" borderId="40" xfId="2" applyNumberFormat="1" applyFont="1" applyFill="1" applyBorder="1" applyAlignment="1" applyProtection="1">
      <alignment horizontal="center" vertical="center" wrapText="1"/>
    </xf>
    <xf numFmtId="9" fontId="0" fillId="0" borderId="41" xfId="0" applyNumberFormat="1" applyBorder="1"/>
    <xf numFmtId="0" fontId="31" fillId="0" borderId="44" xfId="0" applyFont="1" applyFill="1" applyBorder="1" applyAlignment="1" applyProtection="1">
      <alignment horizontal="center" vertical="center"/>
    </xf>
    <xf numFmtId="9" fontId="27" fillId="0" borderId="41" xfId="2" applyNumberFormat="1" applyFont="1" applyFill="1" applyBorder="1" applyAlignment="1" applyProtection="1">
      <alignment horizontal="center" vertical="center" wrapText="1"/>
    </xf>
    <xf numFmtId="0" fontId="27" fillId="4" borderId="46" xfId="0" applyFont="1" applyFill="1" applyBorder="1" applyAlignment="1" applyProtection="1">
      <alignment horizontal="center" vertical="center" wrapText="1"/>
    </xf>
    <xf numFmtId="0" fontId="27" fillId="4" borderId="47" xfId="0" applyFont="1" applyFill="1" applyBorder="1" applyAlignment="1" applyProtection="1">
      <alignment horizontal="center" vertical="center" wrapText="1"/>
    </xf>
    <xf numFmtId="0" fontId="36" fillId="0" borderId="50" xfId="0" applyFont="1" applyFill="1" applyBorder="1" applyAlignment="1" applyProtection="1">
      <alignment horizontal="left"/>
    </xf>
    <xf numFmtId="169" fontId="31" fillId="3" borderId="2" xfId="2" applyNumberFormat="1" applyFont="1" applyFill="1" applyBorder="1" applyAlignment="1" applyProtection="1">
      <alignment horizontal="center" vertical="center"/>
    </xf>
    <xf numFmtId="169" fontId="31" fillId="3" borderId="5" xfId="2" applyNumberFormat="1" applyFont="1" applyFill="1" applyBorder="1" applyAlignment="1" applyProtection="1">
      <alignment horizontal="center" vertical="center"/>
    </xf>
    <xf numFmtId="4" fontId="27" fillId="4" borderId="48" xfId="0" applyNumberFormat="1" applyFont="1" applyFill="1" applyBorder="1" applyAlignment="1" applyProtection="1">
      <alignment horizontal="center" vertical="center" wrapText="1"/>
    </xf>
    <xf numFmtId="0" fontId="27" fillId="4" borderId="49" xfId="0" applyFont="1" applyFill="1" applyBorder="1" applyAlignment="1" applyProtection="1">
      <alignment horizontal="center" vertical="center" wrapText="1"/>
    </xf>
    <xf numFmtId="0" fontId="27" fillId="4" borderId="51" xfId="1" applyFont="1" applyFill="1" applyBorder="1" applyAlignment="1" applyProtection="1">
      <alignment horizontal="center" vertical="center"/>
    </xf>
    <xf numFmtId="0" fontId="27" fillId="4" borderId="52" xfId="1" applyFont="1" applyFill="1" applyBorder="1" applyAlignment="1" applyProtection="1">
      <alignment horizontal="center" vertical="center"/>
    </xf>
    <xf numFmtId="0" fontId="36" fillId="0" borderId="50" xfId="0" applyFont="1" applyFill="1" applyBorder="1" applyAlignment="1" applyProtection="1">
      <alignment horizontal="center"/>
    </xf>
    <xf numFmtId="9" fontId="30" fillId="3" borderId="2" xfId="2" applyFont="1" applyFill="1" applyBorder="1" applyAlignment="1" applyProtection="1">
      <alignment horizontal="center" vertical="center"/>
    </xf>
    <xf numFmtId="9" fontId="30" fillId="3" borderId="45" xfId="2" applyFont="1" applyFill="1" applyBorder="1" applyAlignment="1" applyProtection="1">
      <alignment horizontal="center" vertical="center"/>
    </xf>
    <xf numFmtId="9" fontId="30" fillId="3" borderId="5" xfId="2" applyFont="1" applyFill="1" applyBorder="1" applyAlignment="1" applyProtection="1">
      <alignment horizontal="center" vertical="center"/>
    </xf>
    <xf numFmtId="0" fontId="29" fillId="4" borderId="46" xfId="0" applyFont="1" applyFill="1" applyBorder="1" applyAlignment="1" applyProtection="1">
      <alignment horizontal="center" vertical="center" wrapText="1"/>
    </xf>
    <xf numFmtId="0" fontId="29" fillId="4" borderId="47" xfId="0" applyFont="1" applyFill="1" applyBorder="1" applyAlignment="1" applyProtection="1">
      <alignment horizontal="center" vertical="center" wrapText="1"/>
    </xf>
    <xf numFmtId="0" fontId="39" fillId="6" borderId="36" xfId="0" applyFont="1" applyFill="1" applyBorder="1" applyAlignment="1">
      <alignment horizontal="center"/>
    </xf>
    <xf numFmtId="0" fontId="39" fillId="6" borderId="39" xfId="0" applyFont="1" applyFill="1" applyBorder="1" applyAlignment="1">
      <alignment horizontal="center"/>
    </xf>
    <xf numFmtId="0" fontId="39" fillId="6" borderId="37" xfId="0" applyFont="1" applyFill="1" applyBorder="1" applyAlignment="1">
      <alignment horizontal="center"/>
    </xf>
    <xf numFmtId="0" fontId="39" fillId="4" borderId="39" xfId="0" applyFont="1" applyFill="1" applyBorder="1" applyAlignment="1">
      <alignment horizontal="center"/>
    </xf>
    <xf numFmtId="0" fontId="39" fillId="4" borderId="37" xfId="0" applyFont="1" applyFill="1" applyBorder="1" applyAlignment="1">
      <alignment horizontal="center"/>
    </xf>
    <xf numFmtId="2" fontId="66" fillId="42" borderId="68" xfId="3" applyNumberFormat="1" applyFont="1" applyFill="1" applyBorder="1" applyAlignment="1" applyProtection="1">
      <alignment horizontal="right" vertical="center"/>
    </xf>
  </cellXfs>
  <cellStyles count="46">
    <cellStyle name="20% - Ênfase1" xfId="21" builtinId="30" customBuiltin="1"/>
    <cellStyle name="20% - Ênfase2" xfId="25" builtinId="34" customBuiltin="1"/>
    <cellStyle name="20% - Ênfase3" xfId="29" builtinId="38" customBuiltin="1"/>
    <cellStyle name="20% - Ênfase4" xfId="33" builtinId="42" customBuiltin="1"/>
    <cellStyle name="20% - Ênfase5" xfId="37" builtinId="46" customBuiltin="1"/>
    <cellStyle name="20% - Ênfase6" xfId="41" builtinId="50" customBuiltin="1"/>
    <cellStyle name="40% - Ênfase1" xfId="22" builtinId="31" customBuiltin="1"/>
    <cellStyle name="40% - Ênfase2" xfId="26" builtinId="35" customBuiltin="1"/>
    <cellStyle name="40% - Ênfase3" xfId="30" builtinId="39" customBuiltin="1"/>
    <cellStyle name="40% - Ênfase4" xfId="34" builtinId="43" customBuiltin="1"/>
    <cellStyle name="40% - Ênfase5" xfId="38" builtinId="47" customBuiltin="1"/>
    <cellStyle name="40% - Ênfase6" xfId="42" builtinId="51" customBuiltin="1"/>
    <cellStyle name="60% - Ênfase1" xfId="23" builtinId="32" customBuiltin="1"/>
    <cellStyle name="60% - Ênfase2" xfId="27" builtinId="36" customBuiltin="1"/>
    <cellStyle name="60% - Ênfase3" xfId="31" builtinId="40" customBuiltin="1"/>
    <cellStyle name="60% - Ênfase4" xfId="35" builtinId="44" customBuiltin="1"/>
    <cellStyle name="60% - Ênfase5" xfId="39" builtinId="48" customBuiltin="1"/>
    <cellStyle name="60% - Ênfase6" xfId="43" builtinId="52" customBuiltin="1"/>
    <cellStyle name="Bom" xfId="9" builtinId="26" customBuiltin="1"/>
    <cellStyle name="Cálculo" xfId="14" builtinId="22" customBuiltin="1"/>
    <cellStyle name="Célula de Verificação" xfId="16" builtinId="23" customBuiltin="1"/>
    <cellStyle name="Célula Vinculada" xfId="15" builtinId="24" customBuiltin="1"/>
    <cellStyle name="Ênfase1" xfId="20" builtinId="29" customBuiltin="1"/>
    <cellStyle name="Ênfase2" xfId="24" builtinId="33" customBuiltin="1"/>
    <cellStyle name="Ênfase3" xfId="28" builtinId="37" customBuiltin="1"/>
    <cellStyle name="Ênfase4" xfId="32" builtinId="41" customBuiltin="1"/>
    <cellStyle name="Ênfase5" xfId="36" builtinId="45" customBuiltin="1"/>
    <cellStyle name="Ênfase6" xfId="40" builtinId="49" customBuiltin="1"/>
    <cellStyle name="Entrada" xfId="12" builtinId="20" customBuiltin="1"/>
    <cellStyle name="Incorreto" xfId="10" builtinId="27" customBuiltin="1"/>
    <cellStyle name="Neutra" xfId="11" builtinId="28" customBuiltin="1"/>
    <cellStyle name="Normal" xfId="0" builtinId="0"/>
    <cellStyle name="Normal 2" xfId="44"/>
    <cellStyle name="Normal_Plan2" xfId="1"/>
    <cellStyle name="Nota 2" xfId="45"/>
    <cellStyle name="Porcentagem" xfId="2" builtinId="5"/>
    <cellStyle name="Saída" xfId="13" builtinId="21" customBuiltin="1"/>
    <cellStyle name="Texto de Aviso" xfId="17"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 name="Vírgula" xfId="3" builtinId="3"/>
  </cellStyles>
  <dxfs count="250">
    <dxf>
      <font>
        <b val="0"/>
        <i val="0"/>
        <condense val="0"/>
        <extend val="0"/>
        <color indexed="58"/>
      </font>
      <fill>
        <patternFill>
          <bgColor indexed="9"/>
        </patternFill>
      </fill>
    </dxf>
    <dxf>
      <font>
        <b val="0"/>
        <i val="0"/>
        <condense val="0"/>
        <extend val="0"/>
        <color indexed="58"/>
      </font>
      <fill>
        <patternFill>
          <bgColor indexed="9"/>
        </patternFill>
      </fill>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val="0"/>
        <i val="0"/>
        <condense val="0"/>
        <extend val="0"/>
        <color indexed="58"/>
      </font>
      <fill>
        <patternFill>
          <bgColor indexed="9"/>
        </patternFill>
      </fill>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58"/>
      </font>
      <fill>
        <patternFill>
          <bgColor indexed="9"/>
        </patternFill>
      </fill>
    </dxf>
    <dxf>
      <font>
        <b/>
        <i val="0"/>
        <condense val="0"/>
        <extend val="0"/>
        <color indexed="58"/>
      </font>
      <fill>
        <patternFill>
          <bgColor indexed="9"/>
        </patternFill>
      </fill>
    </dxf>
    <dxf>
      <font>
        <b val="0"/>
        <i val="0"/>
        <condense val="0"/>
        <extend val="0"/>
        <color indexed="58"/>
      </font>
      <fill>
        <patternFill>
          <bgColor indexed="9"/>
        </patternFill>
      </fill>
    </dxf>
    <dxf>
      <font>
        <b val="0"/>
        <i val="0"/>
        <condense val="0"/>
        <extend val="0"/>
        <color indexed="62"/>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b/>
        <i val="0"/>
        <condense val="0"/>
        <extend val="0"/>
        <color indexed="63"/>
      </font>
      <fill>
        <patternFill>
          <bgColor indexed="9"/>
        </patternFill>
      </fill>
    </dxf>
    <dxf>
      <font>
        <condense val="0"/>
        <extend val="0"/>
        <color indexed="63"/>
      </font>
      <fill>
        <patternFill>
          <bgColor indexed="9"/>
        </patternFill>
      </fill>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
      <font>
        <b/>
        <i val="0"/>
        <condense val="0"/>
        <extend val="0"/>
        <color indexed="58"/>
      </font>
      <fill>
        <patternFill>
          <bgColor indexed="9"/>
        </patternFill>
      </fill>
    </dxf>
    <dxf>
      <font>
        <b val="0"/>
        <i val="0"/>
        <condense val="0"/>
        <extend val="0"/>
        <color indexed="58"/>
      </font>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59"/>
      </font>
      <fill>
        <patternFill>
          <bgColor indexed="9"/>
        </patternFill>
      </fill>
      <border>
        <left/>
        <right/>
        <top/>
        <bottom style="thin">
          <color indexed="59"/>
        </bottom>
      </border>
    </dxf>
    <dxf>
      <font>
        <b/>
        <i val="0"/>
        <condense val="0"/>
        <extend val="0"/>
        <color indexed="58"/>
      </font>
      <fill>
        <patternFill>
          <bgColor indexed="42"/>
        </patternFill>
      </fill>
      <border>
        <left/>
        <right/>
        <top style="thin">
          <color indexed="59"/>
        </top>
        <bottom style="thin">
          <color indexed="59"/>
        </bottom>
      </border>
    </dxf>
    <dxf>
      <font>
        <condense val="0"/>
        <extend val="0"/>
        <color indexed="62"/>
      </font>
      <fill>
        <patternFill>
          <bgColor indexed="9"/>
        </patternFill>
      </fill>
      <border>
        <left/>
        <right/>
        <top/>
        <bottom style="thin">
          <color indexed="62"/>
        </bottom>
      </border>
    </dxf>
    <dxf>
      <font>
        <b/>
        <i val="0"/>
        <condense val="0"/>
        <extend val="0"/>
        <color indexed="9"/>
      </font>
      <fill>
        <patternFill>
          <bgColor indexed="54"/>
        </patternFill>
      </fill>
      <border>
        <left/>
        <right/>
        <top style="thin">
          <color indexed="62"/>
        </top>
        <bottom style="thin">
          <color indexed="62"/>
        </bottom>
      </border>
    </dxf>
    <dxf>
      <font>
        <condense val="0"/>
        <extend val="0"/>
        <color indexed="9"/>
      </font>
      <fill>
        <patternFill>
          <bgColor indexed="9"/>
        </patternFill>
      </fill>
      <border>
        <left/>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99CC"/>
      <rgbColor rgb="00FFFFFF"/>
      <rgbColor rgb="00FF0000"/>
      <rgbColor rgb="0000FF00"/>
      <rgbColor rgb="000000FF"/>
      <rgbColor rgb="00FFFF00"/>
      <rgbColor rgb="00FF00FF"/>
      <rgbColor rgb="0000FFFF"/>
      <rgbColor rgb="00800000"/>
      <rgbColor rgb="003399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38100</xdr:colOff>
      <xdr:row>3</xdr:row>
      <xdr:rowOff>57150</xdr:rowOff>
    </xdr:to>
    <xdr:pic>
      <xdr:nvPicPr>
        <xdr:cNvPr id="368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353300" cy="542925"/>
        </a:xfrm>
        <a:prstGeom prst="rect">
          <a:avLst/>
        </a:prstGeom>
        <a:noFill/>
      </xdr:spPr>
    </xdr:pic>
    <xdr:clientData/>
  </xdr:twoCellAnchor>
  <xdr:twoCellAnchor>
    <xdr:from>
      <xdr:col>2</xdr:col>
      <xdr:colOff>561975</xdr:colOff>
      <xdr:row>1</xdr:row>
      <xdr:rowOff>38100</xdr:rowOff>
    </xdr:from>
    <xdr:to>
      <xdr:col>8</xdr:col>
      <xdr:colOff>400050</xdr:colOff>
      <xdr:row>2</xdr:row>
      <xdr:rowOff>57150</xdr:rowOff>
    </xdr:to>
    <xdr:sp macro="" textlink="">
      <xdr:nvSpPr>
        <xdr:cNvPr id="36866" name="WordArt 5"/>
        <xdr:cNvSpPr>
          <a:spLocks noChangeArrowheads="1" noChangeShapeType="1" noTextEdit="1"/>
        </xdr:cNvSpPr>
      </xdr:nvSpPr>
      <xdr:spPr bwMode="auto">
        <a:xfrm>
          <a:off x="1781175" y="200025"/>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152400</xdr:colOff>
      <xdr:row>2</xdr:row>
      <xdr:rowOff>85725</xdr:rowOff>
    </xdr:to>
    <xdr:pic>
      <xdr:nvPicPr>
        <xdr:cNvPr id="2766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27663" name="WordArt 15"/>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28575</xdr:colOff>
      <xdr:row>0</xdr:row>
      <xdr:rowOff>66675</xdr:rowOff>
    </xdr:from>
    <xdr:to>
      <xdr:col>16</xdr:col>
      <xdr:colOff>76200</xdr:colOff>
      <xdr:row>1</xdr:row>
      <xdr:rowOff>209550</xdr:rowOff>
    </xdr:to>
    <xdr:sp macro="" textlink="">
      <xdr:nvSpPr>
        <xdr:cNvPr id="27664" name="AutoShape 16"/>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TI05A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0</xdr:colOff>
      <xdr:row>2</xdr:row>
      <xdr:rowOff>85725</xdr:rowOff>
    </xdr:to>
    <xdr:pic>
      <xdr:nvPicPr>
        <xdr:cNvPr id="15380"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9</xdr:col>
      <xdr:colOff>152400</xdr:colOff>
      <xdr:row>1</xdr:row>
      <xdr:rowOff>161925</xdr:rowOff>
    </xdr:to>
    <xdr:sp macro="" textlink="">
      <xdr:nvSpPr>
        <xdr:cNvPr id="15381" name="WordArt 21"/>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13</xdr:col>
      <xdr:colOff>695325</xdr:colOff>
      <xdr:row>0</xdr:row>
      <xdr:rowOff>66675</xdr:rowOff>
    </xdr:from>
    <xdr:to>
      <xdr:col>15</xdr:col>
      <xdr:colOff>590550</xdr:colOff>
      <xdr:row>1</xdr:row>
      <xdr:rowOff>209550</xdr:rowOff>
    </xdr:to>
    <xdr:sp macro="" textlink="">
      <xdr:nvSpPr>
        <xdr:cNvPr id="15382" name="AutoShape 22"/>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TI06A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152400</xdr:colOff>
      <xdr:row>2</xdr:row>
      <xdr:rowOff>85725</xdr:rowOff>
    </xdr:to>
    <xdr:pic>
      <xdr:nvPicPr>
        <xdr:cNvPr id="28683"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28684"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28575</xdr:colOff>
      <xdr:row>0</xdr:row>
      <xdr:rowOff>66675</xdr:rowOff>
    </xdr:from>
    <xdr:to>
      <xdr:col>16</xdr:col>
      <xdr:colOff>76200</xdr:colOff>
      <xdr:row>1</xdr:row>
      <xdr:rowOff>209550</xdr:rowOff>
    </xdr:to>
    <xdr:sp macro="" textlink="">
      <xdr:nvSpPr>
        <xdr:cNvPr id="28685"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TI07A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152400</xdr:colOff>
      <xdr:row>2</xdr:row>
      <xdr:rowOff>85725</xdr:rowOff>
    </xdr:to>
    <xdr:pic>
      <xdr:nvPicPr>
        <xdr:cNvPr id="29707"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29708"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28575</xdr:colOff>
      <xdr:row>0</xdr:row>
      <xdr:rowOff>66675</xdr:rowOff>
    </xdr:from>
    <xdr:to>
      <xdr:col>16</xdr:col>
      <xdr:colOff>76200</xdr:colOff>
      <xdr:row>1</xdr:row>
      <xdr:rowOff>209550</xdr:rowOff>
    </xdr:to>
    <xdr:sp macro="" textlink="">
      <xdr:nvSpPr>
        <xdr:cNvPr id="29709"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TI08A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152400</xdr:colOff>
      <xdr:row>2</xdr:row>
      <xdr:rowOff>85725</xdr:rowOff>
    </xdr:to>
    <xdr:pic>
      <xdr:nvPicPr>
        <xdr:cNvPr id="30731"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30732"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28575</xdr:colOff>
      <xdr:row>0</xdr:row>
      <xdr:rowOff>66675</xdr:rowOff>
    </xdr:from>
    <xdr:to>
      <xdr:col>16</xdr:col>
      <xdr:colOff>76200</xdr:colOff>
      <xdr:row>1</xdr:row>
      <xdr:rowOff>209550</xdr:rowOff>
    </xdr:to>
    <xdr:sp macro="" textlink="">
      <xdr:nvSpPr>
        <xdr:cNvPr id="30733"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TI09A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600075</xdr:colOff>
      <xdr:row>2</xdr:row>
      <xdr:rowOff>85725</xdr:rowOff>
    </xdr:to>
    <xdr:pic>
      <xdr:nvPicPr>
        <xdr:cNvPr id="31755"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66675</xdr:colOff>
      <xdr:row>1</xdr:row>
      <xdr:rowOff>161925</xdr:rowOff>
    </xdr:to>
    <xdr:sp macro="" textlink="">
      <xdr:nvSpPr>
        <xdr:cNvPr id="31756"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13</xdr:col>
      <xdr:colOff>180975</xdr:colOff>
      <xdr:row>0</xdr:row>
      <xdr:rowOff>66675</xdr:rowOff>
    </xdr:from>
    <xdr:to>
      <xdr:col>15</xdr:col>
      <xdr:colOff>523875</xdr:colOff>
      <xdr:row>1</xdr:row>
      <xdr:rowOff>209550</xdr:rowOff>
    </xdr:to>
    <xdr:sp macro="" textlink="">
      <xdr:nvSpPr>
        <xdr:cNvPr id="31757"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TI11A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542925</xdr:colOff>
      <xdr:row>2</xdr:row>
      <xdr:rowOff>85725</xdr:rowOff>
    </xdr:to>
    <xdr:pic>
      <xdr:nvPicPr>
        <xdr:cNvPr id="32779"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47625</xdr:colOff>
      <xdr:row>1</xdr:row>
      <xdr:rowOff>161925</xdr:rowOff>
    </xdr:to>
    <xdr:sp macro="" textlink="">
      <xdr:nvSpPr>
        <xdr:cNvPr id="32780"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13</xdr:col>
      <xdr:colOff>123825</xdr:colOff>
      <xdr:row>0</xdr:row>
      <xdr:rowOff>66675</xdr:rowOff>
    </xdr:from>
    <xdr:to>
      <xdr:col>15</xdr:col>
      <xdr:colOff>466725</xdr:colOff>
      <xdr:row>1</xdr:row>
      <xdr:rowOff>209550</xdr:rowOff>
    </xdr:to>
    <xdr:sp macro="" textlink="">
      <xdr:nvSpPr>
        <xdr:cNvPr id="32781"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TI12A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533400</xdr:colOff>
      <xdr:row>2</xdr:row>
      <xdr:rowOff>85725</xdr:rowOff>
    </xdr:to>
    <xdr:pic>
      <xdr:nvPicPr>
        <xdr:cNvPr id="33803"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33804"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13</xdr:col>
      <xdr:colOff>114300</xdr:colOff>
      <xdr:row>0</xdr:row>
      <xdr:rowOff>66675</xdr:rowOff>
    </xdr:from>
    <xdr:to>
      <xdr:col>15</xdr:col>
      <xdr:colOff>457200</xdr:colOff>
      <xdr:row>1</xdr:row>
      <xdr:rowOff>209550</xdr:rowOff>
    </xdr:to>
    <xdr:sp macro="" textlink="">
      <xdr:nvSpPr>
        <xdr:cNvPr id="33805"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TI13A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47625</xdr:colOff>
      <xdr:row>2</xdr:row>
      <xdr:rowOff>85725</xdr:rowOff>
    </xdr:to>
    <xdr:pic>
      <xdr:nvPicPr>
        <xdr:cNvPr id="34827"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104775</xdr:colOff>
      <xdr:row>1</xdr:row>
      <xdr:rowOff>161925</xdr:rowOff>
    </xdr:to>
    <xdr:sp macro="" textlink="">
      <xdr:nvSpPr>
        <xdr:cNvPr id="34828"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13</xdr:col>
      <xdr:colOff>238125</xdr:colOff>
      <xdr:row>0</xdr:row>
      <xdr:rowOff>66675</xdr:rowOff>
    </xdr:from>
    <xdr:to>
      <xdr:col>15</xdr:col>
      <xdr:colOff>581025</xdr:colOff>
      <xdr:row>1</xdr:row>
      <xdr:rowOff>209550</xdr:rowOff>
    </xdr:to>
    <xdr:sp macro="" textlink="">
      <xdr:nvSpPr>
        <xdr:cNvPr id="34829"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TI14A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581025</xdr:colOff>
      <xdr:row>2</xdr:row>
      <xdr:rowOff>85725</xdr:rowOff>
    </xdr:to>
    <xdr:pic>
      <xdr:nvPicPr>
        <xdr:cNvPr id="23572"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7</xdr:col>
      <xdr:colOff>276225</xdr:colOff>
      <xdr:row>1</xdr:row>
      <xdr:rowOff>161925</xdr:rowOff>
    </xdr:to>
    <xdr:sp macro="" textlink="">
      <xdr:nvSpPr>
        <xdr:cNvPr id="23573" name="WordArt 21"/>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457200</xdr:colOff>
      <xdr:row>0</xdr:row>
      <xdr:rowOff>66675</xdr:rowOff>
    </xdr:from>
    <xdr:to>
      <xdr:col>16</xdr:col>
      <xdr:colOff>504825</xdr:colOff>
      <xdr:row>1</xdr:row>
      <xdr:rowOff>209550</xdr:rowOff>
    </xdr:to>
    <xdr:sp macro="" textlink="">
      <xdr:nvSpPr>
        <xdr:cNvPr id="23574" name="AutoShape 22"/>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TI15A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914400</xdr:colOff>
      <xdr:row>2</xdr:row>
      <xdr:rowOff>85725</xdr:rowOff>
    </xdr:to>
    <xdr:pic>
      <xdr:nvPicPr>
        <xdr:cNvPr id="35851"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696450" cy="542925"/>
        </a:xfrm>
        <a:prstGeom prst="rect">
          <a:avLst/>
        </a:prstGeom>
        <a:noFill/>
      </xdr:spPr>
    </xdr:pic>
    <xdr:clientData/>
  </xdr:twoCellAnchor>
  <xdr:twoCellAnchor>
    <xdr:from>
      <xdr:col>2</xdr:col>
      <xdr:colOff>142875</xdr:colOff>
      <xdr:row>0</xdr:row>
      <xdr:rowOff>209550</xdr:rowOff>
    </xdr:from>
    <xdr:to>
      <xdr:col>8</xdr:col>
      <xdr:colOff>438150</xdr:colOff>
      <xdr:row>1</xdr:row>
      <xdr:rowOff>161925</xdr:rowOff>
    </xdr:to>
    <xdr:sp macro="" textlink="">
      <xdr:nvSpPr>
        <xdr:cNvPr id="35852"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12</xdr:col>
      <xdr:colOff>438150</xdr:colOff>
      <xdr:row>0</xdr:row>
      <xdr:rowOff>85725</xdr:rowOff>
    </xdr:from>
    <xdr:to>
      <xdr:col>14</xdr:col>
      <xdr:colOff>476250</xdr:colOff>
      <xdr:row>2</xdr:row>
      <xdr:rowOff>0</xdr:rowOff>
    </xdr:to>
    <xdr:sp macro="" textlink="">
      <xdr:nvSpPr>
        <xdr:cNvPr id="35853" name="AutoShape 13"/>
        <xdr:cNvSpPr>
          <a:spLocks noChangeArrowheads="1"/>
        </xdr:cNvSpPr>
      </xdr:nvSpPr>
      <xdr:spPr bwMode="auto">
        <a:xfrm>
          <a:off x="7991475" y="8572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TIPAINEL</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600075</xdr:colOff>
      <xdr:row>2</xdr:row>
      <xdr:rowOff>85725</xdr:rowOff>
    </xdr:to>
    <xdr:pic>
      <xdr:nvPicPr>
        <xdr:cNvPr id="6180" name="Picture 36"/>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305675" cy="542925"/>
        </a:xfrm>
        <a:prstGeom prst="rect">
          <a:avLst/>
        </a:prstGeom>
        <a:noFill/>
      </xdr:spPr>
    </xdr:pic>
    <xdr:clientData/>
  </xdr:twoCellAnchor>
  <xdr:twoCellAnchor>
    <xdr:from>
      <xdr:col>2</xdr:col>
      <xdr:colOff>142875</xdr:colOff>
      <xdr:row>0</xdr:row>
      <xdr:rowOff>209550</xdr:rowOff>
    </xdr:from>
    <xdr:to>
      <xdr:col>9</xdr:col>
      <xdr:colOff>28575</xdr:colOff>
      <xdr:row>1</xdr:row>
      <xdr:rowOff>161925</xdr:rowOff>
    </xdr:to>
    <xdr:sp macro="" textlink="">
      <xdr:nvSpPr>
        <xdr:cNvPr id="6181" name="WordArt 37"/>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11</xdr:col>
      <xdr:colOff>114300</xdr:colOff>
      <xdr:row>0</xdr:row>
      <xdr:rowOff>76200</xdr:rowOff>
    </xdr:from>
    <xdr:to>
      <xdr:col>14</xdr:col>
      <xdr:colOff>238125</xdr:colOff>
      <xdr:row>1</xdr:row>
      <xdr:rowOff>219075</xdr:rowOff>
    </xdr:to>
    <xdr:sp macro="" textlink="">
      <xdr:nvSpPr>
        <xdr:cNvPr id="6182" name="AutoShape 38"/>
        <xdr:cNvSpPr>
          <a:spLocks noChangeArrowheads="1"/>
        </xdr:cNvSpPr>
      </xdr:nvSpPr>
      <xdr:spPr bwMode="auto">
        <a:xfrm>
          <a:off x="5676900" y="76200"/>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TI01A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1171575</xdr:colOff>
      <xdr:row>2</xdr:row>
      <xdr:rowOff>85725</xdr:rowOff>
    </xdr:to>
    <xdr:pic>
      <xdr:nvPicPr>
        <xdr:cNvPr id="8219" name="Picture 2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305675" cy="542925"/>
        </a:xfrm>
        <a:prstGeom prst="rect">
          <a:avLst/>
        </a:prstGeom>
        <a:noFill/>
      </xdr:spPr>
    </xdr:pic>
    <xdr:clientData/>
  </xdr:twoCellAnchor>
  <xdr:twoCellAnchor>
    <xdr:from>
      <xdr:col>2</xdr:col>
      <xdr:colOff>142875</xdr:colOff>
      <xdr:row>0</xdr:row>
      <xdr:rowOff>209550</xdr:rowOff>
    </xdr:from>
    <xdr:to>
      <xdr:col>7</xdr:col>
      <xdr:colOff>476250</xdr:colOff>
      <xdr:row>1</xdr:row>
      <xdr:rowOff>161925</xdr:rowOff>
    </xdr:to>
    <xdr:sp macro="" textlink="">
      <xdr:nvSpPr>
        <xdr:cNvPr id="8220" name="WordArt 28"/>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- 2018</a:t>
          </a:r>
        </a:p>
      </xdr:txBody>
    </xdr:sp>
    <xdr:clientData/>
  </xdr:twoCellAnchor>
  <xdr:twoCellAnchor>
    <xdr:from>
      <xdr:col>8</xdr:col>
      <xdr:colOff>600075</xdr:colOff>
      <xdr:row>0</xdr:row>
      <xdr:rowOff>76200</xdr:rowOff>
    </xdr:from>
    <xdr:to>
      <xdr:col>11</xdr:col>
      <xdr:colOff>76200</xdr:colOff>
      <xdr:row>1</xdr:row>
      <xdr:rowOff>219075</xdr:rowOff>
    </xdr:to>
    <xdr:sp macro="" textlink="">
      <xdr:nvSpPr>
        <xdr:cNvPr id="8221" name="AutoShape 29"/>
        <xdr:cNvSpPr>
          <a:spLocks noChangeArrowheads="1"/>
        </xdr:cNvSpPr>
      </xdr:nvSpPr>
      <xdr:spPr bwMode="auto">
        <a:xfrm>
          <a:off x="5676900" y="76200"/>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TI02A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9525</xdr:colOff>
      <xdr:row>2</xdr:row>
      <xdr:rowOff>85725</xdr:rowOff>
    </xdr:to>
    <xdr:pic>
      <xdr:nvPicPr>
        <xdr:cNvPr id="9236"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305675" cy="542925"/>
        </a:xfrm>
        <a:prstGeom prst="rect">
          <a:avLst/>
        </a:prstGeom>
        <a:noFill/>
      </xdr:spPr>
    </xdr:pic>
    <xdr:clientData/>
  </xdr:twoCellAnchor>
  <xdr:twoCellAnchor>
    <xdr:from>
      <xdr:col>2</xdr:col>
      <xdr:colOff>142875</xdr:colOff>
      <xdr:row>0</xdr:row>
      <xdr:rowOff>209550</xdr:rowOff>
    </xdr:from>
    <xdr:to>
      <xdr:col>9</xdr:col>
      <xdr:colOff>476250</xdr:colOff>
      <xdr:row>1</xdr:row>
      <xdr:rowOff>161925</xdr:rowOff>
    </xdr:to>
    <xdr:sp macro="" textlink="">
      <xdr:nvSpPr>
        <xdr:cNvPr id="9237" name="WordArt 21"/>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10</xdr:col>
      <xdr:colOff>561975</xdr:colOff>
      <xdr:row>0</xdr:row>
      <xdr:rowOff>76200</xdr:rowOff>
    </xdr:from>
    <xdr:to>
      <xdr:col>14</xdr:col>
      <xdr:colOff>257175</xdr:colOff>
      <xdr:row>1</xdr:row>
      <xdr:rowOff>219075</xdr:rowOff>
    </xdr:to>
    <xdr:sp macro="" textlink="">
      <xdr:nvSpPr>
        <xdr:cNvPr id="9238" name="AutoShape 22"/>
        <xdr:cNvSpPr>
          <a:spLocks noChangeArrowheads="1"/>
        </xdr:cNvSpPr>
      </xdr:nvSpPr>
      <xdr:spPr bwMode="auto">
        <a:xfrm>
          <a:off x="5676900" y="76200"/>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TI02B</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428625</xdr:colOff>
      <xdr:row>2</xdr:row>
      <xdr:rowOff>85725</xdr:rowOff>
    </xdr:to>
    <xdr:pic>
      <xdr:nvPicPr>
        <xdr:cNvPr id="10275" name="Picture 35"/>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305675" cy="542925"/>
        </a:xfrm>
        <a:prstGeom prst="rect">
          <a:avLst/>
        </a:prstGeom>
        <a:noFill/>
      </xdr:spPr>
    </xdr:pic>
    <xdr:clientData/>
  </xdr:twoCellAnchor>
  <xdr:twoCellAnchor>
    <xdr:from>
      <xdr:col>2</xdr:col>
      <xdr:colOff>142875</xdr:colOff>
      <xdr:row>0</xdr:row>
      <xdr:rowOff>209550</xdr:rowOff>
    </xdr:from>
    <xdr:to>
      <xdr:col>8</xdr:col>
      <xdr:colOff>409575</xdr:colOff>
      <xdr:row>1</xdr:row>
      <xdr:rowOff>161925</xdr:rowOff>
    </xdr:to>
    <xdr:sp macro="" textlink="">
      <xdr:nvSpPr>
        <xdr:cNvPr id="10276" name="WordArt 36"/>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9</xdr:col>
      <xdr:colOff>228600</xdr:colOff>
      <xdr:row>0</xdr:row>
      <xdr:rowOff>76200</xdr:rowOff>
    </xdr:from>
    <xdr:to>
      <xdr:col>11</xdr:col>
      <xdr:colOff>66675</xdr:colOff>
      <xdr:row>1</xdr:row>
      <xdr:rowOff>219075</xdr:rowOff>
    </xdr:to>
    <xdr:sp macro="" textlink="">
      <xdr:nvSpPr>
        <xdr:cNvPr id="10277" name="AutoShape 37"/>
        <xdr:cNvSpPr>
          <a:spLocks noChangeArrowheads="1"/>
        </xdr:cNvSpPr>
      </xdr:nvSpPr>
      <xdr:spPr bwMode="auto">
        <a:xfrm>
          <a:off x="5676900" y="76200"/>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TI03A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9525</xdr:colOff>
      <xdr:row>2</xdr:row>
      <xdr:rowOff>85725</xdr:rowOff>
    </xdr:to>
    <xdr:pic>
      <xdr:nvPicPr>
        <xdr:cNvPr id="25611"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333375</xdr:colOff>
      <xdr:row>1</xdr:row>
      <xdr:rowOff>161925</xdr:rowOff>
    </xdr:to>
    <xdr:sp macro="" textlink="">
      <xdr:nvSpPr>
        <xdr:cNvPr id="25612"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12</xdr:col>
      <xdr:colOff>209550</xdr:colOff>
      <xdr:row>0</xdr:row>
      <xdr:rowOff>66675</xdr:rowOff>
    </xdr:from>
    <xdr:to>
      <xdr:col>13</xdr:col>
      <xdr:colOff>866775</xdr:colOff>
      <xdr:row>1</xdr:row>
      <xdr:rowOff>209550</xdr:rowOff>
    </xdr:to>
    <xdr:sp macro="" textlink="">
      <xdr:nvSpPr>
        <xdr:cNvPr id="25613"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TI03B</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171450</xdr:colOff>
      <xdr:row>2</xdr:row>
      <xdr:rowOff>85725</xdr:rowOff>
    </xdr:to>
    <xdr:pic>
      <xdr:nvPicPr>
        <xdr:cNvPr id="12308"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180975</xdr:colOff>
      <xdr:row>1</xdr:row>
      <xdr:rowOff>161925</xdr:rowOff>
    </xdr:to>
    <xdr:sp macro="" textlink="">
      <xdr:nvSpPr>
        <xdr:cNvPr id="12309" name="WordArt 21"/>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14</xdr:col>
      <xdr:colOff>47625</xdr:colOff>
      <xdr:row>0</xdr:row>
      <xdr:rowOff>66675</xdr:rowOff>
    </xdr:from>
    <xdr:to>
      <xdr:col>16</xdr:col>
      <xdr:colOff>95250</xdr:colOff>
      <xdr:row>1</xdr:row>
      <xdr:rowOff>209550</xdr:rowOff>
    </xdr:to>
    <xdr:sp macro="" textlink="">
      <xdr:nvSpPr>
        <xdr:cNvPr id="12310" name="AutoShape 22"/>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TI04A</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352425</xdr:colOff>
      <xdr:row>2</xdr:row>
      <xdr:rowOff>85725</xdr:rowOff>
    </xdr:to>
    <xdr:pic>
      <xdr:nvPicPr>
        <xdr:cNvPr id="26635"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01150" cy="542925"/>
        </a:xfrm>
        <a:prstGeom prst="rect">
          <a:avLst/>
        </a:prstGeom>
        <a:noFill/>
      </xdr:spPr>
    </xdr:pic>
    <xdr:clientData/>
  </xdr:twoCellAnchor>
  <xdr:twoCellAnchor>
    <xdr:from>
      <xdr:col>2</xdr:col>
      <xdr:colOff>142875</xdr:colOff>
      <xdr:row>0</xdr:row>
      <xdr:rowOff>209550</xdr:rowOff>
    </xdr:from>
    <xdr:to>
      <xdr:col>8</xdr:col>
      <xdr:colOff>47625</xdr:colOff>
      <xdr:row>1</xdr:row>
      <xdr:rowOff>161925</xdr:rowOff>
    </xdr:to>
    <xdr:sp macro="" textlink="">
      <xdr:nvSpPr>
        <xdr:cNvPr id="26636" name="WordArt 12"/>
        <xdr:cNvSpPr>
          <a:spLocks noChangeArrowheads="1" noChangeShapeType="1" noTextEdit="1"/>
        </xdr:cNvSpPr>
      </xdr:nvSpPr>
      <xdr:spPr bwMode="auto">
        <a:xfrm>
          <a:off x="1466850" y="209550"/>
          <a:ext cx="3495675" cy="180975"/>
        </a:xfrm>
        <a:prstGeom prst="rect">
          <a:avLst/>
        </a:prstGeom>
      </xdr:spPr>
      <xdr:txBody>
        <a:bodyPr wrap="none" fromWordArt="1">
          <a:prstTxWarp prst="textPlain">
            <a:avLst>
              <a:gd name="adj" fmla="val 50000"/>
            </a:avLst>
          </a:prstTxWarp>
        </a:bodyPr>
        <a:lstStyle/>
        <a:p>
          <a:pPr algn="ctr" rtl="0"/>
          <a:r>
            <a:rPr lang="pt-BR" sz="1000" b="1" kern="10" spc="0">
              <a:ln w="9525">
                <a:solidFill>
                  <a:srgbClr val="333333"/>
                </a:solidFill>
                <a:round/>
                <a:headEnd/>
                <a:tailEnd/>
              </a:ln>
              <a:solidFill>
                <a:srgbClr val="808080"/>
              </a:solidFill>
              <a:effectLst>
                <a:outerShdw dist="35921" dir="2700000" algn="ctr" rotWithShape="0">
                  <a:srgbClr val="666699">
                    <a:alpha val="50000"/>
                  </a:srgbClr>
                </a:outerShdw>
              </a:effectLst>
              <a:latin typeface="Arial Black"/>
            </a:rPr>
            <a:t>Planejamento Estratégico DGE - 2007</a:t>
          </a:r>
        </a:p>
      </xdr:txBody>
    </xdr:sp>
    <xdr:clientData/>
  </xdr:twoCellAnchor>
  <xdr:twoCellAnchor>
    <xdr:from>
      <xdr:col>12</xdr:col>
      <xdr:colOff>247650</xdr:colOff>
      <xdr:row>0</xdr:row>
      <xdr:rowOff>66675</xdr:rowOff>
    </xdr:from>
    <xdr:to>
      <xdr:col>15</xdr:col>
      <xdr:colOff>276225</xdr:colOff>
      <xdr:row>1</xdr:row>
      <xdr:rowOff>209550</xdr:rowOff>
    </xdr:to>
    <xdr:sp macro="" textlink="">
      <xdr:nvSpPr>
        <xdr:cNvPr id="26637" name="AutoShape 13"/>
        <xdr:cNvSpPr>
          <a:spLocks noChangeArrowheads="1"/>
        </xdr:cNvSpPr>
      </xdr:nvSpPr>
      <xdr:spPr bwMode="auto">
        <a:xfrm>
          <a:off x="7858125" y="66675"/>
          <a:ext cx="1266825" cy="371475"/>
        </a:xfrm>
        <a:prstGeom prst="flowChartDecision">
          <a:avLst/>
        </a:prstGeom>
        <a:gradFill rotWithShape="0">
          <a:gsLst>
            <a:gs pos="0">
              <a:srgbClr val="808080"/>
            </a:gs>
            <a:gs pos="100000">
              <a:srgbClr val="333333"/>
            </a:gs>
          </a:gsLst>
          <a:lin ang="5400000" scaled="1"/>
        </a:gradFill>
        <a:ln w="9525">
          <a:noFill/>
          <a:miter lim="800000"/>
          <a:headEnd/>
          <a:tailEnd/>
        </a:ln>
        <a:effectLst/>
      </xdr:spPr>
      <xdr:txBody>
        <a:bodyPr vertOverflow="clip" wrap="square" lIns="27432" tIns="22860" rIns="27432" bIns="22860" anchor="ctr" upright="1"/>
        <a:lstStyle/>
        <a:p>
          <a:pPr algn="ctr" rtl="0">
            <a:defRPr sz="1000"/>
          </a:pPr>
          <a:r>
            <a:rPr lang="pt-BR" sz="1000" b="1" i="0" u="none" strike="noStrike" baseline="0">
              <a:solidFill>
                <a:srgbClr val="FFFFFF"/>
              </a:solidFill>
              <a:latin typeface="Arial"/>
              <a:cs typeface="Arial"/>
            </a:rPr>
            <a:t>TI04B</a:t>
          </a:r>
          <a:endParaRPr lang="pt-BR" sz="1000" b="1" i="0" u="none" strike="noStrike" baseline="0">
            <a:solidFill>
              <a:srgbClr val="339933"/>
            </a:solidFill>
            <a:latin typeface="Arial"/>
            <a:cs typeface="Arial"/>
          </a:endParaRPr>
        </a:p>
        <a:p>
          <a:pPr algn="ctr" rtl="0">
            <a:defRPr sz="1000"/>
          </a:pPr>
          <a:endParaRPr lang="pt-BR" sz="1000" b="1" i="0" u="none" strike="noStrike" baseline="0">
            <a:solidFill>
              <a:srgbClr val="339933"/>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OCUME~1\c040025\CONFIG~1\Temp\Metas_Pa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corp-arq1\groups\SA\DGE\PROJETO-MAPAS-ESTRAT-DGE-2005\REVIS&#195;O_2006\REVISADOS%20-%20OK\GE\Contratos%20de%20Metas%20da%20DD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corp-arq1\groups\SA\DGE\PROJETO-MAPAS-ESTRAT-DGE-2005\REVIS&#195;O_2006\REVISADOS%20-%20OK\GE\Thiago\GD_ASSISTENCIA\A)%20BSC_Acomp_2004-2008\C)Metas%202004\C2)Contrato%20de%20Metas\Modificado\Boletins%20-%20Consolid_Dez_2004V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corp-arq1\groups\SA\DGE\PROJETO-MAPAS-ESTRAT-DGE-2005\REVIS&#195;O_2006\REVISADOS%20-%20OK\GE\DM2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corp-arq2\dados_fixos\Desdobra_na_rc\4)%20Dados\4.1)%20Dados%20RC\4.1.2)%20Metas%202003\Boletim%20Gerencial%20Bimestr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A\DGE\GESTAO-ESTRATEGICA-DGE\Projeto_2007\1_PLANEJAMENTO\2_MAPA%20ESTRAT&#201;GICO\PAINEL%20ESTRAT&#201;GICO_TI\Book%20TI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corp-arq2\Restrito\5)%20Indicadores\5.2)%20Dados\INAD_TOT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s"/>
      <sheetName val="indic_selec"/>
    </sheetNames>
    <sheetDataSet>
      <sheetData sheetId="0">
        <row r="4">
          <cell r="K4" t="str">
            <v>Corporativo</v>
          </cell>
          <cell r="L4" t="str">
            <v>Processo Operação - OPE</v>
          </cell>
          <cell r="M4" t="str">
            <v>Processo Manutenção - MAN</v>
          </cell>
          <cell r="N4" t="str">
            <v>Processo Expansão - EXP</v>
          </cell>
          <cell r="O4" t="str">
            <v>Processo Faturamento e Arrecdação - F/A</v>
          </cell>
          <cell r="P4" t="str">
            <v>Processo Relacionamento Comercial - RLC</v>
          </cell>
          <cell r="Q4" t="str">
            <v>Processo Gestão - GES</v>
          </cell>
          <cell r="R4" t="str">
            <v>Processo Custos Remanescente de Serviços - REN</v>
          </cell>
          <cell r="S4" t="str">
            <v>Processo de Manutenção de IP - MIP</v>
          </cell>
          <cell r="T4" t="str">
            <v>Processo de Corte e Religação - CRE</v>
          </cell>
          <cell r="U4" t="str">
            <v>Processo Núcleo Gestão de Débito - NGD</v>
          </cell>
          <cell r="V4" t="str">
            <v>Processo Gestão de Perdas - PER</v>
          </cell>
          <cell r="W4" t="str">
            <v>Processo Outros Serviços Não Reconhecidos Emp/Ref - OUT</v>
          </cell>
          <cell r="X4" t="str">
            <v>PD</v>
          </cell>
          <cell r="Y4" t="str">
            <v>GD</v>
          </cell>
          <cell r="AA4" t="str">
            <v>RL</v>
          </cell>
          <cell r="AH4" t="str">
            <v>RC</v>
          </cell>
          <cell r="AN4" t="str">
            <v>ED</v>
          </cell>
          <cell r="AS4" t="str">
            <v>OM</v>
          </cell>
          <cell r="AW4" t="str">
            <v>DC</v>
          </cell>
          <cell r="BG4" t="str">
            <v>DL</v>
          </cell>
          <cell r="CA4" t="str">
            <v>DO</v>
          </cell>
        </row>
        <row r="5">
          <cell r="K5" t="str">
            <v>Corporativo</v>
          </cell>
          <cell r="L5" t="str">
            <v>Processo Operação - OPE</v>
          </cell>
          <cell r="M5" t="str">
            <v>Processo Manutenção - MAN</v>
          </cell>
          <cell r="N5" t="str">
            <v>Processo Expansão - EXP</v>
          </cell>
          <cell r="O5" t="str">
            <v>Processo Faturamento e Arrecdação - F/A</v>
          </cell>
          <cell r="P5" t="str">
            <v>Processo Relacionamento Comercial - RLC</v>
          </cell>
          <cell r="Q5" t="str">
            <v>Processo Gestão - GES</v>
          </cell>
          <cell r="R5" t="str">
            <v>Processo Custos Remanescente de Serviços - REN</v>
          </cell>
          <cell r="S5" t="str">
            <v>Processo de Manutenção de IP - MIP</v>
          </cell>
          <cell r="T5" t="str">
            <v>Processo de Corte e Religação - CRE</v>
          </cell>
          <cell r="U5" t="str">
            <v>Processo Núcleo Gestão de Débito - NGD</v>
          </cell>
          <cell r="V5" t="str">
            <v>Processo Gestão de Perdas - PER</v>
          </cell>
          <cell r="W5" t="str">
            <v>Processo Outros Serviços Não Reconhecidos Emp/Ref - OUT</v>
          </cell>
          <cell r="Y5" t="str">
            <v>GD</v>
          </cell>
          <cell r="Z5" t="str">
            <v>GD/CD</v>
          </cell>
          <cell r="AA5" t="str">
            <v>RL</v>
          </cell>
          <cell r="AB5" t="str">
            <v>RL/IB</v>
          </cell>
          <cell r="AC5" t="str">
            <v>RL/EI</v>
          </cell>
          <cell r="AD5" t="str">
            <v>RL/CL</v>
          </cell>
          <cell r="AE5" t="str">
            <v>RL/OE</v>
          </cell>
          <cell r="AF5" t="str">
            <v>RL/MI</v>
          </cell>
          <cell r="AG5" t="str">
            <v>RL/GP</v>
          </cell>
          <cell r="AH5" t="str">
            <v>RC</v>
          </cell>
          <cell r="AI5" t="str">
            <v>RC/AC</v>
          </cell>
          <cell r="AJ5" t="str">
            <v>RC/FA</v>
          </cell>
          <cell r="AK5" t="str">
            <v>RC/UE</v>
          </cell>
          <cell r="AL5" t="str">
            <v>RC/AM</v>
          </cell>
          <cell r="AM5" t="str">
            <v>RC/MP</v>
          </cell>
          <cell r="AN5" t="str">
            <v>ED</v>
          </cell>
          <cell r="AO5" t="str">
            <v>ED/EC</v>
          </cell>
          <cell r="AP5" t="str">
            <v>ED/PD</v>
          </cell>
          <cell r="AQ5" t="str">
            <v>ED/PM</v>
          </cell>
          <cell r="AR5" t="str">
            <v>ED/CE</v>
          </cell>
          <cell r="AS5" t="str">
            <v>OM</v>
          </cell>
          <cell r="AT5" t="str">
            <v>OM/EO</v>
          </cell>
          <cell r="AU5" t="str">
            <v>OM/EM</v>
          </cell>
          <cell r="AV5" t="str">
            <v>OM/EC</v>
          </cell>
          <cell r="AW5" t="str">
            <v>DC</v>
          </cell>
          <cell r="AX5" t="str">
            <v>ColCentro</v>
          </cell>
          <cell r="AY5" t="str">
            <v>DC/GC</v>
          </cell>
          <cell r="AZ5" t="str">
            <v>DC/OC</v>
          </cell>
          <cell r="BA5" t="str">
            <v>DC/MC</v>
          </cell>
          <cell r="BB5" t="str">
            <v>DC/RC</v>
          </cell>
          <cell r="BC5" t="str">
            <v>DC/RE</v>
          </cell>
          <cell r="BD5" t="str">
            <v>DC/CM</v>
          </cell>
          <cell r="BE5" t="str">
            <v>DC/SE</v>
          </cell>
          <cell r="BF5" t="str">
            <v>DC/EC</v>
          </cell>
          <cell r="BG5" t="str">
            <v>DL</v>
          </cell>
          <cell r="BH5" t="str">
            <v>ColLeste</v>
          </cell>
          <cell r="BI5" t="str">
            <v>ColMant</v>
          </cell>
          <cell r="BJ5" t="str">
            <v>ColSul</v>
          </cell>
          <cell r="BK5" t="str">
            <v>DL/GL</v>
          </cell>
          <cell r="BL5" t="str">
            <v>DL/TO</v>
          </cell>
          <cell r="BM5" t="str">
            <v>DL/GV</v>
          </cell>
          <cell r="BN5" t="str">
            <v>DL/IP</v>
          </cell>
          <cell r="BO5" t="str">
            <v>DL/JM</v>
          </cell>
          <cell r="BP5" t="str">
            <v>DL/ML</v>
          </cell>
          <cell r="BQ5" t="str">
            <v>DL/EL</v>
          </cell>
          <cell r="BR5" t="str">
            <v>DL/JF</v>
          </cell>
          <cell r="BS5" t="str">
            <v>DL/LF</v>
          </cell>
          <cell r="BT5" t="str">
            <v>DL/SJ</v>
          </cell>
          <cell r="BU5" t="str">
            <v>DL/MM</v>
          </cell>
          <cell r="BV5" t="str">
            <v>DL/EM</v>
          </cell>
          <cell r="BW5" t="str">
            <v>DL/VR</v>
          </cell>
          <cell r="BX5" t="str">
            <v>DL/PA</v>
          </cell>
          <cell r="BY5" t="str">
            <v>DL/MS</v>
          </cell>
          <cell r="BZ5" t="str">
            <v>DL/ES</v>
          </cell>
          <cell r="CA5" t="str">
            <v>DO</v>
          </cell>
          <cell r="CB5" t="str">
            <v>ColOeste</v>
          </cell>
          <cell r="CC5" t="str">
            <v>ColNorte</v>
          </cell>
          <cell r="CD5" t="str">
            <v>ColTriang</v>
          </cell>
          <cell r="CE5" t="str">
            <v>DO/GO</v>
          </cell>
          <cell r="CF5" t="str">
            <v>DO/DV</v>
          </cell>
          <cell r="CG5" t="str">
            <v>DO/PS</v>
          </cell>
          <cell r="CH5" t="str">
            <v>DO/MO</v>
          </cell>
          <cell r="CI5" t="str">
            <v>DO/EO</v>
          </cell>
          <cell r="CJ5" t="str">
            <v>DO/MC</v>
          </cell>
          <cell r="CK5" t="str">
            <v>DO/PR</v>
          </cell>
          <cell r="CL5" t="str">
            <v>DO/CV</v>
          </cell>
          <cell r="CM5" t="str">
            <v>DO/MN</v>
          </cell>
          <cell r="CN5" t="str">
            <v>DO/EN</v>
          </cell>
          <cell r="CO5" t="str">
            <v>DO/UL</v>
          </cell>
          <cell r="CP5" t="str">
            <v>DO/UR</v>
          </cell>
          <cell r="CQ5" t="str">
            <v>DO/PM</v>
          </cell>
          <cell r="CR5" t="str">
            <v>DO/MT</v>
          </cell>
          <cell r="CS5" t="str">
            <v>DO/ET</v>
          </cell>
        </row>
        <row r="6">
          <cell r="X6">
            <v>1</v>
          </cell>
          <cell r="AN6">
            <v>1</v>
          </cell>
          <cell r="AO6">
            <v>45</v>
          </cell>
          <cell r="AP6">
            <v>90</v>
          </cell>
          <cell r="AQ6">
            <v>135</v>
          </cell>
          <cell r="AR6">
            <v>178</v>
          </cell>
        </row>
        <row r="7">
          <cell r="X7">
            <v>2</v>
          </cell>
          <cell r="AN7">
            <v>2</v>
          </cell>
          <cell r="AO7">
            <v>46</v>
          </cell>
          <cell r="AP7">
            <v>91</v>
          </cell>
          <cell r="AQ7">
            <v>136</v>
          </cell>
          <cell r="AR7">
            <v>179</v>
          </cell>
        </row>
        <row r="8">
          <cell r="X8">
            <v>3</v>
          </cell>
          <cell r="AN8">
            <v>3</v>
          </cell>
          <cell r="AO8">
            <v>47</v>
          </cell>
          <cell r="AP8">
            <v>92</v>
          </cell>
          <cell r="AQ8">
            <v>137</v>
          </cell>
          <cell r="AR8">
            <v>180</v>
          </cell>
        </row>
        <row r="9">
          <cell r="X9">
            <v>4</v>
          </cell>
          <cell r="AN9">
            <v>4</v>
          </cell>
          <cell r="AO9">
            <v>48</v>
          </cell>
          <cell r="AP9">
            <v>93</v>
          </cell>
          <cell r="AQ9">
            <v>138</v>
          </cell>
          <cell r="AR9">
            <v>181</v>
          </cell>
        </row>
        <row r="10">
          <cell r="X10">
            <v>5</v>
          </cell>
          <cell r="AN10">
            <v>5</v>
          </cell>
          <cell r="AO10">
            <v>49</v>
          </cell>
          <cell r="AP10">
            <v>94</v>
          </cell>
          <cell r="AQ10">
            <v>139</v>
          </cell>
          <cell r="AR10">
            <v>182</v>
          </cell>
        </row>
        <row r="11">
          <cell r="X11">
            <v>6</v>
          </cell>
          <cell r="AN11">
            <v>6</v>
          </cell>
          <cell r="AO11">
            <v>50</v>
          </cell>
          <cell r="AP11">
            <v>95</v>
          </cell>
          <cell r="AQ11">
            <v>140</v>
          </cell>
          <cell r="AR11">
            <v>183</v>
          </cell>
        </row>
        <row r="12">
          <cell r="X12">
            <v>7</v>
          </cell>
          <cell r="AN12">
            <v>7</v>
          </cell>
          <cell r="AO12">
            <v>51</v>
          </cell>
          <cell r="AP12">
            <v>96</v>
          </cell>
          <cell r="AQ12">
            <v>141</v>
          </cell>
          <cell r="AR12">
            <v>184</v>
          </cell>
        </row>
        <row r="13">
          <cell r="X13">
            <v>8</v>
          </cell>
          <cell r="AN13">
            <v>8</v>
          </cell>
          <cell r="AO13">
            <v>52</v>
          </cell>
          <cell r="AP13">
            <v>97</v>
          </cell>
          <cell r="AQ13">
            <v>142</v>
          </cell>
          <cell r="AR13">
            <v>185</v>
          </cell>
        </row>
        <row r="14">
          <cell r="X14">
            <v>9</v>
          </cell>
          <cell r="AN14">
            <v>9</v>
          </cell>
          <cell r="AO14">
            <v>53</v>
          </cell>
          <cell r="AP14">
            <v>98</v>
          </cell>
          <cell r="AQ14">
            <v>143</v>
          </cell>
          <cell r="AR14">
            <v>186</v>
          </cell>
        </row>
        <row r="15">
          <cell r="X15">
            <v>10</v>
          </cell>
          <cell r="AN15">
            <v>10</v>
          </cell>
          <cell r="AO15">
            <v>54</v>
          </cell>
          <cell r="AP15">
            <v>99</v>
          </cell>
          <cell r="AQ15">
            <v>144</v>
          </cell>
          <cell r="AR15">
            <v>187</v>
          </cell>
        </row>
        <row r="16">
          <cell r="X16">
            <v>11</v>
          </cell>
          <cell r="AN16">
            <v>11</v>
          </cell>
          <cell r="AO16">
            <v>55</v>
          </cell>
          <cell r="AP16">
            <v>100</v>
          </cell>
          <cell r="AQ16">
            <v>145</v>
          </cell>
          <cell r="AR16">
            <v>188</v>
          </cell>
        </row>
        <row r="17">
          <cell r="X17">
            <v>12</v>
          </cell>
          <cell r="AN17">
            <v>12</v>
          </cell>
          <cell r="AO17">
            <v>56</v>
          </cell>
          <cell r="AP17">
            <v>101</v>
          </cell>
          <cell r="AQ17">
            <v>146</v>
          </cell>
          <cell r="AR17">
            <v>189</v>
          </cell>
        </row>
        <row r="18">
          <cell r="X18">
            <v>13</v>
          </cell>
          <cell r="AN18">
            <v>13</v>
          </cell>
          <cell r="AO18">
            <v>57</v>
          </cell>
          <cell r="AP18">
            <v>102</v>
          </cell>
          <cell r="AQ18">
            <v>147</v>
          </cell>
          <cell r="AR18">
            <v>190</v>
          </cell>
        </row>
        <row r="19">
          <cell r="X19">
            <v>2050</v>
          </cell>
          <cell r="AN19">
            <v>14</v>
          </cell>
          <cell r="AO19">
            <v>58</v>
          </cell>
          <cell r="AP19">
            <v>103</v>
          </cell>
          <cell r="AQ19">
            <v>148</v>
          </cell>
          <cell r="AR19">
            <v>191</v>
          </cell>
        </row>
        <row r="20">
          <cell r="X20">
            <v>15</v>
          </cell>
          <cell r="AN20">
            <v>15</v>
          </cell>
          <cell r="AO20">
            <v>59</v>
          </cell>
          <cell r="AP20">
            <v>104</v>
          </cell>
          <cell r="AQ20">
            <v>149</v>
          </cell>
          <cell r="AR20">
            <v>192</v>
          </cell>
        </row>
        <row r="21">
          <cell r="X21">
            <v>16</v>
          </cell>
          <cell r="AN21">
            <v>16</v>
          </cell>
          <cell r="AO21">
            <v>60</v>
          </cell>
          <cell r="AP21">
            <v>105</v>
          </cell>
          <cell r="AQ21">
            <v>150</v>
          </cell>
          <cell r="AR21">
            <v>193</v>
          </cell>
        </row>
        <row r="22">
          <cell r="X22">
            <v>17</v>
          </cell>
          <cell r="AN22">
            <v>17</v>
          </cell>
          <cell r="AO22">
            <v>61</v>
          </cell>
          <cell r="AP22">
            <v>106</v>
          </cell>
          <cell r="AQ22">
            <v>151</v>
          </cell>
          <cell r="AR22">
            <v>194</v>
          </cell>
        </row>
        <row r="23">
          <cell r="X23">
            <v>18</v>
          </cell>
          <cell r="AN23">
            <v>18</v>
          </cell>
          <cell r="AO23">
            <v>62</v>
          </cell>
          <cell r="AP23">
            <v>107</v>
          </cell>
          <cell r="AQ23">
            <v>152</v>
          </cell>
          <cell r="AR23">
            <v>195</v>
          </cell>
        </row>
        <row r="24">
          <cell r="X24">
            <v>19</v>
          </cell>
          <cell r="AN24">
            <v>19</v>
          </cell>
          <cell r="AO24">
            <v>63</v>
          </cell>
          <cell r="AP24">
            <v>108</v>
          </cell>
          <cell r="AQ24">
            <v>153</v>
          </cell>
          <cell r="AR24">
            <v>196</v>
          </cell>
        </row>
        <row r="25">
          <cell r="X25">
            <v>20</v>
          </cell>
          <cell r="AN25">
            <v>20</v>
          </cell>
          <cell r="AO25">
            <v>64</v>
          </cell>
          <cell r="AP25">
            <v>109</v>
          </cell>
          <cell r="AQ25">
            <v>154</v>
          </cell>
          <cell r="AR25">
            <v>197</v>
          </cell>
        </row>
        <row r="26">
          <cell r="X26">
            <v>21</v>
          </cell>
          <cell r="AN26">
            <v>21</v>
          </cell>
          <cell r="AO26">
            <v>65</v>
          </cell>
          <cell r="AP26">
            <v>110</v>
          </cell>
          <cell r="AQ26">
            <v>155</v>
          </cell>
          <cell r="AR26">
            <v>198</v>
          </cell>
        </row>
        <row r="27">
          <cell r="X27">
            <v>22</v>
          </cell>
          <cell r="AN27">
            <v>22</v>
          </cell>
          <cell r="AO27">
            <v>66</v>
          </cell>
          <cell r="AP27">
            <v>111</v>
          </cell>
          <cell r="AQ27">
            <v>156</v>
          </cell>
          <cell r="AR27">
            <v>199</v>
          </cell>
        </row>
        <row r="28">
          <cell r="X28">
            <v>23</v>
          </cell>
          <cell r="AN28">
            <v>23</v>
          </cell>
          <cell r="AO28">
            <v>67</v>
          </cell>
          <cell r="AP28">
            <v>112</v>
          </cell>
          <cell r="AQ28">
            <v>157</v>
          </cell>
          <cell r="AR28">
            <v>200</v>
          </cell>
        </row>
        <row r="29">
          <cell r="X29">
            <v>24</v>
          </cell>
          <cell r="AN29">
            <v>24</v>
          </cell>
          <cell r="AO29">
            <v>68</v>
          </cell>
          <cell r="AP29">
            <v>113</v>
          </cell>
          <cell r="AQ29">
            <v>158</v>
          </cell>
          <cell r="AR29">
            <v>201</v>
          </cell>
        </row>
        <row r="30">
          <cell r="X30">
            <v>25</v>
          </cell>
          <cell r="AN30">
            <v>25</v>
          </cell>
          <cell r="AO30">
            <v>69</v>
          </cell>
          <cell r="AP30">
            <v>114</v>
          </cell>
          <cell r="AQ30">
            <v>159</v>
          </cell>
          <cell r="AR30">
            <v>202</v>
          </cell>
        </row>
        <row r="31">
          <cell r="X31">
            <v>26</v>
          </cell>
          <cell r="AN31">
            <v>26</v>
          </cell>
          <cell r="AO31">
            <v>70</v>
          </cell>
          <cell r="AP31">
            <v>115</v>
          </cell>
          <cell r="AQ31">
            <v>160</v>
          </cell>
          <cell r="AR31">
            <v>203</v>
          </cell>
        </row>
        <row r="32">
          <cell r="X32">
            <v>27</v>
          </cell>
          <cell r="AN32">
            <v>27</v>
          </cell>
          <cell r="AO32">
            <v>71</v>
          </cell>
          <cell r="AP32">
            <v>116</v>
          </cell>
          <cell r="AQ32">
            <v>161</v>
          </cell>
          <cell r="AR32">
            <v>204</v>
          </cell>
        </row>
        <row r="33">
          <cell r="X33">
            <v>28</v>
          </cell>
          <cell r="AN33">
            <v>28</v>
          </cell>
          <cell r="AO33">
            <v>72</v>
          </cell>
          <cell r="AP33">
            <v>117</v>
          </cell>
          <cell r="AQ33">
            <v>162</v>
          </cell>
          <cell r="AR33">
            <v>205</v>
          </cell>
        </row>
        <row r="34">
          <cell r="X34">
            <v>29</v>
          </cell>
          <cell r="AN34">
            <v>29</v>
          </cell>
          <cell r="AO34">
            <v>73</v>
          </cell>
          <cell r="AP34">
            <v>118</v>
          </cell>
          <cell r="AQ34">
            <v>163</v>
          </cell>
          <cell r="AR34">
            <v>206</v>
          </cell>
        </row>
        <row r="35">
          <cell r="X35">
            <v>30</v>
          </cell>
          <cell r="AN35">
            <v>30</v>
          </cell>
          <cell r="AO35">
            <v>74</v>
          </cell>
          <cell r="AP35">
            <v>119</v>
          </cell>
          <cell r="AQ35">
            <v>164</v>
          </cell>
          <cell r="AR35">
            <v>207</v>
          </cell>
        </row>
        <row r="36">
          <cell r="X36">
            <v>31</v>
          </cell>
          <cell r="AN36">
            <v>31</v>
          </cell>
          <cell r="AO36">
            <v>75</v>
          </cell>
          <cell r="AP36">
            <v>120</v>
          </cell>
          <cell r="AQ36">
            <v>165</v>
          </cell>
          <cell r="AR36">
            <v>208</v>
          </cell>
        </row>
        <row r="37">
          <cell r="X37">
            <v>32</v>
          </cell>
          <cell r="AN37">
            <v>32</v>
          </cell>
          <cell r="AO37">
            <v>76</v>
          </cell>
          <cell r="AP37">
            <v>121</v>
          </cell>
          <cell r="AQ37">
            <v>166</v>
          </cell>
          <cell r="AR37">
            <v>209</v>
          </cell>
        </row>
        <row r="38">
          <cell r="X38">
            <v>33</v>
          </cell>
          <cell r="AN38">
            <v>33</v>
          </cell>
          <cell r="AO38">
            <v>77</v>
          </cell>
          <cell r="AP38">
            <v>122</v>
          </cell>
          <cell r="AQ38">
            <v>167</v>
          </cell>
          <cell r="AR38">
            <v>210</v>
          </cell>
        </row>
        <row r="39">
          <cell r="X39">
            <v>34</v>
          </cell>
          <cell r="AN39">
            <v>34</v>
          </cell>
          <cell r="AO39">
            <v>78</v>
          </cell>
          <cell r="AP39">
            <v>123</v>
          </cell>
          <cell r="AQ39">
            <v>168</v>
          </cell>
          <cell r="AR39">
            <v>211</v>
          </cell>
        </row>
        <row r="40">
          <cell r="X40">
            <v>35</v>
          </cell>
          <cell r="AN40">
            <v>35</v>
          </cell>
          <cell r="AO40">
            <v>79</v>
          </cell>
          <cell r="AP40">
            <v>124</v>
          </cell>
          <cell r="AQ40">
            <v>169</v>
          </cell>
          <cell r="AR40">
            <v>212</v>
          </cell>
        </row>
        <row r="41">
          <cell r="X41">
            <v>36</v>
          </cell>
          <cell r="AN41">
            <v>36</v>
          </cell>
          <cell r="AO41">
            <v>80</v>
          </cell>
          <cell r="AP41">
            <v>125</v>
          </cell>
          <cell r="AQ41">
            <v>170</v>
          </cell>
          <cell r="AR41">
            <v>213</v>
          </cell>
        </row>
        <row r="42">
          <cell r="X42">
            <v>37</v>
          </cell>
          <cell r="AN42">
            <v>37</v>
          </cell>
          <cell r="AO42">
            <v>81</v>
          </cell>
          <cell r="AP42">
            <v>126</v>
          </cell>
          <cell r="AQ42">
            <v>171</v>
          </cell>
          <cell r="AR42">
            <v>214</v>
          </cell>
        </row>
        <row r="43">
          <cell r="X43">
            <v>38</v>
          </cell>
          <cell r="AN43">
            <v>38</v>
          </cell>
          <cell r="AO43">
            <v>82</v>
          </cell>
          <cell r="AP43">
            <v>127</v>
          </cell>
          <cell r="AQ43">
            <v>172</v>
          </cell>
          <cell r="AR43">
            <v>215</v>
          </cell>
        </row>
        <row r="44">
          <cell r="X44">
            <v>39</v>
          </cell>
          <cell r="AN44">
            <v>39</v>
          </cell>
          <cell r="AO44">
            <v>83</v>
          </cell>
          <cell r="AP44">
            <v>128</v>
          </cell>
          <cell r="AQ44">
            <v>173</v>
          </cell>
          <cell r="AR44">
            <v>216</v>
          </cell>
        </row>
        <row r="45">
          <cell r="X45">
            <v>40</v>
          </cell>
          <cell r="AN45">
            <v>40</v>
          </cell>
          <cell r="AO45">
            <v>84</v>
          </cell>
          <cell r="AP45">
            <v>129</v>
          </cell>
          <cell r="AQ45">
            <v>174</v>
          </cell>
          <cell r="AR45">
            <v>217</v>
          </cell>
        </row>
        <row r="46">
          <cell r="X46">
            <v>41</v>
          </cell>
          <cell r="AN46">
            <v>41</v>
          </cell>
          <cell r="AO46">
            <v>85</v>
          </cell>
          <cell r="AP46">
            <v>130</v>
          </cell>
          <cell r="AQ46">
            <v>175</v>
          </cell>
          <cell r="AR46">
            <v>218</v>
          </cell>
        </row>
        <row r="47">
          <cell r="X47">
            <v>42</v>
          </cell>
          <cell r="AN47">
            <v>42</v>
          </cell>
          <cell r="AO47">
            <v>86</v>
          </cell>
          <cell r="AP47">
            <v>131</v>
          </cell>
          <cell r="AQ47">
            <v>176</v>
          </cell>
          <cell r="AR47">
            <v>219</v>
          </cell>
        </row>
        <row r="48">
          <cell r="X48">
            <v>43</v>
          </cell>
          <cell r="AN48">
            <v>43</v>
          </cell>
          <cell r="AO48">
            <v>87</v>
          </cell>
          <cell r="AP48">
            <v>132</v>
          </cell>
          <cell r="AQ48">
            <v>177</v>
          </cell>
          <cell r="AR48">
            <v>220</v>
          </cell>
        </row>
        <row r="49">
          <cell r="X49">
            <v>44</v>
          </cell>
          <cell r="AN49">
            <v>44</v>
          </cell>
          <cell r="AO49">
            <v>88</v>
          </cell>
          <cell r="AP49">
            <v>133</v>
          </cell>
          <cell r="AQ49">
            <v>178</v>
          </cell>
          <cell r="AR49">
            <v>221</v>
          </cell>
        </row>
        <row r="50">
          <cell r="X50">
            <v>45</v>
          </cell>
          <cell r="AN50">
            <v>45</v>
          </cell>
          <cell r="AO50">
            <v>89</v>
          </cell>
          <cell r="AP50">
            <v>134</v>
          </cell>
          <cell r="AQ50">
            <v>179</v>
          </cell>
          <cell r="AR50">
            <v>222</v>
          </cell>
        </row>
      </sheetData>
      <sheetData sheetId="1">
        <row r="4">
          <cell r="K4" t="str">
            <v>Corporativo</v>
          </cell>
          <cell r="L4" t="str">
            <v>Processo Operação - OPE</v>
          </cell>
          <cell r="M4" t="str">
            <v>Processo Manutenção - MAN</v>
          </cell>
          <cell r="N4" t="str">
            <v>Processo Expansão - EXP</v>
          </cell>
          <cell r="O4" t="str">
            <v>Processo Faturamento e Arrecdação - F/A</v>
          </cell>
          <cell r="P4" t="str">
            <v>Processo Relacionamento Comercial - RLC</v>
          </cell>
          <cell r="Q4" t="str">
            <v>Processo Gestão - GES</v>
          </cell>
          <cell r="R4" t="str">
            <v>Processo Custos Remanescente de Serviços - REN</v>
          </cell>
          <cell r="S4" t="str">
            <v>Processo de Manutenção de IP - MIP</v>
          </cell>
          <cell r="T4" t="str">
            <v>Processo de Corte e Religação - CRE</v>
          </cell>
          <cell r="U4" t="str">
            <v>Processo Núcleo Gestão de Débito - NGD</v>
          </cell>
          <cell r="V4" t="str">
            <v>Processo Gestão de Perdas - PER</v>
          </cell>
          <cell r="W4" t="str">
            <v>Processo Outros Serviços Não Reconhecidos Emp/Ref - OUT</v>
          </cell>
          <cell r="X4" t="str">
            <v>PD</v>
          </cell>
          <cell r="Y4" t="str">
            <v>GD</v>
          </cell>
          <cell r="AA4" t="str">
            <v>RL</v>
          </cell>
          <cell r="AH4" t="str">
            <v>RC</v>
          </cell>
          <cell r="AN4" t="str">
            <v>ED</v>
          </cell>
          <cell r="AS4" t="str">
            <v>OM</v>
          </cell>
          <cell r="AW4" t="str">
            <v>DC</v>
          </cell>
          <cell r="BG4" t="str">
            <v>DL</v>
          </cell>
          <cell r="CA4" t="str">
            <v>DO</v>
          </cell>
        </row>
        <row r="5">
          <cell r="K5" t="str">
            <v>Corporativo</v>
          </cell>
          <cell r="L5" t="str">
            <v>Processo Operação - OPE</v>
          </cell>
          <cell r="M5" t="str">
            <v>Processo Manutenção - MAN</v>
          </cell>
          <cell r="N5" t="str">
            <v>Processo Expansão - EXP</v>
          </cell>
          <cell r="O5" t="str">
            <v>Processo Faturamento e Arrecdação - F/A</v>
          </cell>
          <cell r="P5" t="str">
            <v>Processo Relacionamento Comercial - RLC</v>
          </cell>
          <cell r="Q5" t="str">
            <v>Processo Gestão - GES</v>
          </cell>
          <cell r="R5" t="str">
            <v>Processo Custos Remanescente de Serviços - REN</v>
          </cell>
          <cell r="S5" t="str">
            <v>Processo de Manutenção de IP - MIP</v>
          </cell>
          <cell r="T5" t="str">
            <v>Processo de Corte e Religação - CRE</v>
          </cell>
          <cell r="U5" t="str">
            <v>Processo Núcleo Gestão de Débito - NGD</v>
          </cell>
          <cell r="V5" t="str">
            <v>Processo Gestão de Perdas - PER</v>
          </cell>
          <cell r="W5" t="str">
            <v>Processo Outros Serviços Não Reconhecidos Emp/Ref - OUT</v>
          </cell>
          <cell r="Y5" t="str">
            <v>GD</v>
          </cell>
          <cell r="Z5" t="str">
            <v>GD/CD</v>
          </cell>
          <cell r="AA5" t="str">
            <v>RL</v>
          </cell>
          <cell r="AB5" t="str">
            <v>RL/IB</v>
          </cell>
          <cell r="AC5" t="str">
            <v>RL/EI</v>
          </cell>
          <cell r="AD5" t="str">
            <v>RL/CL</v>
          </cell>
          <cell r="AE5" t="str">
            <v>RL/OE</v>
          </cell>
          <cell r="AF5" t="str">
            <v>RL/MI</v>
          </cell>
          <cell r="AG5" t="str">
            <v>RL/GP</v>
          </cell>
          <cell r="AH5" t="str">
            <v>RC</v>
          </cell>
          <cell r="AI5" t="str">
            <v>RC/AC</v>
          </cell>
          <cell r="AJ5" t="str">
            <v>RC/FA</v>
          </cell>
          <cell r="AK5" t="str">
            <v>RC/UE</v>
          </cell>
          <cell r="AL5" t="str">
            <v>RC/AM</v>
          </cell>
          <cell r="AM5" t="str">
            <v>RC/MP</v>
          </cell>
          <cell r="AN5" t="str">
            <v>ED</v>
          </cell>
          <cell r="AO5" t="str">
            <v>ED/EC</v>
          </cell>
          <cell r="AP5" t="str">
            <v>ED/PD</v>
          </cell>
          <cell r="AQ5" t="str">
            <v>ED/PM</v>
          </cell>
          <cell r="AR5" t="str">
            <v>ED/CE</v>
          </cell>
          <cell r="AS5" t="str">
            <v>OM</v>
          </cell>
          <cell r="AT5" t="str">
            <v>OM/EO</v>
          </cell>
          <cell r="AU5" t="str">
            <v>OM/EM</v>
          </cell>
          <cell r="AV5" t="str">
            <v>OM/EC</v>
          </cell>
          <cell r="AW5" t="str">
            <v>DC</v>
          </cell>
          <cell r="AX5" t="str">
            <v>ColCentro</v>
          </cell>
          <cell r="AY5" t="str">
            <v>DC/GC</v>
          </cell>
          <cell r="AZ5" t="str">
            <v>DC/OC</v>
          </cell>
          <cell r="BA5" t="str">
            <v>DC/MC</v>
          </cell>
          <cell r="BB5" t="str">
            <v>DC/RC</v>
          </cell>
          <cell r="BC5" t="str">
            <v>DC/RE</v>
          </cell>
          <cell r="BD5" t="str">
            <v>DC/CM</v>
          </cell>
          <cell r="BE5" t="str">
            <v>DC/SE</v>
          </cell>
          <cell r="BF5" t="str">
            <v>DC/EC</v>
          </cell>
          <cell r="BG5" t="str">
            <v>DL</v>
          </cell>
          <cell r="BH5" t="str">
            <v>ColLeste</v>
          </cell>
          <cell r="BI5" t="str">
            <v>ColMant</v>
          </cell>
          <cell r="BJ5" t="str">
            <v>ColSul</v>
          </cell>
          <cell r="BK5" t="str">
            <v>DL/GL</v>
          </cell>
          <cell r="BL5" t="str">
            <v>DL/TO</v>
          </cell>
          <cell r="BM5" t="str">
            <v>DL/GV</v>
          </cell>
          <cell r="BN5" t="str">
            <v>DL/IP</v>
          </cell>
          <cell r="BO5" t="str">
            <v>DL/JM</v>
          </cell>
          <cell r="BP5" t="str">
            <v>DL/ML</v>
          </cell>
          <cell r="BQ5" t="str">
            <v>DL/EL</v>
          </cell>
          <cell r="BR5" t="str">
            <v>DL/JF</v>
          </cell>
          <cell r="BS5" t="str">
            <v>DL/LF</v>
          </cell>
          <cell r="BT5" t="str">
            <v>DL/SJ</v>
          </cell>
          <cell r="BU5" t="str">
            <v>DL/MM</v>
          </cell>
          <cell r="BV5" t="str">
            <v>DL/EM</v>
          </cell>
          <cell r="BW5" t="str">
            <v>DL/VR</v>
          </cell>
          <cell r="BX5" t="str">
            <v>DL/PA</v>
          </cell>
          <cell r="BY5" t="str">
            <v>DL/MS</v>
          </cell>
          <cell r="BZ5" t="str">
            <v>DL/ES</v>
          </cell>
          <cell r="CA5" t="str">
            <v>DO</v>
          </cell>
          <cell r="CB5" t="str">
            <v>ColOeste</v>
          </cell>
          <cell r="CC5" t="str">
            <v>ColNorte</v>
          </cell>
          <cell r="CD5" t="str">
            <v>ColTriang</v>
          </cell>
          <cell r="CE5" t="str">
            <v>DO/GO</v>
          </cell>
          <cell r="CF5" t="str">
            <v>DO/DV</v>
          </cell>
          <cell r="CG5" t="str">
            <v>DO/PS</v>
          </cell>
          <cell r="CH5" t="str">
            <v>DO/MO</v>
          </cell>
          <cell r="CI5" t="str">
            <v>DO/EO</v>
          </cell>
          <cell r="CJ5" t="str">
            <v>DO/MC</v>
          </cell>
          <cell r="CK5" t="str">
            <v>DO/PR</v>
          </cell>
          <cell r="CL5" t="str">
            <v>DO/CV</v>
          </cell>
          <cell r="CM5" t="str">
            <v>DO/MN</v>
          </cell>
          <cell r="CN5" t="str">
            <v>DO/EN</v>
          </cell>
          <cell r="CO5" t="str">
            <v>DO/UL</v>
          </cell>
          <cell r="CP5" t="str">
            <v>DO/UR</v>
          </cell>
          <cell r="CQ5" t="str">
            <v>DO/PM</v>
          </cell>
          <cell r="CR5" t="str">
            <v>DO/MT</v>
          </cell>
          <cell r="CS5" t="str">
            <v>DO/ET</v>
          </cell>
        </row>
        <row r="6">
          <cell r="K6" t="str">
            <v>X</v>
          </cell>
          <cell r="Y6" t="str">
            <v>Corporativo</v>
          </cell>
          <cell r="BB6" t="str">
            <v>? INC e TMDE ?</v>
          </cell>
          <cell r="BC6" t="str">
            <v>? INC e TMDE ?</v>
          </cell>
        </row>
        <row r="7">
          <cell r="K7" t="str">
            <v>X</v>
          </cell>
          <cell r="Y7" t="str">
            <v>Corporativo</v>
          </cell>
        </row>
        <row r="9">
          <cell r="K9" t="str">
            <v>X</v>
          </cell>
          <cell r="X9" t="str">
            <v>X</v>
          </cell>
          <cell r="Y9" t="str">
            <v>Corporativo</v>
          </cell>
          <cell r="Z9" t="str">
            <v>X</v>
          </cell>
          <cell r="AA9" t="str">
            <v>X</v>
          </cell>
          <cell r="AB9" t="str">
            <v>X</v>
          </cell>
          <cell r="AC9" t="str">
            <v>X</v>
          </cell>
          <cell r="AD9" t="str">
            <v>X</v>
          </cell>
          <cell r="AE9" t="str">
            <v>X</v>
          </cell>
          <cell r="AF9" t="str">
            <v>X</v>
          </cell>
          <cell r="AG9" t="str">
            <v>X</v>
          </cell>
          <cell r="AH9" t="str">
            <v>X</v>
          </cell>
          <cell r="AI9" t="str">
            <v>X</v>
          </cell>
          <cell r="AJ9" t="str">
            <v>X</v>
          </cell>
          <cell r="AK9" t="str">
            <v>X</v>
          </cell>
          <cell r="AL9" t="str">
            <v>X</v>
          </cell>
          <cell r="AM9" t="str">
            <v>X</v>
          </cell>
          <cell r="AN9" t="str">
            <v>X</v>
          </cell>
          <cell r="AO9" t="str">
            <v>X</v>
          </cell>
          <cell r="AP9" t="str">
            <v>X</v>
          </cell>
          <cell r="AQ9" t="str">
            <v>X</v>
          </cell>
          <cell r="AR9" t="str">
            <v>X</v>
          </cell>
          <cell r="AS9" t="str">
            <v>X</v>
          </cell>
          <cell r="AT9" t="str">
            <v>X</v>
          </cell>
          <cell r="AU9" t="str">
            <v>X</v>
          </cell>
          <cell r="AV9" t="str">
            <v>X</v>
          </cell>
          <cell r="AW9" t="str">
            <v>X</v>
          </cell>
          <cell r="AX9" t="str">
            <v>X</v>
          </cell>
          <cell r="AY9" t="str">
            <v>Componente DC</v>
          </cell>
          <cell r="AZ9" t="str">
            <v>X</v>
          </cell>
          <cell r="BA9" t="str">
            <v>X</v>
          </cell>
          <cell r="BB9" t="str">
            <v>X</v>
          </cell>
          <cell r="BC9" t="str">
            <v>X</v>
          </cell>
          <cell r="BD9" t="str">
            <v>X</v>
          </cell>
          <cell r="BE9" t="str">
            <v>X</v>
          </cell>
          <cell r="BF9" t="str">
            <v>X</v>
          </cell>
          <cell r="BG9" t="str">
            <v>X</v>
          </cell>
          <cell r="BK9" t="str">
            <v>Componente DL</v>
          </cell>
          <cell r="BL9" t="str">
            <v>X</v>
          </cell>
          <cell r="BM9" t="str">
            <v>X</v>
          </cell>
          <cell r="BN9" t="str">
            <v>X</v>
          </cell>
          <cell r="BO9" t="str">
            <v>X</v>
          </cell>
          <cell r="BP9" t="str">
            <v>X</v>
          </cell>
          <cell r="BQ9" t="str">
            <v>X</v>
          </cell>
          <cell r="BR9" t="str">
            <v>X</v>
          </cell>
          <cell r="BS9" t="str">
            <v>X</v>
          </cell>
          <cell r="BT9" t="str">
            <v>X</v>
          </cell>
          <cell r="BU9" t="str">
            <v>X</v>
          </cell>
          <cell r="BV9" t="str">
            <v>X</v>
          </cell>
          <cell r="BW9" t="str">
            <v>X</v>
          </cell>
          <cell r="BX9" t="str">
            <v>X</v>
          </cell>
          <cell r="BY9" t="str">
            <v>X</v>
          </cell>
          <cell r="BZ9" t="str">
            <v>X</v>
          </cell>
          <cell r="CA9" t="str">
            <v>X</v>
          </cell>
          <cell r="CE9" t="str">
            <v>Componente DO</v>
          </cell>
          <cell r="CF9" t="str">
            <v>X</v>
          </cell>
          <cell r="CG9" t="str">
            <v>X</v>
          </cell>
          <cell r="CH9" t="str">
            <v>X</v>
          </cell>
          <cell r="CI9" t="str">
            <v>X</v>
          </cell>
          <cell r="CJ9" t="str">
            <v>X</v>
          </cell>
          <cell r="CK9" t="str">
            <v>X</v>
          </cell>
          <cell r="CL9" t="str">
            <v>X</v>
          </cell>
          <cell r="CM9" t="str">
            <v>X</v>
          </cell>
          <cell r="CN9" t="str">
            <v>X</v>
          </cell>
          <cell r="CO9" t="str">
            <v>X</v>
          </cell>
          <cell r="CP9" t="str">
            <v>X</v>
          </cell>
          <cell r="CQ9" t="str">
            <v>X</v>
          </cell>
          <cell r="CR9" t="str">
            <v>X</v>
          </cell>
          <cell r="CS9" t="str">
            <v>X</v>
          </cell>
        </row>
        <row r="15">
          <cell r="AH15" t="str">
            <v>X</v>
          </cell>
          <cell r="AM15" t="str">
            <v>Componente RC</v>
          </cell>
        </row>
        <row r="16">
          <cell r="AA16" t="str">
            <v>X</v>
          </cell>
          <cell r="AB16" t="str">
            <v>X</v>
          </cell>
          <cell r="AC16" t="str">
            <v>X</v>
          </cell>
          <cell r="AD16" t="str">
            <v>X</v>
          </cell>
          <cell r="AE16" t="str">
            <v>X</v>
          </cell>
          <cell r="AF16" t="str">
            <v>X</v>
          </cell>
          <cell r="AG16" t="str">
            <v>X</v>
          </cell>
          <cell r="AH16" t="str">
            <v>X</v>
          </cell>
          <cell r="AM16" t="str">
            <v>Componente RC</v>
          </cell>
          <cell r="AW16" t="str">
            <v>X</v>
          </cell>
          <cell r="BG16" t="str">
            <v>X</v>
          </cell>
          <cell r="BM16" t="str">
            <v>X</v>
          </cell>
          <cell r="BR16" t="str">
            <v>X</v>
          </cell>
          <cell r="BW16" t="str">
            <v>X</v>
          </cell>
          <cell r="CA16" t="str">
            <v>X</v>
          </cell>
          <cell r="CF16" t="str">
            <v>X</v>
          </cell>
          <cell r="CJ16" t="str">
            <v>X</v>
          </cell>
          <cell r="CO16" t="str">
            <v>X</v>
          </cell>
        </row>
        <row r="17">
          <cell r="K17" t="str">
            <v>X</v>
          </cell>
          <cell r="AH17" t="str">
            <v>X</v>
          </cell>
          <cell r="AM17" t="str">
            <v>Componente RC</v>
          </cell>
        </row>
        <row r="18">
          <cell r="K18" t="str">
            <v>X</v>
          </cell>
          <cell r="X18" t="str">
            <v>Corporativo</v>
          </cell>
          <cell r="AH18" t="str">
            <v>Corporativo</v>
          </cell>
          <cell r="AI18" t="str">
            <v>Corporativo</v>
          </cell>
          <cell r="AL18" t="str">
            <v>Corporativo</v>
          </cell>
          <cell r="AN18" t="str">
            <v>Corporativo</v>
          </cell>
          <cell r="AS18" t="str">
            <v>Corporativo</v>
          </cell>
          <cell r="AW18" t="str">
            <v>Corporativo</v>
          </cell>
          <cell r="BG18" t="str">
            <v>Corporativo</v>
          </cell>
          <cell r="CA18" t="str">
            <v>Corporativo</v>
          </cell>
        </row>
        <row r="19">
          <cell r="K19" t="str">
            <v>X</v>
          </cell>
          <cell r="AS19" t="str">
            <v>Corporativo</v>
          </cell>
          <cell r="AT19" t="str">
            <v>Corporativo</v>
          </cell>
          <cell r="AZ19" t="str">
            <v>X</v>
          </cell>
          <cell r="BP19" t="str">
            <v>X</v>
          </cell>
          <cell r="BU19" t="str">
            <v>X</v>
          </cell>
          <cell r="BY19" t="str">
            <v>X</v>
          </cell>
          <cell r="CH19" t="str">
            <v>X</v>
          </cell>
          <cell r="CM19" t="str">
            <v>X</v>
          </cell>
          <cell r="CR19" t="str">
            <v>X</v>
          </cell>
        </row>
        <row r="20">
          <cell r="K20" t="str">
            <v>X</v>
          </cell>
          <cell r="AV20" t="str">
            <v>Corporativo</v>
          </cell>
          <cell r="AW20" t="str">
            <v>X</v>
          </cell>
          <cell r="BE20" t="str">
            <v>X</v>
          </cell>
          <cell r="BG20" t="str">
            <v>X</v>
          </cell>
          <cell r="BL20" t="str">
            <v>X</v>
          </cell>
          <cell r="BM20" t="str">
            <v>X</v>
          </cell>
          <cell r="BN20" t="str">
            <v>X</v>
          </cell>
          <cell r="BO20" t="str">
            <v>X</v>
          </cell>
          <cell r="BR20" t="str">
            <v>X</v>
          </cell>
          <cell r="BS20" t="str">
            <v>X</v>
          </cell>
          <cell r="BT20" t="str">
            <v>X</v>
          </cell>
          <cell r="BW20" t="str">
            <v>X</v>
          </cell>
          <cell r="BX20" t="str">
            <v>X</v>
          </cell>
          <cell r="CA20" t="str">
            <v>X</v>
          </cell>
          <cell r="CF20" t="str">
            <v>X</v>
          </cell>
          <cell r="CG20" t="str">
            <v>X</v>
          </cell>
          <cell r="CJ20" t="str">
            <v>X</v>
          </cell>
          <cell r="CK20" t="str">
            <v>X</v>
          </cell>
          <cell r="CL20" t="str">
            <v>X</v>
          </cell>
          <cell r="CO20" t="str">
            <v>X</v>
          </cell>
          <cell r="CP20" t="str">
            <v>X</v>
          </cell>
          <cell r="CQ20" t="str">
            <v>X</v>
          </cell>
        </row>
        <row r="24">
          <cell r="K24" t="str">
            <v>X</v>
          </cell>
          <cell r="AS24" t="str">
            <v>Corporativo</v>
          </cell>
          <cell r="AT24" t="str">
            <v>Corporativo</v>
          </cell>
          <cell r="AV24" t="str">
            <v>Corporativo</v>
          </cell>
          <cell r="AW24" t="str">
            <v>X</v>
          </cell>
          <cell r="AZ24" t="str">
            <v>X</v>
          </cell>
          <cell r="BE24" t="str">
            <v>X</v>
          </cell>
          <cell r="BG24" t="str">
            <v>X</v>
          </cell>
          <cell r="BP24" t="str">
            <v>X</v>
          </cell>
          <cell r="BU24" t="str">
            <v>X</v>
          </cell>
          <cell r="BY24" t="str">
            <v>X</v>
          </cell>
          <cell r="CA24" t="str">
            <v>X</v>
          </cell>
          <cell r="CH24" t="str">
            <v>X</v>
          </cell>
          <cell r="CM24" t="str">
            <v>X</v>
          </cell>
          <cell r="CR24" t="str">
            <v>X</v>
          </cell>
        </row>
        <row r="25">
          <cell r="K25" t="str">
            <v>X</v>
          </cell>
          <cell r="AS25" t="str">
            <v>Corporativo</v>
          </cell>
          <cell r="AU25" t="str">
            <v>Corporativo</v>
          </cell>
          <cell r="AV25" t="str">
            <v>Corporativo</v>
          </cell>
          <cell r="BA25" t="str">
            <v>X</v>
          </cell>
          <cell r="BD25" t="str">
            <v>X</v>
          </cell>
          <cell r="BP25" t="str">
            <v>X</v>
          </cell>
          <cell r="BU25" t="str">
            <v>X</v>
          </cell>
          <cell r="BY25" t="str">
            <v>X</v>
          </cell>
          <cell r="CH25" t="str">
            <v>X</v>
          </cell>
          <cell r="CM25" t="str">
            <v>X</v>
          </cell>
          <cell r="CR25" t="str">
            <v>X</v>
          </cell>
        </row>
        <row r="26">
          <cell r="K26" t="str">
            <v>X</v>
          </cell>
          <cell r="AS26" t="str">
            <v>Corporativo</v>
          </cell>
          <cell r="AT26" t="str">
            <v>Corporativo</v>
          </cell>
          <cell r="AU26" t="str">
            <v>Corporativo</v>
          </cell>
          <cell r="BA26" t="str">
            <v>X</v>
          </cell>
          <cell r="BP26" t="str">
            <v>X</v>
          </cell>
          <cell r="BU26" t="str">
            <v>X</v>
          </cell>
          <cell r="BY26" t="str">
            <v>X</v>
          </cell>
          <cell r="CH26" t="str">
            <v>X</v>
          </cell>
          <cell r="CM26" t="str">
            <v>X</v>
          </cell>
          <cell r="CR26" t="str">
            <v>X</v>
          </cell>
        </row>
        <row r="27">
          <cell r="K27" t="str">
            <v>X</v>
          </cell>
          <cell r="Y27" t="str">
            <v>Corporativo</v>
          </cell>
          <cell r="Z27" t="str">
            <v>X</v>
          </cell>
          <cell r="AN27" t="str">
            <v>X</v>
          </cell>
          <cell r="AO27" t="str">
            <v>X</v>
          </cell>
          <cell r="AR27" t="str">
            <v>Componente da ED</v>
          </cell>
          <cell r="AW27" t="str">
            <v>X</v>
          </cell>
          <cell r="AY27" t="str">
            <v>Componente DC</v>
          </cell>
          <cell r="BF27" t="str">
            <v>X</v>
          </cell>
          <cell r="BK27" t="str">
            <v>Componente DL</v>
          </cell>
          <cell r="BQ27" t="str">
            <v>X</v>
          </cell>
          <cell r="BV27" t="str">
            <v>X</v>
          </cell>
          <cell r="BZ27" t="str">
            <v>X</v>
          </cell>
          <cell r="CA27" t="str">
            <v>X</v>
          </cell>
          <cell r="CE27" t="str">
            <v>Componente DO</v>
          </cell>
          <cell r="CI27" t="str">
            <v>X</v>
          </cell>
          <cell r="CN27" t="str">
            <v>X</v>
          </cell>
          <cell r="CS27" t="str">
            <v>X</v>
          </cell>
        </row>
        <row r="33">
          <cell r="AR33" t="str">
            <v>Corporativo</v>
          </cell>
          <cell r="AW33" t="str">
            <v>X</v>
          </cell>
          <cell r="BD33" t="str">
            <v>X</v>
          </cell>
          <cell r="BF33" t="str">
            <v>X</v>
          </cell>
          <cell r="BG33" t="str">
            <v>X</v>
          </cell>
          <cell r="BQ33" t="str">
            <v>X</v>
          </cell>
          <cell r="BV33" t="str">
            <v>X</v>
          </cell>
          <cell r="BZ33" t="str">
            <v>X</v>
          </cell>
          <cell r="CA33" t="str">
            <v>X</v>
          </cell>
          <cell r="CI33" t="str">
            <v>X</v>
          </cell>
          <cell r="CN33" t="str">
            <v>X</v>
          </cell>
          <cell r="CS33" t="str">
            <v>X</v>
          </cell>
        </row>
        <row r="34">
          <cell r="K34" t="str">
            <v>x</v>
          </cell>
          <cell r="AN34" t="str">
            <v>Corporativo</v>
          </cell>
          <cell r="AW34" t="str">
            <v>X</v>
          </cell>
          <cell r="AY34" t="str">
            <v>Componente DC</v>
          </cell>
          <cell r="BF34" t="str">
            <v>X</v>
          </cell>
          <cell r="BG34" t="str">
            <v>X</v>
          </cell>
          <cell r="BK34" t="str">
            <v>Componente DL</v>
          </cell>
          <cell r="BQ34" t="str">
            <v>X</v>
          </cell>
          <cell r="BV34" t="str">
            <v>X</v>
          </cell>
          <cell r="BZ34" t="str">
            <v>X</v>
          </cell>
          <cell r="CA34" t="str">
            <v>X</v>
          </cell>
          <cell r="CE34" t="str">
            <v>Componente DO</v>
          </cell>
          <cell r="CI34" t="str">
            <v>X</v>
          </cell>
          <cell r="CN34" t="str">
            <v>X</v>
          </cell>
          <cell r="CS34" t="str">
            <v>X</v>
          </cell>
        </row>
        <row r="35">
          <cell r="K35" t="str">
            <v>x</v>
          </cell>
          <cell r="AN35" t="str">
            <v>Corporativo</v>
          </cell>
          <cell r="AO35" t="str">
            <v>Corporativo</v>
          </cell>
          <cell r="AR35" t="str">
            <v>Corporativo</v>
          </cell>
        </row>
        <row r="36">
          <cell r="K36" t="str">
            <v>x</v>
          </cell>
          <cell r="AN36" t="str">
            <v>Corporativo</v>
          </cell>
          <cell r="AR36" t="str">
            <v>Corporativo</v>
          </cell>
        </row>
        <row r="37">
          <cell r="AP37" t="str">
            <v>Corporativo</v>
          </cell>
          <cell r="AQ37" t="str">
            <v>Corporativo</v>
          </cell>
        </row>
        <row r="38">
          <cell r="AP38" t="str">
            <v>Corporativo</v>
          </cell>
          <cell r="BF38" t="str">
            <v>X</v>
          </cell>
          <cell r="BQ38" t="str">
            <v>X</v>
          </cell>
          <cell r="BV38" t="str">
            <v>X</v>
          </cell>
          <cell r="BZ38" t="str">
            <v>X</v>
          </cell>
          <cell r="CI38" t="str">
            <v>X</v>
          </cell>
          <cell r="CN38" t="str">
            <v>X</v>
          </cell>
          <cell r="CS38" t="str">
            <v>X</v>
          </cell>
        </row>
        <row r="43">
          <cell r="AA43" t="str">
            <v>X</v>
          </cell>
          <cell r="AB43" t="str">
            <v>X</v>
          </cell>
          <cell r="AC43" t="str">
            <v>X</v>
          </cell>
          <cell r="AD43" t="str">
            <v>X</v>
          </cell>
          <cell r="AE43" t="str">
            <v>X</v>
          </cell>
          <cell r="AF43" t="str">
            <v>X</v>
          </cell>
        </row>
        <row r="44">
          <cell r="AA44" t="str">
            <v>X</v>
          </cell>
          <cell r="AB44" t="str">
            <v>X</v>
          </cell>
          <cell r="AC44" t="str">
            <v>X</v>
          </cell>
          <cell r="AD44" t="str">
            <v>X</v>
          </cell>
          <cell r="AE44" t="str">
            <v>X</v>
          </cell>
          <cell r="AF44" t="str">
            <v>X</v>
          </cell>
          <cell r="AG44" t="str">
            <v>X</v>
          </cell>
        </row>
        <row r="45">
          <cell r="AA45" t="str">
            <v>X</v>
          </cell>
          <cell r="AB45" t="str">
            <v>X</v>
          </cell>
          <cell r="AC45" t="str">
            <v>X</v>
          </cell>
          <cell r="AD45" t="str">
            <v>X</v>
          </cell>
          <cell r="AE45" t="str">
            <v>X</v>
          </cell>
          <cell r="AF45" t="str">
            <v>X</v>
          </cell>
        </row>
        <row r="46">
          <cell r="AA46" t="str">
            <v>X</v>
          </cell>
          <cell r="AB46" t="str">
            <v>X</v>
          </cell>
          <cell r="AC46" t="str">
            <v>X</v>
          </cell>
          <cell r="AD46" t="str">
            <v>X</v>
          </cell>
          <cell r="AE46" t="str">
            <v>X</v>
          </cell>
          <cell r="AF46" t="str">
            <v>X</v>
          </cell>
        </row>
        <row r="47">
          <cell r="K47" t="str">
            <v>x</v>
          </cell>
          <cell r="AN47" t="str">
            <v>X</v>
          </cell>
          <cell r="AQ47" t="str">
            <v>Corporativo</v>
          </cell>
        </row>
        <row r="49">
          <cell r="K49" t="str">
            <v>X</v>
          </cell>
          <cell r="AS49" t="str">
            <v>Corporativo</v>
          </cell>
          <cell r="AV49" t="str">
            <v>Corporativo</v>
          </cell>
          <cell r="AW49" t="str">
            <v>X</v>
          </cell>
          <cell r="AY49" t="str">
            <v>Componente DC</v>
          </cell>
          <cell r="BA49" t="str">
            <v>X</v>
          </cell>
          <cell r="BD49" t="str">
            <v>X</v>
          </cell>
          <cell r="BE49" t="str">
            <v>X</v>
          </cell>
          <cell r="BG49" t="str">
            <v>X</v>
          </cell>
          <cell r="BK49" t="str">
            <v>Componente DL</v>
          </cell>
          <cell r="BL49" t="str">
            <v>X</v>
          </cell>
          <cell r="BM49" t="str">
            <v>X</v>
          </cell>
          <cell r="BN49" t="str">
            <v>X</v>
          </cell>
          <cell r="BO49" t="str">
            <v>X</v>
          </cell>
          <cell r="BP49" t="str">
            <v>X</v>
          </cell>
          <cell r="BR49" t="str">
            <v>X</v>
          </cell>
          <cell r="BS49" t="str">
            <v>X</v>
          </cell>
          <cell r="BT49" t="str">
            <v>X</v>
          </cell>
          <cell r="BU49" t="str">
            <v>X</v>
          </cell>
          <cell r="BW49" t="str">
            <v>X</v>
          </cell>
          <cell r="BX49" t="str">
            <v>X</v>
          </cell>
          <cell r="BY49" t="str">
            <v>X</v>
          </cell>
          <cell r="CA49" t="str">
            <v>X</v>
          </cell>
          <cell r="CE49" t="str">
            <v>Componente DO</v>
          </cell>
          <cell r="CF49" t="str">
            <v>X</v>
          </cell>
          <cell r="CG49" t="str">
            <v>X</v>
          </cell>
          <cell r="CH49" t="str">
            <v>X</v>
          </cell>
          <cell r="CJ49" t="str">
            <v>X</v>
          </cell>
          <cell r="CK49" t="str">
            <v>X</v>
          </cell>
          <cell r="CL49" t="str">
            <v>X</v>
          </cell>
          <cell r="CM49" t="str">
            <v>X</v>
          </cell>
          <cell r="CO49" t="str">
            <v>X</v>
          </cell>
          <cell r="CP49" t="str">
            <v>X</v>
          </cell>
          <cell r="CQ49" t="str">
            <v>X</v>
          </cell>
          <cell r="CR49" t="str">
            <v>X</v>
          </cell>
        </row>
        <row r="50">
          <cell r="K50" t="str">
            <v>X</v>
          </cell>
          <cell r="AS50" t="str">
            <v>Corporativo</v>
          </cell>
          <cell r="AV50" t="str">
            <v>Corporativo</v>
          </cell>
          <cell r="AW50" t="str">
            <v>X</v>
          </cell>
          <cell r="AY50" t="str">
            <v>Componente DC</v>
          </cell>
          <cell r="BD50" t="str">
            <v>X</v>
          </cell>
          <cell r="BE50" t="str">
            <v>X</v>
          </cell>
          <cell r="BG50" t="str">
            <v>X</v>
          </cell>
          <cell r="BK50" t="str">
            <v>Componente DL</v>
          </cell>
          <cell r="BL50" t="str">
            <v>X</v>
          </cell>
          <cell r="BM50" t="str">
            <v>X</v>
          </cell>
          <cell r="BN50" t="str">
            <v>X</v>
          </cell>
          <cell r="BO50" t="str">
            <v>X</v>
          </cell>
          <cell r="BR50" t="str">
            <v>X</v>
          </cell>
          <cell r="BS50" t="str">
            <v>X</v>
          </cell>
          <cell r="BT50" t="str">
            <v>X</v>
          </cell>
          <cell r="BW50" t="str">
            <v>X</v>
          </cell>
          <cell r="BX50" t="str">
            <v>X</v>
          </cell>
          <cell r="CA50" t="str">
            <v>X</v>
          </cell>
          <cell r="CE50" t="str">
            <v>Componente DO</v>
          </cell>
          <cell r="CF50" t="str">
            <v>X</v>
          </cell>
          <cell r="CG50" t="str">
            <v>X</v>
          </cell>
          <cell r="CJ50" t="str">
            <v>X</v>
          </cell>
          <cell r="CK50" t="str">
            <v>X</v>
          </cell>
          <cell r="CL50" t="str">
            <v>X</v>
          </cell>
          <cell r="CO50" t="str">
            <v>X</v>
          </cell>
          <cell r="CP50" t="str">
            <v>X</v>
          </cell>
          <cell r="CQ50" t="str">
            <v>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os (2)"/>
      <sheetName val="(RC)"/>
      <sheetName val="GIC"/>
      <sheetName val="QMWH"/>
      <sheetName val="IRMD"/>
      <sheetName val="ICML"/>
      <sheetName val="CMDA"/>
      <sheetName val="INCR"/>
      <sheetName val="GRFP"/>
      <sheetName val="CMCT"/>
      <sheetName val="INEE_G"/>
      <sheetName val="TMA"/>
      <sheetName val="INB"/>
      <sheetName val="CMDE"/>
      <sheetName val="IACR"/>
      <sheetName val="CMLT"/>
      <sheetName val="CRES"/>
      <sheetName val="(ED)"/>
      <sheetName val="INOC"/>
      <sheetName val="PLCA"/>
      <sheetName val="(OM)"/>
      <sheetName val="IDDI"/>
      <sheetName val="IGSA"/>
      <sheetName val="D001A"/>
      <sheetName val="D002A"/>
      <sheetName val="D002B"/>
      <sheetName val="D003A"/>
      <sheetName val="D004A"/>
      <sheetName val="D004B"/>
      <sheetName val="D005A"/>
      <sheetName val="D006A"/>
      <sheetName val="D007A"/>
      <sheetName val="D008A"/>
      <sheetName val="D008B"/>
      <sheetName val="D009A"/>
      <sheetName val="D009B"/>
      <sheetName val="D010A"/>
      <sheetName val="D010B"/>
      <sheetName val="D010C"/>
      <sheetName val="D010D"/>
      <sheetName val="D010E"/>
      <sheetName val="D010F"/>
      <sheetName val="D010G"/>
      <sheetName val="D010H"/>
      <sheetName val="D010I"/>
      <sheetName val="D010J"/>
      <sheetName val="D011A"/>
      <sheetName val="D011B"/>
      <sheetName val="D011C"/>
      <sheetName val="D011D"/>
      <sheetName val="D011E"/>
      <sheetName val="D011F"/>
      <sheetName val="D012A"/>
      <sheetName val="D012B"/>
      <sheetName val="D013A"/>
      <sheetName val="D013B"/>
      <sheetName val="D013C"/>
      <sheetName val="D0013D"/>
      <sheetName val="D014A"/>
      <sheetName val="D015A"/>
      <sheetName val="D015B"/>
      <sheetName val="D016A"/>
      <sheetName val="D017A"/>
      <sheetName val="D017B"/>
      <sheetName val="D018A"/>
      <sheetName val="D018B"/>
      <sheetName val="D019A"/>
      <sheetName val="D019B"/>
      <sheetName val="D019C"/>
      <sheetName val="D019D"/>
      <sheetName val="D020A"/>
      <sheetName val="D020B"/>
      <sheetName val="D021A"/>
      <sheetName val="D021B"/>
      <sheetName val="D022A"/>
      <sheetName val="D022B"/>
      <sheetName val="D023A"/>
      <sheetName val="D024A"/>
      <sheetName val="D025A"/>
      <sheetName val="D026A"/>
      <sheetName val="Tipos"/>
      <sheetName val="Gerencias"/>
      <sheetName val="PD"/>
      <sheetName val="GD"/>
      <sheetName val="GD_CD"/>
      <sheetName val="RL"/>
      <sheetName val="RL_DCF"/>
      <sheetName val="RL IB"/>
      <sheetName val="RL EI"/>
      <sheetName val="RL CL"/>
      <sheetName val="RL OE"/>
      <sheetName val="RL MI"/>
      <sheetName val="RL GP"/>
      <sheetName val="RC"/>
      <sheetName val="RC_DCF"/>
      <sheetName val="RC AC"/>
      <sheetName val="RC FA"/>
      <sheetName val="RC UE"/>
      <sheetName val="RC AM"/>
      <sheetName val="RC MP"/>
      <sheetName val="ED"/>
      <sheetName val="ED_DCF"/>
      <sheetName val="ED ER"/>
      <sheetName val="ED PD"/>
      <sheetName val="ED PM"/>
      <sheetName val="ED CE"/>
      <sheetName val="OM"/>
      <sheetName val="OM_DCF"/>
      <sheetName val="OM EO"/>
      <sheetName val="OM EM"/>
      <sheetName val="OM EC"/>
      <sheetName val="DC"/>
      <sheetName val="DC_DCC"/>
      <sheetName val="DC GC"/>
      <sheetName val="DC-OC"/>
      <sheetName val="DC-MC"/>
      <sheetName val="DC-RC"/>
      <sheetName val="DC-RE"/>
      <sheetName val="DC-SE"/>
      <sheetName val="DC-EC"/>
      <sheetName val="DC-CM"/>
      <sheetName val="DL"/>
      <sheetName val="DL-GL"/>
      <sheetName val="DL_DCC"/>
      <sheetName val="DL-TO"/>
      <sheetName val="DL-GV"/>
      <sheetName val="DL-IP"/>
      <sheetName val="DL-JM"/>
      <sheetName val="DL-ML"/>
      <sheetName val="DL-EL"/>
      <sheetName val="DL-JF"/>
      <sheetName val="DL-LF"/>
      <sheetName val="DL-SJ"/>
      <sheetName val="DL-MM"/>
      <sheetName val="DL-EM"/>
      <sheetName val="DL-VR"/>
      <sheetName val="DL-PA"/>
      <sheetName val="DL-MS"/>
      <sheetName val="DL-ES"/>
      <sheetName val="DO"/>
      <sheetName val="DO-GO"/>
      <sheetName val="DO_DCC"/>
      <sheetName val="DO-DV"/>
      <sheetName val="DO-PS"/>
      <sheetName val="DO-MO"/>
      <sheetName val="DO-EO"/>
      <sheetName val="DO-MC"/>
      <sheetName val="DO-PR"/>
      <sheetName val="DO-CV"/>
      <sheetName val="DO-MN"/>
      <sheetName val="DO-EN"/>
      <sheetName val="DO-UL"/>
      <sheetName val="DO-UR"/>
      <sheetName val="DO-PM"/>
      <sheetName val="DO-MT"/>
      <sheetName val="DO-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5">
          <cell r="B5" t="str">
            <v>Corporativo</v>
          </cell>
        </row>
        <row r="6">
          <cell r="A6">
            <v>1</v>
          </cell>
          <cell r="B6">
            <v>22.171429206707952</v>
          </cell>
        </row>
        <row r="7">
          <cell r="A7">
            <v>2</v>
          </cell>
          <cell r="B7">
            <v>0.17243020636530965</v>
          </cell>
        </row>
        <row r="8">
          <cell r="A8">
            <v>3</v>
          </cell>
          <cell r="B8">
            <v>-23.008962195706694</v>
          </cell>
        </row>
        <row r="9">
          <cell r="A9">
            <v>4</v>
          </cell>
          <cell r="B9">
            <v>-31.135974114518596</v>
          </cell>
        </row>
        <row r="10">
          <cell r="A10">
            <v>5</v>
          </cell>
          <cell r="B10">
            <v>-23.419495726591855</v>
          </cell>
        </row>
        <row r="11">
          <cell r="A11">
            <v>6</v>
          </cell>
          <cell r="B11">
            <v>-13.288012557453603</v>
          </cell>
        </row>
        <row r="12">
          <cell r="A12">
            <v>7</v>
          </cell>
          <cell r="B12">
            <v>-0.92024198508349064</v>
          </cell>
        </row>
        <row r="13">
          <cell r="A13">
            <v>8</v>
          </cell>
          <cell r="B13">
            <v>10.706575217662751</v>
          </cell>
        </row>
        <row r="14">
          <cell r="A14">
            <v>9</v>
          </cell>
          <cell r="B14">
            <v>31.78802466298777</v>
          </cell>
        </row>
        <row r="15">
          <cell r="A15">
            <v>10</v>
          </cell>
          <cell r="B15">
            <v>50.269040325215457</v>
          </cell>
        </row>
        <row r="16">
          <cell r="A16">
            <v>11</v>
          </cell>
          <cell r="B16">
            <v>69.364334277316146</v>
          </cell>
        </row>
        <row r="17">
          <cell r="A17">
            <v>12</v>
          </cell>
          <cell r="B17">
            <v>76.594991979039492</v>
          </cell>
        </row>
      </sheetData>
      <sheetData sheetId="24" refreshError="1"/>
      <sheetData sheetId="25" refreshError="1"/>
      <sheetData sheetId="26">
        <row r="5">
          <cell r="B5" t="str">
            <v>Corporativo</v>
          </cell>
          <cell r="D5" t="str">
            <v>INV-PIGD</v>
          </cell>
          <cell r="F5" t="str">
            <v>INV-PIED</v>
          </cell>
          <cell r="I5" t="str">
            <v>INV-PIED-DL/EL</v>
          </cell>
          <cell r="L5" t="str">
            <v>INV-PIED-DL/ES</v>
          </cell>
          <cell r="O5" t="str">
            <v>INV-PIED-DL/EM</v>
          </cell>
          <cell r="R5" t="str">
            <v>INV-PIED-DO/EN</v>
          </cell>
          <cell r="U5" t="str">
            <v>INV-PIED-DO/EO</v>
          </cell>
          <cell r="X5" t="str">
            <v>INV-PIED-DO/ET</v>
          </cell>
          <cell r="AA5" t="str">
            <v>INV-TOT-DC</v>
          </cell>
          <cell r="AD5" t="str">
            <v>INV-TOT-DL</v>
          </cell>
          <cell r="AG5" t="str">
            <v>INV-TOT-DO</v>
          </cell>
        </row>
        <row r="6">
          <cell r="A6">
            <v>1</v>
          </cell>
          <cell r="B6">
            <v>39.309054759999988</v>
          </cell>
          <cell r="C6">
            <v>1</v>
          </cell>
          <cell r="D6">
            <v>1.59274892</v>
          </cell>
          <cell r="E6">
            <v>1</v>
          </cell>
          <cell r="F6">
            <v>28.07043535</v>
          </cell>
          <cell r="H6">
            <v>1</v>
          </cell>
          <cell r="I6">
            <v>4.2439223099999994</v>
          </cell>
          <cell r="K6">
            <v>1</v>
          </cell>
          <cell r="L6">
            <v>3.0193150200000001</v>
          </cell>
          <cell r="N6">
            <v>1</v>
          </cell>
          <cell r="O6">
            <v>3.2377679100000001</v>
          </cell>
          <cell r="Q6">
            <v>1</v>
          </cell>
          <cell r="R6">
            <v>5.8726432100000014</v>
          </cell>
          <cell r="T6">
            <v>1</v>
          </cell>
          <cell r="U6">
            <v>2.6317276600000001</v>
          </cell>
          <cell r="W6">
            <v>1</v>
          </cell>
          <cell r="X6">
            <v>3.9128918399999999</v>
          </cell>
          <cell r="Z6">
            <v>1</v>
          </cell>
          <cell r="AA6">
            <v>5.8179801299999996</v>
          </cell>
          <cell r="AC6">
            <v>1</v>
          </cell>
          <cell r="AD6">
            <v>10.966463189999999</v>
          </cell>
          <cell r="AF6">
            <v>1</v>
          </cell>
          <cell r="AG6">
            <v>12.895886690000003</v>
          </cell>
        </row>
        <row r="7">
          <cell r="A7">
            <v>2</v>
          </cell>
          <cell r="B7">
            <v>76.279109829999982</v>
          </cell>
          <cell r="C7">
            <v>2</v>
          </cell>
          <cell r="D7">
            <v>2.3223355700000003</v>
          </cell>
          <cell r="E7">
            <v>2</v>
          </cell>
          <cell r="F7">
            <v>54.368430119999999</v>
          </cell>
          <cell r="H7">
            <v>2</v>
          </cell>
          <cell r="I7">
            <v>8.4590668499999992</v>
          </cell>
          <cell r="K7">
            <v>2</v>
          </cell>
          <cell r="L7">
            <v>5.99852206</v>
          </cell>
          <cell r="N7">
            <v>2</v>
          </cell>
          <cell r="O7">
            <v>6.5025294799999998</v>
          </cell>
          <cell r="Q7">
            <v>2</v>
          </cell>
          <cell r="R7">
            <v>11.420837200000005</v>
          </cell>
          <cell r="T7">
            <v>2</v>
          </cell>
          <cell r="U7">
            <v>5.2790709600000003</v>
          </cell>
          <cell r="W7">
            <v>2</v>
          </cell>
          <cell r="X7">
            <v>7.8105115299999994</v>
          </cell>
          <cell r="Z7">
            <v>2</v>
          </cell>
          <cell r="AA7">
            <v>10.502494829999998</v>
          </cell>
          <cell r="AC7">
            <v>2</v>
          </cell>
          <cell r="AD7">
            <v>22.556282359999997</v>
          </cell>
          <cell r="AF7">
            <v>2</v>
          </cell>
          <cell r="AG7">
            <v>25.914820360000007</v>
          </cell>
        </row>
        <row r="8">
          <cell r="A8">
            <v>3</v>
          </cell>
          <cell r="B8">
            <v>116.75073365</v>
          </cell>
          <cell r="C8">
            <v>3</v>
          </cell>
          <cell r="D8">
            <v>4.0116051500000003</v>
          </cell>
          <cell r="E8">
            <v>3</v>
          </cell>
          <cell r="F8">
            <v>80.97810139000002</v>
          </cell>
          <cell r="H8">
            <v>3</v>
          </cell>
          <cell r="I8">
            <v>12.6873869</v>
          </cell>
          <cell r="K8">
            <v>3</v>
          </cell>
          <cell r="L8">
            <v>8.9842797300000008</v>
          </cell>
          <cell r="N8">
            <v>3</v>
          </cell>
          <cell r="O8">
            <v>9.7682986199999995</v>
          </cell>
          <cell r="Q8">
            <v>3</v>
          </cell>
          <cell r="R8">
            <v>16.986316010000007</v>
          </cell>
          <cell r="T8">
            <v>3</v>
          </cell>
          <cell r="U8">
            <v>7.9457145800000006</v>
          </cell>
          <cell r="W8">
            <v>3</v>
          </cell>
          <cell r="X8">
            <v>11.71115052</v>
          </cell>
          <cell r="Z8">
            <v>3</v>
          </cell>
          <cell r="AA8">
            <v>15.879564540000001</v>
          </cell>
          <cell r="AC8">
            <v>3</v>
          </cell>
          <cell r="AD8">
            <v>34.39157651</v>
          </cell>
          <cell r="AF8">
            <v>3</v>
          </cell>
          <cell r="AG8">
            <v>39.227878710000006</v>
          </cell>
        </row>
        <row r="9">
          <cell r="A9">
            <v>4</v>
          </cell>
          <cell r="B9">
            <v>165.57604982000001</v>
          </cell>
          <cell r="C9">
            <v>4</v>
          </cell>
          <cell r="D9">
            <v>5.09422424</v>
          </cell>
          <cell r="E9">
            <v>4</v>
          </cell>
          <cell r="F9">
            <v>113.31696921000001</v>
          </cell>
          <cell r="H9">
            <v>4</v>
          </cell>
          <cell r="I9">
            <v>17.522986029999998</v>
          </cell>
          <cell r="K9">
            <v>4</v>
          </cell>
          <cell r="L9">
            <v>12.069529890000002</v>
          </cell>
          <cell r="N9">
            <v>4</v>
          </cell>
          <cell r="O9">
            <v>13.101904449999999</v>
          </cell>
          <cell r="Q9">
            <v>4</v>
          </cell>
          <cell r="R9">
            <v>24.243475190000002</v>
          </cell>
          <cell r="T9">
            <v>4</v>
          </cell>
          <cell r="U9">
            <v>10.86932363</v>
          </cell>
          <cell r="W9">
            <v>4</v>
          </cell>
          <cell r="X9">
            <v>16.128004560000001</v>
          </cell>
          <cell r="Z9">
            <v>4</v>
          </cell>
          <cell r="AA9">
            <v>22.182982990000003</v>
          </cell>
          <cell r="AC9">
            <v>4</v>
          </cell>
          <cell r="AD9">
            <v>46.993815910000002</v>
          </cell>
          <cell r="AF9">
            <v>4</v>
          </cell>
          <cell r="AG9">
            <v>55.230771519999998</v>
          </cell>
        </row>
        <row r="10">
          <cell r="A10">
            <v>5</v>
          </cell>
          <cell r="B10">
            <v>221.46485738999999</v>
          </cell>
          <cell r="C10">
            <v>5</v>
          </cell>
          <cell r="D10">
            <v>6.0373784100000005</v>
          </cell>
          <cell r="E10">
            <v>5</v>
          </cell>
          <cell r="F10">
            <v>142.67120695</v>
          </cell>
          <cell r="H10">
            <v>5</v>
          </cell>
          <cell r="I10">
            <v>22.054292089999997</v>
          </cell>
          <cell r="K10">
            <v>5</v>
          </cell>
          <cell r="L10">
            <v>14.737167390000002</v>
          </cell>
          <cell r="N10">
            <v>5</v>
          </cell>
          <cell r="O10">
            <v>16.152501690000001</v>
          </cell>
          <cell r="Q10">
            <v>5</v>
          </cell>
          <cell r="R10">
            <v>30.914299890000002</v>
          </cell>
          <cell r="T10">
            <v>5</v>
          </cell>
          <cell r="U10">
            <v>13.64334253</v>
          </cell>
          <cell r="W10">
            <v>5</v>
          </cell>
          <cell r="X10">
            <v>20.131811220000003</v>
          </cell>
          <cell r="Z10">
            <v>5</v>
          </cell>
          <cell r="AA10">
            <v>28.364481999999999</v>
          </cell>
          <cell r="AC10">
            <v>5</v>
          </cell>
          <cell r="AD10">
            <v>58.411947099999999</v>
          </cell>
          <cell r="AF10">
            <v>5</v>
          </cell>
          <cell r="AG10">
            <v>70.312997330000002</v>
          </cell>
        </row>
        <row r="11">
          <cell r="A11">
            <v>6</v>
          </cell>
          <cell r="B11">
            <v>270.35688781999994</v>
          </cell>
          <cell r="C11">
            <v>6</v>
          </cell>
          <cell r="D11">
            <v>7.0254944899999998</v>
          </cell>
          <cell r="E11">
            <v>6</v>
          </cell>
          <cell r="F11">
            <v>169.90258935999998</v>
          </cell>
          <cell r="H11">
            <v>6</v>
          </cell>
          <cell r="I11">
            <v>26.208136099999997</v>
          </cell>
          <cell r="K11">
            <v>6</v>
          </cell>
          <cell r="L11">
            <v>17.232609890000003</v>
          </cell>
          <cell r="N11">
            <v>6</v>
          </cell>
          <cell r="O11">
            <v>18.909420480000001</v>
          </cell>
          <cell r="Q11">
            <v>6</v>
          </cell>
          <cell r="R11">
            <v>37.516673560000001</v>
          </cell>
          <cell r="T11">
            <v>6</v>
          </cell>
          <cell r="U11">
            <v>16.376256510000001</v>
          </cell>
          <cell r="W11">
            <v>6</v>
          </cell>
          <cell r="X11">
            <v>23.513847870000003</v>
          </cell>
          <cell r="Z11">
            <v>6</v>
          </cell>
          <cell r="AA11">
            <v>77.268774880000009</v>
          </cell>
          <cell r="AC11">
            <v>6</v>
          </cell>
          <cell r="AD11">
            <v>69.044815929999999</v>
          </cell>
          <cell r="AF11">
            <v>6</v>
          </cell>
          <cell r="AG11">
            <v>84.753686370000025</v>
          </cell>
        </row>
        <row r="12">
          <cell r="A12">
            <v>7</v>
          </cell>
          <cell r="B12">
            <v>365.17235889</v>
          </cell>
          <cell r="C12">
            <v>7</v>
          </cell>
          <cell r="D12">
            <v>7.680794660000001</v>
          </cell>
          <cell r="E12">
            <v>7</v>
          </cell>
          <cell r="F12">
            <v>233.07703621000002</v>
          </cell>
          <cell r="H12">
            <v>7</v>
          </cell>
          <cell r="I12">
            <v>30.361978359999995</v>
          </cell>
          <cell r="K12">
            <v>7</v>
          </cell>
          <cell r="L12">
            <v>19.620948490000004</v>
          </cell>
          <cell r="N12">
            <v>7</v>
          </cell>
          <cell r="O12">
            <v>21.66633672</v>
          </cell>
          <cell r="Q12">
            <v>7</v>
          </cell>
          <cell r="R12">
            <v>47.795110370000003</v>
          </cell>
          <cell r="T12">
            <v>7</v>
          </cell>
          <cell r="U12">
            <v>19.1072779</v>
          </cell>
          <cell r="W12">
            <v>7</v>
          </cell>
          <cell r="X12">
            <v>26.916926720000003</v>
          </cell>
          <cell r="Z12">
            <v>7</v>
          </cell>
          <cell r="AA12">
            <v>39.461113429999997</v>
          </cell>
          <cell r="AC12">
            <v>7</v>
          </cell>
          <cell r="AD12">
            <v>79.468933160000006</v>
          </cell>
          <cell r="AF12">
            <v>7</v>
          </cell>
          <cell r="AG12">
            <v>102.71699087000002</v>
          </cell>
        </row>
        <row r="13">
          <cell r="A13">
            <v>8</v>
          </cell>
          <cell r="B13">
            <v>461.85540625000004</v>
          </cell>
          <cell r="C13">
            <v>8</v>
          </cell>
          <cell r="D13">
            <v>8.5802349500000012</v>
          </cell>
          <cell r="E13">
            <v>8</v>
          </cell>
          <cell r="F13">
            <v>278.50124542000003</v>
          </cell>
          <cell r="H13">
            <v>8</v>
          </cell>
          <cell r="I13">
            <v>34.521708589999996</v>
          </cell>
          <cell r="K13">
            <v>8</v>
          </cell>
          <cell r="L13">
            <v>22.407736220000004</v>
          </cell>
          <cell r="N13">
            <v>8</v>
          </cell>
          <cell r="O13">
            <v>24.50179404</v>
          </cell>
          <cell r="Q13">
            <v>8</v>
          </cell>
          <cell r="R13">
            <v>56.56244061000001</v>
          </cell>
          <cell r="T13">
            <v>8</v>
          </cell>
          <cell r="U13">
            <v>21.85125111</v>
          </cell>
          <cell r="W13">
            <v>8</v>
          </cell>
          <cell r="X13">
            <v>30.467710090000004</v>
          </cell>
          <cell r="Z13">
            <v>8</v>
          </cell>
          <cell r="AA13">
            <v>45.092645900000001</v>
          </cell>
          <cell r="AC13">
            <v>8</v>
          </cell>
          <cell r="AD13">
            <v>90.972536900000009</v>
          </cell>
          <cell r="AF13">
            <v>8</v>
          </cell>
          <cell r="AG13">
            <v>120.28112336000001</v>
          </cell>
        </row>
        <row r="14">
          <cell r="A14">
            <v>9</v>
          </cell>
          <cell r="B14">
            <v>626.54990153999995</v>
          </cell>
          <cell r="C14">
            <v>9</v>
          </cell>
          <cell r="D14">
            <v>10.017520380000001</v>
          </cell>
          <cell r="E14">
            <v>9</v>
          </cell>
          <cell r="F14">
            <v>397.04360326000005</v>
          </cell>
          <cell r="H14">
            <v>9</v>
          </cell>
          <cell r="I14">
            <v>47.688631709999996</v>
          </cell>
          <cell r="K14">
            <v>9</v>
          </cell>
          <cell r="L14">
            <v>27.530794820000004</v>
          </cell>
          <cell r="N14">
            <v>9</v>
          </cell>
          <cell r="O14">
            <v>30.316381869999997</v>
          </cell>
          <cell r="Q14">
            <v>9</v>
          </cell>
          <cell r="R14">
            <v>73.890517470000006</v>
          </cell>
          <cell r="T14">
            <v>9</v>
          </cell>
          <cell r="U14">
            <v>27.653639200000001</v>
          </cell>
          <cell r="W14">
            <v>9</v>
          </cell>
          <cell r="X14">
            <v>37.472661510000009</v>
          </cell>
          <cell r="Z14">
            <v>9</v>
          </cell>
          <cell r="AA14">
            <v>54.800536470000004</v>
          </cell>
          <cell r="AC14">
            <v>9</v>
          </cell>
          <cell r="AD14">
            <v>116.31058071999999</v>
          </cell>
          <cell r="AF14">
            <v>9</v>
          </cell>
          <cell r="AG14">
            <v>151.60791659000003</v>
          </cell>
        </row>
        <row r="15">
          <cell r="A15">
            <v>10</v>
          </cell>
          <cell r="B15">
            <v>758.57819857000004</v>
          </cell>
          <cell r="C15">
            <v>10</v>
          </cell>
          <cell r="D15">
            <v>10.850946630000001</v>
          </cell>
          <cell r="E15">
            <v>10</v>
          </cell>
          <cell r="F15">
            <v>509.04475289000004</v>
          </cell>
          <cell r="H15">
            <v>10</v>
          </cell>
          <cell r="I15">
            <v>59.629303699999994</v>
          </cell>
          <cell r="K15">
            <v>10</v>
          </cell>
          <cell r="L15">
            <v>32.052407840000001</v>
          </cell>
          <cell r="N15">
            <v>10</v>
          </cell>
          <cell r="O15">
            <v>35.497694559999999</v>
          </cell>
          <cell r="Q15">
            <v>10</v>
          </cell>
          <cell r="R15">
            <v>89.644371170000014</v>
          </cell>
          <cell r="T15">
            <v>10</v>
          </cell>
          <cell r="U15">
            <v>32.834857620000001</v>
          </cell>
          <cell r="W15">
            <v>10</v>
          </cell>
          <cell r="X15">
            <v>43.931312210000009</v>
          </cell>
          <cell r="Z15">
            <v>10</v>
          </cell>
          <cell r="AA15">
            <v>63.429841070000009</v>
          </cell>
          <cell r="AC15">
            <v>10</v>
          </cell>
          <cell r="AD15">
            <v>139.23027597000001</v>
          </cell>
          <cell r="AF15">
            <v>10</v>
          </cell>
          <cell r="AG15">
            <v>180.84845793</v>
          </cell>
        </row>
        <row r="16">
          <cell r="A16">
            <v>11</v>
          </cell>
          <cell r="B16">
            <v>882.19123498999988</v>
          </cell>
          <cell r="C16">
            <v>11</v>
          </cell>
          <cell r="D16">
            <v>12.083249560000002</v>
          </cell>
          <cell r="E16">
            <v>11</v>
          </cell>
          <cell r="F16">
            <v>608.53365119</v>
          </cell>
          <cell r="H16">
            <v>11</v>
          </cell>
          <cell r="I16">
            <v>69.434385529999986</v>
          </cell>
          <cell r="K16">
            <v>11</v>
          </cell>
          <cell r="L16">
            <v>35.699707090000004</v>
          </cell>
          <cell r="N16">
            <v>11</v>
          </cell>
          <cell r="O16">
            <v>39.805094740000001</v>
          </cell>
          <cell r="Q16">
            <v>11</v>
          </cell>
          <cell r="R16">
            <v>103.02633341000002</v>
          </cell>
          <cell r="T16">
            <v>11</v>
          </cell>
          <cell r="U16">
            <v>37.155301180000002</v>
          </cell>
          <cell r="W16">
            <v>11</v>
          </cell>
          <cell r="X16">
            <v>48.96887524000001</v>
          </cell>
          <cell r="Z16">
            <v>11</v>
          </cell>
          <cell r="AA16">
            <v>71.032795920000012</v>
          </cell>
          <cell r="AC16">
            <v>11</v>
          </cell>
          <cell r="AD16">
            <v>158.31225207</v>
          </cell>
          <cell r="AF16">
            <v>11</v>
          </cell>
          <cell r="AG16">
            <v>204.95009006000004</v>
          </cell>
        </row>
        <row r="17">
          <cell r="A17">
            <v>12</v>
          </cell>
          <cell r="B17">
            <v>994.8689508199999</v>
          </cell>
          <cell r="C17">
            <v>12</v>
          </cell>
          <cell r="D17">
            <v>12.259818640000002</v>
          </cell>
          <cell r="E17">
            <v>12</v>
          </cell>
          <cell r="F17">
            <v>696.70520958000009</v>
          </cell>
          <cell r="H17">
            <v>12</v>
          </cell>
          <cell r="I17">
            <v>77.799196049999978</v>
          </cell>
          <cell r="K17">
            <v>12</v>
          </cell>
          <cell r="L17">
            <v>38.819119960000002</v>
          </cell>
          <cell r="N17">
            <v>12</v>
          </cell>
          <cell r="O17">
            <v>43.470733109999998</v>
          </cell>
          <cell r="Q17">
            <v>12</v>
          </cell>
          <cell r="R17">
            <v>111.51084224000002</v>
          </cell>
          <cell r="T17">
            <v>12</v>
          </cell>
          <cell r="U17">
            <v>40.884013960000004</v>
          </cell>
          <cell r="W17">
            <v>12</v>
          </cell>
          <cell r="X17">
            <v>53.293601840000008</v>
          </cell>
          <cell r="Z17">
            <v>12</v>
          </cell>
          <cell r="AA17">
            <v>77.268774880000009</v>
          </cell>
          <cell r="AC17">
            <v>12</v>
          </cell>
          <cell r="AD17">
            <v>174.89974528999997</v>
          </cell>
          <cell r="AF17">
            <v>12</v>
          </cell>
          <cell r="AG17">
            <v>222.72961480000001</v>
          </cell>
        </row>
      </sheetData>
      <sheetData sheetId="27" refreshError="1"/>
      <sheetData sheetId="28">
        <row r="5">
          <cell r="B5" t="str">
            <v>Corporativo</v>
          </cell>
          <cell r="D5" t="str">
            <v>PD</v>
          </cell>
          <cell r="F5" t="str">
            <v>GD</v>
          </cell>
          <cell r="H5" t="str">
            <v>GD/CD</v>
          </cell>
          <cell r="J5" t="str">
            <v>RL</v>
          </cell>
          <cell r="L5" t="str">
            <v>RL/IB</v>
          </cell>
          <cell r="N5" t="str">
            <v>RL/EI</v>
          </cell>
          <cell r="P5" t="str">
            <v>RL/CL</v>
          </cell>
          <cell r="R5" t="str">
            <v>RL/OE</v>
          </cell>
          <cell r="T5" t="str">
            <v>RL/MI</v>
          </cell>
          <cell r="V5" t="str">
            <v>RL/GP</v>
          </cell>
          <cell r="X5" t="str">
            <v>RC</v>
          </cell>
          <cell r="Z5" t="str">
            <v>RC/AC</v>
          </cell>
          <cell r="AB5" t="str">
            <v>RC/FA</v>
          </cell>
          <cell r="AD5" t="str">
            <v>RC/UE</v>
          </cell>
          <cell r="AF5" t="str">
            <v>RC/AM</v>
          </cell>
          <cell r="AH5" t="str">
            <v>RC/MP</v>
          </cell>
          <cell r="AJ5" t="str">
            <v>ED</v>
          </cell>
          <cell r="AL5" t="str">
            <v>ED/ER</v>
          </cell>
          <cell r="AN5" t="str">
            <v>ED/PD</v>
          </cell>
          <cell r="AP5" t="str">
            <v>ED/PM</v>
          </cell>
          <cell r="AR5" t="str">
            <v>ED/CE</v>
          </cell>
          <cell r="AT5" t="str">
            <v>OM</v>
          </cell>
          <cell r="AV5" t="str">
            <v>OM/EO</v>
          </cell>
          <cell r="AX5" t="str">
            <v>OM/EM</v>
          </cell>
          <cell r="AZ5" t="str">
            <v>OM/EC</v>
          </cell>
          <cell r="BB5" t="str">
            <v>DC</v>
          </cell>
          <cell r="BD5" t="str">
            <v xml:space="preserve">DC/GC </v>
          </cell>
          <cell r="BF5" t="str">
            <v>DC/OC</v>
          </cell>
          <cell r="BH5" t="str">
            <v>DC/MC</v>
          </cell>
          <cell r="BJ5" t="str">
            <v>DC/RC</v>
          </cell>
          <cell r="BL5" t="str">
            <v>DC/RE</v>
          </cell>
          <cell r="BN5" t="str">
            <v>DC/CM</v>
          </cell>
          <cell r="BP5" t="str">
            <v>DC/SE</v>
          </cell>
          <cell r="BR5" t="str">
            <v>DC/EC</v>
          </cell>
          <cell r="BT5" t="str">
            <v>DL</v>
          </cell>
          <cell r="BV5" t="str">
            <v>DL/GL</v>
          </cell>
          <cell r="BX5" t="str">
            <v>Colegiado Leste</v>
          </cell>
          <cell r="BZ5" t="str">
            <v>DL/TO</v>
          </cell>
          <cell r="CB5" t="str">
            <v>DL/GV</v>
          </cell>
          <cell r="CD5" t="str">
            <v>DL/IP</v>
          </cell>
          <cell r="CF5" t="str">
            <v>DL/JM</v>
          </cell>
          <cell r="CH5" t="str">
            <v>DL/ML</v>
          </cell>
          <cell r="CJ5" t="str">
            <v>DL/EL</v>
          </cell>
          <cell r="CL5" t="str">
            <v>Colegiado Mantiqueira</v>
          </cell>
          <cell r="CN5" t="str">
            <v>DL/JF</v>
          </cell>
          <cell r="CP5" t="str">
            <v>DL/LF</v>
          </cell>
          <cell r="CR5" t="str">
            <v>DL/SJ</v>
          </cell>
          <cell r="CT5" t="str">
            <v>DL/MM</v>
          </cell>
          <cell r="CV5" t="str">
            <v>DL/EM</v>
          </cell>
          <cell r="CX5" t="str">
            <v>Colegiado Sul</v>
          </cell>
          <cell r="CZ5" t="str">
            <v>DL/VR</v>
          </cell>
          <cell r="DB5" t="str">
            <v>DL/PA</v>
          </cell>
          <cell r="DD5" t="str">
            <v>DL/MS</v>
          </cell>
          <cell r="DF5" t="str">
            <v>DL/ES</v>
          </cell>
          <cell r="DH5" t="str">
            <v>DO</v>
          </cell>
          <cell r="DJ5" t="str">
            <v>DO/GO</v>
          </cell>
          <cell r="DL5" t="str">
            <v>Colegiado Oeste</v>
          </cell>
          <cell r="DN5" t="str">
            <v>DO/DV</v>
          </cell>
          <cell r="DP5" t="str">
            <v>DO/PS</v>
          </cell>
          <cell r="DR5" t="str">
            <v>DO/MO</v>
          </cell>
          <cell r="DT5" t="str">
            <v>DO/EO</v>
          </cell>
          <cell r="DV5" t="str">
            <v>Colegiado Norte</v>
          </cell>
          <cell r="DX5" t="str">
            <v>DO/MC</v>
          </cell>
          <cell r="DZ5" t="str">
            <v>DO/PR</v>
          </cell>
          <cell r="EB5" t="str">
            <v>DO/CV</v>
          </cell>
          <cell r="ED5" t="str">
            <v>DO/MN</v>
          </cell>
          <cell r="EF5" t="str">
            <v>DO/EN</v>
          </cell>
          <cell r="EH5" t="str">
            <v>Colegiado Triângulo</v>
          </cell>
          <cell r="EJ5" t="str">
            <v>DO/UL</v>
          </cell>
          <cell r="EL5" t="str">
            <v>DO/UR</v>
          </cell>
          <cell r="EN5" t="str">
            <v>DO/PM</v>
          </cell>
          <cell r="EP5" t="str">
            <v>DO/MT</v>
          </cell>
          <cell r="ER5" t="str">
            <v>DO/ET</v>
          </cell>
        </row>
        <row r="6">
          <cell r="A6">
            <v>1</v>
          </cell>
          <cell r="B6">
            <v>14.693050718322556</v>
          </cell>
          <cell r="C6">
            <v>1</v>
          </cell>
          <cell r="D6">
            <v>4.2175062026547853E-2</v>
          </cell>
          <cell r="E6">
            <v>1</v>
          </cell>
          <cell r="F6">
            <v>6.6072505838761203E-2</v>
          </cell>
          <cell r="G6">
            <v>1</v>
          </cell>
          <cell r="H6">
            <v>4.0688633568617412E-2</v>
          </cell>
          <cell r="I6">
            <v>1</v>
          </cell>
          <cell r="J6">
            <v>0.10183957747142425</v>
          </cell>
          <cell r="K6">
            <v>1</v>
          </cell>
          <cell r="L6">
            <v>8.1334673857631663E-3</v>
          </cell>
          <cell r="M6">
            <v>1</v>
          </cell>
          <cell r="N6">
            <v>1.2682925758447974E-2</v>
          </cell>
          <cell r="O6">
            <v>1</v>
          </cell>
          <cell r="P6">
            <v>7.3140837286208293E-3</v>
          </cell>
          <cell r="Q6">
            <v>1</v>
          </cell>
          <cell r="R6">
            <v>9.4492947641032412E-3</v>
          </cell>
          <cell r="S6">
            <v>1</v>
          </cell>
          <cell r="T6">
            <v>4.1599098692161277E-3</v>
          </cell>
          <cell r="U6">
            <v>1</v>
          </cell>
          <cell r="V6">
            <v>2.4714936235881401E-2</v>
          </cell>
          <cell r="W6">
            <v>1</v>
          </cell>
          <cell r="X6">
            <v>1.2831120736513864</v>
          </cell>
          <cell r="Y6">
            <v>1</v>
          </cell>
          <cell r="Z6">
            <v>0.14417312317451692</v>
          </cell>
          <cell r="AA6">
            <v>1</v>
          </cell>
          <cell r="AB6">
            <v>0.91087604636291319</v>
          </cell>
          <cell r="AC6">
            <v>1</v>
          </cell>
          <cell r="AD6">
            <v>3.6877293226125152E-2</v>
          </cell>
          <cell r="AE6">
            <v>1</v>
          </cell>
          <cell r="AF6">
            <v>5.4492292463721614E-2</v>
          </cell>
          <cell r="AG6">
            <v>1</v>
          </cell>
          <cell r="AH6">
            <v>0.10100265093520649</v>
          </cell>
          <cell r="AI6">
            <v>1</v>
          </cell>
          <cell r="AJ6">
            <v>0.21914574503707407</v>
          </cell>
          <cell r="AK6">
            <v>1</v>
          </cell>
          <cell r="AL6">
            <v>7.252951295165652E-3</v>
          </cell>
          <cell r="AM6">
            <v>1</v>
          </cell>
          <cell r="AN6">
            <v>4.8839687737090173E-2</v>
          </cell>
          <cell r="AO6">
            <v>1</v>
          </cell>
          <cell r="AP6">
            <v>4.6838403049208714E-2</v>
          </cell>
          <cell r="AQ6">
            <v>1</v>
          </cell>
          <cell r="AR6">
            <v>7.0131287063743511E-2</v>
          </cell>
          <cell r="AS6">
            <v>1</v>
          </cell>
          <cell r="AT6">
            <v>0.42877804365743594</v>
          </cell>
          <cell r="AU6">
            <v>1</v>
          </cell>
          <cell r="AV6">
            <v>7.9874665255896551E-2</v>
          </cell>
          <cell r="AW6">
            <v>1</v>
          </cell>
          <cell r="AX6">
            <v>0.24179312236061046</v>
          </cell>
          <cell r="AY6">
            <v>1</v>
          </cell>
          <cell r="AZ6">
            <v>3.2866721568724132E-2</v>
          </cell>
          <cell r="BA6">
            <v>1</v>
          </cell>
          <cell r="BB6">
            <v>2.8907556490890585</v>
          </cell>
          <cell r="BC6">
            <v>1</v>
          </cell>
          <cell r="BD6">
            <v>3.3405022339351116E-2</v>
          </cell>
          <cell r="BE6">
            <v>1</v>
          </cell>
          <cell r="BF6">
            <v>0.45861506830139043</v>
          </cell>
          <cell r="BG6">
            <v>1</v>
          </cell>
          <cell r="BH6">
            <v>0.48718373046140551</v>
          </cell>
          <cell r="BI6">
            <v>1</v>
          </cell>
          <cell r="BJ6">
            <v>0.33161996811582989</v>
          </cell>
          <cell r="BK6">
            <v>1</v>
          </cell>
          <cell r="BL6">
            <v>6.6159617403468152E-2</v>
          </cell>
          <cell r="BM6">
            <v>1</v>
          </cell>
          <cell r="BN6">
            <v>0.29143974200873646</v>
          </cell>
          <cell r="BO6">
            <v>1</v>
          </cell>
          <cell r="BP6">
            <v>0.63554018271679402</v>
          </cell>
          <cell r="BQ6">
            <v>1</v>
          </cell>
          <cell r="BR6">
            <v>0.13109600694758125</v>
          </cell>
          <cell r="BS6">
            <v>1</v>
          </cell>
          <cell r="BT6">
            <v>5.1416130127670074</v>
          </cell>
          <cell r="BU6">
            <v>1</v>
          </cell>
          <cell r="BV6">
            <v>1.4093174656593387E-2</v>
          </cell>
          <cell r="BW6">
            <v>1</v>
          </cell>
          <cell r="BX6">
            <v>2.1150241242027055</v>
          </cell>
          <cell r="BY6">
            <v>1</v>
          </cell>
          <cell r="BZ6">
            <v>0.29448976462755111</v>
          </cell>
          <cell r="CA6">
            <v>1</v>
          </cell>
          <cell r="CB6">
            <v>0.62008785623788742</v>
          </cell>
          <cell r="CC6">
            <v>1</v>
          </cell>
          <cell r="CD6">
            <v>0.28858949612305573</v>
          </cell>
          <cell r="CE6">
            <v>1</v>
          </cell>
          <cell r="CF6">
            <v>0.20538618734254813</v>
          </cell>
          <cell r="CG6">
            <v>1</v>
          </cell>
          <cell r="CH6">
            <v>0.61082921975980986</v>
          </cell>
          <cell r="CI6">
            <v>1</v>
          </cell>
          <cell r="CJ6">
            <v>9.564160011185309E-2</v>
          </cell>
          <cell r="CK6">
            <v>1</v>
          </cell>
          <cell r="CL6">
            <v>1.4036124754540691</v>
          </cell>
          <cell r="CM6">
            <v>1</v>
          </cell>
          <cell r="CN6">
            <v>0.46008412611757965</v>
          </cell>
          <cell r="CO6">
            <v>1</v>
          </cell>
          <cell r="CP6">
            <v>0.23749345709204955</v>
          </cell>
          <cell r="CQ6">
            <v>1</v>
          </cell>
          <cell r="CR6">
            <v>0.14966145232208855</v>
          </cell>
          <cell r="CS6">
            <v>1</v>
          </cell>
          <cell r="CT6">
            <v>0.48281972103968529</v>
          </cell>
          <cell r="CU6">
            <v>1</v>
          </cell>
          <cell r="CV6">
            <v>7.3553718882666014E-2</v>
          </cell>
          <cell r="CW6">
            <v>1</v>
          </cell>
          <cell r="CX6">
            <v>1.5845541780133638</v>
          </cell>
          <cell r="CY6">
            <v>1</v>
          </cell>
          <cell r="CZ6">
            <v>0.600168554494795</v>
          </cell>
          <cell r="DA6">
            <v>1</v>
          </cell>
          <cell r="DB6">
            <v>0.33408325750106244</v>
          </cell>
          <cell r="DC6">
            <v>1</v>
          </cell>
          <cell r="DD6">
            <v>0.5641356379138952</v>
          </cell>
          <cell r="DE6">
            <v>1</v>
          </cell>
          <cell r="DF6">
            <v>8.6166728103611201E-2</v>
          </cell>
          <cell r="DG6">
            <v>1</v>
          </cell>
          <cell r="DH6">
            <v>4.5192677143987545</v>
          </cell>
          <cell r="DI6">
            <v>1</v>
          </cell>
          <cell r="DJ6">
            <v>1.1199509765265861E-2</v>
          </cell>
          <cell r="DK6">
            <v>1</v>
          </cell>
          <cell r="DL6">
            <v>1.2623570223271932</v>
          </cell>
          <cell r="DM6">
            <v>1</v>
          </cell>
          <cell r="DN6">
            <v>0.47563685851935672</v>
          </cell>
          <cell r="DO6">
            <v>1</v>
          </cell>
          <cell r="DP6">
            <v>0.24725850848209771</v>
          </cell>
          <cell r="DQ6">
            <v>1</v>
          </cell>
          <cell r="DR6">
            <v>0.47435594128463038</v>
          </cell>
          <cell r="DS6">
            <v>1</v>
          </cell>
          <cell r="DT6">
            <v>6.5105714041108334E-2</v>
          </cell>
          <cell r="DU6">
            <v>1</v>
          </cell>
          <cell r="DV6">
            <v>1.5439811207618432</v>
          </cell>
          <cell r="DW6">
            <v>1</v>
          </cell>
          <cell r="DX6">
            <v>0.66955425653332512</v>
          </cell>
          <cell r="DY6">
            <v>1</v>
          </cell>
          <cell r="DZ6">
            <v>9.5808525106377676E-2</v>
          </cell>
          <cell r="EA6">
            <v>1</v>
          </cell>
          <cell r="EB6">
            <v>0.13477085764567437</v>
          </cell>
          <cell r="EC6">
            <v>1</v>
          </cell>
          <cell r="ED6">
            <v>0.54769746377148121</v>
          </cell>
          <cell r="EE6">
            <v>1</v>
          </cell>
          <cell r="EF6">
            <v>9.6150017704984811E-2</v>
          </cell>
          <cell r="EG6">
            <v>1</v>
          </cell>
          <cell r="EH6">
            <v>1.680916795689879</v>
          </cell>
          <cell r="EI6">
            <v>1</v>
          </cell>
          <cell r="EJ6">
            <v>0.6528587361730992</v>
          </cell>
          <cell r="EK6">
            <v>1</v>
          </cell>
          <cell r="EL6">
            <v>0.19918955410962497</v>
          </cell>
          <cell r="EM6">
            <v>1</v>
          </cell>
          <cell r="EN6">
            <v>0.16213436673482423</v>
          </cell>
          <cell r="EO6">
            <v>1</v>
          </cell>
          <cell r="EP6">
            <v>0.57595706460977014</v>
          </cell>
          <cell r="EQ6">
            <v>1</v>
          </cell>
          <cell r="ER6">
            <v>9.0777074062560317E-2</v>
          </cell>
        </row>
        <row r="7">
          <cell r="A7">
            <v>2</v>
          </cell>
          <cell r="B7">
            <v>30.467692449191787</v>
          </cell>
          <cell r="C7">
            <v>2</v>
          </cell>
          <cell r="D7">
            <v>8.2563247094257108E-2</v>
          </cell>
          <cell r="E7">
            <v>2</v>
          </cell>
          <cell r="F7">
            <v>0.1342037333801874</v>
          </cell>
          <cell r="G7">
            <v>2</v>
          </cell>
          <cell r="H7">
            <v>8.0222250496225597E-2</v>
          </cell>
          <cell r="I7">
            <v>2</v>
          </cell>
          <cell r="J7">
            <v>0.2046399743245122</v>
          </cell>
          <cell r="K7">
            <v>2</v>
          </cell>
          <cell r="L7">
            <v>1.6374022316940132E-2</v>
          </cell>
          <cell r="M7">
            <v>2</v>
          </cell>
          <cell r="N7">
            <v>2.5421474509471315E-2</v>
          </cell>
          <cell r="O7">
            <v>2</v>
          </cell>
          <cell r="P7">
            <v>1.4634568604344702E-2</v>
          </cell>
          <cell r="Q7">
            <v>2</v>
          </cell>
          <cell r="R7">
            <v>1.8842526255273186E-2</v>
          </cell>
          <cell r="S7">
            <v>2</v>
          </cell>
          <cell r="T7">
            <v>8.5014727726396393E-3</v>
          </cell>
          <cell r="U7">
            <v>2</v>
          </cell>
          <cell r="V7">
            <v>4.9937055000005059E-2</v>
          </cell>
          <cell r="W7">
            <v>2</v>
          </cell>
          <cell r="X7">
            <v>2.7983337271498092</v>
          </cell>
          <cell r="Y7">
            <v>2</v>
          </cell>
          <cell r="Z7">
            <v>0.28807315191521077</v>
          </cell>
          <cell r="AA7">
            <v>2</v>
          </cell>
          <cell r="AB7">
            <v>2.0451068353412927</v>
          </cell>
          <cell r="AC7">
            <v>2</v>
          </cell>
          <cell r="AD7">
            <v>7.3822025919855983E-2</v>
          </cell>
          <cell r="AE7">
            <v>2</v>
          </cell>
          <cell r="AF7">
            <v>0.11678512632589082</v>
          </cell>
          <cell r="AG7">
            <v>2</v>
          </cell>
          <cell r="AH7">
            <v>0.2026534142373744</v>
          </cell>
          <cell r="AI7">
            <v>2</v>
          </cell>
          <cell r="AJ7">
            <v>0.42263750337857509</v>
          </cell>
          <cell r="AK7">
            <v>2</v>
          </cell>
          <cell r="AL7">
            <v>1.4005251559530073E-2</v>
          </cell>
          <cell r="AM7">
            <v>2</v>
          </cell>
          <cell r="AN7">
            <v>9.4020107192132288E-2</v>
          </cell>
          <cell r="AO7">
            <v>2</v>
          </cell>
          <cell r="AP7">
            <v>8.7055791003952637E-2</v>
          </cell>
          <cell r="AQ7">
            <v>2</v>
          </cell>
          <cell r="AR7">
            <v>0.13810149323763254</v>
          </cell>
          <cell r="AS7">
            <v>2</v>
          </cell>
          <cell r="AT7">
            <v>0.88335916702093298</v>
          </cell>
          <cell r="AU7">
            <v>2</v>
          </cell>
          <cell r="AV7">
            <v>0.16247093415624145</v>
          </cell>
          <cell r="AW7">
            <v>2</v>
          </cell>
          <cell r="AX7">
            <v>0.50718833885854464</v>
          </cell>
          <cell r="AY7">
            <v>2</v>
          </cell>
          <cell r="AZ7">
            <v>6.6540689151904434E-2</v>
          </cell>
          <cell r="BA7">
            <v>2</v>
          </cell>
          <cell r="BB7">
            <v>5.9430697018136085</v>
          </cell>
          <cell r="BC7">
            <v>2</v>
          </cell>
          <cell r="BD7">
            <v>6.688465586667057E-2</v>
          </cell>
          <cell r="BE7">
            <v>2</v>
          </cell>
          <cell r="BF7">
            <v>0.96395684747555233</v>
          </cell>
          <cell r="BG7">
            <v>2</v>
          </cell>
          <cell r="BH7">
            <v>1.0122822943815182</v>
          </cell>
          <cell r="BI7">
            <v>2</v>
          </cell>
          <cell r="BJ7">
            <v>0.64347479927982065</v>
          </cell>
          <cell r="BK7">
            <v>2</v>
          </cell>
          <cell r="BL7">
            <v>0.13221346233010772</v>
          </cell>
          <cell r="BM7">
            <v>2</v>
          </cell>
          <cell r="BN7">
            <v>0.57983569606388841</v>
          </cell>
          <cell r="BO7">
            <v>2</v>
          </cell>
          <cell r="BP7">
            <v>1.2844196895447111</v>
          </cell>
          <cell r="BQ7">
            <v>2</v>
          </cell>
          <cell r="BR7">
            <v>0.26201970294120319</v>
          </cell>
          <cell r="BS7">
            <v>2</v>
          </cell>
          <cell r="BT7">
            <v>10.59383768769815</v>
          </cell>
          <cell r="BU7">
            <v>2</v>
          </cell>
          <cell r="BV7">
            <v>2.8226686485396661E-2</v>
          </cell>
          <cell r="BW7">
            <v>2</v>
          </cell>
          <cell r="BX7">
            <v>4.4046507049819805</v>
          </cell>
          <cell r="BY7">
            <v>2</v>
          </cell>
          <cell r="BZ7">
            <v>0.6029545525689457</v>
          </cell>
          <cell r="CA7">
            <v>2</v>
          </cell>
          <cell r="CB7">
            <v>1.2672824727770153</v>
          </cell>
          <cell r="CC7">
            <v>2</v>
          </cell>
          <cell r="CD7">
            <v>0.58192035347889726</v>
          </cell>
          <cell r="CE7">
            <v>2</v>
          </cell>
          <cell r="CF7">
            <v>0.41313116747735612</v>
          </cell>
          <cell r="CG7">
            <v>2</v>
          </cell>
          <cell r="CH7">
            <v>1.3345149241297412</v>
          </cell>
          <cell r="CI7">
            <v>2</v>
          </cell>
          <cell r="CJ7">
            <v>0.20484723455002443</v>
          </cell>
          <cell r="CK7">
            <v>2</v>
          </cell>
          <cell r="CL7">
            <v>2.8721955386315448</v>
          </cell>
          <cell r="CM7">
            <v>2</v>
          </cell>
          <cell r="CN7">
            <v>0.94533699077762601</v>
          </cell>
          <cell r="CO7">
            <v>2</v>
          </cell>
          <cell r="CP7">
            <v>0.48121828304768177</v>
          </cell>
          <cell r="CQ7">
            <v>2</v>
          </cell>
          <cell r="CR7">
            <v>0.30307996292066419</v>
          </cell>
          <cell r="CS7">
            <v>2</v>
          </cell>
          <cell r="CT7">
            <v>0.99907680834971702</v>
          </cell>
          <cell r="CU7">
            <v>2</v>
          </cell>
          <cell r="CV7">
            <v>0.14348349353585599</v>
          </cell>
          <cell r="CW7">
            <v>2</v>
          </cell>
          <cell r="CX7">
            <v>3.2400448479548642</v>
          </cell>
          <cell r="CY7">
            <v>2</v>
          </cell>
          <cell r="CZ7">
            <v>1.2212584859877069</v>
          </cell>
          <cell r="DA7">
            <v>2</v>
          </cell>
          <cell r="DB7">
            <v>0.66990269703698535</v>
          </cell>
          <cell r="DC7">
            <v>2</v>
          </cell>
          <cell r="DD7">
            <v>1.1800145106224422</v>
          </cell>
          <cell r="DE7">
            <v>2</v>
          </cell>
          <cell r="DF7">
            <v>0.16886915430772953</v>
          </cell>
          <cell r="DG7">
            <v>2</v>
          </cell>
          <cell r="DH7">
            <v>9.4046669507530822</v>
          </cell>
          <cell r="DI7">
            <v>2</v>
          </cell>
          <cell r="DJ7">
            <v>2.2407593656794681E-2</v>
          </cell>
          <cell r="DK7">
            <v>2</v>
          </cell>
          <cell r="DL7">
            <v>2.5400774084990978</v>
          </cell>
          <cell r="DM7">
            <v>2</v>
          </cell>
          <cell r="DN7">
            <v>0.97669929116400367</v>
          </cell>
          <cell r="DO7">
            <v>2</v>
          </cell>
          <cell r="DP7">
            <v>0.49895605311069574</v>
          </cell>
          <cell r="DQ7">
            <v>2</v>
          </cell>
          <cell r="DR7">
            <v>0.94546877960986575</v>
          </cell>
          <cell r="DS7">
            <v>2</v>
          </cell>
          <cell r="DT7">
            <v>0.11895328461453278</v>
          </cell>
          <cell r="DU7">
            <v>2</v>
          </cell>
          <cell r="DV7">
            <v>3.2390979465331871</v>
          </cell>
          <cell r="DW7">
            <v>2</v>
          </cell>
          <cell r="DX7">
            <v>1.389437933008788</v>
          </cell>
          <cell r="DY7">
            <v>2</v>
          </cell>
          <cell r="DZ7">
            <v>0.20154156598260409</v>
          </cell>
          <cell r="EA7">
            <v>2</v>
          </cell>
          <cell r="EB7">
            <v>0.27587902193490449</v>
          </cell>
          <cell r="EC7">
            <v>2</v>
          </cell>
          <cell r="ED7">
            <v>1.1924361722788885</v>
          </cell>
          <cell r="EE7">
            <v>2</v>
          </cell>
          <cell r="EF7">
            <v>0.17980325332800171</v>
          </cell>
          <cell r="EG7">
            <v>2</v>
          </cell>
          <cell r="EH7">
            <v>3.5643069755668852</v>
          </cell>
          <cell r="EI7">
            <v>2</v>
          </cell>
          <cell r="EJ7">
            <v>1.350064638074244</v>
          </cell>
          <cell r="EK7">
            <v>2</v>
          </cell>
          <cell r="EL7">
            <v>0.402474402770583</v>
          </cell>
          <cell r="EM7">
            <v>2</v>
          </cell>
          <cell r="EN7">
            <v>0.34238597077612476</v>
          </cell>
          <cell r="EO7">
            <v>2</v>
          </cell>
          <cell r="EP7">
            <v>1.2967686365232132</v>
          </cell>
          <cell r="EQ7">
            <v>2</v>
          </cell>
          <cell r="ER7">
            <v>0.17261332742272023</v>
          </cell>
        </row>
        <row r="8">
          <cell r="A8">
            <v>3</v>
          </cell>
          <cell r="B8">
            <v>47.625042802769102</v>
          </cell>
          <cell r="C8">
            <v>3</v>
          </cell>
          <cell r="D8">
            <v>0.12809475133297896</v>
          </cell>
          <cell r="E8">
            <v>3</v>
          </cell>
          <cell r="F8">
            <v>0.20338768967703053</v>
          </cell>
          <cell r="G8">
            <v>3</v>
          </cell>
          <cell r="H8">
            <v>0.12174153551862431</v>
          </cell>
          <cell r="I8">
            <v>3</v>
          </cell>
          <cell r="J8">
            <v>0.30664208732922299</v>
          </cell>
          <cell r="K8">
            <v>3</v>
          </cell>
          <cell r="L8">
            <v>2.4546361097864396E-2</v>
          </cell>
          <cell r="M8">
            <v>3</v>
          </cell>
          <cell r="N8">
            <v>3.8084069721001632E-2</v>
          </cell>
          <cell r="O8">
            <v>3</v>
          </cell>
          <cell r="P8">
            <v>2.1887778662507185E-2</v>
          </cell>
          <cell r="Q8">
            <v>3</v>
          </cell>
          <cell r="R8">
            <v>2.8187945378181568E-2</v>
          </cell>
          <cell r="S8">
            <v>3</v>
          </cell>
          <cell r="T8">
            <v>1.2678120660280611E-2</v>
          </cell>
          <cell r="U8">
            <v>3</v>
          </cell>
          <cell r="V8">
            <v>7.4723568839282176E-2</v>
          </cell>
          <cell r="W8">
            <v>3</v>
          </cell>
          <cell r="X8">
            <v>5.1658380360326603</v>
          </cell>
          <cell r="Y8">
            <v>3</v>
          </cell>
          <cell r="Z8">
            <v>1.0454677088395206</v>
          </cell>
          <cell r="AA8">
            <v>3</v>
          </cell>
          <cell r="AB8">
            <v>3.4049811268597421</v>
          </cell>
          <cell r="AC8">
            <v>3</v>
          </cell>
          <cell r="AD8">
            <v>0.11394705691229286</v>
          </cell>
          <cell r="AE8">
            <v>3</v>
          </cell>
          <cell r="AF8">
            <v>0.1836123306193741</v>
          </cell>
          <cell r="AG8">
            <v>3</v>
          </cell>
          <cell r="AH8">
            <v>0.30747899531790457</v>
          </cell>
          <cell r="AI8">
            <v>3</v>
          </cell>
          <cell r="AJ8">
            <v>0.64250336190653357</v>
          </cell>
          <cell r="AK8">
            <v>3</v>
          </cell>
          <cell r="AL8">
            <v>2.1047690344631272E-2</v>
          </cell>
          <cell r="AM8">
            <v>3</v>
          </cell>
          <cell r="AN8">
            <v>0.13962817489864798</v>
          </cell>
          <cell r="AO8">
            <v>3</v>
          </cell>
          <cell r="AP8">
            <v>0.13133513607900635</v>
          </cell>
          <cell r="AQ8">
            <v>3</v>
          </cell>
          <cell r="AR8">
            <v>0.21737350265790642</v>
          </cell>
          <cell r="AS8">
            <v>3</v>
          </cell>
          <cell r="AT8">
            <v>1.5304941537128915</v>
          </cell>
          <cell r="AU8">
            <v>3</v>
          </cell>
          <cell r="AV8">
            <v>0.4128493585749039</v>
          </cell>
          <cell r="AW8">
            <v>3</v>
          </cell>
          <cell r="AX8">
            <v>0.7596764451165926</v>
          </cell>
          <cell r="AY8">
            <v>3</v>
          </cell>
          <cell r="AZ8">
            <v>0.10732053575127813</v>
          </cell>
          <cell r="BA8">
            <v>3</v>
          </cell>
          <cell r="BB8">
            <v>9.135924772130922</v>
          </cell>
          <cell r="BC8">
            <v>3</v>
          </cell>
          <cell r="BD8">
            <v>0.1008104572444494</v>
          </cell>
          <cell r="BE8">
            <v>3</v>
          </cell>
          <cell r="BF8">
            <v>1.4720970530459117</v>
          </cell>
          <cell r="BG8">
            <v>3</v>
          </cell>
          <cell r="BH8">
            <v>1.6533386847627847</v>
          </cell>
          <cell r="BI8">
            <v>3</v>
          </cell>
          <cell r="BJ8">
            <v>1.0252512351033194</v>
          </cell>
          <cell r="BK8">
            <v>3</v>
          </cell>
          <cell r="BL8">
            <v>0.19949990162114598</v>
          </cell>
          <cell r="BM8">
            <v>3</v>
          </cell>
          <cell r="BN8">
            <v>0.86760091129179562</v>
          </cell>
          <cell r="BO8">
            <v>3</v>
          </cell>
          <cell r="BP8">
            <v>1.9172827777290402</v>
          </cell>
          <cell r="BQ8">
            <v>3</v>
          </cell>
          <cell r="BR8">
            <v>0.39666892219549393</v>
          </cell>
          <cell r="BS8">
            <v>3</v>
          </cell>
          <cell r="BT8">
            <v>16.101812156942536</v>
          </cell>
          <cell r="BU8">
            <v>3</v>
          </cell>
          <cell r="BV8">
            <v>4.3161066061106958E-2</v>
          </cell>
          <cell r="BW8">
            <v>3</v>
          </cell>
          <cell r="BX8">
            <v>6.7437005629484599</v>
          </cell>
          <cell r="BY8">
            <v>3</v>
          </cell>
          <cell r="BZ8">
            <v>0.91743643660887686</v>
          </cell>
          <cell r="CA8">
            <v>3</v>
          </cell>
          <cell r="CB8">
            <v>1.9559942764138836</v>
          </cell>
          <cell r="CC8">
            <v>3</v>
          </cell>
          <cell r="CD8">
            <v>0.87999607826494908</v>
          </cell>
          <cell r="CE8">
            <v>3</v>
          </cell>
          <cell r="CF8">
            <v>0.63418797691309103</v>
          </cell>
          <cell r="CG8">
            <v>3</v>
          </cell>
          <cell r="CH8">
            <v>2.0528517505313548</v>
          </cell>
          <cell r="CI8">
            <v>3</v>
          </cell>
          <cell r="CJ8">
            <v>0.30323404421630479</v>
          </cell>
          <cell r="CK8">
            <v>3</v>
          </cell>
          <cell r="CL8">
            <v>4.3614450520133117</v>
          </cell>
          <cell r="CM8">
            <v>3</v>
          </cell>
          <cell r="CN8">
            <v>1.4414080521708179</v>
          </cell>
          <cell r="CO8">
            <v>3</v>
          </cell>
          <cell r="CP8">
            <v>0.7272421547267055</v>
          </cell>
          <cell r="CQ8">
            <v>3</v>
          </cell>
          <cell r="CR8">
            <v>0.45893397747300368</v>
          </cell>
          <cell r="CS8">
            <v>3</v>
          </cell>
          <cell r="CT8">
            <v>1.5190062645440094</v>
          </cell>
          <cell r="CU8">
            <v>3</v>
          </cell>
          <cell r="CV8">
            <v>0.21485460309877452</v>
          </cell>
          <cell r="CW8">
            <v>3</v>
          </cell>
          <cell r="CX8">
            <v>4.8790629485442523</v>
          </cell>
          <cell r="CY8">
            <v>3</v>
          </cell>
          <cell r="CZ8">
            <v>1.8378846399325555</v>
          </cell>
          <cell r="DA8">
            <v>3</v>
          </cell>
          <cell r="DB8">
            <v>1.0138309228976488</v>
          </cell>
          <cell r="DC8">
            <v>3</v>
          </cell>
          <cell r="DD8">
            <v>1.7783136975402938</v>
          </cell>
          <cell r="DE8">
            <v>3</v>
          </cell>
          <cell r="DF8">
            <v>0.24903368817375465</v>
          </cell>
          <cell r="DG8">
            <v>3</v>
          </cell>
          <cell r="DH8">
            <v>14.409934850218406</v>
          </cell>
          <cell r="DI8">
            <v>3</v>
          </cell>
          <cell r="DJ8">
            <v>3.3783224669290228E-2</v>
          </cell>
          <cell r="DK8">
            <v>3</v>
          </cell>
          <cell r="DL8">
            <v>3.8301929634545622</v>
          </cell>
          <cell r="DM8">
            <v>3</v>
          </cell>
          <cell r="DN8">
            <v>1.4806532641063785</v>
          </cell>
          <cell r="DO8">
            <v>3</v>
          </cell>
          <cell r="DP8">
            <v>0.7544007989738406</v>
          </cell>
          <cell r="DQ8">
            <v>3</v>
          </cell>
          <cell r="DR8">
            <v>1.4181903826241304</v>
          </cell>
          <cell r="DS8">
            <v>3</v>
          </cell>
          <cell r="DT8">
            <v>0.17694851775021234</v>
          </cell>
          <cell r="DU8">
            <v>3</v>
          </cell>
          <cell r="DV8">
            <v>5.0530033931898357</v>
          </cell>
          <cell r="DW8">
            <v>3</v>
          </cell>
          <cell r="DX8">
            <v>2.1523176162560445</v>
          </cell>
          <cell r="DY8">
            <v>3</v>
          </cell>
          <cell r="DZ8">
            <v>0.3053814222814602</v>
          </cell>
          <cell r="EA8">
            <v>3</v>
          </cell>
          <cell r="EB8">
            <v>0.41482856163741333</v>
          </cell>
          <cell r="EC8">
            <v>3</v>
          </cell>
          <cell r="ED8">
            <v>1.9195931560523465</v>
          </cell>
          <cell r="EE8">
            <v>3</v>
          </cell>
          <cell r="EF8">
            <v>0.26088263696257097</v>
          </cell>
          <cell r="EG8">
            <v>3</v>
          </cell>
          <cell r="EH8">
            <v>5.4355074830831143</v>
          </cell>
          <cell r="EI8">
            <v>3</v>
          </cell>
          <cell r="EJ8">
            <v>2.0424682608681795</v>
          </cell>
          <cell r="EK8">
            <v>3</v>
          </cell>
          <cell r="EL8">
            <v>0.63131200656462894</v>
          </cell>
          <cell r="EM8">
            <v>3</v>
          </cell>
          <cell r="EN8">
            <v>0.52880093034693265</v>
          </cell>
          <cell r="EO8">
            <v>3</v>
          </cell>
          <cell r="EP8">
            <v>1.9847745564271084</v>
          </cell>
          <cell r="EQ8">
            <v>3</v>
          </cell>
          <cell r="ER8">
            <v>0.24815172887626524</v>
          </cell>
        </row>
        <row r="9">
          <cell r="A9">
            <v>4</v>
          </cell>
          <cell r="B9">
            <v>63.97508277772576</v>
          </cell>
          <cell r="C9">
            <v>4</v>
          </cell>
          <cell r="D9">
            <v>0.17896135044404024</v>
          </cell>
          <cell r="E9">
            <v>4</v>
          </cell>
          <cell r="F9">
            <v>0.27090623328161784</v>
          </cell>
          <cell r="G9">
            <v>4</v>
          </cell>
          <cell r="H9">
            <v>0.16085236999786007</v>
          </cell>
          <cell r="I9">
            <v>4</v>
          </cell>
          <cell r="J9">
            <v>0.41079360655628078</v>
          </cell>
          <cell r="K9">
            <v>4</v>
          </cell>
          <cell r="L9">
            <v>3.2690989126364221E-2</v>
          </cell>
          <cell r="M9">
            <v>4</v>
          </cell>
          <cell r="N9">
            <v>5.1746275144446859E-2</v>
          </cell>
          <cell r="O9">
            <v>4</v>
          </cell>
          <cell r="P9">
            <v>2.9181865905200079E-2</v>
          </cell>
          <cell r="Q9">
            <v>4</v>
          </cell>
          <cell r="R9">
            <v>3.7576866105820672E-2</v>
          </cell>
          <cell r="S9">
            <v>4</v>
          </cell>
          <cell r="T9">
            <v>1.7325314639952908E-2</v>
          </cell>
          <cell r="U9">
            <v>4</v>
          </cell>
          <cell r="V9">
            <v>0.10024853045420502</v>
          </cell>
          <cell r="W9">
            <v>4</v>
          </cell>
          <cell r="X9">
            <v>7.0390672396613514</v>
          </cell>
          <cell r="Y9">
            <v>4</v>
          </cell>
          <cell r="Z9">
            <v>1.4797431120265354</v>
          </cell>
          <cell r="AA9">
            <v>4</v>
          </cell>
          <cell r="AB9">
            <v>4.6067444377942435</v>
          </cell>
          <cell r="AC9">
            <v>4</v>
          </cell>
          <cell r="AD9">
            <v>0.1529610478413225</v>
          </cell>
          <cell r="AE9">
            <v>4</v>
          </cell>
          <cell r="AF9">
            <v>0.24297781470682642</v>
          </cell>
          <cell r="AG9">
            <v>4</v>
          </cell>
          <cell r="AH9">
            <v>0.41139623903274125</v>
          </cell>
          <cell r="AI9">
            <v>4</v>
          </cell>
          <cell r="AJ9">
            <v>0.85338616286379199</v>
          </cell>
          <cell r="AK9">
            <v>4</v>
          </cell>
          <cell r="AL9">
            <v>2.7617202546543974E-2</v>
          </cell>
          <cell r="AM9">
            <v>4</v>
          </cell>
          <cell r="AN9">
            <v>0.183956543909159</v>
          </cell>
          <cell r="AO9">
            <v>4</v>
          </cell>
          <cell r="AP9">
            <v>0.17104721271132034</v>
          </cell>
          <cell r="AQ9">
            <v>4</v>
          </cell>
          <cell r="AR9">
            <v>0.29262840720629141</v>
          </cell>
          <cell r="AS9">
            <v>4</v>
          </cell>
          <cell r="AT9">
            <v>2.0696935186175902</v>
          </cell>
          <cell r="AU9">
            <v>4</v>
          </cell>
          <cell r="AV9">
            <v>0.57681608609298096</v>
          </cell>
          <cell r="AW9">
            <v>4</v>
          </cell>
          <cell r="AX9">
            <v>1.0161011111036806</v>
          </cell>
          <cell r="AY9">
            <v>4</v>
          </cell>
          <cell r="AZ9">
            <v>0.14132352744489624</v>
          </cell>
          <cell r="BA9">
            <v>4</v>
          </cell>
          <cell r="BB9">
            <v>12.174532293227049</v>
          </cell>
          <cell r="BC9">
            <v>4</v>
          </cell>
          <cell r="BD9">
            <v>0.13506986277551894</v>
          </cell>
          <cell r="BE9">
            <v>4</v>
          </cell>
          <cell r="BF9">
            <v>1.9617899385432271</v>
          </cell>
          <cell r="BG9">
            <v>4</v>
          </cell>
          <cell r="BH9">
            <v>2.2220997234779589</v>
          </cell>
          <cell r="BI9">
            <v>4</v>
          </cell>
          <cell r="BJ9">
            <v>1.3853363136635992</v>
          </cell>
          <cell r="BK9">
            <v>4</v>
          </cell>
          <cell r="BL9">
            <v>0.26874548436496898</v>
          </cell>
          <cell r="BM9">
            <v>4</v>
          </cell>
          <cell r="BN9">
            <v>1.1514126598277337</v>
          </cell>
          <cell r="BO9">
            <v>4</v>
          </cell>
          <cell r="BP9">
            <v>2.5380666645490049</v>
          </cell>
          <cell r="BQ9">
            <v>4</v>
          </cell>
          <cell r="BR9">
            <v>0.5267008212069334</v>
          </cell>
          <cell r="BS9">
            <v>4</v>
          </cell>
          <cell r="BT9">
            <v>21.632224883974423</v>
          </cell>
          <cell r="BU9">
            <v>4</v>
          </cell>
          <cell r="BV9">
            <v>5.7093108014123706E-2</v>
          </cell>
          <cell r="BW9">
            <v>4</v>
          </cell>
          <cell r="BX9">
            <v>9.080129552415471</v>
          </cell>
          <cell r="BY9">
            <v>4</v>
          </cell>
          <cell r="BZ9">
            <v>1.2390856181789003</v>
          </cell>
          <cell r="CA9">
            <v>4</v>
          </cell>
          <cell r="CB9">
            <v>2.6168903073507384</v>
          </cell>
          <cell r="CC9">
            <v>4</v>
          </cell>
          <cell r="CD9">
            <v>1.1893073106141663</v>
          </cell>
          <cell r="CE9">
            <v>4</v>
          </cell>
          <cell r="CF9">
            <v>0.86085740223090068</v>
          </cell>
          <cell r="CG9">
            <v>4</v>
          </cell>
          <cell r="CH9">
            <v>2.7720503674700407</v>
          </cell>
          <cell r="CI9">
            <v>4</v>
          </cell>
          <cell r="CJ9">
            <v>0.40193854657072559</v>
          </cell>
          <cell r="CK9">
            <v>4</v>
          </cell>
          <cell r="CL9">
            <v>5.8608259031270054</v>
          </cell>
          <cell r="CM9">
            <v>4</v>
          </cell>
          <cell r="CN9">
            <v>1.9220591245586347</v>
          </cell>
          <cell r="CO9">
            <v>4</v>
          </cell>
          <cell r="CP9">
            <v>0.97166422968382182</v>
          </cell>
          <cell r="CQ9">
            <v>4</v>
          </cell>
          <cell r="CR9">
            <v>0.61345931080141236</v>
          </cell>
          <cell r="CS9">
            <v>4</v>
          </cell>
          <cell r="CT9">
            <v>2.0669535245693345</v>
          </cell>
          <cell r="CU9">
            <v>4</v>
          </cell>
          <cell r="CV9">
            <v>0.28668971351380268</v>
          </cell>
          <cell r="CW9">
            <v>4</v>
          </cell>
          <cell r="CX9">
            <v>6.5331685179488552</v>
          </cell>
          <cell r="CY9">
            <v>4</v>
          </cell>
          <cell r="CZ9">
            <v>2.4715621572731652</v>
          </cell>
          <cell r="DA9">
            <v>4</v>
          </cell>
          <cell r="DB9">
            <v>1.3622839884710036</v>
          </cell>
          <cell r="DC9">
            <v>4</v>
          </cell>
          <cell r="DD9">
            <v>2.3684628651294672</v>
          </cell>
          <cell r="DE9">
            <v>4</v>
          </cell>
          <cell r="DF9">
            <v>0.33085950707521933</v>
          </cell>
          <cell r="DG9">
            <v>4</v>
          </cell>
          <cell r="DH9">
            <v>19.345076558487591</v>
          </cell>
          <cell r="DI9">
            <v>4</v>
          </cell>
          <cell r="DJ9">
            <v>4.4944018497218075E-2</v>
          </cell>
          <cell r="DK9">
            <v>4</v>
          </cell>
          <cell r="DL9">
            <v>5.1546316973839073</v>
          </cell>
          <cell r="DM9">
            <v>4</v>
          </cell>
          <cell r="DN9">
            <v>1.9973175556387761</v>
          </cell>
          <cell r="DO9">
            <v>4</v>
          </cell>
          <cell r="DP9">
            <v>1.0089117269420074</v>
          </cell>
          <cell r="DQ9">
            <v>4</v>
          </cell>
          <cell r="DR9">
            <v>1.917328208591911</v>
          </cell>
          <cell r="DS9">
            <v>4</v>
          </cell>
          <cell r="DT9">
            <v>0.23107420621121336</v>
          </cell>
          <cell r="DU9">
            <v>4</v>
          </cell>
          <cell r="DV9">
            <v>6.8188621235020328</v>
          </cell>
          <cell r="DW9">
            <v>4</v>
          </cell>
          <cell r="DX9">
            <v>2.885020785964584</v>
          </cell>
          <cell r="DY9">
            <v>4</v>
          </cell>
          <cell r="DZ9">
            <v>0.40785709126899211</v>
          </cell>
          <cell r="EA9">
            <v>4</v>
          </cell>
          <cell r="EB9">
            <v>0.56473489159800982</v>
          </cell>
          <cell r="EC9">
            <v>4</v>
          </cell>
          <cell r="ED9">
            <v>2.6045481606435912</v>
          </cell>
          <cell r="EE9">
            <v>4</v>
          </cell>
          <cell r="EF9">
            <v>0.35670119402685641</v>
          </cell>
          <cell r="EG9">
            <v>4</v>
          </cell>
          <cell r="EH9">
            <v>7.2487594074336617</v>
          </cell>
          <cell r="EI9">
            <v>4</v>
          </cell>
          <cell r="EJ9">
            <v>2.7131916043628288</v>
          </cell>
          <cell r="EK9">
            <v>4</v>
          </cell>
          <cell r="EL9">
            <v>0.83857386348437835</v>
          </cell>
          <cell r="EM9">
            <v>4</v>
          </cell>
          <cell r="EN9">
            <v>0.69743803666006843</v>
          </cell>
          <cell r="EO9">
            <v>4</v>
          </cell>
          <cell r="EP9">
            <v>2.675456550596512</v>
          </cell>
          <cell r="EQ9">
            <v>4</v>
          </cell>
          <cell r="ER9">
            <v>0.32409935232987375</v>
          </cell>
        </row>
        <row r="10">
          <cell r="A10">
            <v>5</v>
          </cell>
          <cell r="B10">
            <v>80.723989186888758</v>
          </cell>
          <cell r="C10">
            <v>5</v>
          </cell>
          <cell r="D10">
            <v>0.22055273474634299</v>
          </cell>
          <cell r="E10">
            <v>5</v>
          </cell>
          <cell r="F10">
            <v>0.33803562034668544</v>
          </cell>
          <cell r="G10">
            <v>5</v>
          </cell>
          <cell r="H10">
            <v>0.2007936319086428</v>
          </cell>
          <cell r="I10">
            <v>5</v>
          </cell>
          <cell r="J10">
            <v>0.51518659748754969</v>
          </cell>
          <cell r="K10">
            <v>5</v>
          </cell>
          <cell r="L10">
            <v>4.1309970801000399E-2</v>
          </cell>
          <cell r="M10">
            <v>5</v>
          </cell>
          <cell r="N10">
            <v>6.4694511944462116E-2</v>
          </cell>
          <cell r="O10">
            <v>5</v>
          </cell>
          <cell r="P10">
            <v>3.6955129054312669E-2</v>
          </cell>
          <cell r="Q10">
            <v>5</v>
          </cell>
          <cell r="R10">
            <v>4.7581173735464034E-2</v>
          </cell>
          <cell r="S10">
            <v>5</v>
          </cell>
          <cell r="T10">
            <v>2.2033527110178846E-2</v>
          </cell>
          <cell r="U10">
            <v>5</v>
          </cell>
          <cell r="V10">
            <v>0.12466323670485717</v>
          </cell>
          <cell r="W10">
            <v>5</v>
          </cell>
          <cell r="X10">
            <v>8.8203480734709014</v>
          </cell>
          <cell r="Y10">
            <v>5</v>
          </cell>
          <cell r="Z10">
            <v>1.9219322029322976</v>
          </cell>
          <cell r="AA10">
            <v>5</v>
          </cell>
          <cell r="AB10">
            <v>5.6971712929659617</v>
          </cell>
          <cell r="AC10">
            <v>5</v>
          </cell>
          <cell r="AD10">
            <v>0.19063736568801778</v>
          </cell>
          <cell r="AE10">
            <v>5</v>
          </cell>
          <cell r="AF10">
            <v>0.31002826419170854</v>
          </cell>
          <cell r="AG10">
            <v>5</v>
          </cell>
          <cell r="AH10">
            <v>0.5182240282955185</v>
          </cell>
          <cell r="AI10">
            <v>5</v>
          </cell>
          <cell r="AJ10">
            <v>1.0636834147249408</v>
          </cell>
          <cell r="AK10">
            <v>5</v>
          </cell>
          <cell r="AL10">
            <v>3.4092390680381841E-2</v>
          </cell>
          <cell r="AM10">
            <v>5</v>
          </cell>
          <cell r="AN10">
            <v>0.2284735770132571</v>
          </cell>
          <cell r="AO10">
            <v>5</v>
          </cell>
          <cell r="AP10">
            <v>0.21292233779291686</v>
          </cell>
          <cell r="AQ10">
            <v>5</v>
          </cell>
          <cell r="AR10">
            <v>0.36712112660848195</v>
          </cell>
          <cell r="AS10">
            <v>5</v>
          </cell>
          <cell r="AT10">
            <v>2.7161074082609353</v>
          </cell>
          <cell r="AU10">
            <v>5</v>
          </cell>
          <cell r="AV10">
            <v>0.82503618339764517</v>
          </cell>
          <cell r="AW10">
            <v>5</v>
          </cell>
          <cell r="AX10">
            <v>1.2611982920843099</v>
          </cell>
          <cell r="AY10">
            <v>5</v>
          </cell>
          <cell r="AZ10">
            <v>0.17503056288599361</v>
          </cell>
          <cell r="BA10">
            <v>5</v>
          </cell>
          <cell r="BB10">
            <v>15.36450743038972</v>
          </cell>
          <cell r="BC10">
            <v>5</v>
          </cell>
          <cell r="BD10">
            <v>0.16800996561873202</v>
          </cell>
          <cell r="BE10">
            <v>5</v>
          </cell>
          <cell r="BF10">
            <v>2.4462448666798973</v>
          </cell>
          <cell r="BG10">
            <v>5</v>
          </cell>
          <cell r="BH10">
            <v>2.8031040271224263</v>
          </cell>
          <cell r="BI10">
            <v>5</v>
          </cell>
          <cell r="BJ10">
            <v>1.7463050643092841</v>
          </cell>
          <cell r="BK10">
            <v>5</v>
          </cell>
          <cell r="BL10">
            <v>0.33507760155288091</v>
          </cell>
          <cell r="BM10">
            <v>5</v>
          </cell>
          <cell r="BN10">
            <v>1.4358029141678048</v>
          </cell>
          <cell r="BO10">
            <v>5</v>
          </cell>
          <cell r="BP10">
            <v>3.1583929502487238</v>
          </cell>
          <cell r="BQ10">
            <v>5</v>
          </cell>
          <cell r="BR10">
            <v>0.6687320139044759</v>
          </cell>
          <cell r="BS10">
            <v>5</v>
          </cell>
          <cell r="BT10">
            <v>27.001060555389198</v>
          </cell>
          <cell r="BU10">
            <v>5</v>
          </cell>
          <cell r="BV10">
            <v>7.1596985152884429E-2</v>
          </cell>
          <cell r="BW10">
            <v>5</v>
          </cell>
          <cell r="BX10">
            <v>11.344810168177105</v>
          </cell>
          <cell r="BY10">
            <v>5</v>
          </cell>
          <cell r="BZ10">
            <v>1.5470458754059377</v>
          </cell>
          <cell r="CA10">
            <v>5</v>
          </cell>
          <cell r="CB10">
            <v>3.2976190626159658</v>
          </cell>
          <cell r="CC10">
            <v>5</v>
          </cell>
          <cell r="CD10">
            <v>1.4771654508331868</v>
          </cell>
          <cell r="CE10">
            <v>5</v>
          </cell>
          <cell r="CF10">
            <v>1.0752836775375991</v>
          </cell>
          <cell r="CG10">
            <v>5</v>
          </cell>
          <cell r="CH10">
            <v>3.4489275537210431</v>
          </cell>
          <cell r="CI10">
            <v>5</v>
          </cell>
          <cell r="CJ10">
            <v>0.49876854806337306</v>
          </cell>
          <cell r="CK10">
            <v>5</v>
          </cell>
          <cell r="CL10">
            <v>7.3229861446806019</v>
          </cell>
          <cell r="CM10">
            <v>5</v>
          </cell>
          <cell r="CN10">
            <v>2.4094557168501871</v>
          </cell>
          <cell r="CO10">
            <v>5</v>
          </cell>
          <cell r="CP10">
            <v>1.2185560250701812</v>
          </cell>
          <cell r="CQ10">
            <v>5</v>
          </cell>
          <cell r="CR10">
            <v>0.76788172197280125</v>
          </cell>
          <cell r="CS10">
            <v>5</v>
          </cell>
          <cell r="CT10">
            <v>2.5684598748290561</v>
          </cell>
          <cell r="CU10">
            <v>5</v>
          </cell>
          <cell r="CV10">
            <v>0.35863280595837554</v>
          </cell>
          <cell r="CW10">
            <v>5</v>
          </cell>
          <cell r="CX10">
            <v>8.1356501205668899</v>
          </cell>
          <cell r="CY10">
            <v>5</v>
          </cell>
          <cell r="CZ10">
            <v>3.0867926124514748</v>
          </cell>
          <cell r="DA10">
            <v>5</v>
          </cell>
          <cell r="DB10">
            <v>1.7056451015982883</v>
          </cell>
          <cell r="DC10">
            <v>5</v>
          </cell>
          <cell r="DD10">
            <v>2.9322824526226525</v>
          </cell>
          <cell r="DE10">
            <v>5</v>
          </cell>
          <cell r="DF10">
            <v>0.41092995389447468</v>
          </cell>
          <cell r="DG10">
            <v>5</v>
          </cell>
          <cell r="DH10">
            <v>24.271739577516822</v>
          </cell>
          <cell r="DI10">
            <v>5</v>
          </cell>
          <cell r="DJ10">
            <v>5.6227063671748803E-2</v>
          </cell>
          <cell r="DK10">
            <v>5</v>
          </cell>
          <cell r="DL10">
            <v>6.4631435889924624</v>
          </cell>
          <cell r="DM10">
            <v>5</v>
          </cell>
          <cell r="DN10">
            <v>2.5017027000951306</v>
          </cell>
          <cell r="DO10">
            <v>5</v>
          </cell>
          <cell r="DP10">
            <v>1.2651999314140945</v>
          </cell>
          <cell r="DQ10">
            <v>5</v>
          </cell>
          <cell r="DR10">
            <v>2.4025767238165892</v>
          </cell>
          <cell r="DS10">
            <v>5</v>
          </cell>
          <cell r="DT10">
            <v>0.29366423366664818</v>
          </cell>
          <cell r="DU10">
            <v>5</v>
          </cell>
          <cell r="DV10">
            <v>8.5535689449151544</v>
          </cell>
          <cell r="DW10">
            <v>5</v>
          </cell>
          <cell r="DX10">
            <v>3.6215995562911822</v>
          </cell>
          <cell r="DY10">
            <v>5</v>
          </cell>
          <cell r="DZ10">
            <v>0.50685412314436062</v>
          </cell>
          <cell r="EA10">
            <v>5</v>
          </cell>
          <cell r="EB10">
            <v>0.70138905954826281</v>
          </cell>
          <cell r="EC10">
            <v>5</v>
          </cell>
          <cell r="ED10">
            <v>3.2799324405501342</v>
          </cell>
          <cell r="EE10">
            <v>5</v>
          </cell>
          <cell r="EF10">
            <v>0.44379376538121418</v>
          </cell>
          <cell r="EG10">
            <v>5</v>
          </cell>
          <cell r="EH10">
            <v>9.1007115137839172</v>
          </cell>
          <cell r="EI10">
            <v>5</v>
          </cell>
          <cell r="EJ10">
            <v>3.3831090810838371</v>
          </cell>
          <cell r="EK10">
            <v>5</v>
          </cell>
          <cell r="EL10">
            <v>1.0445357262415909</v>
          </cell>
          <cell r="EM10">
            <v>5</v>
          </cell>
          <cell r="EN10">
            <v>0.89536678545892157</v>
          </cell>
          <cell r="EO10">
            <v>5</v>
          </cell>
          <cell r="EP10">
            <v>3.3716874149029041</v>
          </cell>
          <cell r="EQ10">
            <v>5</v>
          </cell>
          <cell r="ER10">
            <v>0.40601250609666378</v>
          </cell>
        </row>
        <row r="11">
          <cell r="A11">
            <v>6</v>
          </cell>
          <cell r="B11">
            <v>97.018149969789192</v>
          </cell>
          <cell r="C11">
            <v>6</v>
          </cell>
          <cell r="D11">
            <v>0.25713787484060024</v>
          </cell>
          <cell r="E11">
            <v>6</v>
          </cell>
          <cell r="F11">
            <v>0.40637852087003112</v>
          </cell>
          <cell r="G11">
            <v>6</v>
          </cell>
          <cell r="H11">
            <v>0.24033314421827776</v>
          </cell>
          <cell r="I11">
            <v>6</v>
          </cell>
          <cell r="J11">
            <v>0.61904094086290296</v>
          </cell>
          <cell r="K11">
            <v>6</v>
          </cell>
          <cell r="L11">
            <v>4.9765802373216789E-2</v>
          </cell>
          <cell r="M11">
            <v>6</v>
          </cell>
          <cell r="N11">
            <v>7.7137066008351435E-2</v>
          </cell>
          <cell r="O11">
            <v>6</v>
          </cell>
          <cell r="P11">
            <v>4.4717406966852488E-2</v>
          </cell>
          <cell r="Q11">
            <v>6</v>
          </cell>
          <cell r="R11">
            <v>5.7064540163088484E-2</v>
          </cell>
          <cell r="S11">
            <v>6</v>
          </cell>
          <cell r="T11">
            <v>2.7515641021978635E-2</v>
          </cell>
          <cell r="U11">
            <v>6</v>
          </cell>
          <cell r="V11">
            <v>0.14869213486206506</v>
          </cell>
          <cell r="W11">
            <v>6</v>
          </cell>
          <cell r="X11">
            <v>10.925639396009915</v>
          </cell>
          <cell r="Y11">
            <v>6</v>
          </cell>
          <cell r="Z11">
            <v>2.4646101229258934</v>
          </cell>
          <cell r="AA11">
            <v>6</v>
          </cell>
          <cell r="AB11">
            <v>6.9886957638116822</v>
          </cell>
          <cell r="AC11">
            <v>6</v>
          </cell>
          <cell r="AD11">
            <v>0.23111688273726105</v>
          </cell>
          <cell r="AE11">
            <v>6</v>
          </cell>
          <cell r="AF11">
            <v>0.3879054848791551</v>
          </cell>
          <cell r="AG11">
            <v>6</v>
          </cell>
          <cell r="AH11">
            <v>0.62757975301883762</v>
          </cell>
          <cell r="AI11">
            <v>6</v>
          </cell>
          <cell r="AJ11">
            <v>1.2704311341621843</v>
          </cell>
          <cell r="AK11">
            <v>6</v>
          </cell>
          <cell r="AL11">
            <v>4.0717332893098278E-2</v>
          </cell>
          <cell r="AM11">
            <v>6</v>
          </cell>
          <cell r="AN11">
            <v>0.27293160833386204</v>
          </cell>
          <cell r="AO11">
            <v>6</v>
          </cell>
          <cell r="AP11">
            <v>0.25347116587770918</v>
          </cell>
          <cell r="AQ11">
            <v>6</v>
          </cell>
          <cell r="AR11">
            <v>0.43929067570875796</v>
          </cell>
          <cell r="AS11">
            <v>6</v>
          </cell>
          <cell r="AT11">
            <v>3.3088889152778944</v>
          </cell>
          <cell r="AU11">
            <v>6</v>
          </cell>
          <cell r="AV11">
            <v>0.99995201814441603</v>
          </cell>
          <cell r="AW11">
            <v>6</v>
          </cell>
          <cell r="AX11">
            <v>1.5250754489351146</v>
          </cell>
          <cell r="AY11">
            <v>6</v>
          </cell>
          <cell r="AZ11">
            <v>0.20763752224288687</v>
          </cell>
          <cell r="BA11">
            <v>6</v>
          </cell>
          <cell r="BB11">
            <v>18.346265006993825</v>
          </cell>
          <cell r="BC11">
            <v>6</v>
          </cell>
          <cell r="BD11">
            <v>0.20325256359962574</v>
          </cell>
          <cell r="BE11">
            <v>6</v>
          </cell>
          <cell r="BF11">
            <v>2.8869904182443324</v>
          </cell>
          <cell r="BG11">
            <v>6</v>
          </cell>
          <cell r="BH11">
            <v>3.3138576664508674</v>
          </cell>
          <cell r="BI11">
            <v>6</v>
          </cell>
          <cell r="BJ11">
            <v>2.0989876891413521</v>
          </cell>
          <cell r="BK11">
            <v>6</v>
          </cell>
          <cell r="BL11">
            <v>0.40551108066963998</v>
          </cell>
          <cell r="BM11">
            <v>6</v>
          </cell>
          <cell r="BN11">
            <v>1.7159698363700802</v>
          </cell>
          <cell r="BO11">
            <v>6</v>
          </cell>
          <cell r="BP11">
            <v>3.7820613995023438</v>
          </cell>
          <cell r="BQ11">
            <v>6</v>
          </cell>
          <cell r="BR11">
            <v>0.80066834124283803</v>
          </cell>
          <cell r="BS11">
            <v>6</v>
          </cell>
          <cell r="BT11">
            <v>32.469908796274922</v>
          </cell>
          <cell r="BU11">
            <v>6</v>
          </cell>
          <cell r="BV11">
            <v>8.5574657873923834E-2</v>
          </cell>
          <cell r="BW11">
            <v>6</v>
          </cell>
          <cell r="BX11">
            <v>13.628090705803297</v>
          </cell>
          <cell r="BY11">
            <v>6</v>
          </cell>
          <cell r="BZ11">
            <v>1.8513846776280323</v>
          </cell>
          <cell r="CA11">
            <v>6</v>
          </cell>
          <cell r="CB11">
            <v>3.9471288282096775</v>
          </cell>
          <cell r="CC11">
            <v>6</v>
          </cell>
          <cell r="CD11">
            <v>1.7624348341960323</v>
          </cell>
          <cell r="CE11">
            <v>6</v>
          </cell>
          <cell r="CF11">
            <v>1.2993552743336432</v>
          </cell>
          <cell r="CG11">
            <v>6</v>
          </cell>
          <cell r="CH11">
            <v>4.1695956469877391</v>
          </cell>
          <cell r="CI11">
            <v>6</v>
          </cell>
          <cell r="CJ11">
            <v>0.59819144444817218</v>
          </cell>
          <cell r="CK11">
            <v>6</v>
          </cell>
          <cell r="CL11">
            <v>8.799088195267716</v>
          </cell>
          <cell r="CM11">
            <v>6</v>
          </cell>
          <cell r="CN11">
            <v>2.9109741545709986</v>
          </cell>
          <cell r="CO11">
            <v>6</v>
          </cell>
          <cell r="CP11">
            <v>1.4653420928592567</v>
          </cell>
          <cell r="CQ11">
            <v>6</v>
          </cell>
          <cell r="CR11">
            <v>0.91862390562671548</v>
          </cell>
          <cell r="CS11">
            <v>6</v>
          </cell>
          <cell r="CT11">
            <v>3.074855517979826</v>
          </cell>
          <cell r="CU11">
            <v>6</v>
          </cell>
          <cell r="CV11">
            <v>0.42929252423092007</v>
          </cell>
          <cell r="CW11">
            <v>6</v>
          </cell>
          <cell r="CX11">
            <v>9.798089978352527</v>
          </cell>
          <cell r="CY11">
            <v>6</v>
          </cell>
          <cell r="CZ11">
            <v>3.7194707978341239</v>
          </cell>
          <cell r="DA11">
            <v>6</v>
          </cell>
          <cell r="DB11">
            <v>2.0543723196013439</v>
          </cell>
          <cell r="DC11">
            <v>6</v>
          </cell>
          <cell r="DD11">
            <v>3.5306085491077428</v>
          </cell>
          <cell r="DE11">
            <v>6</v>
          </cell>
          <cell r="DF11">
            <v>0.49363831180931622</v>
          </cell>
          <cell r="DG11">
            <v>6</v>
          </cell>
          <cell r="DH11">
            <v>29.003017366143247</v>
          </cell>
          <cell r="DI11">
            <v>6</v>
          </cell>
          <cell r="DJ11">
            <v>6.8390119889865958E-2</v>
          </cell>
          <cell r="DK11">
            <v>6</v>
          </cell>
          <cell r="DL11">
            <v>7.7379176987443676</v>
          </cell>
          <cell r="DM11">
            <v>6</v>
          </cell>
          <cell r="DN11">
            <v>3.0029179711231939</v>
          </cell>
          <cell r="DO11">
            <v>6</v>
          </cell>
          <cell r="DP11">
            <v>1.5181005513013897</v>
          </cell>
          <cell r="DQ11">
            <v>6</v>
          </cell>
          <cell r="DR11">
            <v>2.8652138738480786</v>
          </cell>
          <cell r="DS11">
            <v>6</v>
          </cell>
          <cell r="DT11">
            <v>0.35168530247170499</v>
          </cell>
          <cell r="DU11">
            <v>6</v>
          </cell>
          <cell r="DV11">
            <v>10.198959600905228</v>
          </cell>
          <cell r="DW11">
            <v>6</v>
          </cell>
          <cell r="DX11">
            <v>4.3213643256149368</v>
          </cell>
          <cell r="DY11">
            <v>6</v>
          </cell>
          <cell r="DZ11">
            <v>0.60748269979236103</v>
          </cell>
          <cell r="EA11">
            <v>6</v>
          </cell>
          <cell r="EB11">
            <v>0.84064472068381701</v>
          </cell>
          <cell r="EC11">
            <v>6</v>
          </cell>
          <cell r="ED11">
            <v>3.8976706278963094</v>
          </cell>
          <cell r="EE11">
            <v>6</v>
          </cell>
          <cell r="EF11">
            <v>0.5317972269178044</v>
          </cell>
          <cell r="EG11">
            <v>6</v>
          </cell>
          <cell r="EH11">
            <v>10.858306805185695</v>
          </cell>
          <cell r="EI11">
            <v>6</v>
          </cell>
          <cell r="EJ11">
            <v>4.0605794643637152</v>
          </cell>
          <cell r="EK11">
            <v>6</v>
          </cell>
          <cell r="EL11">
            <v>1.2515678474067378</v>
          </cell>
          <cell r="EM11">
            <v>6</v>
          </cell>
          <cell r="EN11">
            <v>1.0639311339960997</v>
          </cell>
          <cell r="EO11">
            <v>6</v>
          </cell>
          <cell r="EP11">
            <v>3.9955218628851634</v>
          </cell>
          <cell r="EQ11">
            <v>6</v>
          </cell>
          <cell r="ER11">
            <v>0.4867064965339794</v>
          </cell>
        </row>
        <row r="12">
          <cell r="A12">
            <v>7</v>
          </cell>
          <cell r="B12">
            <v>113.40822291811759</v>
          </cell>
          <cell r="C12">
            <v>7</v>
          </cell>
          <cell r="D12">
            <v>0.29464110578383496</v>
          </cell>
          <cell r="E12">
            <v>7</v>
          </cell>
          <cell r="F12">
            <v>0.47658165722230711</v>
          </cell>
          <cell r="G12">
            <v>7</v>
          </cell>
          <cell r="H12">
            <v>0.28063954241966199</v>
          </cell>
          <cell r="I12">
            <v>7</v>
          </cell>
          <cell r="J12">
            <v>0.7222661082876346</v>
          </cell>
          <cell r="K12">
            <v>7</v>
          </cell>
          <cell r="L12">
            <v>5.7921866223768666E-2</v>
          </cell>
          <cell r="M12">
            <v>7</v>
          </cell>
          <cell r="N12">
            <v>8.9747026024120283E-2</v>
          </cell>
          <cell r="O12">
            <v>7</v>
          </cell>
          <cell r="P12">
            <v>5.2013053196925785E-2</v>
          </cell>
          <cell r="Q12">
            <v>7</v>
          </cell>
          <cell r="R12">
            <v>6.6440355190248213E-2</v>
          </cell>
          <cell r="S12">
            <v>7</v>
          </cell>
          <cell r="T12">
            <v>3.1981969663385033E-2</v>
          </cell>
          <cell r="U12">
            <v>7</v>
          </cell>
          <cell r="V12">
            <v>0.17345912036099742</v>
          </cell>
          <cell r="W12">
            <v>7</v>
          </cell>
          <cell r="X12">
            <v>13.078037777658958</v>
          </cell>
          <cell r="Y12">
            <v>7</v>
          </cell>
          <cell r="Z12">
            <v>3.0037318284159813</v>
          </cell>
          <cell r="AA12">
            <v>7</v>
          </cell>
          <cell r="AB12">
            <v>8.271742202505985</v>
          </cell>
          <cell r="AC12">
            <v>7</v>
          </cell>
          <cell r="AD12">
            <v>0.27133113407304538</v>
          </cell>
          <cell r="AE12">
            <v>7</v>
          </cell>
          <cell r="AF12">
            <v>0.52593998098602179</v>
          </cell>
          <cell r="AG12">
            <v>7</v>
          </cell>
          <cell r="AH12">
            <v>0.73646902183296659</v>
          </cell>
          <cell r="AI12">
            <v>7</v>
          </cell>
          <cell r="AJ12">
            <v>1.4790490842384121</v>
          </cell>
          <cell r="AK12">
            <v>7</v>
          </cell>
          <cell r="AL12">
            <v>4.7298861296787738E-2</v>
          </cell>
          <cell r="AM12">
            <v>7</v>
          </cell>
          <cell r="AN12">
            <v>0.31709830239906217</v>
          </cell>
          <cell r="AO12">
            <v>7</v>
          </cell>
          <cell r="AP12">
            <v>0.29375427404793947</v>
          </cell>
          <cell r="AQ12">
            <v>7</v>
          </cell>
          <cell r="AR12">
            <v>0.51421235762899042</v>
          </cell>
          <cell r="AS12">
            <v>7</v>
          </cell>
          <cell r="AT12">
            <v>3.9083572078554245</v>
          </cell>
          <cell r="AU12">
            <v>7</v>
          </cell>
          <cell r="AV12">
            <v>1.1737216145691505</v>
          </cell>
          <cell r="AW12">
            <v>7</v>
          </cell>
          <cell r="AX12">
            <v>1.7872232887626658</v>
          </cell>
          <cell r="AY12">
            <v>7</v>
          </cell>
          <cell r="AZ12">
            <v>0.24131986573343783</v>
          </cell>
          <cell r="BA12">
            <v>7</v>
          </cell>
          <cell r="BB12">
            <v>21.348847773786961</v>
          </cell>
          <cell r="BC12">
            <v>7</v>
          </cell>
          <cell r="BD12">
            <v>0.24106864483110654</v>
          </cell>
          <cell r="BE12">
            <v>7</v>
          </cell>
          <cell r="BF12">
            <v>3.3248380476223507</v>
          </cell>
          <cell r="BG12">
            <v>7</v>
          </cell>
          <cell r="BH12">
            <v>3.8290380079257464</v>
          </cell>
          <cell r="BI12">
            <v>7</v>
          </cell>
          <cell r="BJ12">
            <v>2.4691701373605133</v>
          </cell>
          <cell r="BK12">
            <v>7</v>
          </cell>
          <cell r="BL12">
            <v>0.47555814534419916</v>
          </cell>
          <cell r="BM12">
            <v>7</v>
          </cell>
          <cell r="BN12">
            <v>1.9943008009344425</v>
          </cell>
          <cell r="BO12">
            <v>7</v>
          </cell>
          <cell r="BP12">
            <v>4.4012950015552521</v>
          </cell>
          <cell r="BQ12">
            <v>7</v>
          </cell>
          <cell r="BR12">
            <v>0.93174007862178954</v>
          </cell>
          <cell r="BS12">
            <v>7</v>
          </cell>
          <cell r="BT12">
            <v>37.871791902720481</v>
          </cell>
          <cell r="BU12">
            <v>7</v>
          </cell>
          <cell r="BV12">
            <v>9.9460733718391522E-2</v>
          </cell>
          <cell r="BW12">
            <v>7</v>
          </cell>
          <cell r="BX12">
            <v>15.881147726823134</v>
          </cell>
          <cell r="BY12">
            <v>7</v>
          </cell>
          <cell r="BZ12">
            <v>2.1537519597922072</v>
          </cell>
          <cell r="CA12">
            <v>7</v>
          </cell>
          <cell r="CB12">
            <v>4.5888292895383884</v>
          </cell>
          <cell r="CC12">
            <v>7</v>
          </cell>
          <cell r="CD12">
            <v>2.0455964497529222</v>
          </cell>
          <cell r="CE12">
            <v>7</v>
          </cell>
          <cell r="CF12">
            <v>1.5080923381415663</v>
          </cell>
          <cell r="CG12">
            <v>7</v>
          </cell>
          <cell r="CH12">
            <v>4.8879148754498347</v>
          </cell>
          <cell r="CI12">
            <v>7</v>
          </cell>
          <cell r="CJ12">
            <v>0.69696281414821404</v>
          </cell>
          <cell r="CK12">
            <v>7</v>
          </cell>
          <cell r="CL12">
            <v>10.258052090287759</v>
          </cell>
          <cell r="CM12">
            <v>7</v>
          </cell>
          <cell r="CN12">
            <v>3.4009946830057318</v>
          </cell>
          <cell r="CO12">
            <v>7</v>
          </cell>
          <cell r="CP12">
            <v>1.7094515031819357</v>
          </cell>
          <cell r="CQ12">
            <v>7</v>
          </cell>
          <cell r="CR12">
            <v>1.0673185126056584</v>
          </cell>
          <cell r="CS12">
            <v>7</v>
          </cell>
          <cell r="CT12">
            <v>3.5808183476445823</v>
          </cell>
          <cell r="CU12">
            <v>7</v>
          </cell>
          <cell r="CV12">
            <v>0.4994690438498488</v>
          </cell>
          <cell r="CW12">
            <v>7</v>
          </cell>
          <cell r="CX12">
            <v>11.441727684607006</v>
          </cell>
          <cell r="CY12">
            <v>7</v>
          </cell>
          <cell r="CZ12">
            <v>4.328637098711285</v>
          </cell>
          <cell r="DA12">
            <v>7</v>
          </cell>
          <cell r="DB12">
            <v>2.3993424931288292</v>
          </cell>
          <cell r="DC12">
            <v>7</v>
          </cell>
          <cell r="DD12">
            <v>4.1279119337957315</v>
          </cell>
          <cell r="DE12">
            <v>7</v>
          </cell>
          <cell r="DF12">
            <v>0.58583615897115937</v>
          </cell>
          <cell r="DG12">
            <v>7</v>
          </cell>
          <cell r="DH12">
            <v>33.735755116980009</v>
          </cell>
          <cell r="DI12">
            <v>7</v>
          </cell>
          <cell r="DJ12">
            <v>8.048803812860475E-2</v>
          </cell>
          <cell r="DK12">
            <v>7</v>
          </cell>
          <cell r="DL12">
            <v>9.0001820398856527</v>
          </cell>
          <cell r="DM12">
            <v>7</v>
          </cell>
          <cell r="DN12">
            <v>3.4947637762363022</v>
          </cell>
          <cell r="DO12">
            <v>7</v>
          </cell>
          <cell r="DP12">
            <v>1.7693417101224191</v>
          </cell>
          <cell r="DQ12">
            <v>7</v>
          </cell>
          <cell r="DR12">
            <v>3.3267479260676405</v>
          </cell>
          <cell r="DS12">
            <v>7</v>
          </cell>
          <cell r="DT12">
            <v>0.40932862745928988</v>
          </cell>
          <cell r="DU12">
            <v>7</v>
          </cell>
          <cell r="DV12">
            <v>11.868874730396659</v>
          </cell>
          <cell r="DW12">
            <v>7</v>
          </cell>
          <cell r="DX12">
            <v>5.0407391547404412</v>
          </cell>
          <cell r="DY12">
            <v>7</v>
          </cell>
          <cell r="DZ12">
            <v>0.70739232875542213</v>
          </cell>
          <cell r="EA12">
            <v>7</v>
          </cell>
          <cell r="EB12">
            <v>0.97901080631616344</v>
          </cell>
          <cell r="EC12">
            <v>7</v>
          </cell>
          <cell r="ED12">
            <v>4.5225057612221136</v>
          </cell>
          <cell r="EE12">
            <v>7</v>
          </cell>
          <cell r="EF12">
            <v>0.61922667936251696</v>
          </cell>
          <cell r="EG12">
            <v>7</v>
          </cell>
          <cell r="EH12">
            <v>12.609080379663753</v>
          </cell>
          <cell r="EI12">
            <v>7</v>
          </cell>
          <cell r="EJ12">
            <v>4.7333677304352282</v>
          </cell>
          <cell r="EK12">
            <v>7</v>
          </cell>
          <cell r="EL12">
            <v>1.4580935349991451</v>
          </cell>
          <cell r="EM12">
            <v>7</v>
          </cell>
          <cell r="EN12">
            <v>1.2455412072435874</v>
          </cell>
          <cell r="EO12">
            <v>7</v>
          </cell>
          <cell r="EP12">
            <v>4.605206214587791</v>
          </cell>
          <cell r="EQ12">
            <v>7</v>
          </cell>
          <cell r="ER12">
            <v>0.56687169239800095</v>
          </cell>
        </row>
        <row r="13">
          <cell r="A13">
            <v>8</v>
          </cell>
          <cell r="B13">
            <v>130.23777043308496</v>
          </cell>
          <cell r="C13">
            <v>8</v>
          </cell>
          <cell r="D13">
            <v>0.33296962583976669</v>
          </cell>
          <cell r="E13">
            <v>8</v>
          </cell>
          <cell r="F13">
            <v>0.54609823562372917</v>
          </cell>
          <cell r="G13">
            <v>8</v>
          </cell>
          <cell r="H13">
            <v>0.32168917099461247</v>
          </cell>
          <cell r="I13">
            <v>8</v>
          </cell>
          <cell r="J13">
            <v>0.83001740583294237</v>
          </cell>
          <cell r="K13">
            <v>8</v>
          </cell>
          <cell r="L13">
            <v>6.6689977843821718E-2</v>
          </cell>
          <cell r="M13">
            <v>8</v>
          </cell>
          <cell r="N13">
            <v>0.10261324268902221</v>
          </cell>
          <cell r="O13">
            <v>8</v>
          </cell>
          <cell r="P13">
            <v>5.9972567126884216E-2</v>
          </cell>
          <cell r="Q13">
            <v>8</v>
          </cell>
          <cell r="R13">
            <v>7.6693655690217438E-2</v>
          </cell>
          <cell r="S13">
            <v>8</v>
          </cell>
          <cell r="T13">
            <v>3.6473946855532069E-2</v>
          </cell>
          <cell r="U13">
            <v>8</v>
          </cell>
          <cell r="V13">
            <v>0.19848758013217149</v>
          </cell>
          <cell r="W13">
            <v>8</v>
          </cell>
          <cell r="X13">
            <v>15.165820615145797</v>
          </cell>
          <cell r="Y13">
            <v>8</v>
          </cell>
          <cell r="Z13">
            <v>3.5393321615044817</v>
          </cell>
          <cell r="AA13">
            <v>8</v>
          </cell>
          <cell r="AB13">
            <v>9.5464396961890987</v>
          </cell>
          <cell r="AC13">
            <v>8</v>
          </cell>
          <cell r="AD13">
            <v>0.31128271864293572</v>
          </cell>
          <cell r="AE13">
            <v>8</v>
          </cell>
          <cell r="AF13">
            <v>0.6125242104262737</v>
          </cell>
          <cell r="AG13">
            <v>8</v>
          </cell>
          <cell r="AH13">
            <v>0.84460746208468707</v>
          </cell>
          <cell r="AI13">
            <v>8</v>
          </cell>
          <cell r="AJ13">
            <v>1.7280389620718173</v>
          </cell>
          <cell r="AK13">
            <v>8</v>
          </cell>
          <cell r="AL13">
            <v>5.482740026914773E-2</v>
          </cell>
          <cell r="AM13">
            <v>8</v>
          </cell>
          <cell r="AN13">
            <v>0.36097651359301675</v>
          </cell>
          <cell r="AO13">
            <v>8</v>
          </cell>
          <cell r="AP13">
            <v>0.33377426570121954</v>
          </cell>
          <cell r="AQ13">
            <v>8</v>
          </cell>
          <cell r="AR13">
            <v>0.62113923808354676</v>
          </cell>
          <cell r="AS13">
            <v>8</v>
          </cell>
          <cell r="AT13">
            <v>4.5669500802889216</v>
          </cell>
          <cell r="AU13">
            <v>8</v>
          </cell>
          <cell r="AV13">
            <v>1.3450365111642193</v>
          </cell>
          <cell r="AW13">
            <v>8</v>
          </cell>
          <cell r="AX13">
            <v>2.0501654073879005</v>
          </cell>
          <cell r="AY13">
            <v>8</v>
          </cell>
          <cell r="AZ13">
            <v>0.27478220681343735</v>
          </cell>
          <cell r="BA13">
            <v>8</v>
          </cell>
          <cell r="BB13">
            <v>24.359432082106554</v>
          </cell>
          <cell r="BC13">
            <v>8</v>
          </cell>
          <cell r="BD13">
            <v>0.27814268427016947</v>
          </cell>
          <cell r="BE13">
            <v>8</v>
          </cell>
          <cell r="BF13">
            <v>3.8039172397111054</v>
          </cell>
          <cell r="BG13">
            <v>8</v>
          </cell>
          <cell r="BH13">
            <v>4.3364818189978172</v>
          </cell>
          <cell r="BI13">
            <v>8</v>
          </cell>
          <cell r="BJ13">
            <v>2.8221091302330525</v>
          </cell>
          <cell r="BK13">
            <v>8</v>
          </cell>
          <cell r="BL13">
            <v>0.54643066904794424</v>
          </cell>
          <cell r="BM13">
            <v>8</v>
          </cell>
          <cell r="BN13">
            <v>2.2708137957024799</v>
          </cell>
          <cell r="BO13">
            <v>8</v>
          </cell>
          <cell r="BP13">
            <v>5.0166522539307907</v>
          </cell>
          <cell r="BQ13">
            <v>8</v>
          </cell>
          <cell r="BR13">
            <v>1.061955696883417</v>
          </cell>
          <cell r="BS13">
            <v>8</v>
          </cell>
          <cell r="BT13">
            <v>43.419749213445769</v>
          </cell>
          <cell r="BU13">
            <v>8</v>
          </cell>
          <cell r="BV13">
            <v>0.11335803875912205</v>
          </cell>
          <cell r="BW13">
            <v>8</v>
          </cell>
          <cell r="BX13">
            <v>18.163446417622509</v>
          </cell>
          <cell r="BY13">
            <v>8</v>
          </cell>
          <cell r="BZ13">
            <v>2.4541442745386113</v>
          </cell>
          <cell r="CA13">
            <v>8</v>
          </cell>
          <cell r="CB13">
            <v>5.228291698924135</v>
          </cell>
          <cell r="CC13">
            <v>8</v>
          </cell>
          <cell r="CD13">
            <v>2.3271696290737633</v>
          </cell>
          <cell r="CE13">
            <v>8</v>
          </cell>
          <cell r="CF13">
            <v>1.7188459366809818</v>
          </cell>
          <cell r="CG13">
            <v>8</v>
          </cell>
          <cell r="CH13">
            <v>5.6399058378922788</v>
          </cell>
          <cell r="CI13">
            <v>8</v>
          </cell>
          <cell r="CJ13">
            <v>0.79508904051274021</v>
          </cell>
          <cell r="CK13">
            <v>8</v>
          </cell>
          <cell r="CL13">
            <v>11.836569937161462</v>
          </cell>
          <cell r="CM13">
            <v>8</v>
          </cell>
          <cell r="CN13">
            <v>3.8882736842417898</v>
          </cell>
          <cell r="CO13">
            <v>8</v>
          </cell>
          <cell r="CP13">
            <v>1.9519618315774045</v>
          </cell>
          <cell r="CQ13">
            <v>8</v>
          </cell>
          <cell r="CR13">
            <v>1.2150494834515062</v>
          </cell>
          <cell r="CS13">
            <v>8</v>
          </cell>
          <cell r="CT13">
            <v>4.2120894985522908</v>
          </cell>
          <cell r="CU13">
            <v>8</v>
          </cell>
          <cell r="CV13">
            <v>0.56919543933846939</v>
          </cell>
          <cell r="CW13">
            <v>8</v>
          </cell>
          <cell r="CX13">
            <v>13.082490566959246</v>
          </cell>
          <cell r="CY13">
            <v>8</v>
          </cell>
          <cell r="CZ13">
            <v>4.9500519303991091</v>
          </cell>
          <cell r="DA13">
            <v>8</v>
          </cell>
          <cell r="DB13">
            <v>2.7437303889442188</v>
          </cell>
          <cell r="DC13">
            <v>8</v>
          </cell>
          <cell r="DD13">
            <v>4.7195980504939099</v>
          </cell>
          <cell r="DE13">
            <v>8</v>
          </cell>
          <cell r="DF13">
            <v>0.6691101971220067</v>
          </cell>
          <cell r="DG13">
            <v>8</v>
          </cell>
          <cell r="DH13">
            <v>38.549878051919507</v>
          </cell>
          <cell r="DI13">
            <v>8</v>
          </cell>
          <cell r="DJ13">
            <v>9.2594345257541649E-2</v>
          </cell>
          <cell r="DK13">
            <v>8</v>
          </cell>
          <cell r="DL13">
            <v>10.288193882069995</v>
          </cell>
          <cell r="DM13">
            <v>8</v>
          </cell>
          <cell r="DN13">
            <v>3.9945239078165704</v>
          </cell>
          <cell r="DO13">
            <v>8</v>
          </cell>
          <cell r="DP13">
            <v>2.0222158207784959</v>
          </cell>
          <cell r="DQ13">
            <v>8</v>
          </cell>
          <cell r="DR13">
            <v>3.8048587089884647</v>
          </cell>
          <cell r="DS13">
            <v>8</v>
          </cell>
          <cell r="DT13">
            <v>0.46659544448646434</v>
          </cell>
          <cell r="DU13">
            <v>8</v>
          </cell>
          <cell r="DV13">
            <v>13.542241750503086</v>
          </cell>
          <cell r="DW13">
            <v>8</v>
          </cell>
          <cell r="DX13">
            <v>5.752412660635593</v>
          </cell>
          <cell r="DY13">
            <v>8</v>
          </cell>
          <cell r="DZ13">
            <v>0.80731511603118644</v>
          </cell>
          <cell r="EA13">
            <v>8</v>
          </cell>
          <cell r="EB13">
            <v>1.1164737439057311</v>
          </cell>
          <cell r="EC13">
            <v>8</v>
          </cell>
          <cell r="ED13">
            <v>5.159955157993946</v>
          </cell>
          <cell r="EE13">
            <v>8</v>
          </cell>
          <cell r="EF13">
            <v>0.7060850719366295</v>
          </cell>
          <cell r="EG13">
            <v>8</v>
          </cell>
          <cell r="EH13">
            <v>14.411544248336639</v>
          </cell>
          <cell r="EI13">
            <v>8</v>
          </cell>
          <cell r="EJ13">
            <v>5.4031425192703315</v>
          </cell>
          <cell r="EK13">
            <v>8</v>
          </cell>
          <cell r="EL13">
            <v>1.6631756941378197</v>
          </cell>
          <cell r="EM13">
            <v>8</v>
          </cell>
          <cell r="EN13">
            <v>1.4283163366999903</v>
          </cell>
          <cell r="EO13">
            <v>8</v>
          </cell>
          <cell r="EP13">
            <v>5.271042233028612</v>
          </cell>
          <cell r="EQ13">
            <v>8</v>
          </cell>
          <cell r="ER13">
            <v>0.64586746519988403</v>
          </cell>
        </row>
        <row r="14">
          <cell r="A14">
            <v>9</v>
          </cell>
          <cell r="B14">
            <v>147.18224578790395</v>
          </cell>
          <cell r="C14">
            <v>9</v>
          </cell>
          <cell r="D14">
            <v>0.37133280266692764</v>
          </cell>
          <cell r="E14">
            <v>9</v>
          </cell>
          <cell r="F14">
            <v>0.63187123555092128</v>
          </cell>
          <cell r="G14">
            <v>9</v>
          </cell>
          <cell r="H14">
            <v>0.37147740981069521</v>
          </cell>
          <cell r="I14">
            <v>9</v>
          </cell>
          <cell r="J14">
            <v>0.93417338318746856</v>
          </cell>
          <cell r="K14">
            <v>9</v>
          </cell>
          <cell r="L14">
            <v>7.4740078991448758E-2</v>
          </cell>
          <cell r="M14">
            <v>9</v>
          </cell>
          <cell r="N14">
            <v>0.11499790885640025</v>
          </cell>
          <cell r="O14">
            <v>9</v>
          </cell>
          <cell r="P14">
            <v>6.7395310016355819E-2</v>
          </cell>
          <cell r="Q14">
            <v>9</v>
          </cell>
          <cell r="R14">
            <v>8.619674511812947E-2</v>
          </cell>
          <cell r="S14">
            <v>9</v>
          </cell>
          <cell r="T14">
            <v>4.0936070870279187E-2</v>
          </cell>
          <cell r="U14">
            <v>9</v>
          </cell>
          <cell r="V14">
            <v>0.22374502520802481</v>
          </cell>
          <cell r="W14">
            <v>9</v>
          </cell>
          <cell r="X14">
            <v>17.248246325697057</v>
          </cell>
          <cell r="Y14">
            <v>9</v>
          </cell>
          <cell r="Z14">
            <v>4.0714455106197693</v>
          </cell>
          <cell r="AA14">
            <v>9</v>
          </cell>
          <cell r="AB14">
            <v>10.815716964577195</v>
          </cell>
          <cell r="AC14">
            <v>9</v>
          </cell>
          <cell r="AD14">
            <v>0.35097420155400832</v>
          </cell>
          <cell r="AE14">
            <v>9</v>
          </cell>
          <cell r="AF14">
            <v>0.70421726184357791</v>
          </cell>
          <cell r="AG14">
            <v>9</v>
          </cell>
          <cell r="AH14">
            <v>0.95172598042400125</v>
          </cell>
          <cell r="AI14">
            <v>9</v>
          </cell>
          <cell r="AJ14">
            <v>1.9651279100652013</v>
          </cell>
          <cell r="AK14">
            <v>9</v>
          </cell>
          <cell r="AL14">
            <v>6.1320148904554873E-2</v>
          </cell>
          <cell r="AM14">
            <v>9</v>
          </cell>
          <cell r="AN14">
            <v>0.40456905913339664</v>
          </cell>
          <cell r="AO14">
            <v>9</v>
          </cell>
          <cell r="AP14">
            <v>0.37353371033672916</v>
          </cell>
          <cell r="AQ14">
            <v>9</v>
          </cell>
          <cell r="AR14">
            <v>0.72629999153016955</v>
          </cell>
          <cell r="AS14">
            <v>9</v>
          </cell>
          <cell r="AT14">
            <v>5.2491276452802076</v>
          </cell>
          <cell r="AU14">
            <v>9</v>
          </cell>
          <cell r="AV14">
            <v>1.5152360772020945</v>
          </cell>
          <cell r="AW14">
            <v>9</v>
          </cell>
          <cell r="AX14">
            <v>2.3509723513483065</v>
          </cell>
          <cell r="AY14">
            <v>9</v>
          </cell>
          <cell r="AZ14">
            <v>0.30802669394555132</v>
          </cell>
          <cell r="BA14">
            <v>9</v>
          </cell>
          <cell r="BB14">
            <v>27.429970579262402</v>
          </cell>
          <cell r="BC14">
            <v>9</v>
          </cell>
          <cell r="BD14">
            <v>0.31600604893917433</v>
          </cell>
          <cell r="BE14">
            <v>9</v>
          </cell>
          <cell r="BF14">
            <v>4.2881218405681869</v>
          </cell>
          <cell r="BG14">
            <v>9</v>
          </cell>
          <cell r="BH14">
            <v>4.870146350448695</v>
          </cell>
          <cell r="BI14">
            <v>9</v>
          </cell>
          <cell r="BJ14">
            <v>3.1762290752014057</v>
          </cell>
          <cell r="BK14">
            <v>9</v>
          </cell>
          <cell r="BL14">
            <v>0.61667533494890547</v>
          </cell>
          <cell r="BM14">
            <v>9</v>
          </cell>
          <cell r="BN14">
            <v>2.5579435103418273</v>
          </cell>
          <cell r="BO14">
            <v>9</v>
          </cell>
          <cell r="BP14">
            <v>5.653497508800811</v>
          </cell>
          <cell r="BQ14">
            <v>9</v>
          </cell>
          <cell r="BR14">
            <v>1.1913235565723006</v>
          </cell>
          <cell r="BS14">
            <v>9</v>
          </cell>
          <cell r="BT14">
            <v>48.919410098504954</v>
          </cell>
          <cell r="BU14">
            <v>9</v>
          </cell>
          <cell r="BV14">
            <v>0.12730132943447028</v>
          </cell>
          <cell r="BW14">
            <v>9</v>
          </cell>
          <cell r="BX14">
            <v>20.473986135791943</v>
          </cell>
          <cell r="BY14">
            <v>9</v>
          </cell>
          <cell r="BZ14">
            <v>2.7525809086730249</v>
          </cell>
          <cell r="CA14">
            <v>9</v>
          </cell>
          <cell r="CB14">
            <v>5.8653803044369583</v>
          </cell>
          <cell r="CC14">
            <v>9</v>
          </cell>
          <cell r="CD14">
            <v>2.6308793723444404</v>
          </cell>
          <cell r="CE14">
            <v>9</v>
          </cell>
          <cell r="CF14">
            <v>1.9451406164556471</v>
          </cell>
          <cell r="CG14">
            <v>9</v>
          </cell>
          <cell r="CH14">
            <v>6.3874285101074681</v>
          </cell>
          <cell r="CI14">
            <v>9</v>
          </cell>
          <cell r="CJ14">
            <v>0.89257642377440305</v>
          </cell>
          <cell r="CK14">
            <v>9</v>
          </cell>
          <cell r="CL14">
            <v>13.326086025519681</v>
          </cell>
          <cell r="CM14">
            <v>9</v>
          </cell>
          <cell r="CN14">
            <v>4.4053694679877413</v>
          </cell>
          <cell r="CO14">
            <v>9</v>
          </cell>
          <cell r="CP14">
            <v>2.1945369346285317</v>
          </cell>
          <cell r="CQ14">
            <v>9</v>
          </cell>
          <cell r="CR14">
            <v>1.3678997764129199</v>
          </cell>
          <cell r="CS14">
            <v>9</v>
          </cell>
          <cell r="CT14">
            <v>4.7198201797413155</v>
          </cell>
          <cell r="CU14">
            <v>9</v>
          </cell>
          <cell r="CV14">
            <v>0.63845966674917221</v>
          </cell>
          <cell r="CW14">
            <v>9</v>
          </cell>
          <cell r="CX14">
            <v>14.727423224275356</v>
          </cell>
          <cell r="CY14">
            <v>9</v>
          </cell>
          <cell r="CZ14">
            <v>5.5639048566666203</v>
          </cell>
          <cell r="DA14">
            <v>9</v>
          </cell>
          <cell r="DB14">
            <v>3.0844712942641155</v>
          </cell>
          <cell r="DC14">
            <v>9</v>
          </cell>
          <cell r="DD14">
            <v>5.3272049871677956</v>
          </cell>
          <cell r="DE14">
            <v>9</v>
          </cell>
          <cell r="DF14">
            <v>0.75184208617682535</v>
          </cell>
          <cell r="DG14">
            <v>9</v>
          </cell>
          <cell r="DH14">
            <v>43.449849718892089</v>
          </cell>
          <cell r="DI14">
            <v>9</v>
          </cell>
          <cell r="DJ14">
            <v>0.10462183522314715</v>
          </cell>
          <cell r="DK14">
            <v>9</v>
          </cell>
          <cell r="DL14">
            <v>11.561040706992378</v>
          </cell>
          <cell r="DM14">
            <v>9</v>
          </cell>
          <cell r="DN14">
            <v>4.5018082265901693</v>
          </cell>
          <cell r="DO14">
            <v>9</v>
          </cell>
          <cell r="DP14">
            <v>2.270245095515842</v>
          </cell>
          <cell r="DQ14">
            <v>9</v>
          </cell>
          <cell r="DR14">
            <v>4.2654979544948066</v>
          </cell>
          <cell r="DS14">
            <v>9</v>
          </cell>
          <cell r="DT14">
            <v>0.52348943039156104</v>
          </cell>
          <cell r="DU14">
            <v>9</v>
          </cell>
          <cell r="DV14">
            <v>15.293302640202423</v>
          </cell>
          <cell r="DW14">
            <v>9</v>
          </cell>
          <cell r="DX14">
            <v>6.4801157768273665</v>
          </cell>
          <cell r="DY14">
            <v>9</v>
          </cell>
          <cell r="DZ14">
            <v>0.9059076706239142</v>
          </cell>
          <cell r="EA14">
            <v>9</v>
          </cell>
          <cell r="EB14">
            <v>1.2530417924463912</v>
          </cell>
          <cell r="EC14">
            <v>9</v>
          </cell>
          <cell r="ED14">
            <v>5.8618594221930946</v>
          </cell>
          <cell r="EE14">
            <v>9</v>
          </cell>
          <cell r="EF14">
            <v>0.79237797811165545</v>
          </cell>
          <cell r="EG14">
            <v>9</v>
          </cell>
          <cell r="EH14">
            <v>16.237535350030139</v>
          </cell>
          <cell r="EI14">
            <v>9</v>
          </cell>
          <cell r="EJ14">
            <v>6.077203689556864</v>
          </cell>
          <cell r="EK14">
            <v>9</v>
          </cell>
          <cell r="EL14">
            <v>1.8669273921720675</v>
          </cell>
          <cell r="EM14">
            <v>9</v>
          </cell>
          <cell r="EN14">
            <v>1.6086136466238681</v>
          </cell>
          <cell r="EO14">
            <v>9</v>
          </cell>
          <cell r="EP14">
            <v>5.9604416794604962</v>
          </cell>
          <cell r="EQ14">
            <v>9</v>
          </cell>
          <cell r="ER14">
            <v>0.72434894221684243</v>
          </cell>
        </row>
        <row r="15">
          <cell r="A15">
            <v>10</v>
          </cell>
          <cell r="B15">
            <v>163.74310919088202</v>
          </cell>
          <cell r="C15">
            <v>10</v>
          </cell>
          <cell r="D15">
            <v>0.40980581122120951</v>
          </cell>
          <cell r="E15">
            <v>10</v>
          </cell>
          <cell r="F15">
            <v>0.72281803639816278</v>
          </cell>
          <cell r="G15">
            <v>10</v>
          </cell>
          <cell r="H15">
            <v>0.42718430942733338</v>
          </cell>
          <cell r="I15">
            <v>10</v>
          </cell>
          <cell r="J15">
            <v>1.0375775015827358</v>
          </cell>
          <cell r="K15">
            <v>10</v>
          </cell>
          <cell r="L15">
            <v>8.2741456916644349E-2</v>
          </cell>
          <cell r="M15">
            <v>10</v>
          </cell>
          <cell r="N15">
            <v>0.12733687004913616</v>
          </cell>
          <cell r="O15">
            <v>10</v>
          </cell>
          <cell r="P15">
            <v>7.4776679379915223E-2</v>
          </cell>
          <cell r="Q15">
            <v>10</v>
          </cell>
          <cell r="R15">
            <v>9.5605618047151925E-2</v>
          </cell>
          <cell r="S15">
            <v>10</v>
          </cell>
          <cell r="T15">
            <v>4.5366689736956067E-2</v>
          </cell>
          <cell r="U15">
            <v>10</v>
          </cell>
          <cell r="V15">
            <v>0.24820642051290795</v>
          </cell>
          <cell r="W15">
            <v>10</v>
          </cell>
          <cell r="X15">
            <v>19.316172566857663</v>
          </cell>
          <cell r="Y15">
            <v>10</v>
          </cell>
          <cell r="Z15">
            <v>4.6001058178767318</v>
          </cell>
          <cell r="AA15">
            <v>10</v>
          </cell>
          <cell r="AB15">
            <v>12.073781578893014</v>
          </cell>
          <cell r="AC15">
            <v>10</v>
          </cell>
          <cell r="AD15">
            <v>0.39040811462185321</v>
          </cell>
          <cell r="AE15">
            <v>10</v>
          </cell>
          <cell r="AF15">
            <v>0.79749444854085061</v>
          </cell>
          <cell r="AG15">
            <v>10</v>
          </cell>
          <cell r="AH15">
            <v>1.0579601645717072</v>
          </cell>
          <cell r="AI15">
            <v>10</v>
          </cell>
          <cell r="AJ15">
            <v>2.2006783173267492</v>
          </cell>
          <cell r="AK15">
            <v>10</v>
          </cell>
          <cell r="AL15">
            <v>6.777076416208129E-2</v>
          </cell>
          <cell r="AM15">
            <v>10</v>
          </cell>
          <cell r="AN15">
            <v>0.44787871967434512</v>
          </cell>
          <cell r="AO15">
            <v>10</v>
          </cell>
          <cell r="AP15">
            <v>0.41303514410515851</v>
          </cell>
          <cell r="AQ15">
            <v>10</v>
          </cell>
          <cell r="AR15">
            <v>0.83077832555599018</v>
          </cell>
          <cell r="AS15">
            <v>10</v>
          </cell>
          <cell r="AT15">
            <v>5.9257859400629291</v>
          </cell>
          <cell r="AU15">
            <v>10</v>
          </cell>
          <cell r="AV15">
            <v>1.68433116597199</v>
          </cell>
          <cell r="AW15">
            <v>10</v>
          </cell>
          <cell r="AX15">
            <v>2.6531058024673952</v>
          </cell>
          <cell r="AY15">
            <v>10</v>
          </cell>
          <cell r="AZ15">
            <v>0.34105544770841867</v>
          </cell>
          <cell r="BA15">
            <v>10</v>
          </cell>
          <cell r="BB15">
            <v>30.497697718992072</v>
          </cell>
          <cell r="BC15">
            <v>10</v>
          </cell>
          <cell r="BD15">
            <v>0.35341954474264609</v>
          </cell>
          <cell r="BE15">
            <v>10</v>
          </cell>
          <cell r="BF15">
            <v>4.7691906393858039</v>
          </cell>
          <cell r="BG15">
            <v>10</v>
          </cell>
          <cell r="BH15">
            <v>5.4398741516258982</v>
          </cell>
          <cell r="BI15">
            <v>10</v>
          </cell>
          <cell r="BJ15">
            <v>3.5313592083404513</v>
          </cell>
          <cell r="BK15">
            <v>10</v>
          </cell>
          <cell r="BL15">
            <v>0.68648557800910714</v>
          </cell>
          <cell r="BM15">
            <v>10</v>
          </cell>
          <cell r="BN15">
            <v>2.8424448976902061</v>
          </cell>
          <cell r="BO15">
            <v>10</v>
          </cell>
          <cell r="BP15">
            <v>6.2656599703812885</v>
          </cell>
          <cell r="BQ15">
            <v>10</v>
          </cell>
          <cell r="BR15">
            <v>1.3198519097248973</v>
          </cell>
          <cell r="BS15">
            <v>10</v>
          </cell>
          <cell r="BT15">
            <v>54.319850537638281</v>
          </cell>
          <cell r="BU15">
            <v>10</v>
          </cell>
          <cell r="BV15">
            <v>0.1410181177725707</v>
          </cell>
          <cell r="BW15">
            <v>10</v>
          </cell>
          <cell r="BX15">
            <v>22.747954717207541</v>
          </cell>
          <cell r="BY15">
            <v>10</v>
          </cell>
          <cell r="BZ15">
            <v>3.051254762550331</v>
          </cell>
          <cell r="CA15">
            <v>10</v>
          </cell>
          <cell r="CB15">
            <v>6.4913446563537782</v>
          </cell>
          <cell r="CC15">
            <v>10</v>
          </cell>
          <cell r="CD15">
            <v>2.9156549656257051</v>
          </cell>
          <cell r="CE15">
            <v>10</v>
          </cell>
          <cell r="CF15">
            <v>2.1498524687231462</v>
          </cell>
          <cell r="CG15">
            <v>10</v>
          </cell>
          <cell r="CH15">
            <v>7.1504166815568935</v>
          </cell>
          <cell r="CI15">
            <v>10</v>
          </cell>
          <cell r="CJ15">
            <v>0.98943118239768602</v>
          </cell>
          <cell r="CK15">
            <v>10</v>
          </cell>
          <cell r="CL15">
            <v>14.777992081568499</v>
          </cell>
          <cell r="CM15">
            <v>10</v>
          </cell>
          <cell r="CN15">
            <v>4.8913530413275117</v>
          </cell>
          <cell r="CO15">
            <v>10</v>
          </cell>
          <cell r="CP15">
            <v>2.4355211519363795</v>
          </cell>
          <cell r="CQ15">
            <v>10</v>
          </cell>
          <cell r="CR15">
            <v>1.5187219185344476</v>
          </cell>
          <cell r="CS15">
            <v>10</v>
          </cell>
          <cell r="CT15">
            <v>5.2251215517922525</v>
          </cell>
          <cell r="CU15">
            <v>10</v>
          </cell>
          <cell r="CV15">
            <v>0.70727441797790824</v>
          </cell>
          <cell r="CW15">
            <v>10</v>
          </cell>
          <cell r="CX15">
            <v>16.356263218013581</v>
          </cell>
          <cell r="CY15">
            <v>10</v>
          </cell>
          <cell r="CZ15">
            <v>6.164903104784468</v>
          </cell>
          <cell r="DA15">
            <v>10</v>
          </cell>
          <cell r="DB15">
            <v>3.423555779664857</v>
          </cell>
          <cell r="DC15">
            <v>10</v>
          </cell>
          <cell r="DD15">
            <v>5.9337672301784306</v>
          </cell>
          <cell r="DE15">
            <v>10</v>
          </cell>
          <cell r="DF15">
            <v>0.83403710338582449</v>
          </cell>
          <cell r="DG15">
            <v>10</v>
          </cell>
          <cell r="DH15">
            <v>48.179675753147691</v>
          </cell>
          <cell r="DI15">
            <v>10</v>
          </cell>
          <cell r="DJ15">
            <v>0.11665619050398036</v>
          </cell>
          <cell r="DK15">
            <v>10</v>
          </cell>
          <cell r="DL15">
            <v>12.838114277602138</v>
          </cell>
          <cell r="DM15">
            <v>10</v>
          </cell>
          <cell r="DN15">
            <v>4.9953970051463905</v>
          </cell>
          <cell r="DO15">
            <v>10</v>
          </cell>
          <cell r="DP15">
            <v>2.540476945174567</v>
          </cell>
          <cell r="DQ15">
            <v>10</v>
          </cell>
          <cell r="DR15">
            <v>4.7222261129884631</v>
          </cell>
          <cell r="DS15">
            <v>10</v>
          </cell>
          <cell r="DT15">
            <v>0.58001421429271627</v>
          </cell>
          <cell r="DU15">
            <v>10</v>
          </cell>
          <cell r="DV15">
            <v>16.911425758639314</v>
          </cell>
          <cell r="DW15">
            <v>10</v>
          </cell>
          <cell r="DX15">
            <v>7.205610339205383</v>
          </cell>
          <cell r="DY15">
            <v>10</v>
          </cell>
          <cell r="DZ15">
            <v>1.007505908824599</v>
          </cell>
          <cell r="EA15">
            <v>10</v>
          </cell>
          <cell r="EB15">
            <v>1.3928241870181919</v>
          </cell>
          <cell r="EC15">
            <v>10</v>
          </cell>
          <cell r="ED15">
            <v>6.4273744196499862</v>
          </cell>
          <cell r="EE15">
            <v>10</v>
          </cell>
          <cell r="EF15">
            <v>0.87811090394115088</v>
          </cell>
          <cell r="EG15">
            <v>10</v>
          </cell>
          <cell r="EH15">
            <v>18.022558998904625</v>
          </cell>
          <cell r="EI15">
            <v>10</v>
          </cell>
          <cell r="EJ15">
            <v>6.7474382946258471</v>
          </cell>
          <cell r="EK15">
            <v>10</v>
          </cell>
          <cell r="EL15">
            <v>2.0689170712163771</v>
          </cell>
          <cell r="EM15">
            <v>10</v>
          </cell>
          <cell r="EN15">
            <v>1.7897209172554729</v>
          </cell>
          <cell r="EO15">
            <v>10</v>
          </cell>
          <cell r="EP15">
            <v>6.6136506192094098</v>
          </cell>
          <cell r="EQ15">
            <v>10</v>
          </cell>
          <cell r="ER15">
            <v>0.80283209659752031</v>
          </cell>
        </row>
        <row r="16">
          <cell r="A16">
            <v>11</v>
          </cell>
          <cell r="B16">
            <v>180.0613013025673</v>
          </cell>
          <cell r="C16">
            <v>11</v>
          </cell>
          <cell r="D16">
            <v>0.44699999068626078</v>
          </cell>
          <cell r="E16">
            <v>11</v>
          </cell>
          <cell r="F16">
            <v>0.80306954699769983</v>
          </cell>
          <cell r="G16">
            <v>11</v>
          </cell>
          <cell r="H16">
            <v>0.47093691477650867</v>
          </cell>
          <cell r="I16">
            <v>11</v>
          </cell>
          <cell r="J16">
            <v>1.1392525806002003</v>
          </cell>
          <cell r="K16">
            <v>11</v>
          </cell>
          <cell r="L16">
            <v>9.0756850786218479E-2</v>
          </cell>
          <cell r="M16">
            <v>11</v>
          </cell>
          <cell r="N16">
            <v>0.13960950269371317</v>
          </cell>
          <cell r="O16">
            <v>11</v>
          </cell>
          <cell r="P16">
            <v>8.2161369191556005E-2</v>
          </cell>
          <cell r="Q16">
            <v>11</v>
          </cell>
          <cell r="R16">
            <v>0.10499979493433896</v>
          </cell>
          <cell r="S16">
            <v>11</v>
          </cell>
          <cell r="T16">
            <v>4.9815140251023231E-2</v>
          </cell>
          <cell r="U16">
            <v>11</v>
          </cell>
          <cell r="V16">
            <v>0.27242574212935933</v>
          </cell>
          <cell r="W16">
            <v>11</v>
          </cell>
          <cell r="X16">
            <v>21.373139991545745</v>
          </cell>
          <cell r="Y16">
            <v>11</v>
          </cell>
          <cell r="Z16">
            <v>5.1253465862940004</v>
          </cell>
          <cell r="AA16">
            <v>11</v>
          </cell>
          <cell r="AB16">
            <v>13.323708641074802</v>
          </cell>
          <cell r="AC16">
            <v>11</v>
          </cell>
          <cell r="AD16">
            <v>0.42958695690892351</v>
          </cell>
          <cell r="AE16">
            <v>11</v>
          </cell>
          <cell r="AF16">
            <v>0.89214757341963413</v>
          </cell>
          <cell r="AG16">
            <v>11</v>
          </cell>
          <cell r="AH16">
            <v>1.1639450793309989</v>
          </cell>
          <cell r="AI16">
            <v>11</v>
          </cell>
          <cell r="AJ16">
            <v>2.4347051049584874</v>
          </cell>
          <cell r="AK16">
            <v>11</v>
          </cell>
          <cell r="AL16">
            <v>7.4179654839361689E-2</v>
          </cell>
          <cell r="AM16">
            <v>11</v>
          </cell>
          <cell r="AN16">
            <v>0.49090823989773852</v>
          </cell>
          <cell r="AO16">
            <v>11</v>
          </cell>
          <cell r="AP16">
            <v>0.45228107034797921</v>
          </cell>
          <cell r="AQ16">
            <v>11</v>
          </cell>
          <cell r="AR16">
            <v>0.9345808547757668</v>
          </cell>
          <cell r="AS16">
            <v>11</v>
          </cell>
          <cell r="AT16">
            <v>6.6099689509347321</v>
          </cell>
          <cell r="AU16">
            <v>11</v>
          </cell>
          <cell r="AV16">
            <v>1.852332496894195</v>
          </cell>
          <cell r="AW16">
            <v>11</v>
          </cell>
          <cell r="AX16">
            <v>2.9483829894521087</v>
          </cell>
          <cell r="AY16">
            <v>11</v>
          </cell>
          <cell r="AZ16">
            <v>0.37387056124755741</v>
          </cell>
          <cell r="BA16">
            <v>11</v>
          </cell>
          <cell r="BB16">
            <v>33.510321469426998</v>
          </cell>
          <cell r="BC16">
            <v>11</v>
          </cell>
          <cell r="BD16">
            <v>0.39045542060437671</v>
          </cell>
          <cell r="BE16">
            <v>11</v>
          </cell>
          <cell r="BF16">
            <v>5.2460981249809029</v>
          </cell>
          <cell r="BG16">
            <v>11</v>
          </cell>
          <cell r="BH16">
            <v>5.983739860074957</v>
          </cell>
          <cell r="BI16">
            <v>11</v>
          </cell>
          <cell r="BJ16">
            <v>3.8743340308833791</v>
          </cell>
          <cell r="BK16">
            <v>11</v>
          </cell>
          <cell r="BL16">
            <v>0.75584420630683924</v>
          </cell>
          <cell r="BM16">
            <v>11</v>
          </cell>
          <cell r="BN16">
            <v>3.1251060418226109</v>
          </cell>
          <cell r="BO16">
            <v>11</v>
          </cell>
          <cell r="BP16">
            <v>6.873873343931387</v>
          </cell>
          <cell r="BQ16">
            <v>11</v>
          </cell>
          <cell r="BR16">
            <v>1.4475489016242014</v>
          </cell>
          <cell r="BS16">
            <v>11</v>
          </cell>
          <cell r="BT16">
            <v>59.673632587041396</v>
          </cell>
          <cell r="BU16">
            <v>11</v>
          </cell>
          <cell r="BV16">
            <v>0.15464618166922148</v>
          </cell>
          <cell r="BW16">
            <v>11</v>
          </cell>
          <cell r="BX16">
            <v>25.008254420635588</v>
          </cell>
          <cell r="BY16">
            <v>11</v>
          </cell>
          <cell r="BZ16">
            <v>3.3479967013023391</v>
          </cell>
          <cell r="CA16">
            <v>11</v>
          </cell>
          <cell r="CB16">
            <v>7.1165153249408375</v>
          </cell>
          <cell r="CC16">
            <v>11</v>
          </cell>
          <cell r="CD16">
            <v>3.1916176379997938</v>
          </cell>
          <cell r="CE16">
            <v>11</v>
          </cell>
          <cell r="CF16">
            <v>2.3623212746554687</v>
          </cell>
          <cell r="CG16">
            <v>11</v>
          </cell>
          <cell r="CH16">
            <v>7.9041440273359882</v>
          </cell>
          <cell r="CI16">
            <v>11</v>
          </cell>
          <cell r="CJ16">
            <v>1.0856594544011582</v>
          </cell>
          <cell r="CK16">
            <v>11</v>
          </cell>
          <cell r="CL16">
            <v>16.21326595251529</v>
          </cell>
          <cell r="CM16">
            <v>11</v>
          </cell>
          <cell r="CN16">
            <v>5.3732573430255046</v>
          </cell>
          <cell r="CO16">
            <v>11</v>
          </cell>
          <cell r="CP16">
            <v>2.6716591707406101</v>
          </cell>
          <cell r="CQ16">
            <v>11</v>
          </cell>
          <cell r="CR16">
            <v>1.663553214375642</v>
          </cell>
          <cell r="CS16">
            <v>11</v>
          </cell>
          <cell r="CT16">
            <v>5.729145637632473</v>
          </cell>
          <cell r="CU16">
            <v>11</v>
          </cell>
          <cell r="CV16">
            <v>0.77565058674105902</v>
          </cell>
          <cell r="CW16">
            <v>11</v>
          </cell>
          <cell r="CX16">
            <v>17.968537195561236</v>
          </cell>
          <cell r="CY16">
            <v>11</v>
          </cell>
          <cell r="CZ16">
            <v>6.7573924798255431</v>
          </cell>
          <cell r="DA16">
            <v>11</v>
          </cell>
          <cell r="DB16">
            <v>3.7603825789939886</v>
          </cell>
          <cell r="DC16">
            <v>11</v>
          </cell>
          <cell r="DD16">
            <v>6.5350616790122737</v>
          </cell>
          <cell r="DE16">
            <v>11</v>
          </cell>
          <cell r="DF16">
            <v>0.91570045772943121</v>
          </cell>
          <cell r="DG16">
            <v>11</v>
          </cell>
          <cell r="DH16">
            <v>52.816526950774929</v>
          </cell>
          <cell r="DI16">
            <v>11</v>
          </cell>
          <cell r="DJ16">
            <v>0.12852932463462771</v>
          </cell>
          <cell r="DK16">
            <v>11</v>
          </cell>
          <cell r="DL16">
            <v>14.1072642051271</v>
          </cell>
          <cell r="DM16">
            <v>11</v>
          </cell>
          <cell r="DN16">
            <v>5.4769216637736884</v>
          </cell>
          <cell r="DO16">
            <v>11</v>
          </cell>
          <cell r="DP16">
            <v>2.8203374808884529</v>
          </cell>
          <cell r="DQ16">
            <v>11</v>
          </cell>
          <cell r="DR16">
            <v>5.1738316821054138</v>
          </cell>
          <cell r="DS16">
            <v>11</v>
          </cell>
          <cell r="DT16">
            <v>0.63617337835954324</v>
          </cell>
          <cell r="DU16">
            <v>11</v>
          </cell>
          <cell r="DV16">
            <v>18.483749534925789</v>
          </cell>
          <cell r="DW16">
            <v>11</v>
          </cell>
          <cell r="DX16">
            <v>7.9152326204401282</v>
          </cell>
          <cell r="DY16">
            <v>11</v>
          </cell>
          <cell r="DZ16">
            <v>1.104898935308892</v>
          </cell>
          <cell r="EA16">
            <v>11</v>
          </cell>
          <cell r="EB16">
            <v>1.5317024110002777</v>
          </cell>
          <cell r="EC16">
            <v>11</v>
          </cell>
          <cell r="ED16">
            <v>6.9686262839275432</v>
          </cell>
          <cell r="EE16">
            <v>11</v>
          </cell>
          <cell r="EF16">
            <v>0.96328928424894755</v>
          </cell>
          <cell r="EG16">
            <v>11</v>
          </cell>
          <cell r="EH16">
            <v>19.765411483448261</v>
          </cell>
          <cell r="EI16">
            <v>11</v>
          </cell>
          <cell r="EJ16">
            <v>7.4033522255179793</v>
          </cell>
          <cell r="EK16">
            <v>11</v>
          </cell>
          <cell r="EL16">
            <v>2.2698084212868941</v>
          </cell>
          <cell r="EM16">
            <v>11</v>
          </cell>
          <cell r="EN16">
            <v>1.9693741118246741</v>
          </cell>
          <cell r="EO16">
            <v>11</v>
          </cell>
          <cell r="EP16">
            <v>7.2425784417003234</v>
          </cell>
          <cell r="EQ16">
            <v>11</v>
          </cell>
          <cell r="ER16">
            <v>0.8802982831183902</v>
          </cell>
        </row>
        <row r="17">
          <cell r="A17">
            <v>12</v>
          </cell>
          <cell r="B17">
            <v>195.68588178018075</v>
          </cell>
          <cell r="C17">
            <v>12</v>
          </cell>
          <cell r="D17">
            <v>0.48153574843367414</v>
          </cell>
          <cell r="E17">
            <v>12</v>
          </cell>
          <cell r="F17">
            <v>0.88070053390602232</v>
          </cell>
          <cell r="G17">
            <v>12</v>
          </cell>
          <cell r="H17">
            <v>0.51322812945043561</v>
          </cell>
          <cell r="I17">
            <v>12</v>
          </cell>
          <cell r="J17">
            <v>1.237477012921254</v>
          </cell>
          <cell r="K17">
            <v>12</v>
          </cell>
          <cell r="L17">
            <v>9.8385017156622193E-2</v>
          </cell>
          <cell r="M17">
            <v>12</v>
          </cell>
          <cell r="N17">
            <v>0.15144164050977826</v>
          </cell>
          <cell r="O17">
            <v>12</v>
          </cell>
          <cell r="P17">
            <v>8.9206789784416124E-2</v>
          </cell>
          <cell r="Q17">
            <v>12</v>
          </cell>
          <cell r="R17">
            <v>0.11398968652683539</v>
          </cell>
          <cell r="S17">
            <v>12</v>
          </cell>
          <cell r="T17">
            <v>5.3975346008672216E-2</v>
          </cell>
          <cell r="U17">
            <v>12</v>
          </cell>
          <cell r="V17">
            <v>0.29595090879072955</v>
          </cell>
          <cell r="W17">
            <v>12</v>
          </cell>
          <cell r="X17">
            <v>23.374546262755345</v>
          </cell>
          <cell r="Y17">
            <v>12</v>
          </cell>
          <cell r="Z17">
            <v>5.6326985312709432</v>
          </cell>
          <cell r="AA17">
            <v>12</v>
          </cell>
          <cell r="AB17">
            <v>14.532038508313114</v>
          </cell>
          <cell r="AC17">
            <v>12</v>
          </cell>
          <cell r="AD17">
            <v>0.4674391133286056</v>
          </cell>
          <cell r="AE17">
            <v>12</v>
          </cell>
          <cell r="AF17">
            <v>0.99675278344176343</v>
          </cell>
          <cell r="AG17">
            <v>12</v>
          </cell>
          <cell r="AH17">
            <v>1.2666059836604218</v>
          </cell>
          <cell r="AI17">
            <v>12</v>
          </cell>
          <cell r="AJ17">
            <v>2.6238358879226347</v>
          </cell>
          <cell r="AK17">
            <v>12</v>
          </cell>
          <cell r="AL17">
            <v>8.0362567298873616E-2</v>
          </cell>
          <cell r="AM17">
            <v>12</v>
          </cell>
          <cell r="AN17">
            <v>0.53243300337412491</v>
          </cell>
          <cell r="AO17">
            <v>12</v>
          </cell>
          <cell r="AP17">
            <v>0.49012966103402522</v>
          </cell>
          <cell r="AQ17">
            <v>12</v>
          </cell>
          <cell r="AR17">
            <v>0.99808170179132161</v>
          </cell>
          <cell r="AS17">
            <v>12</v>
          </cell>
          <cell r="AT17">
            <v>7.2088733227687456</v>
          </cell>
          <cell r="AU17">
            <v>12</v>
          </cell>
          <cell r="AV17">
            <v>1.9821216881934232</v>
          </cell>
          <cell r="AW17">
            <v>12</v>
          </cell>
          <cell r="AX17">
            <v>3.2343246111566466</v>
          </cell>
          <cell r="AY17">
            <v>12</v>
          </cell>
          <cell r="AZ17">
            <v>0.40554224546027134</v>
          </cell>
          <cell r="BA17">
            <v>12</v>
          </cell>
          <cell r="BB17">
            <v>36.402434486988071</v>
          </cell>
          <cell r="BC17">
            <v>12</v>
          </cell>
          <cell r="BD17">
            <v>0.42623640291379827</v>
          </cell>
          <cell r="BE17">
            <v>12</v>
          </cell>
          <cell r="BF17">
            <v>5.7066214470452197</v>
          </cell>
          <cell r="BG17">
            <v>12</v>
          </cell>
          <cell r="BH17">
            <v>6.4950473943969111</v>
          </cell>
          <cell r="BI17">
            <v>12</v>
          </cell>
          <cell r="BJ17">
            <v>4.2035643508205869</v>
          </cell>
          <cell r="BK17">
            <v>12</v>
          </cell>
          <cell r="BL17">
            <v>0.8223449322802544</v>
          </cell>
          <cell r="BM17">
            <v>12</v>
          </cell>
          <cell r="BN17">
            <v>3.3981366621318676</v>
          </cell>
          <cell r="BO17">
            <v>12</v>
          </cell>
          <cell r="BP17">
            <v>7.4610271272229012</v>
          </cell>
          <cell r="BQ17">
            <v>12</v>
          </cell>
          <cell r="BR17">
            <v>1.5708213940056142</v>
          </cell>
          <cell r="BS17">
            <v>12</v>
          </cell>
          <cell r="BT17">
            <v>64.863661674595519</v>
          </cell>
          <cell r="BU17">
            <v>12</v>
          </cell>
          <cell r="BV17">
            <v>0.16770042275685051</v>
          </cell>
          <cell r="BW17">
            <v>12</v>
          </cell>
          <cell r="BX17">
            <v>27.222009616028355</v>
          </cell>
          <cell r="BY17">
            <v>12</v>
          </cell>
          <cell r="BZ17">
            <v>3.6344744366654473</v>
          </cell>
          <cell r="CA17">
            <v>12</v>
          </cell>
          <cell r="CB17">
            <v>7.7449173628656469</v>
          </cell>
          <cell r="CC17">
            <v>12</v>
          </cell>
          <cell r="CD17">
            <v>3.4581719893686782</v>
          </cell>
          <cell r="CE17">
            <v>12</v>
          </cell>
          <cell r="CF17">
            <v>2.5747516872249299</v>
          </cell>
          <cell r="CG17">
            <v>12</v>
          </cell>
          <cell r="CH17">
            <v>8.6311290610884939</v>
          </cell>
          <cell r="CI17">
            <v>12</v>
          </cell>
          <cell r="CJ17">
            <v>1.1785650788151627</v>
          </cell>
          <cell r="CK17">
            <v>12</v>
          </cell>
          <cell r="CL17">
            <v>17.592410338042978</v>
          </cell>
          <cell r="CM17">
            <v>12</v>
          </cell>
          <cell r="CN17">
            <v>5.838657228628648</v>
          </cell>
          <cell r="CO17">
            <v>12</v>
          </cell>
          <cell r="CP17">
            <v>2.8996132886309995</v>
          </cell>
          <cell r="CQ17">
            <v>12</v>
          </cell>
          <cell r="CR17">
            <v>1.8032768514624564</v>
          </cell>
          <cell r="CS17">
            <v>12</v>
          </cell>
          <cell r="CT17">
            <v>6.2092191299424808</v>
          </cell>
          <cell r="CU17">
            <v>12</v>
          </cell>
          <cell r="CV17">
            <v>0.8416438393783966</v>
          </cell>
          <cell r="CW17">
            <v>12</v>
          </cell>
          <cell r="CX17">
            <v>19.521843665764688</v>
          </cell>
          <cell r="CY17">
            <v>12</v>
          </cell>
          <cell r="CZ17">
            <v>7.3286741853773201</v>
          </cell>
          <cell r="DA17">
            <v>12</v>
          </cell>
          <cell r="DB17">
            <v>4.0856218438672629</v>
          </cell>
          <cell r="DC17">
            <v>12</v>
          </cell>
          <cell r="DD17">
            <v>7.1113556006507759</v>
          </cell>
          <cell r="DE17">
            <v>12</v>
          </cell>
          <cell r="DF17">
            <v>0.99619203586933269</v>
          </cell>
          <cell r="DG17">
            <v>12</v>
          </cell>
          <cell r="DH17">
            <v>57.203509847101643</v>
          </cell>
          <cell r="DI17">
            <v>12</v>
          </cell>
          <cell r="DJ17">
            <v>0.13990256735087322</v>
          </cell>
          <cell r="DK17">
            <v>12</v>
          </cell>
          <cell r="DL17">
            <v>15.294711491524389</v>
          </cell>
          <cell r="DM17">
            <v>12</v>
          </cell>
          <cell r="DN17">
            <v>5.9415184504375445</v>
          </cell>
          <cell r="DO17">
            <v>12</v>
          </cell>
          <cell r="DP17">
            <v>3.0798890149518394</v>
          </cell>
          <cell r="DQ17">
            <v>12</v>
          </cell>
          <cell r="DR17">
            <v>5.5829012176359276</v>
          </cell>
          <cell r="DS17">
            <v>12</v>
          </cell>
          <cell r="DT17">
            <v>0.69040280849907654</v>
          </cell>
          <cell r="DU17">
            <v>12</v>
          </cell>
          <cell r="DV17">
            <v>19.964270687558379</v>
          </cell>
          <cell r="DW17">
            <v>12</v>
          </cell>
          <cell r="DX17">
            <v>8.5864808319678012</v>
          </cell>
          <cell r="DY17">
            <v>12</v>
          </cell>
          <cell r="DZ17">
            <v>1.1988236940134798</v>
          </cell>
          <cell r="EA17">
            <v>12</v>
          </cell>
          <cell r="EB17">
            <v>1.6658464919436351</v>
          </cell>
          <cell r="EC17">
            <v>12</v>
          </cell>
          <cell r="ED17">
            <v>7.4675620404128011</v>
          </cell>
          <cell r="EE17">
            <v>12</v>
          </cell>
          <cell r="EF17">
            <v>1.0455576292206623</v>
          </cell>
          <cell r="EG17">
            <v>12</v>
          </cell>
          <cell r="EH17">
            <v>21.437218669095913</v>
          </cell>
          <cell r="EI17">
            <v>12</v>
          </cell>
          <cell r="EJ17">
            <v>8.0365264941276191</v>
          </cell>
          <cell r="EK17">
            <v>12</v>
          </cell>
          <cell r="EL17">
            <v>2.4637319845717149</v>
          </cell>
          <cell r="EM17">
            <v>12</v>
          </cell>
          <cell r="EN17">
            <v>2.1427824326458769</v>
          </cell>
          <cell r="EO17">
            <v>12</v>
          </cell>
          <cell r="EP17">
            <v>7.8391107383749992</v>
          </cell>
          <cell r="EQ17">
            <v>12</v>
          </cell>
          <cell r="ER17">
            <v>0.95506701937570571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ow r="5">
          <cell r="B5" t="str">
            <v>Corporativo</v>
          </cell>
        </row>
        <row r="6">
          <cell r="A6">
            <v>12</v>
          </cell>
          <cell r="B6">
            <v>70</v>
          </cell>
        </row>
      </sheetData>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_AM)IIPA"/>
      <sheetName val="(RC_FA)CMDA"/>
      <sheetName val="(RC_FA)INCR"/>
      <sheetName val="(RC_FA)SCAE"/>
      <sheetName val="(RC_UE)CMCT"/>
      <sheetName val="(RC_UE)GRFP"/>
      <sheetName val="(RC_UE)MOLP"/>
      <sheetName val="(RC_AC)TMAC"/>
      <sheetName val="(RC_AC)CMMC"/>
      <sheetName val="(RC_AC)NISE"/>
      <sheetName val="D001A"/>
      <sheetName val="D002A"/>
      <sheetName val="D004A"/>
      <sheetName val="D004B"/>
      <sheetName val="D008A"/>
      <sheetName val="D008B"/>
      <sheetName val="D008C"/>
      <sheetName val="D009A"/>
      <sheetName val="D009B"/>
      <sheetName val="D013A"/>
      <sheetName val="D013B"/>
      <sheetName val="D014A"/>
      <sheetName val="D015A"/>
      <sheetName val="D015B"/>
      <sheetName val="D029A"/>
      <sheetName val="D029B"/>
      <sheetName val="D009C"/>
      <sheetName val="D019C"/>
      <sheetName val="D019D"/>
      <sheetName val="D019A"/>
      <sheetName val="D019B"/>
      <sheetName val="D020A"/>
      <sheetName val="D020B"/>
      <sheetName val="D027A"/>
      <sheetName val="D025A"/>
      <sheetName val="D025B"/>
      <sheetName val="D026A"/>
      <sheetName val="D026B"/>
      <sheetName val="D0999A"/>
      <sheetName val="D0999B"/>
      <sheetName val="PD"/>
      <sheetName val="GD"/>
      <sheetName val="GD_CD"/>
      <sheetName val="RL"/>
      <sheetName val="RL_DGF"/>
      <sheetName val="RL IB"/>
      <sheetName val="RL EI"/>
      <sheetName val="RL CL"/>
      <sheetName val="RL OE"/>
      <sheetName val="RL MI"/>
      <sheetName val="RL GP"/>
      <sheetName val="RC"/>
      <sheetName val="RC_DGF"/>
      <sheetName val="RC AC"/>
      <sheetName val="RC FA"/>
      <sheetName val="RC UE"/>
      <sheetName val="RC AM"/>
      <sheetName val="RC MP"/>
      <sheetName val="ED"/>
      <sheetName val="ED_DGF"/>
      <sheetName val="ED ER"/>
      <sheetName val="ED PD"/>
      <sheetName val="ED PM"/>
      <sheetName val="ED CE"/>
      <sheetName val="OM"/>
      <sheetName val="OM_DGF"/>
      <sheetName val="OM EO"/>
      <sheetName val="OM EM"/>
      <sheetName val="OM EC"/>
      <sheetName val="DC"/>
      <sheetName val="DC_DGC"/>
      <sheetName val="DC GC"/>
      <sheetName val="DC-OC"/>
      <sheetName val="DC-MC"/>
      <sheetName val="DC-RC"/>
      <sheetName val="DC-RE"/>
      <sheetName val="DC-SE"/>
      <sheetName val="DC-EC"/>
      <sheetName val="DC-CM"/>
      <sheetName val="DL"/>
      <sheetName val="DL_DGC"/>
      <sheetName val="DL-GL"/>
      <sheetName val="DL-TO"/>
      <sheetName val="DL-GV"/>
      <sheetName val="DL-IP"/>
      <sheetName val="DL-JM"/>
      <sheetName val="DL-ML"/>
      <sheetName val="DL-EL"/>
      <sheetName val="DL-JF"/>
      <sheetName val="DL-LF"/>
      <sheetName val="DL-SJ"/>
      <sheetName val="DL-MM"/>
      <sheetName val="DL-EM"/>
      <sheetName val="DL-VR"/>
      <sheetName val="DL-PA"/>
      <sheetName val="DL-MS"/>
      <sheetName val="DL-ES"/>
      <sheetName val="DO"/>
      <sheetName val="DO_DGC"/>
      <sheetName val="DO-GO"/>
      <sheetName val="DO-DV"/>
      <sheetName val="DO-PS"/>
      <sheetName val="DO-MO"/>
      <sheetName val="DO-EO"/>
      <sheetName val="DO-MC"/>
      <sheetName val="DO-PR"/>
      <sheetName val="DO-CV"/>
      <sheetName val="DO-MN"/>
      <sheetName val="DO-EN"/>
      <sheetName val="DO-UL"/>
      <sheetName val="DO-UR"/>
      <sheetName val="DO-PM"/>
      <sheetName val="DO-MT"/>
      <sheetName val="DO-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1">
          <cell r="A11" t="str">
            <v>Componentes</v>
          </cell>
          <cell r="B11" t="str">
            <v>jan</v>
          </cell>
          <cell r="C11" t="str">
            <v>fev</v>
          </cell>
          <cell r="D11" t="str">
            <v>mar</v>
          </cell>
          <cell r="E11" t="str">
            <v>abr</v>
          </cell>
          <cell r="F11" t="str">
            <v>mai</v>
          </cell>
          <cell r="G11" t="str">
            <v>jun</v>
          </cell>
          <cell r="H11" t="str">
            <v>jul</v>
          </cell>
          <cell r="I11" t="str">
            <v>ago</v>
          </cell>
          <cell r="J11" t="str">
            <v>set</v>
          </cell>
          <cell r="K11" t="str">
            <v>out</v>
          </cell>
          <cell r="L11" t="str">
            <v>nov</v>
          </cell>
          <cell r="M11" t="str">
            <v>dez</v>
          </cell>
          <cell r="N11">
            <v>2005</v>
          </cell>
          <cell r="O11">
            <v>2006</v>
          </cell>
          <cell r="P11">
            <v>2007</v>
          </cell>
          <cell r="Q11">
            <v>2008</v>
          </cell>
        </row>
        <row r="12">
          <cell r="A12" t="str">
            <v>RC/AC</v>
          </cell>
          <cell r="B12">
            <v>189</v>
          </cell>
          <cell r="C12">
            <v>189</v>
          </cell>
          <cell r="D12">
            <v>189</v>
          </cell>
          <cell r="E12">
            <v>189</v>
          </cell>
          <cell r="F12">
            <v>189</v>
          </cell>
          <cell r="G12">
            <v>189</v>
          </cell>
          <cell r="H12">
            <v>189</v>
          </cell>
          <cell r="I12">
            <v>189</v>
          </cell>
          <cell r="J12">
            <v>189</v>
          </cell>
          <cell r="K12">
            <v>189</v>
          </cell>
          <cell r="L12">
            <v>189</v>
          </cell>
          <cell r="M12">
            <v>189</v>
          </cell>
        </row>
      </sheetData>
      <sheetData sheetId="8" refreshError="1"/>
      <sheetData sheetId="9" refreshError="1">
        <row r="11">
          <cell r="A11" t="str">
            <v>Componentes</v>
          </cell>
          <cell r="B11" t="str">
            <v>jan</v>
          </cell>
          <cell r="C11" t="str">
            <v>fev</v>
          </cell>
          <cell r="D11" t="str">
            <v>mar</v>
          </cell>
          <cell r="E11" t="str">
            <v>abr</v>
          </cell>
          <cell r="F11" t="str">
            <v>mai</v>
          </cell>
          <cell r="G11" t="str">
            <v>jun</v>
          </cell>
          <cell r="H11" t="str">
            <v>jul</v>
          </cell>
          <cell r="I11" t="str">
            <v>ago</v>
          </cell>
          <cell r="J11" t="str">
            <v>set</v>
          </cell>
          <cell r="K11" t="str">
            <v>out</v>
          </cell>
          <cell r="L11" t="str">
            <v>nov</v>
          </cell>
          <cell r="M11" t="str">
            <v>dez</v>
          </cell>
          <cell r="N11">
            <v>2005</v>
          </cell>
          <cell r="O11">
            <v>2006</v>
          </cell>
          <cell r="P11">
            <v>2007</v>
          </cell>
          <cell r="Q11">
            <v>2008</v>
          </cell>
        </row>
        <row r="12">
          <cell r="A12" t="str">
            <v>RC/AC ( Meta Aneel)</v>
          </cell>
          <cell r="B12">
            <v>80</v>
          </cell>
          <cell r="C12">
            <v>80</v>
          </cell>
          <cell r="D12">
            <v>80</v>
          </cell>
          <cell r="E12">
            <v>80</v>
          </cell>
          <cell r="F12">
            <v>80</v>
          </cell>
          <cell r="G12">
            <v>80</v>
          </cell>
          <cell r="H12">
            <v>80</v>
          </cell>
          <cell r="I12">
            <v>80</v>
          </cell>
          <cell r="J12">
            <v>80</v>
          </cell>
          <cell r="K12">
            <v>80</v>
          </cell>
          <cell r="L12">
            <v>80</v>
          </cell>
          <cell r="M12">
            <v>80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_hier"/>
      <sheetName val="103"/>
      <sheetName val="D001A"/>
      <sheetName val="D002A"/>
      <sheetName val="D002B"/>
      <sheetName val="D003A"/>
      <sheetName val="D004A"/>
      <sheetName val="D005A"/>
      <sheetName val="D006A"/>
      <sheetName val="D007A"/>
      <sheetName val="D008A"/>
      <sheetName val="D008B"/>
      <sheetName val="D009A"/>
      <sheetName val="D009B"/>
      <sheetName val="D010A"/>
      <sheetName val="D010B"/>
      <sheetName val="D010C"/>
      <sheetName val="D010D"/>
      <sheetName val="D010E"/>
      <sheetName val="D010F"/>
      <sheetName val="D010G"/>
      <sheetName val="D010H"/>
      <sheetName val="D010I"/>
      <sheetName val="D010J"/>
      <sheetName val="D011A"/>
      <sheetName val="D011B"/>
      <sheetName val="D011C"/>
      <sheetName val="D011D"/>
      <sheetName val="D011E"/>
      <sheetName val="D011F"/>
      <sheetName val="D012A"/>
      <sheetName val="D012B"/>
      <sheetName val="D013A"/>
      <sheetName val="D013B"/>
      <sheetName val="D013C"/>
      <sheetName val="D013D"/>
      <sheetName val="D014A"/>
      <sheetName val="D015A"/>
      <sheetName val="D015B"/>
      <sheetName val="D016A"/>
      <sheetName val="D017A"/>
      <sheetName val="D017B"/>
      <sheetName val="D018A"/>
      <sheetName val="D018B"/>
      <sheetName val="D019A"/>
      <sheetName val="D019B"/>
      <sheetName val="D019C"/>
      <sheetName val="D019D"/>
      <sheetName val="D020A"/>
      <sheetName val="D020B"/>
      <sheetName val="D021A"/>
      <sheetName val="D021B"/>
      <sheetName val="D022A"/>
      <sheetName val="D022B"/>
      <sheetName val="D023A"/>
      <sheetName val="D024A"/>
      <sheetName val="D024B"/>
      <sheetName val="D025A"/>
      <sheetName val="D026A"/>
      <sheetName val="(CR) EVA EBITDA_Plan"/>
      <sheetName val="(CR) EVA EBITDA_Real"/>
      <sheetName val="(CR) DOC_Plan"/>
      <sheetName val="(CR) DOC_Real"/>
      <sheetName val="(GD)_INVD_Plan"/>
      <sheetName val="(GD)_INVD_Realiz"/>
      <sheetName val="(GD)_IROM"/>
      <sheetName val="(RC)IASC"/>
      <sheetName val="(RC)ISQP_Plan"/>
      <sheetName val="(RC)ISQP_Realiz"/>
      <sheetName val="(RC)_INEE_Plan"/>
      <sheetName val="(RC)_INEE_Realiz"/>
      <sheetName val="(RC)_IECI"/>
      <sheetName val="(RC)_INOV"/>
      <sheetName val="(RC)_IPTD"/>
      <sheetName val="(ED)_AELP"/>
      <sheetName val="(ED)_AECP"/>
      <sheetName val="(OM)_FEC_Plan"/>
      <sheetName val="(OM)_FEC_Realiz"/>
      <sheetName val="(OM)_DEC_Plan"/>
      <sheetName val="(OM)_DEC_Realiz"/>
      <sheetName val="(ED)DMPM"/>
      <sheetName val="(ED)DMPD_Plan"/>
      <sheetName val="(ED)DMPD_Realiz"/>
      <sheetName val="(ED)INTC_Plan"/>
      <sheetName val="(ED)INTC_Realiz"/>
      <sheetName val="(ED)IASE_Plan"/>
      <sheetName val="(ED)IASE_Realiz"/>
      <sheetName val="(ED)IINC_Plan"/>
      <sheetName val="(ED)_CMER_Plan"/>
      <sheetName val="(ED)_CMER_Realiz "/>
      <sheetName val="(ED)_CMEU_Plan"/>
      <sheetName val="(ED)_CMEU_Realiz"/>
      <sheetName val="(ED)_ICTA_Plan"/>
      <sheetName val="(ED)_ICTA_Realiz"/>
      <sheetName val="(ED)_TAR"/>
      <sheetName val="(ED)_TAU"/>
      <sheetName val="(ED)_ICTM"/>
      <sheetName val="(OM)_TFTP_Plan"/>
      <sheetName val="(OM)_TFTP_Realiz"/>
      <sheetName val="(OM)_TFTC_Plan"/>
      <sheetName val="(OM)_TFTC_Realiz"/>
      <sheetName val="(CR)_Produt_Plan"/>
      <sheetName val="(CR)_Produt_Realiz"/>
      <sheetName val="(ED)_Cons_Plan"/>
      <sheetName val="(GD)_Cons_Fat_Plan"/>
      <sheetName val="(GD)Cons_Fat_Realiz_Entrada"/>
      <sheetName val="(GD)Cons_Fat_Realiz_Saída"/>
      <sheetName val="(GD)_POPE"/>
      <sheetName val="(GD)_PMAN"/>
      <sheetName val="(GD)_PEXP"/>
      <sheetName val="(GD)_PGES"/>
      <sheetName val="(GD)_PDFA"/>
      <sheetName val="(GD)_PCAC"/>
      <sheetName val="(GD)_PRLC"/>
      <sheetName val="(GD)_PAAG"/>
      <sheetName val="(GD)_PCOD"/>
      <sheetName val="(GD)_PSVC"/>
      <sheetName val="(GD)_PMIP"/>
      <sheetName val="(GD)_PGIN"/>
      <sheetName val="(GD)_PPER"/>
      <sheetName val="(GD)_SMIP"/>
      <sheetName val="(GD)_SGIN"/>
      <sheetName val="(GD)_SPER"/>
      <sheetName val="(GD)_IFPC_Plan"/>
      <sheetName val="(GD)_IFPC_Realiz"/>
      <sheetName val="(GD)_CLOE_Plan"/>
      <sheetName val="(GD)_CLOE_Realiz"/>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sheetData sheetId="27" refreshError="1"/>
      <sheetData sheetId="28" refreshError="1"/>
      <sheetData sheetId="29" refreshError="1"/>
      <sheetData sheetId="30"/>
      <sheetData sheetId="31"/>
      <sheetData sheetId="32"/>
      <sheetData sheetId="33"/>
      <sheetData sheetId="34"/>
      <sheetData sheetId="35" refreshError="1"/>
      <sheetData sheetId="36"/>
      <sheetData sheetId="37"/>
      <sheetData sheetId="38"/>
      <sheetData sheetId="39" refreshError="1"/>
      <sheetData sheetId="40"/>
      <sheetData sheetId="4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0"/>
      <sheetName val="604"/>
      <sheetName val="606"/>
      <sheetName val="607"/>
      <sheetName val="608"/>
      <sheetName val="613"/>
      <sheetName val="614"/>
      <sheetName val="618"/>
      <sheetName val="620"/>
      <sheetName val="629"/>
      <sheetName val="628"/>
      <sheetName val="Maurilio"/>
      <sheetName val="Elmo Pechir"/>
      <sheetName val="Marcio Marinho"/>
      <sheetName val="Pedro Gazolla"/>
      <sheetName val="Ronaldo Gomes"/>
      <sheetName val="Helvécio"/>
      <sheetName val="Fabio"/>
      <sheetName val="Sergio Mourthe"/>
      <sheetName val="Antonio Jorge"/>
      <sheetName val="Jose Geraldo"/>
      <sheetName val="Tamiet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apa"/>
      <sheetName val="Modelo"/>
      <sheetName val="Iniciativas"/>
      <sheetName val="Tabela"/>
      <sheetName val="Ind1"/>
      <sheetName val="Ind2"/>
      <sheetName val="Ind3"/>
      <sheetName val="Ind4"/>
      <sheetName val="Ind5"/>
      <sheetName val="Ind6"/>
      <sheetName val="Ind7"/>
      <sheetName val="Ind8"/>
      <sheetName val="Ind9"/>
      <sheetName val="Ind10"/>
      <sheetName val="Ind11"/>
      <sheetName val="Ind12"/>
      <sheetName val="Ind13"/>
      <sheetName val="Ind14"/>
      <sheetName val="Ind15"/>
      <sheetName val="Ind16"/>
      <sheetName val="Ind17"/>
      <sheetName val="Ind18"/>
    </sheetNames>
    <sheetDataSet>
      <sheetData sheetId="0"/>
      <sheetData sheetId="1"/>
      <sheetData sheetId="2"/>
      <sheetData sheetId="3"/>
      <sheetData sheetId="4">
        <row r="3">
          <cell r="B3">
            <v>1</v>
          </cell>
          <cell r="C3" t="str">
            <v>Ser provedora de soluções com foco na agregação de valor aos clientes</v>
          </cell>
          <cell r="D3" t="str">
            <v>Garantir que as soluções providas contribuam para agregar valor aos clientes</v>
          </cell>
          <cell r="E3" t="str">
            <v>Implementar ações visando identificar oportunidades de melhorias na prestação de serviços às áreas de negócio, promovendo as mudanças necessiárias para evolução dos nossos processos.</v>
          </cell>
          <cell r="F3" t="str">
            <v>ISC - Índice  de satisfação de clientes</v>
          </cell>
          <cell r="G3" t="str">
            <v>Mede o nível de satisfação dos principais clientes com a atuação de TIC</v>
          </cell>
          <cell r="H3" t="str">
            <v>Somatório da pontuação obtida/
Pontuação máxima possível * 100</v>
          </cell>
          <cell r="K3">
            <v>1</v>
          </cell>
          <cell r="L3">
            <v>1</v>
          </cell>
          <cell r="M3">
            <v>1</v>
          </cell>
          <cell r="N3">
            <v>1</v>
          </cell>
          <cell r="O3">
            <v>1</v>
          </cell>
          <cell r="P3" t="str">
            <v>%</v>
          </cell>
          <cell r="Q3" t="str">
            <v>Anual</v>
          </cell>
          <cell r="R3" t="str">
            <v>Anual</v>
          </cell>
          <cell r="S3" t="str">
            <v>Pesquisa</v>
          </cell>
          <cell r="T3" t="str">
            <v>&gt; melhor</v>
          </cell>
          <cell r="U3" t="str">
            <v>&lt; 45 %</v>
          </cell>
          <cell r="V3" t="str">
            <v>45%&lt;=x&lt;75%</v>
          </cell>
          <cell r="W3" t="str">
            <v>&gt;=75 %</v>
          </cell>
          <cell r="X3" t="str">
            <v>TI</v>
          </cell>
          <cell r="Y3" t="str">
            <v>TI Gestão</v>
          </cell>
          <cell r="Z3" t="str">
            <v>CR</v>
          </cell>
          <cell r="AA3" t="str">
            <v>Após pesquisa anual</v>
          </cell>
          <cell r="AB3" t="str">
            <v>Definir metodologia de pesquisa e superintendentes pesquisados</v>
          </cell>
          <cell r="AC3" t="str">
            <v>TI Gestão</v>
          </cell>
          <cell r="AF3" t="str">
            <v>Ser provedora de soluções com foco na agregação de valor aos clientes</v>
          </cell>
        </row>
        <row r="4">
          <cell r="B4">
            <v>2</v>
          </cell>
          <cell r="C4" t="str">
            <v>Garantir Sistemas de Informação e Telecomunicação Eficazes</v>
          </cell>
          <cell r="D4" t="str">
            <v xml:space="preserve">Demonstra a disponibilidade dos Sistemas de Informação e Telecomunicações da Cemig </v>
          </cell>
          <cell r="F4" t="str">
            <v>DST - Disponibilidade do Sistema de Telecomunicações</v>
          </cell>
          <cell r="G4" t="str">
            <v>Mede, via gestão de incidentes, o tempo de disponibilidade dos sistemas críticos e malha principal de telecomunicações</v>
          </cell>
          <cell r="K4">
            <v>1</v>
          </cell>
          <cell r="L4">
            <v>1</v>
          </cell>
          <cell r="M4">
            <v>1</v>
          </cell>
          <cell r="N4">
            <v>1</v>
          </cell>
          <cell r="O4">
            <v>1</v>
          </cell>
          <cell r="P4" t="str">
            <v>%</v>
          </cell>
          <cell r="Q4" t="str">
            <v>Anual</v>
          </cell>
          <cell r="R4" t="str">
            <v>Mensal</v>
          </cell>
          <cell r="S4" t="str">
            <v xml:space="preserve">Gerenciamento de incidentes </v>
          </cell>
          <cell r="T4" t="str">
            <v>&gt; melhor</v>
          </cell>
          <cell r="U4" t="str">
            <v xml:space="preserve">0% ≤ DST ≤ 90% </v>
          </cell>
          <cell r="V4" t="str">
            <v xml:space="preserve">90% &lt; DST ≤ 95% </v>
          </cell>
          <cell r="W4" t="str">
            <v xml:space="preserve">DST &gt; 95% </v>
          </cell>
          <cell r="X4" t="str">
            <v>TI/MI</v>
          </cell>
          <cell r="Y4" t="str">
            <v>TI/MI</v>
          </cell>
          <cell r="Z4" t="str">
            <v>CR</v>
          </cell>
          <cell r="AA4" t="str">
            <v>Até o 5º dia útil do mês subseqüente</v>
          </cell>
          <cell r="AB4" t="str">
            <v xml:space="preserve">Estruturar indicador. Definir “Sistemas Críticos” (tecnologia da informação) e verificar quais são os sistemas que TI tem condições de medir em 2007. Para Telecomunicações, o sistema mais crítico é a malha principal. </v>
          </cell>
          <cell r="AC4" t="str">
            <v>Gestor de Incidentes</v>
          </cell>
          <cell r="AD4">
            <v>39202</v>
          </cell>
          <cell r="AE4" t="str">
            <v>F: número de indisponibilidade no período observado /Ti: tempo em horas em que o equipamento, produto ou função ficou indisponível/N: quantidade de produtos ou sistemas observados/Toj: tempo em horas de operação do produto ou sistema J no período de obser</v>
          </cell>
          <cell r="AF4" t="str">
            <v>Garantir Sistemas de Informação e Telecomunicação Eficazes</v>
          </cell>
        </row>
        <row r="5">
          <cell r="B5">
            <v>3</v>
          </cell>
          <cell r="C5" t="str">
            <v>Garantir Sistemas de Informação e Telecomunicação Eficazes</v>
          </cell>
          <cell r="D5" t="str">
            <v xml:space="preserve">Demonstra a disponibilidade dos Sistemas de Informação e Telecomunicações da Cemig </v>
          </cell>
          <cell r="E5" t="str">
            <v>Implementação de controles de Segurança da Informação</v>
          </cell>
          <cell r="F5" t="str">
            <v>ISI (Índice de Segurança da Informação)</v>
          </cell>
          <cell r="G5" t="str">
            <v>Mede o grau de segurança das informações (rede, e-mails, aplicativos, invasões, nível de correção dos sistemas). Mede 4 pilares: Processos, Ferramentas, Pessoas e Ambiente</v>
          </cell>
          <cell r="H5" t="str">
            <v>Resultado obtido utilizando o aplicativo "Check-up tool"</v>
          </cell>
          <cell r="J5">
            <v>0.57999999999999996</v>
          </cell>
          <cell r="K5">
            <v>0.62</v>
          </cell>
          <cell r="L5">
            <v>0.7</v>
          </cell>
          <cell r="M5">
            <v>0.7</v>
          </cell>
          <cell r="N5">
            <v>0.7</v>
          </cell>
          <cell r="O5">
            <v>0.7</v>
          </cell>
          <cell r="P5" t="str">
            <v>%</v>
          </cell>
          <cell r="Q5" t="str">
            <v>Anual</v>
          </cell>
          <cell r="R5" t="str">
            <v>Semestral</v>
          </cell>
          <cell r="S5" t="str">
            <v>Aplicativo "Check-up tool"</v>
          </cell>
          <cell r="T5" t="str">
            <v>&gt;melhor</v>
          </cell>
          <cell r="U5" t="str">
            <v>&lt;52%</v>
          </cell>
          <cell r="V5" t="str">
            <v>52%&lt;=x&lt;62%</v>
          </cell>
          <cell r="W5" t="str">
            <v>&gt;=62%</v>
          </cell>
          <cell r="X5" t="str">
            <v>ASI</v>
          </cell>
          <cell r="Y5" t="str">
            <v>Gestor do Processo de Segurança da Informação</v>
          </cell>
          <cell r="Z5" t="str">
            <v>CR</v>
          </cell>
          <cell r="AA5" t="str">
            <v>Até o 5º dia do semestre subseqüente</v>
          </cell>
          <cell r="AF5" t="str">
            <v>Garantir Sistemas de Informação e Telecomunicação Eficazes</v>
          </cell>
        </row>
        <row r="6">
          <cell r="B6">
            <v>4</v>
          </cell>
          <cell r="C6" t="str">
            <v>Contribuir para a melhora da eficiência operacional da organização</v>
          </cell>
          <cell r="D6" t="str">
            <v xml:space="preserve">Gerir a aplicação de recursos em TI  para otimizar a eficiência operacional da empresa </v>
          </cell>
          <cell r="F6" t="str">
            <v>CAPT - Custo Anual por Teclado</v>
          </cell>
          <cell r="G6" t="str">
            <v>Mede o custo anual por teclado. 
Benchmark nacional:  U$ 9 mil (Fonte FGV- Setor de Energia)</v>
          </cell>
          <cell r="H6" t="str">
            <v>Custo anual total de infra-estrutura / # pontos de acesso / 1.000</v>
          </cell>
          <cell r="K6">
            <v>20</v>
          </cell>
          <cell r="P6" t="str">
            <v>R$</v>
          </cell>
          <cell r="Q6" t="str">
            <v>Anual</v>
          </cell>
          <cell r="R6" t="str">
            <v>Mensal</v>
          </cell>
          <cell r="S6" t="str">
            <v>Orçamento de despesas e investimentos de Informática e Telecom Administrativa</v>
          </cell>
          <cell r="T6" t="str">
            <v>&lt; melhor</v>
          </cell>
          <cell r="U6" t="str">
            <v>&gt;125%</v>
          </cell>
          <cell r="V6" t="str">
            <v>100%&lt;x&lt;=125%</v>
          </cell>
          <cell r="W6" t="str">
            <v>&lt;=100%</v>
          </cell>
          <cell r="X6" t="str">
            <v>TI/SA</v>
          </cell>
          <cell r="Y6" t="str">
            <v>TI-Gestão</v>
          </cell>
          <cell r="Z6" t="str">
            <v>CR</v>
          </cell>
          <cell r="AA6" t="str">
            <v>Primeira quinzena do mês subsequente</v>
          </cell>
          <cell r="AB6" t="str">
            <v>Detalhar composição do custo total de TI a ser considerado</v>
          </cell>
          <cell r="AC6" t="str">
            <v xml:space="preserve">TI/SA </v>
          </cell>
          <cell r="AD6">
            <v>39171</v>
          </cell>
          <cell r="AF6" t="str">
            <v>Contribuir para a melhora da eficiência operacional da organização</v>
          </cell>
        </row>
        <row r="7">
          <cell r="B7">
            <v>5</v>
          </cell>
          <cell r="C7" t="str">
            <v>Contribuir para a melhora da eficiência operacional da organização</v>
          </cell>
          <cell r="D7" t="str">
            <v>Demonstra a contribuição da TI para melhora da eficiência operacional da organização.</v>
          </cell>
          <cell r="F7" t="str">
            <v>CTO - Custo de Telecomunicações para Operação e Manutenção do Sistema Elétrico por MWh instalado</v>
          </cell>
          <cell r="G7" t="str">
            <v>Mede o custo da Telecomunicação Operativa por MWh instalado</v>
          </cell>
          <cell r="H7" t="str">
            <v>Custo total dos sistemas de telecomunicação operativa / MWh instalado</v>
          </cell>
          <cell r="J7">
            <v>1.3</v>
          </cell>
          <cell r="K7">
            <v>1.2349999999999999</v>
          </cell>
          <cell r="L7">
            <v>1.1732499999999999</v>
          </cell>
          <cell r="M7">
            <v>1.1263199999999998</v>
          </cell>
          <cell r="N7">
            <v>1.0812671999999997</v>
          </cell>
          <cell r="O7">
            <v>1.0488291839999997</v>
          </cell>
          <cell r="P7" t="str">
            <v>R$/MWh</v>
          </cell>
          <cell r="Q7" t="str">
            <v>Anual</v>
          </cell>
          <cell r="R7" t="str">
            <v>Mensal</v>
          </cell>
          <cell r="S7" t="str">
            <v>TI/MI</v>
          </cell>
          <cell r="T7" t="str">
            <v>&lt;  melhor</v>
          </cell>
          <cell r="U7" t="str">
            <v>&gt;=120%</v>
          </cell>
          <cell r="V7" t="str">
            <v>100%&lt;x&lt;120%</v>
          </cell>
          <cell r="W7" t="str">
            <v xml:space="preserve">&lt;=100% </v>
          </cell>
          <cell r="X7" t="str">
            <v>TI/MI</v>
          </cell>
          <cell r="Y7" t="str">
            <v>TI/MI</v>
          </cell>
          <cell r="Z7" t="str">
            <v>CR</v>
          </cell>
          <cell r="AA7" t="str">
            <v>Até o 5º dia útil do mês subseqüente</v>
          </cell>
          <cell r="AB7" t="str">
            <v>Aprimorar o levantamento de custos totais de telecomunicações no ambiente SAP</v>
          </cell>
          <cell r="AC7" t="str">
            <v>TI/MI</v>
          </cell>
          <cell r="AD7">
            <v>39171</v>
          </cell>
          <cell r="AE7" t="str">
            <v>Aprimorar as informações sobre custos totais de telecomunicações.Os sistemas STH - Sistema de telemetria hidrometerológica, SLT - Sistema de localização de tempestades, SSCRD - Sistema de supervisão e controle de chaves da distribuição e sistema de sismol</v>
          </cell>
          <cell r="AF7" t="str">
            <v>Contribuir para a melhora da eficiência operacional da organização</v>
          </cell>
        </row>
        <row r="8">
          <cell r="B8">
            <v>6</v>
          </cell>
          <cell r="C8" t="str">
            <v>Gerir riscos de serviços de TI, contribuindo para a continuidade dos negócios</v>
          </cell>
          <cell r="D8" t="str">
            <v>Assegurar a continuidade dos negócios essenciais da empresa no caso de desastre em uma de suas principais instalações de TI.</v>
          </cell>
          <cell r="E8" t="str">
            <v>Aprovar no Conselho de Administração a execução do plano PPSI</v>
          </cell>
          <cell r="F8" t="str">
            <v>EPN - Índice de efetividade dos planos de continuidade</v>
          </cell>
          <cell r="G8" t="str">
            <v>Mede através de testes se os planos de continuidade atendem às necessidades dos negócios</v>
          </cell>
          <cell r="H8" t="str">
            <v># Ativos de informação testados / #  Ativos contemplados pelo plano * 100</v>
          </cell>
          <cell r="J8">
            <v>0</v>
          </cell>
          <cell r="K8">
            <v>1</v>
          </cell>
          <cell r="L8">
            <v>1</v>
          </cell>
          <cell r="M8">
            <v>1</v>
          </cell>
          <cell r="N8">
            <v>1</v>
          </cell>
          <cell r="O8">
            <v>1</v>
          </cell>
          <cell r="P8" t="str">
            <v>%</v>
          </cell>
          <cell r="Q8" t="str">
            <v>Anual</v>
          </cell>
          <cell r="R8" t="str">
            <v>Semestral</v>
          </cell>
          <cell r="S8" t="str">
            <v>Plano de continuidade</v>
          </cell>
          <cell r="T8" t="str">
            <v>&gt; melhor</v>
          </cell>
          <cell r="U8" t="str">
            <v>&lt;100%</v>
          </cell>
          <cell r="V8" t="str">
            <v>---</v>
          </cell>
          <cell r="W8" t="str">
            <v>&gt;=100%</v>
          </cell>
          <cell r="X8" t="str">
            <v>TI/SI</v>
          </cell>
          <cell r="Y8" t="str">
            <v>ASI</v>
          </cell>
          <cell r="Z8" t="str">
            <v>CR</v>
          </cell>
          <cell r="AA8" t="str">
            <v>Até o 5º dia do semestre subseqüente</v>
          </cell>
          <cell r="AF8" t="str">
            <v>Gerir riscos de serviços de TI, contribuindo para a continuidade dos negócios</v>
          </cell>
        </row>
        <row r="9">
          <cell r="B9">
            <v>7</v>
          </cell>
          <cell r="C9" t="str">
            <v>Gerir riscos de serviços de TI, contribuindo para a continuidade dos negócios</v>
          </cell>
          <cell r="D9" t="str">
            <v>Assegurar que todos processos essenciais do negócio estejam contemplados no plano de continuidade .</v>
          </cell>
          <cell r="E9" t="str">
            <v>Implantação do plano de continuidade de negócios</v>
          </cell>
          <cell r="F9" t="str">
            <v>PCN - Processos críticos de negócio contemplados no plano de continuidade</v>
          </cell>
          <cell r="G9" t="str">
            <v>Avalia o percentual de processos críticos que possuem um plano de continuidade definido</v>
          </cell>
          <cell r="H9" t="str">
            <v># Processos críticos contemplados / # Processos críticos identificados * 100</v>
          </cell>
          <cell r="J9">
            <v>0</v>
          </cell>
          <cell r="K9">
            <v>1</v>
          </cell>
          <cell r="L9">
            <v>1</v>
          </cell>
          <cell r="M9">
            <v>1</v>
          </cell>
          <cell r="N9">
            <v>1</v>
          </cell>
          <cell r="O9">
            <v>1</v>
          </cell>
          <cell r="P9" t="str">
            <v>%</v>
          </cell>
          <cell r="Q9" t="str">
            <v>Anual</v>
          </cell>
          <cell r="R9" t="str">
            <v>Semestral</v>
          </cell>
          <cell r="S9" t="str">
            <v>Plano de continuidade</v>
          </cell>
          <cell r="T9" t="str">
            <v>&gt; melhor</v>
          </cell>
          <cell r="U9" t="str">
            <v>&lt;100%</v>
          </cell>
          <cell r="V9" t="str">
            <v>---</v>
          </cell>
          <cell r="W9" t="str">
            <v>&gt;=100%</v>
          </cell>
          <cell r="X9" t="str">
            <v>TI/SI</v>
          </cell>
          <cell r="Y9" t="str">
            <v>ASI</v>
          </cell>
          <cell r="Z9" t="str">
            <v>CR</v>
          </cell>
          <cell r="AA9" t="str">
            <v>Até o 5º dia do semestre subseqüente</v>
          </cell>
          <cell r="AB9" t="str">
            <v>Atualização do PCN/TI</v>
          </cell>
          <cell r="AC9" t="str">
            <v>TI/SI</v>
          </cell>
          <cell r="AD9">
            <v>39447</v>
          </cell>
          <cell r="AF9" t="str">
            <v>Gerir riscos de serviços de TI, contribuindo para a continuidade dos negócios</v>
          </cell>
        </row>
        <row r="10">
          <cell r="B10">
            <v>8</v>
          </cell>
          <cell r="C10" t="str">
            <v>Gerir com eficácia o processo de identificação, priorização e atendimento às demandas</v>
          </cell>
          <cell r="D10" t="str">
            <v>Assegurar o adequado atendimento às expectativas dos negócios</v>
          </cell>
          <cell r="E10" t="str">
            <v>Implementar função de Relacionamento com os Clientes e o Escritório de Projetos</v>
          </cell>
          <cell r="F10" t="str">
            <v>IIN - Índice de Implementação das iniciativas</v>
          </cell>
          <cell r="G10" t="str">
            <v>No processo de gestão das demandas, o primeiro passo para uma gestão eficaz é a implementação das iniciativas relacionadas.</v>
          </cell>
          <cell r="H10" t="str">
            <v>Média do percentual de implementação das iniciativas</v>
          </cell>
          <cell r="K10">
            <v>1</v>
          </cell>
          <cell r="L10">
            <v>1</v>
          </cell>
          <cell r="M10">
            <v>1</v>
          </cell>
          <cell r="N10">
            <v>1</v>
          </cell>
          <cell r="O10">
            <v>1</v>
          </cell>
          <cell r="P10" t="str">
            <v>%</v>
          </cell>
          <cell r="Q10" t="str">
            <v>Anual</v>
          </cell>
          <cell r="R10" t="str">
            <v>Trimestral</v>
          </cell>
          <cell r="S10" t="str">
            <v>TI</v>
          </cell>
          <cell r="T10" t="str">
            <v>&gt; melhor</v>
          </cell>
          <cell r="U10" t="str">
            <v>&lt;90%</v>
          </cell>
          <cell r="V10" t="str">
            <v>90%&lt;=x&lt;100%</v>
          </cell>
          <cell r="W10" t="str">
            <v>&gt;=100%</v>
          </cell>
          <cell r="X10" t="str">
            <v>TI</v>
          </cell>
          <cell r="Y10" t="str">
            <v>TI</v>
          </cell>
          <cell r="Z10" t="str">
            <v>CR</v>
          </cell>
          <cell r="AA10" t="str">
            <v>Primeira quinzena do trimestre subsequente</v>
          </cell>
          <cell r="AF10" t="str">
            <v>Gerir com eficácia o processo de identificação, priorização e atendimento às demandas</v>
          </cell>
        </row>
        <row r="11">
          <cell r="B11">
            <v>9</v>
          </cell>
          <cell r="C11" t="str">
            <v>Oferecer  proativamente soluções e sistemas integrados que agreguem valor à organização</v>
          </cell>
          <cell r="D11" t="str">
            <v>Atuar proativamente em relação aos clientes, se antecipando na proposição de ferramentas que agreguem valor</v>
          </cell>
          <cell r="F11" t="str">
            <v>ENA - Economia gerada com a implementação de novas alternativas</v>
          </cell>
          <cell r="G11" t="str">
            <v>Mede a economia obtida com a implantação de soluções alternativas que procuram otimizar os recursos e melhorar os resultados.</v>
          </cell>
          <cell r="H11" t="str">
            <v xml:space="preserve">ENA = P1 + P2 + ... + Pn
Onde:  P1 = Economia gerada com Projeto 1
             P2 = Economia gerada com Projeto 2
 ... 
             Pn = Economia gerada com Projeto n      </v>
          </cell>
          <cell r="K11">
            <v>1</v>
          </cell>
          <cell r="L11">
            <v>1</v>
          </cell>
          <cell r="M11">
            <v>1</v>
          </cell>
          <cell r="N11">
            <v>1</v>
          </cell>
          <cell r="O11">
            <v>1</v>
          </cell>
          <cell r="P11" t="str">
            <v>R$</v>
          </cell>
          <cell r="Q11" t="str">
            <v xml:space="preserve">Anual </v>
          </cell>
          <cell r="R11" t="str">
            <v>Trimestral</v>
          </cell>
          <cell r="S11" t="str">
            <v>Relatórios TI</v>
          </cell>
          <cell r="T11" t="str">
            <v xml:space="preserve">&gt; melhor </v>
          </cell>
          <cell r="U11" t="str">
            <v>&lt;70%</v>
          </cell>
          <cell r="V11" t="str">
            <v>70%&lt;=x&lt;90%</v>
          </cell>
          <cell r="W11" t="str">
            <v>&gt;=90%</v>
          </cell>
          <cell r="X11" t="str">
            <v>TI</v>
          </cell>
          <cell r="Y11" t="str">
            <v>TI</v>
          </cell>
          <cell r="Z11" t="str">
            <v>CR</v>
          </cell>
          <cell r="AA11" t="str">
            <v>Até o 5º dia do trimestre subseqüente</v>
          </cell>
          <cell r="AF11" t="str">
            <v>Oferecer  proativamente soluções e sistemas integrados que agreguem valor à organização</v>
          </cell>
        </row>
        <row r="12">
          <cell r="B12">
            <v>10</v>
          </cell>
          <cell r="C12" t="str">
            <v>Garantir o cumprimento dos acordos de nível de serviço</v>
          </cell>
          <cell r="D12" t="str">
            <v>Contempla a eficácia no cumprimento dos ANSs estabelecidos.</v>
          </cell>
          <cell r="E12" t="str">
            <v>Implantar o gerenciamento de Nível de Serviço e celebrar  Acordo de Nível de Serviço</v>
          </cell>
          <cell r="F12" t="str">
            <v xml:space="preserve">INS - Índice de realização de Acordo de Nível de Serviço </v>
          </cell>
          <cell r="G12" t="str">
            <v>Considera o cumprimento dos ANSs celebrados respeitando todas as especificidades acordadas, tais como: disponibilidade, tempo de atendimento, custo.</v>
          </cell>
          <cell r="H12" t="str">
            <v xml:space="preserve"># de ANSs celebrados/# de ANSs planejados  * 100
</v>
          </cell>
          <cell r="K12">
            <v>1</v>
          </cell>
          <cell r="L12">
            <v>1</v>
          </cell>
          <cell r="M12">
            <v>1</v>
          </cell>
          <cell r="N12">
            <v>1</v>
          </cell>
          <cell r="O12">
            <v>1</v>
          </cell>
          <cell r="P12" t="str">
            <v>%</v>
          </cell>
          <cell r="Q12" t="str">
            <v xml:space="preserve">Anual </v>
          </cell>
          <cell r="R12" t="str">
            <v>Mensal</v>
          </cell>
          <cell r="S12" t="str">
            <v>Processo de Gerenciamento de Nível de Serviço</v>
          </cell>
          <cell r="T12" t="str">
            <v>&gt; melhor</v>
          </cell>
          <cell r="U12" t="str">
            <v>&lt;=70%</v>
          </cell>
          <cell r="V12" t="str">
            <v>70%&lt;x&lt;90%</v>
          </cell>
          <cell r="W12" t="str">
            <v>&gt;=90%</v>
          </cell>
          <cell r="X12" t="str">
            <v>TI</v>
          </cell>
          <cell r="Y12" t="str">
            <v>Gestor de GNS</v>
          </cell>
          <cell r="Z12" t="str">
            <v>CR</v>
          </cell>
          <cell r="AA12" t="str">
            <v>Até o 5º dia útil do mês subseqüente</v>
          </cell>
          <cell r="AB12" t="str">
            <v>Definir o número de Acordos de Nível de Serviço planejados</v>
          </cell>
          <cell r="AC12" t="str">
            <v>TI</v>
          </cell>
          <cell r="AD12">
            <v>39171</v>
          </cell>
          <cell r="AE12" t="str">
            <v>Na data de 18/01/07 somente um acordo TI/MI assinado.</v>
          </cell>
          <cell r="AF12" t="str">
            <v>Garantir o cumprimento dos acordos de nível de serviço</v>
          </cell>
        </row>
        <row r="13">
          <cell r="B13">
            <v>11</v>
          </cell>
          <cell r="C13" t="str">
            <v>Assegurar o funcionamento adequado da Infra-estrutura e sistemas</v>
          </cell>
          <cell r="D13" t="str">
            <v>Garantir o pleno desempenho e disponibilidade da infra-estrutura de  TIC.</v>
          </cell>
          <cell r="E13" t="str">
            <v>Implementar os processos ITIL.</v>
          </cell>
          <cell r="F13" t="str">
            <v>MPT - Manutenções preventivas nos sistemas de telecomunicações</v>
          </cell>
          <cell r="G13" t="str">
            <v>Acompanhamento e verificação do Cumprimento da realização do programa anual de manutenção preventiva.</v>
          </cell>
          <cell r="H13" t="str">
            <v># de manutenções preventivas realizadas/ # de manutenções preventivas programadas * 100</v>
          </cell>
          <cell r="K13">
            <v>1</v>
          </cell>
          <cell r="L13">
            <v>1</v>
          </cell>
          <cell r="M13">
            <v>1</v>
          </cell>
          <cell r="N13">
            <v>1</v>
          </cell>
          <cell r="O13">
            <v>1</v>
          </cell>
          <cell r="P13" t="str">
            <v>%</v>
          </cell>
          <cell r="Q13" t="str">
            <v>Anual</v>
          </cell>
          <cell r="R13" t="str">
            <v>Mensal</v>
          </cell>
          <cell r="S13" t="str">
            <v>SAP  e Tabela de programação anual das Manutenções Preventivas</v>
          </cell>
          <cell r="T13" t="str">
            <v>&gt; melhor</v>
          </cell>
          <cell r="U13" t="str">
            <v>&lt;=70%</v>
          </cell>
          <cell r="V13" t="str">
            <v>70%&lt;x&lt;80%</v>
          </cell>
          <cell r="W13" t="str">
            <v>&gt;=80%</v>
          </cell>
          <cell r="X13" t="str">
            <v>TI/MI</v>
          </cell>
          <cell r="Y13" t="str">
            <v>TI/MI</v>
          </cell>
          <cell r="Z13" t="str">
            <v>CR</v>
          </cell>
          <cell r="AA13" t="str">
            <v>Até o 5º dia útil do mês subseqüente</v>
          </cell>
          <cell r="AF13" t="str">
            <v>Assegurar o funcionamento adequado da Infra-estrutura e sistemas</v>
          </cell>
        </row>
        <row r="14">
          <cell r="B14">
            <v>12</v>
          </cell>
          <cell r="C14" t="str">
            <v>Assegurar a manutenção de um plano de continuidade de serviços de TI</v>
          </cell>
          <cell r="D14" t="str">
            <v>Fazer com que a TI esteja capacitada a restabelecer serviços dentro dos tempos exigidos pelos negócios.</v>
          </cell>
          <cell r="E14" t="str">
            <v>Viabilizar a implementação do Plano de Projetos de Segurança da Informação</v>
          </cell>
          <cell r="F14" t="str">
            <v>TRP - Testes realizados conforme o previsto</v>
          </cell>
          <cell r="G14" t="str">
            <v>Avalia se os testes estão sendo executados conforme o que foi previsto, garantindo a manutenção do plano de continuidade</v>
          </cell>
          <cell r="H14" t="str">
            <v># de testes realizados no período / # de testes planejados no período  * 100</v>
          </cell>
          <cell r="K14">
            <v>1</v>
          </cell>
          <cell r="L14">
            <v>1</v>
          </cell>
          <cell r="M14">
            <v>1</v>
          </cell>
          <cell r="N14">
            <v>1</v>
          </cell>
          <cell r="O14">
            <v>1</v>
          </cell>
          <cell r="P14" t="str">
            <v>%</v>
          </cell>
          <cell r="Q14" t="str">
            <v xml:space="preserve">Anual </v>
          </cell>
          <cell r="R14" t="str">
            <v>Trimestral</v>
          </cell>
          <cell r="T14" t="str">
            <v>&gt; melhor</v>
          </cell>
          <cell r="U14" t="str">
            <v>&lt;100%</v>
          </cell>
          <cell r="V14" t="str">
            <v>---</v>
          </cell>
          <cell r="W14" t="str">
            <v>&gt;=100%</v>
          </cell>
          <cell r="X14" t="str">
            <v>ASI</v>
          </cell>
          <cell r="Y14" t="str">
            <v>Gestor do Processo de Segurança da Informação</v>
          </cell>
          <cell r="Z14" t="str">
            <v>CR</v>
          </cell>
          <cell r="AA14" t="str">
            <v>Até o 5º dia do trimestre subseqüente</v>
          </cell>
          <cell r="AB14" t="str">
            <v>Revisar e implantar o PCS/TI
Definir o número de testes planejados</v>
          </cell>
          <cell r="AC14" t="str">
            <v>ASI</v>
          </cell>
          <cell r="AD14">
            <v>39171</v>
          </cell>
          <cell r="AF14" t="str">
            <v>Assegurar a manutenção de um plano de continuidade de serviços de TI</v>
          </cell>
        </row>
        <row r="15">
          <cell r="B15">
            <v>13</v>
          </cell>
          <cell r="C15" t="str">
            <v>Garantir a Segurança da Informação</v>
          </cell>
          <cell r="D15" t="str">
            <v>Adequar a segurança da informação às necessidades e os requisitos do negócio.</v>
          </cell>
          <cell r="E15" t="str">
            <v>Implementação de controles de Segurança da Informação</v>
          </cell>
          <cell r="F15" t="str">
            <v>ISI - Índice de Segurança da Informação</v>
          </cell>
          <cell r="G15" t="str">
            <v>Mede o grau de segurança das informações (rede, e-mails, aplicativos, invasões, nível de correção dos sistemas). Mede 4 pilares: Processos, Ferramentas, Pessoas e Ambiente</v>
          </cell>
          <cell r="H15" t="str">
            <v>Resultado obtido utilizando o aplicativo "Check-up tool"</v>
          </cell>
          <cell r="J15">
            <v>0.57999999999999996</v>
          </cell>
          <cell r="K15">
            <v>0.62</v>
          </cell>
          <cell r="L15">
            <v>0.7</v>
          </cell>
          <cell r="M15">
            <v>0.7</v>
          </cell>
          <cell r="N15">
            <v>0.7</v>
          </cell>
          <cell r="O15">
            <v>0.7</v>
          </cell>
          <cell r="P15" t="str">
            <v>%</v>
          </cell>
          <cell r="Q15" t="str">
            <v>Anual</v>
          </cell>
          <cell r="R15" t="str">
            <v>Semestral</v>
          </cell>
          <cell r="S15" t="str">
            <v>Aplicativo "Check-up tool"</v>
          </cell>
          <cell r="T15" t="str">
            <v>&gt;melhor</v>
          </cell>
          <cell r="U15" t="str">
            <v>&lt;52%</v>
          </cell>
          <cell r="V15" t="str">
            <v>52%&lt;=x&lt;62%</v>
          </cell>
          <cell r="W15" t="str">
            <v>&gt;=62%</v>
          </cell>
          <cell r="X15" t="str">
            <v>ASI</v>
          </cell>
          <cell r="Y15" t="str">
            <v>Gestor do Processo de Segurança da Informação</v>
          </cell>
          <cell r="Z15" t="str">
            <v>CR</v>
          </cell>
          <cell r="AA15" t="str">
            <v>Até o 5º dia do semestre subseqüente</v>
          </cell>
          <cell r="AF15" t="str">
            <v>Garantir a Segurança da Informação</v>
          </cell>
        </row>
        <row r="16">
          <cell r="B16">
            <v>14</v>
          </cell>
          <cell r="C16" t="str">
            <v>Prover o desenvolvimento e implementação de soluções nas condições acordadas</v>
          </cell>
          <cell r="D16" t="str">
            <v>Cumprir prazos e custos de soluções demandadas conforme acordado.</v>
          </cell>
          <cell r="E16" t="str">
            <v>Implantar o Escritório de Projetos</v>
          </cell>
          <cell r="F16" t="str">
            <v>ECA - Entregas conforme acordado</v>
          </cell>
          <cell r="G16" t="str">
            <v>Mede a eficácia da entrega das soluções em termos de custo e prazo. Refere-se a projetos específicos (soluções de Telecom e Informática)</v>
          </cell>
          <cell r="H16" t="str">
            <v># de entregas dentro do prazo e orçamento acordados / total de entregas *100</v>
          </cell>
          <cell r="K16">
            <v>1</v>
          </cell>
          <cell r="L16">
            <v>1</v>
          </cell>
          <cell r="M16">
            <v>1</v>
          </cell>
          <cell r="N16">
            <v>1</v>
          </cell>
          <cell r="O16">
            <v>1</v>
          </cell>
          <cell r="P16" t="str">
            <v>%</v>
          </cell>
          <cell r="Q16" t="str">
            <v>Anual</v>
          </cell>
          <cell r="R16" t="str">
            <v>Trimestral</v>
          </cell>
          <cell r="S16" t="str">
            <v>Escritório de Projetos da TI</v>
          </cell>
          <cell r="T16" t="str">
            <v>&gt; melhor</v>
          </cell>
          <cell r="U16" t="str">
            <v>&lt;80%</v>
          </cell>
          <cell r="V16" t="str">
            <v>80%&lt;=x&lt;90%</v>
          </cell>
          <cell r="W16" t="str">
            <v>&gt;=90%</v>
          </cell>
          <cell r="X16" t="str">
            <v xml:space="preserve">Central de Serviços de TI </v>
          </cell>
          <cell r="Y16" t="str">
            <v>Gestor da Central de Serviços de TI de TI</v>
          </cell>
          <cell r="Z16" t="str">
            <v>CR</v>
          </cell>
          <cell r="AA16" t="str">
            <v>Primeira quinzena do trimestre subsequente</v>
          </cell>
          <cell r="AB16" t="str">
            <v>Padronizar os controles de acordo e aceite de projetos e soluções</v>
          </cell>
          <cell r="AC16" t="str">
            <v>Central de Serviços de TI</v>
          </cell>
          <cell r="AD16">
            <v>39171</v>
          </cell>
          <cell r="AF16" t="str">
            <v>Prover o desenvolvimento e implementação de soluções nas condições acordadas</v>
          </cell>
        </row>
        <row r="17">
          <cell r="B17">
            <v>15</v>
          </cell>
          <cell r="C17" t="str">
            <v>Conhecer e entender os desafios dos negócios</v>
          </cell>
          <cell r="D17" t="str">
            <v>Garantir um maior entendimento pelo pessoal da TI das dificuldades e problemas que afetam as áreas de negócio</v>
          </cell>
          <cell r="E17" t="str">
            <v>Implementar a função de Relacionamento com os clientes</v>
          </cell>
          <cell r="F17" t="str">
            <v xml:space="preserve">IPN - Índice de participação nas RAE’s dos Negócios </v>
          </cell>
          <cell r="G17" t="str">
            <v xml:space="preserve">Mede a participação da área de TI nas Reuniões de Análise Estratégica dos Negócios (RAE's) </v>
          </cell>
          <cell r="H17" t="str">
            <v># de RAE's de Negócios em que houve participação da área de TI/# de RAE's dos negócios realizadas*100</v>
          </cell>
          <cell r="K17">
            <v>1</v>
          </cell>
          <cell r="L17">
            <v>1</v>
          </cell>
          <cell r="M17">
            <v>1</v>
          </cell>
          <cell r="N17">
            <v>1</v>
          </cell>
          <cell r="O17">
            <v>1</v>
          </cell>
          <cell r="P17" t="str">
            <v>%</v>
          </cell>
          <cell r="Q17" t="str">
            <v>Anual</v>
          </cell>
          <cell r="R17" t="str">
            <v>Trimestral</v>
          </cell>
          <cell r="S17" t="str">
            <v>Lista de presença das RAE's dos negócios</v>
          </cell>
          <cell r="T17" t="str">
            <v>&gt; melhor</v>
          </cell>
          <cell r="U17" t="str">
            <v>&lt;70%</v>
          </cell>
          <cell r="V17" t="str">
            <v>70%&lt;=x&lt;90%</v>
          </cell>
          <cell r="W17" t="str">
            <v>&gt;=90%</v>
          </cell>
          <cell r="X17" t="str">
            <v>TI</v>
          </cell>
          <cell r="Y17" t="str">
            <v>TI Gestão</v>
          </cell>
          <cell r="Z17" t="str">
            <v>CR</v>
          </cell>
          <cell r="AA17" t="str">
            <v>Até o 5º dia do trimestre subseqüente</v>
          </cell>
          <cell r="AB17" t="str">
            <v>Estruturar forma de acompanhamento</v>
          </cell>
          <cell r="AC17" t="str">
            <v>Gestão TI</v>
          </cell>
          <cell r="AD17">
            <v>39113</v>
          </cell>
          <cell r="AF17" t="str">
            <v>Conhecer e entender os desafios dos negócios</v>
          </cell>
        </row>
        <row r="18">
          <cell r="B18">
            <v>16</v>
          </cell>
          <cell r="C18" t="str">
            <v>Apresentar propostas de soluções que agreguem valor aos negócios</v>
          </cell>
          <cell r="D18" t="str">
            <v>Capta a proatividade da área de TI  na apresentação de soluções que agreguem valor aos negócios</v>
          </cell>
          <cell r="F18" t="str">
            <v>SOP - Soluções aprovadas oferecidas proativamente</v>
          </cell>
          <cell r="G18" t="str">
            <v>Mede o grau de proatividade na proposição de soluções (telecom e informática) de qualidade aos negócios. Não depende da implantação da solução, apenas de sua aceitação pelo negócio</v>
          </cell>
          <cell r="H18" t="str">
            <v># de soluções aprovadas oferecidas proativamente/ # de soluções propostas oferecidas proativamente * 100</v>
          </cell>
          <cell r="K18">
            <v>1</v>
          </cell>
          <cell r="L18">
            <v>1</v>
          </cell>
          <cell r="M18">
            <v>1</v>
          </cell>
          <cell r="N18">
            <v>1</v>
          </cell>
          <cell r="O18">
            <v>1</v>
          </cell>
          <cell r="P18" t="str">
            <v>%</v>
          </cell>
          <cell r="Q18" t="str">
            <v>Anual</v>
          </cell>
          <cell r="R18" t="str">
            <v>Semestral</v>
          </cell>
          <cell r="S18" t="str">
            <v>Formulários apresentados</v>
          </cell>
          <cell r="T18" t="str">
            <v>&gt; melhor</v>
          </cell>
          <cell r="U18" t="str">
            <v>&lt;=70%</v>
          </cell>
          <cell r="V18" t="str">
            <v>70%&lt;x&lt;80%</v>
          </cell>
          <cell r="W18" t="str">
            <v>&gt;=80%</v>
          </cell>
          <cell r="X18" t="str">
            <v>TI</v>
          </cell>
          <cell r="Y18" t="str">
            <v>TI Gestão</v>
          </cell>
          <cell r="Z18" t="str">
            <v>CR</v>
          </cell>
          <cell r="AA18" t="str">
            <v>Até o 5º dia útil do semestre subseqüente</v>
          </cell>
          <cell r="AB18" t="str">
            <v xml:space="preserve">Elaborar formulário para aprovação gerencial do cliente
Estabelecer processo para aquisição de dados </v>
          </cell>
          <cell r="AC18" t="str">
            <v>TI</v>
          </cell>
          <cell r="AD18">
            <v>39141</v>
          </cell>
          <cell r="AE18" t="str">
            <v>Nº. mínimo de propostas apresentadas semestralmente: 5</v>
          </cell>
          <cell r="AF18" t="str">
            <v>Apresentar propostas de soluções que agreguem valor aos negócios</v>
          </cell>
        </row>
        <row r="19">
          <cell r="B19">
            <v>17</v>
          </cell>
          <cell r="C19" t="str">
            <v>Prover insumos para a tomada de decisões de investimentos em TI</v>
          </cell>
          <cell r="D19" t="str">
            <v>Assegurar a consistência das informações utilizadas na tomada de decisão sobre alocação de recursos em projetos de TI</v>
          </cell>
          <cell r="E19" t="str">
            <v>Estruturar política de informática</v>
          </cell>
          <cell r="F19" t="str">
            <v>PAR - Projetos com avaliação realizada</v>
          </cell>
          <cell r="G19" t="str">
            <v>Mede a capacidade da TI de prover os insumos necessários para a tomada de decisões pela Diretoria</v>
          </cell>
          <cell r="H19" t="str">
            <v># projetos avaliados pela Diretoria / # de apresentações de projetos * 100</v>
          </cell>
          <cell r="K19">
            <v>1</v>
          </cell>
          <cell r="L19">
            <v>1</v>
          </cell>
          <cell r="M19">
            <v>1</v>
          </cell>
          <cell r="N19">
            <v>1</v>
          </cell>
          <cell r="O19">
            <v>1</v>
          </cell>
          <cell r="P19" t="str">
            <v>%</v>
          </cell>
          <cell r="Q19" t="str">
            <v>Anual</v>
          </cell>
          <cell r="R19" t="str">
            <v>Trimestral</v>
          </cell>
          <cell r="S19" t="str">
            <v>Escritório de Projetos da TI</v>
          </cell>
          <cell r="T19" t="str">
            <v>&gt; melhor</v>
          </cell>
          <cell r="U19" t="str">
            <v>&lt;90%</v>
          </cell>
          <cell r="V19" t="str">
            <v>90%&lt;=x&lt;100%</v>
          </cell>
          <cell r="W19" t="str">
            <v>&gt;=100%</v>
          </cell>
          <cell r="X19" t="str">
            <v>TI</v>
          </cell>
          <cell r="Y19" t="str">
            <v>Escritório de Projetos</v>
          </cell>
          <cell r="Z19" t="str">
            <v>CR</v>
          </cell>
          <cell r="AA19" t="str">
            <v>Primeira quinzena do trimestre subsequente</v>
          </cell>
          <cell r="AB19" t="str">
            <v>Avaliar constituição do Conselho de TI</v>
          </cell>
          <cell r="AC19" t="str">
            <v>TI</v>
          </cell>
          <cell r="AD19">
            <v>39263</v>
          </cell>
          <cell r="AE19" t="str">
            <v>Número de projetos que não foram avaliados por regra de decisão</v>
          </cell>
          <cell r="AF19" t="str">
            <v>Prover insumos para a tomada de decisões de investimentos em TI</v>
          </cell>
        </row>
        <row r="20">
          <cell r="B20">
            <v>18</v>
          </cell>
          <cell r="C20" t="str">
            <v>Fomentar, em parceria com os clientes, o uso pleno das soluções implantadas</v>
          </cell>
          <cell r="D20" t="str">
            <v>Apoiar e acompanhar o uso das soluções após implantação</v>
          </cell>
          <cell r="F20" t="str">
            <v>UES - Utilização eficaz das soluções de TIC</v>
          </cell>
          <cell r="G20" t="str">
            <v xml:space="preserve">Mede o número de informativos veiculados pela TI, visando  estimular e aumentar a utilização das funcionalidades das soluções implementadas </v>
          </cell>
          <cell r="H20" t="str">
            <v>å Q(i) / P /m
Q = quantidade de informativos enviados até o mês para um produto
P = quantidade de produtos
i = varia de 1 a P
m = quantidade de meses</v>
          </cell>
          <cell r="K20">
            <v>1</v>
          </cell>
          <cell r="L20">
            <v>1</v>
          </cell>
          <cell r="M20">
            <v>1</v>
          </cell>
          <cell r="N20">
            <v>1</v>
          </cell>
          <cell r="O20">
            <v>1</v>
          </cell>
          <cell r="Q20" t="str">
            <v>Anual</v>
          </cell>
          <cell r="R20" t="str">
            <v>Mensal</v>
          </cell>
          <cell r="S20" t="str">
            <v>Controle Interno</v>
          </cell>
          <cell r="T20" t="str">
            <v>= (quanto mais próximo de 1,0 melhor)</v>
          </cell>
          <cell r="U20" t="str">
            <v>&lt;60%   e   &gt;140%</v>
          </cell>
          <cell r="V20" t="str">
            <v>60%&lt;=x&lt;80%  e   120%&lt;x&lt;=140%</v>
          </cell>
          <cell r="W20" t="str">
            <v>80%&lt;=x&lt;=120%</v>
          </cell>
          <cell r="X20" t="str">
            <v>TI</v>
          </cell>
          <cell r="Y20" t="str">
            <v>TI Gestão</v>
          </cell>
          <cell r="Z20" t="str">
            <v>CR</v>
          </cell>
          <cell r="AA20" t="str">
            <v>Até o 5º dia útil do mês subseqüente</v>
          </cell>
          <cell r="AB20" t="str">
            <v xml:space="preserve">Construir aplicação para armazenar os informativos enviados </v>
          </cell>
          <cell r="AC20" t="str">
            <v xml:space="preserve">TI/PS </v>
          </cell>
          <cell r="AD20">
            <v>39128</v>
          </cell>
          <cell r="AF20" t="str">
            <v>Fomentar, em parceria com os clientes, o uso pleno das soluções implantadas</v>
          </cell>
        </row>
        <row r="21">
          <cell r="B21">
            <v>20</v>
          </cell>
          <cell r="H21" t="str">
            <v>Q = quantidade de informativos enviados até o mês para um produto</v>
          </cell>
        </row>
        <row r="22">
          <cell r="B22">
            <v>21</v>
          </cell>
          <cell r="H22" t="str">
            <v>P = quantidade de produtos</v>
          </cell>
        </row>
        <row r="23">
          <cell r="B23">
            <v>22</v>
          </cell>
          <cell r="H23" t="str">
            <v>i = varia de 1 a P</v>
          </cell>
        </row>
        <row r="24">
          <cell r="B24">
            <v>23</v>
          </cell>
          <cell r="H24" t="str">
            <v>m = quantidade de meses</v>
          </cell>
        </row>
        <row r="25">
          <cell r="B25">
            <v>24</v>
          </cell>
          <cell r="H25" t="str">
            <v xml:space="preserve">          m = quantidade de meses</v>
          </cell>
        </row>
        <row r="26">
          <cell r="B26">
            <v>25</v>
          </cell>
        </row>
        <row r="27">
          <cell r="B27">
            <v>26</v>
          </cell>
        </row>
        <row r="28">
          <cell r="B28">
            <v>27</v>
          </cell>
        </row>
        <row r="29">
          <cell r="B29">
            <v>28</v>
          </cell>
        </row>
        <row r="30">
          <cell r="B30">
            <v>29</v>
          </cell>
        </row>
        <row r="31">
          <cell r="B31">
            <v>30</v>
          </cell>
        </row>
        <row r="32">
          <cell r="B32">
            <v>31</v>
          </cell>
        </row>
        <row r="33">
          <cell r="B33">
            <v>32</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_2001"/>
      <sheetName val="JUN_2001"/>
      <sheetName val="JUL_2001"/>
      <sheetName val="AGO_2001"/>
      <sheetName val="SET_2001"/>
      <sheetName val="OUT_2001"/>
      <sheetName val="NOV_2001"/>
      <sheetName val="DEZ_2001"/>
      <sheetName val="JAN_2002"/>
      <sheetName val="FEV_2002"/>
      <sheetName val="MAR_2002"/>
      <sheetName val="ABR_2002"/>
      <sheetName val="MAI_2002"/>
      <sheetName val="JUN_2002"/>
      <sheetName val="JUL_2002"/>
      <sheetName val="AGO_2002"/>
      <sheetName val="Dist_Inad"/>
      <sheetName val="Módulo1"/>
      <sheetName val="Cod_hier"/>
      <sheetName val="D001A"/>
      <sheetName val="D002A"/>
      <sheetName val="D003A"/>
      <sheetName val="D004A"/>
      <sheetName val="D004B"/>
      <sheetName val="D005A"/>
      <sheetName val="D006A"/>
      <sheetName val="D007A"/>
      <sheetName val="D007B"/>
      <sheetName val="D008A"/>
      <sheetName val="D008B"/>
      <sheetName val="D008C"/>
      <sheetName val="D009A"/>
      <sheetName val="D009B"/>
      <sheetName val="D009C"/>
      <sheetName val="D010A"/>
      <sheetName val="D011A"/>
      <sheetName val="D012A"/>
      <sheetName val="D013A"/>
      <sheetName val="D013B"/>
      <sheetName val="D014A"/>
      <sheetName val="D015A"/>
      <sheetName val="D015B"/>
      <sheetName val="D016A"/>
      <sheetName val="D018A"/>
      <sheetName val="D017A"/>
      <sheetName val="D018B"/>
      <sheetName val="D019A"/>
      <sheetName val="D019B"/>
      <sheetName val="D019C"/>
      <sheetName val="D019D"/>
      <sheetName val="D020A"/>
      <sheetName val="D020B"/>
      <sheetName val="D021A"/>
      <sheetName val="D022A"/>
      <sheetName val="D023A"/>
      <sheetName val="D024A"/>
      <sheetName val="D025A"/>
      <sheetName val="D025B"/>
      <sheetName val="D026A"/>
      <sheetName val="D026B"/>
      <sheetName val="D027A"/>
      <sheetName val="D028A"/>
      <sheetName val="D029A"/>
      <sheetName val="D029B"/>
      <sheetName val="(CR) Saida_Financeiro"/>
      <sheetName val="(CR) Saida_Financeiro Plan"/>
      <sheetName val="(CR) dados EVA EBITDA"/>
      <sheetName val="(CR) dados EVA EBITDA Plan"/>
      <sheetName val="(CR) DDC financeiro"/>
      <sheetName val="(CR) DDC financeiro Plan"/>
      <sheetName val="(CR) TOTAL_COM fianceiro"/>
      <sheetName val="(CR) TOTAL_COM fianceiro Plan"/>
      <sheetName val="(CR) Total Dist financeiro"/>
      <sheetName val="(CR) Total Dist financeiro Plan"/>
      <sheetName val="(CR) Total Processo DIS"/>
      <sheetName val="(CR) Total Processo DIS Plan"/>
      <sheetName val="(CR) Total Processo COM"/>
      <sheetName val="(CR) Total Processo COM Plan"/>
      <sheetName val="(CR) Gestão DIS"/>
      <sheetName val="(CR) Gestão DIS Plan"/>
      <sheetName val="(CR) Gestão COM"/>
      <sheetName val="(CR) Gestão COM Plan"/>
      <sheetName val="(CR) Operação DIS"/>
      <sheetName val="(CR) Operação DIS Plan"/>
      <sheetName val="(CR) Manutenção DIS"/>
      <sheetName val="(CR) Manutenção DIS Plan"/>
      <sheetName val="(CR) Expansão DIS"/>
      <sheetName val="(CR) Expansão DIS Plan"/>
      <sheetName val="(CR) Fat_Arrec DIS "/>
      <sheetName val="(CR) Fat_Arrec DIS Plan "/>
      <sheetName val="(CR) Fat_Arrec COM"/>
      <sheetName val="(CR) Fat_Arrec COM Plan"/>
      <sheetName val="(CR) MIP DIS"/>
      <sheetName val="(CR) MIP DIS Plan"/>
      <sheetName val="(CR) Perdas DIS "/>
      <sheetName val="(CR) Perdas DIS Plan "/>
      <sheetName val="(CR) Perdas COM"/>
      <sheetName val="(CR) Perdas COM Plan"/>
      <sheetName val="(CR) CRE DIS"/>
      <sheetName val="(CR) CRE DIS Plan"/>
      <sheetName val="(CR) CRE COM"/>
      <sheetName val="(CR) CRE COM Plan"/>
      <sheetName val="(CR) NGD COM"/>
      <sheetName val="(CR) NGD COM Plan"/>
      <sheetName val="(CR) RLC COM"/>
      <sheetName val="(CR) RLC COM Plan"/>
      <sheetName val="(CR) Outros DIS Plan"/>
      <sheetName val="(CR) REM COM"/>
      <sheetName val="(CR) REM DIS"/>
      <sheetName val="(CR) REM DIS Plan"/>
      <sheetName val="(GD)_Cons_Fat_Plan"/>
      <sheetName val="(GD)Cons_Fat_Realiz_Saída"/>
      <sheetName val="(GD)_Cons_Fat_Realiz_Entrada"/>
      <sheetName val="(GD)Cons_Fat_Realiz_Entrada"/>
      <sheetName val="(GD)DOCo"/>
      <sheetName val="(GD) PDAC"/>
      <sheetName val="(GD) PDFA"/>
      <sheetName val="(GD) PDEA"/>
      <sheetName val="(GD)Desp_DDC_plan"/>
      <sheetName val="(GD)Desp_DDC_Realiz"/>
      <sheetName val="(GD)Desp_DDC_KBÇA_Plan"/>
      <sheetName val="(GD)DDC_KBÇA_Realiz"/>
      <sheetName val="(GD)Desp_PD_Plan"/>
      <sheetName val="(GD)Desp_PD_Realiz"/>
      <sheetName val="(GD)Desp_GD_Plan"/>
      <sheetName val="(GD)Desp_GD_Realiz"/>
      <sheetName val="(GD)Desp_ED_Plan"/>
      <sheetName val="(GD)Desp_ED_Realiz"/>
      <sheetName val="(GD)Desp_OM_Plan"/>
      <sheetName val="(GD)Desp_OM_Realiz"/>
      <sheetName val="(GD)Desp_RC_Plan"/>
      <sheetName val="(GD)Desp_RC_Realiz"/>
      <sheetName val="(GD)Desp_RL_Plan"/>
      <sheetName val="(GD)Desp_RL_Realiz"/>
      <sheetName val="(GD)Desp_DC_Plan"/>
      <sheetName val="(GD)Desp_DC_Realiz"/>
      <sheetName val="(GD)Desp_DL_Plan"/>
      <sheetName val="(GD)Desp_DL_Realiz"/>
      <sheetName val="(GD)Desp_DO_Plan"/>
      <sheetName val="(GD)Desp_DO_Realiz"/>
      <sheetName val="(GD)_IROM_Planej"/>
      <sheetName val="(GD)_IROM_Realiz"/>
      <sheetName val="(ED)_km_rede"/>
      <sheetName val="kmrede "/>
      <sheetName val="(CR)Investimento_DDC"/>
      <sheetName val="(GD)_INVD_Plan"/>
      <sheetName val="(GD)INVD_Realiz"/>
      <sheetName val="(GD)_INVS_Plan"/>
      <sheetName val="(GD)_INVS_Realiz"/>
      <sheetName val="(PP)_IMAD"/>
      <sheetName val="(GD)_MKSD"/>
      <sheetName val="(GD)_Cons_Fat_Plan (2)"/>
      <sheetName val="(RC)_GECI_Plan"/>
      <sheetName val="(RC)_GECI_Realiz"/>
      <sheetName val="(RC-RL)_INEE_Plan"/>
      <sheetName val="(RC-RL)_INEE_Realiz"/>
      <sheetName val="(RC)_INOV"/>
      <sheetName val="(RC)_IASC"/>
      <sheetName val="(OM)_IDDI_Plan"/>
      <sheetName val="(OM)_IDDI_Realiz"/>
      <sheetName val="(OM)_IGSA_Plan"/>
      <sheetName val="(OM)_IGSA_Realiz"/>
      <sheetName val="(OM)_DEC_Plan"/>
      <sheetName val="(OM)_DEC_Realiz"/>
      <sheetName val="(OM)_FEC_Plan"/>
      <sheetName val="(OM)_FEC_Realiz"/>
      <sheetName val="(ED)_INOC_Plan"/>
      <sheetName val="(ED)_INOC_Realiz"/>
      <sheetName val="(ED)_IINC_Plan"/>
      <sheetName val="(ED)_IINC_Realiz"/>
      <sheetName val="(ED)_CMER_Plan"/>
      <sheetName val="(ED)_CMER_Realiz "/>
      <sheetName val="(ED)_CMEU_Plan"/>
      <sheetName val="(ED)_CMEU_Realiz"/>
      <sheetName val="(ED)_ICTA_Plan"/>
      <sheetName val="(ED)_ICTA_Realiz"/>
      <sheetName val="(ED)_ICTM_Plan"/>
      <sheetName val="(ED)_ICTM_Realiz"/>
      <sheetName val="(RL)_IRMD_Plan"/>
      <sheetName val="(RL)_IRMD_Realiz"/>
      <sheetName val="(RL)_ICSC_Plan"/>
      <sheetName val="(RL) ICSC_Calculo"/>
      <sheetName val="(RL)_ICSC_Realiz"/>
      <sheetName val="(RL)_ICML_Plan"/>
      <sheetName val="(RL)_ICML_Reali"/>
      <sheetName val="(RL)_ICSF_Plan"/>
      <sheetName val="(RL)_ICSF_Realiz"/>
      <sheetName val="(ED)_DMPM"/>
      <sheetName val="(OM)_TFTP_Plan"/>
      <sheetName val="(OM)_TFTP_Realiz"/>
      <sheetName val="(OM)_TFTC_Plan"/>
      <sheetName val="(OM)_TFTC_Reali"/>
      <sheetName val="(RH)_Clima_Plan"/>
      <sheetName val="(RH)_Clima_Realiz"/>
    </sheetNames>
    <sheetDataSet>
      <sheetData sheetId="0" refreshError="1"/>
      <sheetData sheetId="1" refreshError="1"/>
      <sheetData sheetId="2" refreshError="1"/>
      <sheetData sheetId="3" refreshError="1"/>
      <sheetData sheetId="4" refreshError="1">
        <row r="76">
          <cell r="F76">
            <v>1038300</v>
          </cell>
        </row>
        <row r="77">
          <cell r="F77">
            <v>21227</v>
          </cell>
        </row>
        <row r="78">
          <cell r="F78">
            <v>138243</v>
          </cell>
        </row>
        <row r="79">
          <cell r="F79">
            <v>48486</v>
          </cell>
        </row>
        <row r="80">
          <cell r="F80">
            <v>7485</v>
          </cell>
        </row>
        <row r="81">
          <cell r="F81">
            <v>1049</v>
          </cell>
        </row>
        <row r="109">
          <cell r="E109">
            <v>487</v>
          </cell>
        </row>
        <row r="110">
          <cell r="E110">
            <v>2666</v>
          </cell>
        </row>
        <row r="111">
          <cell r="E111">
            <v>4583</v>
          </cell>
        </row>
        <row r="112">
          <cell r="E112">
            <v>639</v>
          </cell>
        </row>
        <row r="113">
          <cell r="E113">
            <v>93</v>
          </cell>
        </row>
        <row r="114">
          <cell r="E114">
            <v>82</v>
          </cell>
        </row>
        <row r="115">
          <cell r="E115">
            <v>14</v>
          </cell>
        </row>
        <row r="116">
          <cell r="E116">
            <v>46</v>
          </cell>
        </row>
        <row r="117">
          <cell r="E117">
            <v>33</v>
          </cell>
        </row>
        <row r="118">
          <cell r="E118">
            <v>49</v>
          </cell>
        </row>
        <row r="119">
          <cell r="E119">
            <v>400</v>
          </cell>
        </row>
        <row r="120">
          <cell r="E120">
            <v>370</v>
          </cell>
        </row>
        <row r="171">
          <cell r="E171">
            <v>66218593.490000002</v>
          </cell>
        </row>
        <row r="172">
          <cell r="E172">
            <v>20946834.280000001</v>
          </cell>
        </row>
        <row r="173">
          <cell r="E173">
            <v>19222106.32</v>
          </cell>
        </row>
        <row r="174">
          <cell r="E174">
            <v>11788746.439999999</v>
          </cell>
        </row>
        <row r="175">
          <cell r="E175">
            <v>16755343.890000001</v>
          </cell>
        </row>
        <row r="176">
          <cell r="E176">
            <v>21313263.859999999</v>
          </cell>
        </row>
        <row r="177">
          <cell r="E177">
            <v>27091618.82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
  <sheetViews>
    <sheetView showGridLines="0" topLeftCell="A7" zoomScale="85" workbookViewId="0">
      <selection activeCell="O5" sqref="O5"/>
    </sheetView>
  </sheetViews>
  <sheetFormatPr defaultRowHeight="12.75" x14ac:dyDescent="0.2"/>
  <cols>
    <col min="1" max="16384" width="9.140625" style="30"/>
  </cols>
  <sheetData>
    <row r="1" spans="1:15" ht="12.75" customHeight="1" x14ac:dyDescent="0.2">
      <c r="A1" s="122"/>
      <c r="B1" s="123"/>
      <c r="C1" s="122"/>
      <c r="D1" s="124"/>
      <c r="E1" s="124"/>
      <c r="F1" s="124"/>
      <c r="G1" s="124"/>
      <c r="H1" s="124"/>
      <c r="I1" s="124"/>
      <c r="J1" s="124"/>
      <c r="K1" s="124"/>
      <c r="L1" s="124"/>
      <c r="M1" s="124"/>
    </row>
    <row r="2" spans="1:15" x14ac:dyDescent="0.2">
      <c r="A2" s="122"/>
      <c r="B2" s="123"/>
      <c r="C2" s="122"/>
      <c r="D2" s="124"/>
      <c r="E2" s="124"/>
      <c r="F2" s="124"/>
      <c r="G2" s="124"/>
      <c r="H2" s="124"/>
      <c r="I2" s="124"/>
      <c r="J2" s="124"/>
      <c r="K2" s="124"/>
      <c r="L2" s="124"/>
      <c r="M2" s="124"/>
    </row>
    <row r="3" spans="1:15" x14ac:dyDescent="0.2">
      <c r="A3" s="122"/>
      <c r="B3" s="123"/>
      <c r="C3" s="122"/>
      <c r="D3" s="122"/>
      <c r="E3" s="122"/>
      <c r="F3" s="122"/>
      <c r="G3" s="122"/>
      <c r="H3" s="122"/>
      <c r="I3" s="122"/>
      <c r="J3" s="122"/>
      <c r="K3" s="122"/>
      <c r="L3" s="122"/>
      <c r="M3" s="122"/>
    </row>
    <row r="4" spans="1:15" ht="16.5" customHeight="1" x14ac:dyDescent="0.2"/>
    <row r="5" spans="1:15" ht="64.5" customHeight="1" x14ac:dyDescent="0.2">
      <c r="B5" s="200" t="s">
        <v>204</v>
      </c>
      <c r="C5" s="201"/>
      <c r="D5" s="201"/>
      <c r="E5" s="201"/>
      <c r="F5" s="201"/>
      <c r="G5" s="201"/>
      <c r="H5" s="201"/>
      <c r="I5" s="201"/>
      <c r="J5" s="201"/>
      <c r="K5" s="201"/>
      <c r="L5" s="201"/>
    </row>
    <row r="6" spans="1:15" ht="27.75" customHeight="1" x14ac:dyDescent="0.2">
      <c r="B6" s="200" t="s">
        <v>197</v>
      </c>
      <c r="C6" s="201"/>
      <c r="D6" s="201"/>
      <c r="E6" s="201"/>
      <c r="F6" s="201"/>
      <c r="G6" s="201"/>
      <c r="H6" s="201"/>
      <c r="I6" s="201"/>
      <c r="J6" s="201"/>
      <c r="K6" s="201"/>
      <c r="L6" s="201"/>
    </row>
    <row r="7" spans="1:15" s="48" customFormat="1" ht="12.75" customHeight="1" x14ac:dyDescent="0.2">
      <c r="B7" s="125"/>
      <c r="C7" s="125"/>
      <c r="D7" s="125"/>
      <c r="E7" s="125"/>
      <c r="F7" s="125"/>
      <c r="G7" s="125"/>
      <c r="H7" s="125"/>
      <c r="I7" s="125"/>
      <c r="J7" s="125"/>
      <c r="K7" s="125"/>
      <c r="L7" s="126"/>
    </row>
    <row r="8" spans="1:15" ht="18" x14ac:dyDescent="0.35">
      <c r="B8" s="202" t="s">
        <v>198</v>
      </c>
      <c r="C8" s="202"/>
      <c r="D8" s="202"/>
      <c r="E8" s="202"/>
      <c r="F8" s="202"/>
      <c r="G8" s="202"/>
      <c r="H8" s="202"/>
      <c r="I8" s="202"/>
      <c r="J8" s="202"/>
      <c r="K8" s="202"/>
      <c r="L8" s="203"/>
    </row>
    <row r="9" spans="1:15" ht="12.75" customHeight="1" x14ac:dyDescent="0.35">
      <c r="B9" s="127"/>
      <c r="C9" s="127"/>
      <c r="D9" s="127"/>
      <c r="E9" s="127"/>
      <c r="F9" s="127"/>
      <c r="G9" s="127"/>
      <c r="H9" s="127"/>
      <c r="I9" s="127"/>
      <c r="J9" s="127"/>
      <c r="K9" s="127"/>
    </row>
    <row r="10" spans="1:15" ht="28.5" customHeight="1" x14ac:dyDescent="0.2">
      <c r="B10" s="197" t="s">
        <v>205</v>
      </c>
      <c r="C10" s="197"/>
      <c r="D10" s="197"/>
      <c r="E10" s="197"/>
      <c r="F10" s="197"/>
      <c r="G10" s="197"/>
      <c r="H10" s="197"/>
      <c r="I10" s="197"/>
      <c r="J10" s="197"/>
      <c r="K10" s="197"/>
      <c r="L10" s="197"/>
    </row>
    <row r="11" spans="1:15" ht="55.5" customHeight="1" x14ac:dyDescent="0.2">
      <c r="B11" s="197" t="s">
        <v>206</v>
      </c>
      <c r="C11" s="197"/>
      <c r="D11" s="197"/>
      <c r="E11" s="197"/>
      <c r="F11" s="197"/>
      <c r="G11" s="197"/>
      <c r="H11" s="197"/>
      <c r="I11" s="197"/>
      <c r="J11" s="197"/>
      <c r="K11" s="197"/>
      <c r="L11" s="197"/>
      <c r="O11" s="128"/>
    </row>
    <row r="12" spans="1:15" ht="55.5" customHeight="1" x14ac:dyDescent="0.2">
      <c r="B12" s="197" t="s">
        <v>207</v>
      </c>
      <c r="C12" s="197"/>
      <c r="D12" s="197"/>
      <c r="E12" s="197"/>
      <c r="F12" s="197"/>
      <c r="G12" s="197"/>
      <c r="H12" s="197"/>
      <c r="I12" s="197"/>
      <c r="J12" s="197"/>
      <c r="K12" s="197"/>
      <c r="L12" s="197"/>
    </row>
    <row r="13" spans="1:15" ht="68.25" customHeight="1" x14ac:dyDescent="0.2">
      <c r="B13" s="197" t="s">
        <v>208</v>
      </c>
      <c r="C13" s="197"/>
      <c r="D13" s="197"/>
      <c r="E13" s="197"/>
      <c r="F13" s="197"/>
      <c r="G13" s="197"/>
      <c r="H13" s="197"/>
      <c r="I13" s="197"/>
      <c r="J13" s="197"/>
      <c r="K13" s="197"/>
      <c r="L13" s="197"/>
    </row>
    <row r="14" spans="1:15" ht="21" customHeight="1" x14ac:dyDescent="0.2">
      <c r="B14" s="197" t="s">
        <v>199</v>
      </c>
      <c r="C14" s="197"/>
      <c r="D14" s="197"/>
      <c r="E14" s="197"/>
      <c r="F14" s="197"/>
      <c r="G14" s="197"/>
      <c r="H14" s="197"/>
      <c r="I14" s="197"/>
      <c r="J14" s="197"/>
      <c r="K14" s="197"/>
      <c r="L14" s="197"/>
    </row>
    <row r="15" spans="1:15" ht="42.75" customHeight="1" x14ac:dyDescent="0.2">
      <c r="B15" s="197" t="s">
        <v>203</v>
      </c>
      <c r="C15" s="197"/>
      <c r="D15" s="197"/>
      <c r="E15" s="197"/>
      <c r="F15" s="197"/>
      <c r="G15" s="197"/>
      <c r="H15" s="197"/>
      <c r="I15" s="197"/>
      <c r="J15" s="197"/>
      <c r="K15" s="197"/>
      <c r="L15" s="197"/>
    </row>
    <row r="16" spans="1:15" x14ac:dyDescent="0.2">
      <c r="B16" s="199" t="s">
        <v>200</v>
      </c>
      <c r="C16" s="199"/>
      <c r="D16" s="199"/>
      <c r="E16" s="199"/>
      <c r="F16" s="199"/>
      <c r="G16" s="199"/>
      <c r="H16" s="199"/>
      <c r="I16" s="199"/>
      <c r="J16" s="199"/>
      <c r="K16" s="199"/>
      <c r="L16" s="199"/>
    </row>
    <row r="17" spans="2:12" ht="17.25" customHeight="1" x14ac:dyDescent="0.2">
      <c r="B17" s="129"/>
      <c r="C17" s="129"/>
      <c r="D17" s="129"/>
      <c r="E17" s="129"/>
      <c r="F17" s="129"/>
      <c r="G17" s="129"/>
      <c r="H17" s="129"/>
      <c r="I17" s="129"/>
      <c r="J17" s="129"/>
      <c r="K17" s="129"/>
    </row>
    <row r="18" spans="2:12" ht="17.25" customHeight="1" x14ac:dyDescent="0.35">
      <c r="B18" s="198" t="s">
        <v>201</v>
      </c>
      <c r="C18" s="198"/>
      <c r="D18" s="198"/>
      <c r="E18" s="198"/>
      <c r="F18" s="198"/>
      <c r="G18" s="198"/>
      <c r="H18" s="198"/>
      <c r="I18" s="198"/>
      <c r="J18" s="198"/>
      <c r="K18" s="198"/>
    </row>
    <row r="19" spans="2:12" ht="53.25" customHeight="1" x14ac:dyDescent="0.2">
      <c r="B19" s="197" t="s">
        <v>209</v>
      </c>
      <c r="C19" s="197"/>
      <c r="D19" s="197"/>
      <c r="E19" s="197"/>
      <c r="F19" s="197"/>
      <c r="G19" s="197"/>
      <c r="H19" s="197"/>
      <c r="I19" s="197"/>
      <c r="J19" s="197"/>
      <c r="K19" s="197"/>
      <c r="L19" s="197"/>
    </row>
    <row r="20" spans="2:12" ht="26.25" customHeight="1" x14ac:dyDescent="0.2">
      <c r="B20" s="197" t="s">
        <v>202</v>
      </c>
      <c r="C20" s="197"/>
      <c r="D20" s="197"/>
      <c r="E20" s="197"/>
      <c r="F20" s="197"/>
      <c r="G20" s="197"/>
      <c r="H20" s="197"/>
      <c r="I20" s="197"/>
      <c r="J20" s="197"/>
      <c r="K20" s="197"/>
      <c r="L20" s="197"/>
    </row>
    <row r="21" spans="2:12" ht="17.25" customHeight="1" x14ac:dyDescent="0.2">
      <c r="B21" s="195"/>
      <c r="C21" s="195"/>
      <c r="D21" s="195"/>
      <c r="E21" s="195"/>
      <c r="F21" s="195"/>
      <c r="G21" s="195"/>
      <c r="H21" s="195"/>
      <c r="I21" s="195"/>
      <c r="J21" s="195"/>
      <c r="K21" s="195"/>
    </row>
    <row r="22" spans="2:12" ht="27" customHeight="1" x14ac:dyDescent="0.2">
      <c r="B22" s="196"/>
      <c r="C22" s="196"/>
      <c r="D22" s="196"/>
      <c r="E22" s="196"/>
      <c r="F22" s="196"/>
      <c r="G22" s="196"/>
      <c r="H22" s="196"/>
      <c r="I22" s="196"/>
      <c r="J22" s="196"/>
      <c r="K22" s="196"/>
    </row>
  </sheetData>
  <mergeCells count="15">
    <mergeCell ref="B11:L11"/>
    <mergeCell ref="B12:L12"/>
    <mergeCell ref="B13:L13"/>
    <mergeCell ref="B14:L14"/>
    <mergeCell ref="B5:L5"/>
    <mergeCell ref="B6:L6"/>
    <mergeCell ref="B8:L8"/>
    <mergeCell ref="B10:L10"/>
    <mergeCell ref="B21:K21"/>
    <mergeCell ref="B22:K22"/>
    <mergeCell ref="B15:L15"/>
    <mergeCell ref="B18:K18"/>
    <mergeCell ref="B19:L19"/>
    <mergeCell ref="B20:L20"/>
    <mergeCell ref="B16:L16"/>
  </mergeCells>
  <phoneticPr fontId="0" type="noConversion"/>
  <printOptions horizontalCentered="1"/>
  <pageMargins left="0.78740157480314965" right="0.78740157480314965" top="0.98425196850393704" bottom="0.98425196850393704" header="0.51181102362204722" footer="0.51181102362204722"/>
  <pageSetup paperSize="9" scale="73" orientation="portrait" r:id="rId1"/>
  <headerFooter alignWithMargins="0">
    <oddFooter>&amp;R&amp;"Arial,Itálico"&amp;8&amp;F &amp;A &amp;D</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0.710937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2"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56</v>
      </c>
      <c r="B5" s="32" t="s">
        <v>57</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37.5" customHeight="1" x14ac:dyDescent="0.2">
      <c r="B7" s="50" t="s">
        <v>6</v>
      </c>
      <c r="C7" s="51" t="s">
        <v>40</v>
      </c>
      <c r="D7" s="51" t="s">
        <v>38</v>
      </c>
      <c r="E7" s="67" t="s">
        <v>101</v>
      </c>
      <c r="F7" s="67" t="s">
        <v>102</v>
      </c>
      <c r="G7" s="42" t="s">
        <v>80</v>
      </c>
      <c r="H7" s="37" t="s">
        <v>81</v>
      </c>
      <c r="I7" s="37" t="s">
        <v>48</v>
      </c>
      <c r="J7" s="67" t="s">
        <v>103</v>
      </c>
      <c r="K7" s="67" t="s">
        <v>104</v>
      </c>
      <c r="L7" s="51" t="s">
        <v>39</v>
      </c>
      <c r="M7" s="51" t="s">
        <v>41</v>
      </c>
      <c r="N7" s="51" t="s">
        <v>42</v>
      </c>
    </row>
    <row r="8" spans="1:15" ht="10.5" customHeight="1" x14ac:dyDescent="0.2">
      <c r="B8" s="52" t="s">
        <v>12</v>
      </c>
      <c r="C8" s="54" t="s">
        <v>5</v>
      </c>
      <c r="D8" s="54" t="s">
        <v>5</v>
      </c>
      <c r="E8" s="69" t="s">
        <v>5</v>
      </c>
      <c r="F8" s="69" t="s">
        <v>5</v>
      </c>
      <c r="G8" s="71"/>
      <c r="H8" s="89"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9"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0.9</v>
      </c>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0.9</v>
      </c>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132" priority="1" stopIfTrue="1">
      <formula>IF($B$4="***","")</formula>
    </cfRule>
  </conditionalFormatting>
  <conditionalFormatting sqref="G25">
    <cfRule type="cellIs" dxfId="131" priority="2" stopIfTrue="1" operator="notEqual">
      <formula>""</formula>
    </cfRule>
  </conditionalFormatting>
  <conditionalFormatting sqref="G26">
    <cfRule type="cellIs" dxfId="130" priority="3" stopIfTrue="1" operator="notEqual">
      <formula>""</formula>
    </cfRule>
  </conditionalFormatting>
  <conditionalFormatting sqref="B25:F25">
    <cfRule type="cellIs" dxfId="129" priority="4" stopIfTrue="1" operator="notEqual">
      <formula>""</formula>
    </cfRule>
  </conditionalFormatting>
  <conditionalFormatting sqref="B26:F26">
    <cfRule type="cellIs" dxfId="128" priority="5" stopIfTrue="1" operator="notEqual">
      <formula>""</formula>
    </cfRule>
  </conditionalFormatting>
  <conditionalFormatting sqref="B4:C4">
    <cfRule type="cellIs" dxfId="127" priority="6" stopIfTrue="1" operator="notEqual">
      <formula>$E$24</formula>
    </cfRule>
  </conditionalFormatting>
  <conditionalFormatting sqref="E4:F4">
    <cfRule type="cellIs" dxfId="126" priority="7" stopIfTrue="1" operator="notEqual">
      <formula>$F$24</formula>
    </cfRule>
  </conditionalFormatting>
  <conditionalFormatting sqref="H4">
    <cfRule type="cellIs" dxfId="125" priority="8" stopIfTrue="1" operator="notEqual">
      <formula>$H$24</formula>
    </cfRule>
  </conditionalFormatting>
  <conditionalFormatting sqref="A4">
    <cfRule type="cellIs" dxfId="124" priority="9" stopIfTrue="1" operator="equal">
      <formula>$B$28</formula>
    </cfRule>
  </conditionalFormatting>
  <conditionalFormatting sqref="D4">
    <cfRule type="cellIs" dxfId="123" priority="10" stopIfTrue="1" operator="equal">
      <formula>$E$28</formula>
    </cfRule>
  </conditionalFormatting>
  <conditionalFormatting sqref="G4">
    <cfRule type="cellIs" dxfId="122" priority="11" stopIfTrue="1" operator="equal">
      <formula>$F$28</formula>
    </cfRule>
  </conditionalFormatting>
  <conditionalFormatting sqref="C8:G19">
    <cfRule type="cellIs" dxfId="121" priority="12" stopIfTrue="1" operator="notEqual">
      <formula>$A$6</formula>
    </cfRule>
  </conditionalFormatting>
  <conditionalFormatting sqref="C21:D21">
    <cfRule type="cellIs" dxfId="120"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6"/>
  <sheetViews>
    <sheetView showGridLines="0" topLeftCell="G1" workbookViewId="0">
      <selection activeCell="A7" sqref="A7"/>
    </sheetView>
  </sheetViews>
  <sheetFormatPr defaultRowHeight="12.75" x14ac:dyDescent="0.2"/>
  <cols>
    <col min="1" max="1" width="10.7109375" customWidth="1"/>
    <col min="3" max="4" width="5.85546875" customWidth="1"/>
    <col min="5" max="5" width="7.7109375" customWidth="1"/>
    <col min="6" max="6" width="9" customWidth="1"/>
    <col min="7" max="7" width="7.7109375" customWidth="1"/>
    <col min="8" max="8" width="8.42578125" customWidth="1"/>
    <col min="9" max="9" width="7.7109375" customWidth="1"/>
    <col min="10" max="10" width="8.42578125" customWidth="1"/>
    <col min="11" max="11" width="7.7109375" customWidth="1"/>
    <col min="12" max="12" width="8.42578125" customWidth="1"/>
    <col min="13" max="14" width="10.7109375" customWidth="1"/>
    <col min="15" max="15" width="9.85546875" customWidth="1"/>
    <col min="16" max="16" width="10" customWidth="1"/>
    <col min="20" max="22" width="4.7109375" customWidth="1"/>
  </cols>
  <sheetData>
    <row r="1" spans="1:22" ht="18" customHeight="1" x14ac:dyDescent="0.2">
      <c r="A1" s="1"/>
      <c r="B1" s="2"/>
      <c r="C1" s="1"/>
      <c r="D1" s="3"/>
      <c r="E1" s="3"/>
      <c r="F1" s="3"/>
      <c r="G1" s="3"/>
      <c r="H1" s="3"/>
      <c r="I1" s="3"/>
      <c r="J1" s="3"/>
      <c r="K1" s="3"/>
      <c r="L1" s="4"/>
      <c r="M1" s="5"/>
      <c r="N1" s="5"/>
    </row>
    <row r="2" spans="1:22" ht="18" customHeight="1" x14ac:dyDescent="0.2">
      <c r="A2" s="1"/>
      <c r="B2" s="2"/>
      <c r="C2" s="1"/>
      <c r="D2" s="3"/>
      <c r="E2" s="3"/>
      <c r="F2" s="3"/>
      <c r="G2" s="3"/>
      <c r="H2" s="3"/>
      <c r="I2" s="3"/>
      <c r="J2" s="3"/>
      <c r="K2" s="3"/>
      <c r="L2" s="4"/>
      <c r="M2" s="5"/>
      <c r="N2" s="5"/>
    </row>
    <row r="3" spans="1:22" ht="10.5" customHeight="1" x14ac:dyDescent="0.2">
      <c r="A3" s="1"/>
      <c r="B3" s="2"/>
      <c r="C3" s="1"/>
      <c r="D3" s="3"/>
      <c r="E3" s="3"/>
      <c r="F3" s="3"/>
      <c r="G3" s="3"/>
      <c r="H3" s="3"/>
      <c r="I3" s="3"/>
      <c r="J3" s="3"/>
      <c r="K3" s="3"/>
      <c r="L3" s="4"/>
      <c r="M3" s="5"/>
      <c r="N3" s="5"/>
    </row>
    <row r="4" spans="1:22" s="48" customFormat="1" ht="30" customHeight="1" x14ac:dyDescent="0.2">
      <c r="A4" s="44" t="str">
        <f>IF($B$4="***",$B$26,B32)</f>
        <v>Referencial Comparativo:</v>
      </c>
      <c r="B4" s="206" t="s">
        <v>1</v>
      </c>
      <c r="C4" s="206"/>
      <c r="D4" s="46" t="str">
        <f>IF($E$4="***",$C$26,E32)</f>
        <v>Valor:</v>
      </c>
      <c r="E4" s="45" t="s">
        <v>1</v>
      </c>
      <c r="F4" s="45"/>
      <c r="G4" s="46" t="str">
        <f>IF($H$4="***",$D$26,F32)</f>
        <v>Ano:</v>
      </c>
      <c r="H4" s="47" t="s">
        <v>1</v>
      </c>
      <c r="L4" s="64" t="s">
        <v>4</v>
      </c>
      <c r="N4" s="65" t="s">
        <v>27</v>
      </c>
    </row>
    <row r="5" spans="1:22" s="49" customFormat="1" ht="20.100000000000001" customHeight="1" x14ac:dyDescent="0.35">
      <c r="A5" s="31" t="s">
        <v>58</v>
      </c>
      <c r="B5" s="32" t="s">
        <v>59</v>
      </c>
      <c r="C5" s="33"/>
      <c r="D5" s="33"/>
      <c r="E5" s="33"/>
      <c r="F5" s="6"/>
      <c r="G5" s="6"/>
      <c r="H5" s="6"/>
      <c r="I5" s="6"/>
      <c r="J5" s="6"/>
      <c r="K5" s="6"/>
      <c r="L5" s="6"/>
      <c r="M5" s="6"/>
      <c r="N5" s="5"/>
      <c r="O5" s="5"/>
    </row>
    <row r="6" spans="1:22" s="30" customFormat="1" ht="13.5" thickBot="1" x14ac:dyDescent="0.25">
      <c r="A6" s="7" t="s">
        <v>5</v>
      </c>
      <c r="B6" s="103"/>
      <c r="C6" s="9"/>
      <c r="D6" s="10"/>
      <c r="E6" s="10"/>
      <c r="F6" s="10"/>
      <c r="G6" s="10"/>
      <c r="H6" s="10"/>
      <c r="I6" s="10"/>
      <c r="J6" s="10"/>
      <c r="K6" s="10"/>
      <c r="L6" s="10"/>
      <c r="M6" s="10"/>
      <c r="N6" s="5"/>
      <c r="O6" s="5"/>
    </row>
    <row r="7" spans="1:22" ht="31.5" customHeight="1" thickBot="1" x14ac:dyDescent="0.25">
      <c r="B7" s="230" t="s">
        <v>6</v>
      </c>
      <c r="C7" s="223" t="s">
        <v>105</v>
      </c>
      <c r="D7" s="223" t="s">
        <v>106</v>
      </c>
      <c r="E7" s="228" t="str">
        <f>E25</f>
        <v>Projeto TI/MI</v>
      </c>
      <c r="F7" s="229"/>
      <c r="G7" s="228" t="str">
        <f>G25</f>
        <v xml:space="preserve">Projeto TI/PS </v>
      </c>
      <c r="H7" s="229"/>
      <c r="I7" s="228" t="str">
        <f>I25</f>
        <v xml:space="preserve">Projeto TI/SA </v>
      </c>
      <c r="J7" s="229"/>
      <c r="K7" s="228" t="str">
        <f>K25</f>
        <v>Projeto TI/SI</v>
      </c>
      <c r="L7" s="229"/>
      <c r="M7" s="223" t="s">
        <v>79</v>
      </c>
      <c r="N7" s="223" t="s">
        <v>107</v>
      </c>
      <c r="O7" s="223" t="s">
        <v>112</v>
      </c>
      <c r="P7" s="223" t="s">
        <v>108</v>
      </c>
      <c r="Q7" s="223" t="s">
        <v>7</v>
      </c>
      <c r="R7" s="223" t="s">
        <v>8</v>
      </c>
      <c r="S7" s="223" t="s">
        <v>109</v>
      </c>
      <c r="T7" s="236" t="s">
        <v>9</v>
      </c>
      <c r="U7" s="236" t="s">
        <v>10</v>
      </c>
      <c r="V7" s="236" t="s">
        <v>11</v>
      </c>
    </row>
    <row r="8" spans="1:22" ht="10.5" customHeight="1" x14ac:dyDescent="0.2">
      <c r="B8" s="231"/>
      <c r="C8" s="224"/>
      <c r="D8" s="224"/>
      <c r="E8" s="92" t="s">
        <v>110</v>
      </c>
      <c r="F8" s="92" t="s">
        <v>111</v>
      </c>
      <c r="G8" s="92" t="s">
        <v>110</v>
      </c>
      <c r="H8" s="42" t="s">
        <v>111</v>
      </c>
      <c r="I8" s="34" t="s">
        <v>110</v>
      </c>
      <c r="J8" s="92" t="s">
        <v>111</v>
      </c>
      <c r="K8" s="92" t="s">
        <v>110</v>
      </c>
      <c r="L8" s="92" t="s">
        <v>111</v>
      </c>
      <c r="M8" s="224"/>
      <c r="N8" s="224"/>
      <c r="O8" s="224"/>
      <c r="P8" s="224"/>
      <c r="Q8" s="224"/>
      <c r="R8" s="224"/>
      <c r="S8" s="224"/>
      <c r="T8" s="237"/>
      <c r="U8" s="237"/>
      <c r="V8" s="237"/>
    </row>
    <row r="9" spans="1:22" ht="11.1" customHeight="1" x14ac:dyDescent="0.2">
      <c r="B9" s="52" t="s">
        <v>12</v>
      </c>
      <c r="C9" s="69" t="s">
        <v>5</v>
      </c>
      <c r="D9" s="69" t="s">
        <v>5</v>
      </c>
      <c r="E9" s="69" t="s">
        <v>5</v>
      </c>
      <c r="F9" s="69" t="s">
        <v>5</v>
      </c>
      <c r="G9" s="69" t="s">
        <v>5</v>
      </c>
      <c r="H9" s="69" t="s">
        <v>5</v>
      </c>
      <c r="I9" s="69" t="s">
        <v>5</v>
      </c>
      <c r="J9" s="69" t="s">
        <v>5</v>
      </c>
      <c r="K9" s="69" t="s">
        <v>5</v>
      </c>
      <c r="L9" s="69" t="s">
        <v>5</v>
      </c>
      <c r="M9" s="86" t="e">
        <f t="shared" ref="M9:N21" si="0">E9+G9+I9+K9</f>
        <v>#VALUE!</v>
      </c>
      <c r="N9" s="86" t="e">
        <f t="shared" si="0"/>
        <v>#VALUE!</v>
      </c>
      <c r="O9" s="54" t="e">
        <f>(E9+G9+I9+K9)/1000000</f>
        <v>#VALUE!</v>
      </c>
      <c r="P9" s="54" t="e">
        <f>(F9+H9+J9+L9)/1000000</f>
        <v>#VALUE!</v>
      </c>
      <c r="Q9" s="69"/>
      <c r="R9" s="55" t="e">
        <f t="shared" ref="R9:R20" si="1">N9/M9*100</f>
        <v>#VALUE!</v>
      </c>
      <c r="S9" s="56" t="e">
        <f t="shared" ref="S9:S20" si="2">IF(O9=0,110.001,P9/O9*100)</f>
        <v>#VALUE!</v>
      </c>
      <c r="T9" s="93" t="s">
        <v>5</v>
      </c>
      <c r="U9" s="93" t="s">
        <v>5</v>
      </c>
      <c r="V9" s="94" t="s">
        <v>5</v>
      </c>
    </row>
    <row r="10" spans="1:22" ht="11.1" customHeight="1" x14ac:dyDescent="0.2">
      <c r="B10" s="52" t="s">
        <v>13</v>
      </c>
      <c r="C10" s="69" t="s">
        <v>5</v>
      </c>
      <c r="D10" s="69" t="s">
        <v>5</v>
      </c>
      <c r="E10" s="69" t="s">
        <v>5</v>
      </c>
      <c r="F10" s="69" t="s">
        <v>5</v>
      </c>
      <c r="G10" s="69" t="s">
        <v>5</v>
      </c>
      <c r="H10" s="69" t="s">
        <v>5</v>
      </c>
      <c r="I10" s="69" t="s">
        <v>5</v>
      </c>
      <c r="J10" s="69" t="s">
        <v>5</v>
      </c>
      <c r="K10" s="69" t="s">
        <v>5</v>
      </c>
      <c r="L10" s="69" t="s">
        <v>5</v>
      </c>
      <c r="M10" s="86" t="e">
        <f t="shared" si="0"/>
        <v>#VALUE!</v>
      </c>
      <c r="N10" s="86" t="e">
        <f t="shared" si="0"/>
        <v>#VALUE!</v>
      </c>
      <c r="O10" s="54" t="e">
        <f t="shared" ref="O10:P21" si="3">((E10+G10+I10+K10)/1000000)+O9</f>
        <v>#VALUE!</v>
      </c>
      <c r="P10" s="54" t="e">
        <f t="shared" si="3"/>
        <v>#VALUE!</v>
      </c>
      <c r="Q10" s="69"/>
      <c r="R10" s="55" t="e">
        <f t="shared" si="1"/>
        <v>#VALUE!</v>
      </c>
      <c r="S10" s="56" t="e">
        <f t="shared" si="2"/>
        <v>#VALUE!</v>
      </c>
      <c r="T10" s="93" t="s">
        <v>5</v>
      </c>
      <c r="U10" s="93" t="s">
        <v>5</v>
      </c>
      <c r="V10" s="94" t="s">
        <v>5</v>
      </c>
    </row>
    <row r="11" spans="1:22" ht="11.1" customHeight="1" x14ac:dyDescent="0.2">
      <c r="B11" s="52" t="s">
        <v>14</v>
      </c>
      <c r="C11" s="69" t="s">
        <v>5</v>
      </c>
      <c r="D11" s="69" t="s">
        <v>5</v>
      </c>
      <c r="E11" s="69" t="s">
        <v>5</v>
      </c>
      <c r="F11" s="69" t="s">
        <v>5</v>
      </c>
      <c r="G11" s="69" t="s">
        <v>5</v>
      </c>
      <c r="H11" s="69" t="s">
        <v>5</v>
      </c>
      <c r="I11" s="69" t="s">
        <v>5</v>
      </c>
      <c r="J11" s="69" t="s">
        <v>5</v>
      </c>
      <c r="K11" s="69" t="s">
        <v>5</v>
      </c>
      <c r="L11" s="69" t="s">
        <v>5</v>
      </c>
      <c r="M11" s="86" t="e">
        <f t="shared" si="0"/>
        <v>#VALUE!</v>
      </c>
      <c r="N11" s="86" t="e">
        <f t="shared" si="0"/>
        <v>#VALUE!</v>
      </c>
      <c r="O11" s="54" t="e">
        <f t="shared" si="3"/>
        <v>#VALUE!</v>
      </c>
      <c r="P11" s="54" t="e">
        <f t="shared" si="3"/>
        <v>#VALUE!</v>
      </c>
      <c r="Q11" s="69">
        <v>100</v>
      </c>
      <c r="R11" s="55" t="e">
        <f t="shared" si="1"/>
        <v>#VALUE!</v>
      </c>
      <c r="S11" s="56" t="e">
        <f t="shared" si="2"/>
        <v>#VALUE!</v>
      </c>
      <c r="T11" s="93" t="s">
        <v>5</v>
      </c>
      <c r="U11" s="93" t="s">
        <v>5</v>
      </c>
      <c r="V11" s="94" t="s">
        <v>5</v>
      </c>
    </row>
    <row r="12" spans="1:22" ht="11.1" customHeight="1" x14ac:dyDescent="0.2">
      <c r="B12" s="52" t="s">
        <v>15</v>
      </c>
      <c r="C12" s="69" t="s">
        <v>5</v>
      </c>
      <c r="D12" s="69" t="s">
        <v>5</v>
      </c>
      <c r="E12" s="69" t="s">
        <v>5</v>
      </c>
      <c r="F12" s="69" t="s">
        <v>5</v>
      </c>
      <c r="G12" s="69" t="s">
        <v>5</v>
      </c>
      <c r="H12" s="69" t="s">
        <v>5</v>
      </c>
      <c r="I12" s="69" t="s">
        <v>5</v>
      </c>
      <c r="J12" s="69" t="s">
        <v>5</v>
      </c>
      <c r="K12" s="69" t="s">
        <v>5</v>
      </c>
      <c r="L12" s="69" t="s">
        <v>5</v>
      </c>
      <c r="M12" s="86" t="e">
        <f t="shared" si="0"/>
        <v>#VALUE!</v>
      </c>
      <c r="N12" s="86" t="e">
        <f t="shared" si="0"/>
        <v>#VALUE!</v>
      </c>
      <c r="O12" s="54" t="e">
        <f t="shared" si="3"/>
        <v>#VALUE!</v>
      </c>
      <c r="P12" s="54" t="e">
        <f t="shared" si="3"/>
        <v>#VALUE!</v>
      </c>
      <c r="Q12" s="69"/>
      <c r="R12" s="55" t="e">
        <f t="shared" si="1"/>
        <v>#VALUE!</v>
      </c>
      <c r="S12" s="56" t="e">
        <f t="shared" si="2"/>
        <v>#VALUE!</v>
      </c>
      <c r="T12" s="93" t="s">
        <v>5</v>
      </c>
      <c r="U12" s="93" t="s">
        <v>5</v>
      </c>
      <c r="V12" s="94" t="s">
        <v>5</v>
      </c>
    </row>
    <row r="13" spans="1:22" ht="11.1" customHeight="1" x14ac:dyDescent="0.2">
      <c r="B13" s="52" t="s">
        <v>16</v>
      </c>
      <c r="C13" s="69" t="s">
        <v>5</v>
      </c>
      <c r="D13" s="69" t="s">
        <v>5</v>
      </c>
      <c r="E13" s="69" t="s">
        <v>5</v>
      </c>
      <c r="F13" s="69" t="s">
        <v>5</v>
      </c>
      <c r="G13" s="69" t="s">
        <v>5</v>
      </c>
      <c r="H13" s="69" t="s">
        <v>5</v>
      </c>
      <c r="I13" s="69" t="s">
        <v>5</v>
      </c>
      <c r="J13" s="69" t="s">
        <v>5</v>
      </c>
      <c r="K13" s="69" t="s">
        <v>5</v>
      </c>
      <c r="L13" s="69" t="s">
        <v>5</v>
      </c>
      <c r="M13" s="86" t="e">
        <f t="shared" si="0"/>
        <v>#VALUE!</v>
      </c>
      <c r="N13" s="86" t="e">
        <f t="shared" si="0"/>
        <v>#VALUE!</v>
      </c>
      <c r="O13" s="54" t="e">
        <f t="shared" si="3"/>
        <v>#VALUE!</v>
      </c>
      <c r="P13" s="54" t="e">
        <f t="shared" si="3"/>
        <v>#VALUE!</v>
      </c>
      <c r="Q13" s="69"/>
      <c r="R13" s="55" t="e">
        <f t="shared" si="1"/>
        <v>#VALUE!</v>
      </c>
      <c r="S13" s="56" t="e">
        <f t="shared" si="2"/>
        <v>#VALUE!</v>
      </c>
      <c r="T13" s="93" t="s">
        <v>5</v>
      </c>
      <c r="U13" s="93" t="s">
        <v>5</v>
      </c>
      <c r="V13" s="94" t="s">
        <v>5</v>
      </c>
    </row>
    <row r="14" spans="1:22" ht="11.1" customHeight="1" x14ac:dyDescent="0.2">
      <c r="B14" s="52" t="s">
        <v>17</v>
      </c>
      <c r="C14" s="69" t="s">
        <v>5</v>
      </c>
      <c r="D14" s="69" t="s">
        <v>5</v>
      </c>
      <c r="E14" s="69" t="s">
        <v>5</v>
      </c>
      <c r="F14" s="69" t="s">
        <v>5</v>
      </c>
      <c r="G14" s="69" t="s">
        <v>5</v>
      </c>
      <c r="H14" s="69" t="s">
        <v>5</v>
      </c>
      <c r="I14" s="69" t="s">
        <v>5</v>
      </c>
      <c r="J14" s="69" t="s">
        <v>5</v>
      </c>
      <c r="K14" s="69" t="s">
        <v>5</v>
      </c>
      <c r="L14" s="69" t="s">
        <v>5</v>
      </c>
      <c r="M14" s="86" t="e">
        <f t="shared" si="0"/>
        <v>#VALUE!</v>
      </c>
      <c r="N14" s="86" t="e">
        <f t="shared" si="0"/>
        <v>#VALUE!</v>
      </c>
      <c r="O14" s="54" t="e">
        <f t="shared" si="3"/>
        <v>#VALUE!</v>
      </c>
      <c r="P14" s="54" t="e">
        <f t="shared" si="3"/>
        <v>#VALUE!</v>
      </c>
      <c r="Q14" s="69">
        <v>100</v>
      </c>
      <c r="R14" s="55" t="e">
        <f t="shared" si="1"/>
        <v>#VALUE!</v>
      </c>
      <c r="S14" s="56" t="e">
        <f t="shared" si="2"/>
        <v>#VALUE!</v>
      </c>
      <c r="T14" s="93" t="s">
        <v>5</v>
      </c>
      <c r="U14" s="93" t="s">
        <v>5</v>
      </c>
      <c r="V14" s="94" t="s">
        <v>5</v>
      </c>
    </row>
    <row r="15" spans="1:22" ht="11.1" customHeight="1" x14ac:dyDescent="0.2">
      <c r="B15" s="52" t="s">
        <v>18</v>
      </c>
      <c r="C15" s="69" t="s">
        <v>5</v>
      </c>
      <c r="D15" s="69" t="s">
        <v>5</v>
      </c>
      <c r="E15" s="69" t="s">
        <v>5</v>
      </c>
      <c r="F15" s="69" t="s">
        <v>5</v>
      </c>
      <c r="G15" s="69" t="s">
        <v>5</v>
      </c>
      <c r="H15" s="69" t="s">
        <v>5</v>
      </c>
      <c r="I15" s="69" t="s">
        <v>5</v>
      </c>
      <c r="J15" s="69" t="s">
        <v>5</v>
      </c>
      <c r="K15" s="69" t="s">
        <v>5</v>
      </c>
      <c r="L15" s="69" t="s">
        <v>5</v>
      </c>
      <c r="M15" s="86" t="e">
        <f t="shared" si="0"/>
        <v>#VALUE!</v>
      </c>
      <c r="N15" s="86" t="e">
        <f t="shared" si="0"/>
        <v>#VALUE!</v>
      </c>
      <c r="O15" s="54" t="e">
        <f t="shared" si="3"/>
        <v>#VALUE!</v>
      </c>
      <c r="P15" s="54" t="e">
        <f t="shared" si="3"/>
        <v>#VALUE!</v>
      </c>
      <c r="Q15" s="69"/>
      <c r="R15" s="55" t="e">
        <f t="shared" si="1"/>
        <v>#VALUE!</v>
      </c>
      <c r="S15" s="56" t="e">
        <f t="shared" si="2"/>
        <v>#VALUE!</v>
      </c>
      <c r="T15" s="93" t="s">
        <v>5</v>
      </c>
      <c r="U15" s="93" t="s">
        <v>5</v>
      </c>
      <c r="V15" s="94" t="s">
        <v>5</v>
      </c>
    </row>
    <row r="16" spans="1:22" ht="11.1" customHeight="1" x14ac:dyDescent="0.2">
      <c r="B16" s="52" t="s">
        <v>19</v>
      </c>
      <c r="C16" s="69" t="s">
        <v>5</v>
      </c>
      <c r="D16" s="69" t="s">
        <v>5</v>
      </c>
      <c r="E16" s="69" t="s">
        <v>5</v>
      </c>
      <c r="F16" s="69" t="s">
        <v>5</v>
      </c>
      <c r="G16" s="69" t="s">
        <v>5</v>
      </c>
      <c r="H16" s="69" t="s">
        <v>5</v>
      </c>
      <c r="I16" s="69" t="s">
        <v>5</v>
      </c>
      <c r="J16" s="69" t="s">
        <v>5</v>
      </c>
      <c r="K16" s="69" t="s">
        <v>5</v>
      </c>
      <c r="L16" s="69" t="s">
        <v>5</v>
      </c>
      <c r="M16" s="86" t="e">
        <f t="shared" si="0"/>
        <v>#VALUE!</v>
      </c>
      <c r="N16" s="86" t="e">
        <f t="shared" si="0"/>
        <v>#VALUE!</v>
      </c>
      <c r="O16" s="54" t="e">
        <f t="shared" si="3"/>
        <v>#VALUE!</v>
      </c>
      <c r="P16" s="54" t="e">
        <f t="shared" si="3"/>
        <v>#VALUE!</v>
      </c>
      <c r="Q16" s="69"/>
      <c r="R16" s="55" t="e">
        <f t="shared" si="1"/>
        <v>#VALUE!</v>
      </c>
      <c r="S16" s="56" t="e">
        <f t="shared" si="2"/>
        <v>#VALUE!</v>
      </c>
      <c r="T16" s="93" t="s">
        <v>5</v>
      </c>
      <c r="U16" s="93" t="s">
        <v>5</v>
      </c>
      <c r="V16" s="94" t="s">
        <v>5</v>
      </c>
    </row>
    <row r="17" spans="1:22" ht="11.1" customHeight="1" x14ac:dyDescent="0.2">
      <c r="B17" s="52" t="s">
        <v>20</v>
      </c>
      <c r="C17" s="69" t="s">
        <v>5</v>
      </c>
      <c r="D17" s="69" t="s">
        <v>5</v>
      </c>
      <c r="E17" s="69" t="s">
        <v>5</v>
      </c>
      <c r="F17" s="69" t="s">
        <v>5</v>
      </c>
      <c r="G17" s="69" t="s">
        <v>5</v>
      </c>
      <c r="H17" s="69" t="s">
        <v>5</v>
      </c>
      <c r="I17" s="69" t="s">
        <v>5</v>
      </c>
      <c r="J17" s="69" t="s">
        <v>5</v>
      </c>
      <c r="K17" s="69" t="s">
        <v>5</v>
      </c>
      <c r="L17" s="69" t="s">
        <v>5</v>
      </c>
      <c r="M17" s="86" t="e">
        <f t="shared" si="0"/>
        <v>#VALUE!</v>
      </c>
      <c r="N17" s="86" t="e">
        <f t="shared" si="0"/>
        <v>#VALUE!</v>
      </c>
      <c r="O17" s="54" t="e">
        <f t="shared" si="3"/>
        <v>#VALUE!</v>
      </c>
      <c r="P17" s="54" t="e">
        <f t="shared" si="3"/>
        <v>#VALUE!</v>
      </c>
      <c r="Q17" s="69">
        <v>100</v>
      </c>
      <c r="R17" s="55" t="e">
        <f t="shared" si="1"/>
        <v>#VALUE!</v>
      </c>
      <c r="S17" s="56" t="e">
        <f t="shared" si="2"/>
        <v>#VALUE!</v>
      </c>
      <c r="T17" s="93" t="s">
        <v>5</v>
      </c>
      <c r="U17" s="93" t="s">
        <v>5</v>
      </c>
      <c r="V17" s="94" t="s">
        <v>5</v>
      </c>
    </row>
    <row r="18" spans="1:22" ht="11.1" customHeight="1" x14ac:dyDescent="0.2">
      <c r="B18" s="52" t="s">
        <v>21</v>
      </c>
      <c r="C18" s="69" t="s">
        <v>5</v>
      </c>
      <c r="D18" s="69" t="s">
        <v>5</v>
      </c>
      <c r="E18" s="69" t="s">
        <v>5</v>
      </c>
      <c r="F18" s="69" t="s">
        <v>5</v>
      </c>
      <c r="G18" s="69" t="s">
        <v>5</v>
      </c>
      <c r="H18" s="69" t="s">
        <v>5</v>
      </c>
      <c r="I18" s="69" t="s">
        <v>5</v>
      </c>
      <c r="J18" s="69" t="s">
        <v>5</v>
      </c>
      <c r="K18" s="69" t="s">
        <v>5</v>
      </c>
      <c r="L18" s="69" t="s">
        <v>5</v>
      </c>
      <c r="M18" s="86" t="e">
        <f t="shared" si="0"/>
        <v>#VALUE!</v>
      </c>
      <c r="N18" s="86" t="e">
        <f t="shared" si="0"/>
        <v>#VALUE!</v>
      </c>
      <c r="O18" s="54" t="e">
        <f t="shared" si="3"/>
        <v>#VALUE!</v>
      </c>
      <c r="P18" s="54" t="e">
        <f t="shared" si="3"/>
        <v>#VALUE!</v>
      </c>
      <c r="Q18" s="69"/>
      <c r="R18" s="55" t="e">
        <f t="shared" si="1"/>
        <v>#VALUE!</v>
      </c>
      <c r="S18" s="56" t="e">
        <f t="shared" si="2"/>
        <v>#VALUE!</v>
      </c>
      <c r="T18" s="93" t="s">
        <v>5</v>
      </c>
      <c r="U18" s="93" t="s">
        <v>5</v>
      </c>
      <c r="V18" s="94" t="s">
        <v>5</v>
      </c>
    </row>
    <row r="19" spans="1:22" ht="11.1" customHeight="1" x14ac:dyDescent="0.2">
      <c r="B19" s="52" t="s">
        <v>22</v>
      </c>
      <c r="C19" s="69" t="s">
        <v>5</v>
      </c>
      <c r="D19" s="69" t="s">
        <v>5</v>
      </c>
      <c r="E19" s="69" t="s">
        <v>5</v>
      </c>
      <c r="F19" s="69" t="s">
        <v>5</v>
      </c>
      <c r="G19" s="69" t="s">
        <v>5</v>
      </c>
      <c r="H19" s="69" t="s">
        <v>5</v>
      </c>
      <c r="I19" s="69" t="s">
        <v>5</v>
      </c>
      <c r="J19" s="69" t="s">
        <v>5</v>
      </c>
      <c r="K19" s="69" t="s">
        <v>5</v>
      </c>
      <c r="L19" s="69" t="s">
        <v>5</v>
      </c>
      <c r="M19" s="86" t="e">
        <f t="shared" si="0"/>
        <v>#VALUE!</v>
      </c>
      <c r="N19" s="86" t="e">
        <f t="shared" si="0"/>
        <v>#VALUE!</v>
      </c>
      <c r="O19" s="54" t="e">
        <f t="shared" si="3"/>
        <v>#VALUE!</v>
      </c>
      <c r="P19" s="54" t="e">
        <f t="shared" si="3"/>
        <v>#VALUE!</v>
      </c>
      <c r="Q19" s="69"/>
      <c r="R19" s="55" t="e">
        <f t="shared" si="1"/>
        <v>#VALUE!</v>
      </c>
      <c r="S19" s="56" t="e">
        <f t="shared" si="2"/>
        <v>#VALUE!</v>
      </c>
      <c r="T19" s="93" t="s">
        <v>5</v>
      </c>
      <c r="U19" s="93" t="s">
        <v>5</v>
      </c>
      <c r="V19" s="94" t="s">
        <v>5</v>
      </c>
    </row>
    <row r="20" spans="1:22" ht="11.1" customHeight="1" x14ac:dyDescent="0.2">
      <c r="B20" s="52" t="s">
        <v>23</v>
      </c>
      <c r="C20" s="69" t="s">
        <v>5</v>
      </c>
      <c r="D20" s="69" t="s">
        <v>5</v>
      </c>
      <c r="E20" s="69" t="s">
        <v>5</v>
      </c>
      <c r="F20" s="69" t="s">
        <v>5</v>
      </c>
      <c r="G20" s="69" t="s">
        <v>5</v>
      </c>
      <c r="H20" s="69" t="s">
        <v>5</v>
      </c>
      <c r="I20" s="69" t="s">
        <v>5</v>
      </c>
      <c r="J20" s="69" t="s">
        <v>5</v>
      </c>
      <c r="K20" s="69" t="s">
        <v>5</v>
      </c>
      <c r="L20" s="69" t="s">
        <v>5</v>
      </c>
      <c r="M20" s="86" t="e">
        <f t="shared" si="0"/>
        <v>#VALUE!</v>
      </c>
      <c r="N20" s="86" t="e">
        <f t="shared" si="0"/>
        <v>#VALUE!</v>
      </c>
      <c r="O20" s="54" t="e">
        <f t="shared" si="3"/>
        <v>#VALUE!</v>
      </c>
      <c r="P20" s="54" t="e">
        <f t="shared" si="3"/>
        <v>#VALUE!</v>
      </c>
      <c r="Q20" s="69">
        <v>100</v>
      </c>
      <c r="R20" s="55" t="e">
        <f t="shared" si="1"/>
        <v>#VALUE!</v>
      </c>
      <c r="S20" s="56" t="e">
        <f t="shared" si="2"/>
        <v>#VALUE!</v>
      </c>
      <c r="T20" s="93" t="s">
        <v>5</v>
      </c>
      <c r="U20" s="93" t="s">
        <v>5</v>
      </c>
      <c r="V20" s="94" t="s">
        <v>5</v>
      </c>
    </row>
    <row r="21" spans="1:22" ht="21.95" customHeight="1" x14ac:dyDescent="0.2">
      <c r="B21" s="53" t="s">
        <v>24</v>
      </c>
      <c r="C21" s="95">
        <f>SUM(C9:C20)</f>
        <v>0</v>
      </c>
      <c r="D21" s="95" t="s">
        <v>5</v>
      </c>
      <c r="E21" s="70">
        <f t="shared" ref="E21:L21" si="4">SUM(E9:E20)</f>
        <v>0</v>
      </c>
      <c r="F21" s="70">
        <f t="shared" si="4"/>
        <v>0</v>
      </c>
      <c r="G21" s="70">
        <f t="shared" si="4"/>
        <v>0</v>
      </c>
      <c r="H21" s="70">
        <f t="shared" si="4"/>
        <v>0</v>
      </c>
      <c r="I21" s="70">
        <f t="shared" si="4"/>
        <v>0</v>
      </c>
      <c r="J21" s="70">
        <f t="shared" si="4"/>
        <v>0</v>
      </c>
      <c r="K21" s="70">
        <f t="shared" si="4"/>
        <v>0</v>
      </c>
      <c r="L21" s="70">
        <f t="shared" si="4"/>
        <v>0</v>
      </c>
      <c r="M21" s="86">
        <f t="shared" si="0"/>
        <v>0</v>
      </c>
      <c r="N21" s="57">
        <f t="shared" si="0"/>
        <v>0</v>
      </c>
      <c r="O21" s="59" t="e">
        <f t="shared" si="3"/>
        <v>#VALUE!</v>
      </c>
      <c r="P21" s="59" t="e">
        <f t="shared" si="3"/>
        <v>#VALUE!</v>
      </c>
      <c r="Q21" s="60"/>
      <c r="R21" s="60"/>
      <c r="S21" s="56"/>
      <c r="T21" s="96">
        <f>SUM(T9:T20)</f>
        <v>0</v>
      </c>
      <c r="U21" s="96">
        <f>SUM(U9:U20)</f>
        <v>0</v>
      </c>
      <c r="V21" s="97">
        <f>SUM(V9:V20)</f>
        <v>0</v>
      </c>
    </row>
    <row r="22" spans="1:22" s="30" customFormat="1" ht="21.95" customHeight="1" thickBot="1" x14ac:dyDescent="0.25">
      <c r="A22"/>
      <c r="B22" s="43" t="s">
        <v>25</v>
      </c>
      <c r="C22" s="226" t="s">
        <v>26</v>
      </c>
      <c r="D22" s="227"/>
      <c r="E22" s="233">
        <v>1</v>
      </c>
      <c r="F22" s="234"/>
      <c r="G22" s="234"/>
      <c r="H22" s="234"/>
      <c r="I22" s="234"/>
      <c r="J22" s="234"/>
      <c r="K22" s="234"/>
      <c r="L22" s="234"/>
      <c r="M22" s="234"/>
      <c r="N22" s="234"/>
      <c r="O22" s="234"/>
      <c r="P22" s="234"/>
      <c r="Q22" s="234"/>
      <c r="R22" s="234"/>
      <c r="S22" s="234"/>
      <c r="T22" s="234"/>
      <c r="U22" s="234"/>
      <c r="V22" s="235"/>
    </row>
    <row r="23" spans="1:22" x14ac:dyDescent="0.2">
      <c r="A23" s="11"/>
      <c r="B23" s="98"/>
      <c r="C23" s="99"/>
      <c r="D23" s="99"/>
      <c r="E23" s="99"/>
      <c r="F23" s="99"/>
      <c r="G23" s="99"/>
      <c r="H23" s="99"/>
      <c r="I23" s="99"/>
      <c r="J23" s="99"/>
      <c r="K23" s="99"/>
      <c r="L23" s="99"/>
      <c r="M23" s="99"/>
      <c r="N23" s="99"/>
      <c r="O23" s="99"/>
      <c r="P23" s="99"/>
      <c r="Q23" s="99"/>
      <c r="R23" s="99"/>
      <c r="S23" s="99"/>
      <c r="T23" s="99"/>
      <c r="U23" s="99"/>
      <c r="V23" s="99"/>
    </row>
    <row r="24" spans="1:22" x14ac:dyDescent="0.2">
      <c r="K24" s="11"/>
      <c r="L24" s="11"/>
      <c r="M24" s="5"/>
      <c r="N24" s="5"/>
    </row>
    <row r="25" spans="1:22" x14ac:dyDescent="0.2">
      <c r="B25" s="225" t="s">
        <v>113</v>
      </c>
      <c r="C25" s="225"/>
      <c r="D25" s="225"/>
      <c r="E25" s="232" t="s">
        <v>153</v>
      </c>
      <c r="F25" s="232"/>
      <c r="G25" s="232" t="s">
        <v>154</v>
      </c>
      <c r="H25" s="232"/>
      <c r="I25" s="232" t="s">
        <v>155</v>
      </c>
      <c r="J25" s="232"/>
      <c r="K25" s="232" t="s">
        <v>156</v>
      </c>
      <c r="L25" s="232"/>
    </row>
    <row r="26" spans="1:22" ht="13.5" x14ac:dyDescent="0.2">
      <c r="A26" s="11"/>
      <c r="B26" s="20" t="s">
        <v>0</v>
      </c>
      <c r="C26" s="20" t="s">
        <v>2</v>
      </c>
      <c r="D26" s="20" t="s">
        <v>3</v>
      </c>
      <c r="E26" s="21" t="s">
        <v>1</v>
      </c>
      <c r="F26" s="21" t="s">
        <v>1</v>
      </c>
      <c r="G26" s="21"/>
      <c r="H26" s="21" t="s">
        <v>1</v>
      </c>
    </row>
    <row r="27" spans="1:22" x14ac:dyDescent="0.2">
      <c r="A27" s="19"/>
      <c r="B27" s="207"/>
      <c r="C27" s="207"/>
      <c r="D27" s="207"/>
      <c r="E27" s="23" t="str">
        <f>IF($D$4=$E$32,$C$26,"")</f>
        <v/>
      </c>
      <c r="F27" s="23" t="str">
        <f>IF($G$4=$F$32,$D$26,"")</f>
        <v/>
      </c>
      <c r="G27" s="23"/>
      <c r="H27" s="19"/>
    </row>
    <row r="28" spans="1:22" x14ac:dyDescent="0.2">
      <c r="A28" s="22"/>
      <c r="B28" s="208" t="str">
        <f>IF($B$4=$E$26,"",$B$4)</f>
        <v/>
      </c>
      <c r="C28" s="208"/>
      <c r="D28" s="208"/>
      <c r="E28" s="25" t="str">
        <f>IF($E$4=$F$26,"",$E$4)</f>
        <v/>
      </c>
      <c r="F28" s="26" t="str">
        <f>IF($H$4=$H$26,"",$H$4)</f>
        <v/>
      </c>
      <c r="G28" s="26"/>
      <c r="H28" s="19"/>
    </row>
    <row r="29" spans="1:22" x14ac:dyDescent="0.2">
      <c r="A29" s="24"/>
      <c r="B29" s="27"/>
      <c r="C29" s="27"/>
      <c r="D29" s="28"/>
      <c r="E29" s="27"/>
      <c r="F29" s="28"/>
      <c r="G29" s="28"/>
      <c r="H29" s="19"/>
    </row>
    <row r="32" spans="1:22" x14ac:dyDescent="0.2">
      <c r="A32" s="27"/>
      <c r="B32" s="29">
        <v>1</v>
      </c>
      <c r="C32" s="29"/>
      <c r="D32" s="29"/>
      <c r="E32" s="29">
        <v>2</v>
      </c>
      <c r="F32" s="29">
        <v>3</v>
      </c>
      <c r="G32" s="29"/>
      <c r="H32" s="19"/>
    </row>
    <row r="36" spans="1:1" x14ac:dyDescent="0.2">
      <c r="A36" s="29"/>
    </row>
  </sheetData>
  <mergeCells count="27">
    <mergeCell ref="S7:S8"/>
    <mergeCell ref="E7:F7"/>
    <mergeCell ref="G7:H7"/>
    <mergeCell ref="I7:J7"/>
    <mergeCell ref="E25:F25"/>
    <mergeCell ref="G25:H25"/>
    <mergeCell ref="I25:J25"/>
    <mergeCell ref="K25:L25"/>
    <mergeCell ref="E22:V22"/>
    <mergeCell ref="T7:T8"/>
    <mergeCell ref="U7:U8"/>
    <mergeCell ref="V7:V8"/>
    <mergeCell ref="Q7:Q8"/>
    <mergeCell ref="R7:R8"/>
    <mergeCell ref="N7:N8"/>
    <mergeCell ref="O7:O8"/>
    <mergeCell ref="P7:P8"/>
    <mergeCell ref="B4:C4"/>
    <mergeCell ref="K7:L7"/>
    <mergeCell ref="M7:M8"/>
    <mergeCell ref="B7:B8"/>
    <mergeCell ref="B27:D27"/>
    <mergeCell ref="B28:D28"/>
    <mergeCell ref="C7:C8"/>
    <mergeCell ref="D7:D8"/>
    <mergeCell ref="B25:D25"/>
    <mergeCell ref="C22:D22"/>
  </mergeCells>
  <phoneticPr fontId="0" type="noConversion"/>
  <conditionalFormatting sqref="E29 B26:D26 B29:C29 A32">
    <cfRule type="expression" dxfId="119" priority="1" stopIfTrue="1">
      <formula>IF($B$4="***","")</formula>
    </cfRule>
  </conditionalFormatting>
  <conditionalFormatting sqref="G27">
    <cfRule type="cellIs" dxfId="118" priority="2" stopIfTrue="1" operator="notEqual">
      <formula>""</formula>
    </cfRule>
  </conditionalFormatting>
  <conditionalFormatting sqref="G28">
    <cfRule type="cellIs" dxfId="117" priority="3" stopIfTrue="1" operator="notEqual">
      <formula>""</formula>
    </cfRule>
  </conditionalFormatting>
  <conditionalFormatting sqref="B27:F27">
    <cfRule type="cellIs" dxfId="116" priority="4" stopIfTrue="1" operator="notEqual">
      <formula>""</formula>
    </cfRule>
  </conditionalFormatting>
  <conditionalFormatting sqref="B28:F28">
    <cfRule type="cellIs" dxfId="115" priority="5" stopIfTrue="1" operator="notEqual">
      <formula>""</formula>
    </cfRule>
  </conditionalFormatting>
  <conditionalFormatting sqref="C22:E22 T9:V20 O9:P20 R9:R20 E9:L20">
    <cfRule type="cellIs" dxfId="114" priority="6" stopIfTrue="1" operator="notEqual">
      <formula>$A$6</formula>
    </cfRule>
  </conditionalFormatting>
  <conditionalFormatting sqref="C9:D20">
    <cfRule type="cellIs" dxfId="113" priority="7" stopIfTrue="1" operator="notEqual">
      <formula>$A$8</formula>
    </cfRule>
  </conditionalFormatting>
  <conditionalFormatting sqref="Q9:Q20">
    <cfRule type="cellIs" dxfId="112" priority="8" stopIfTrue="1" operator="notEqual">
      <formula>$A$6</formula>
    </cfRule>
  </conditionalFormatting>
  <conditionalFormatting sqref="A4">
    <cfRule type="cellIs" dxfId="111" priority="9" stopIfTrue="1" operator="equal">
      <formula>$B$32</formula>
    </cfRule>
  </conditionalFormatting>
  <conditionalFormatting sqref="D4">
    <cfRule type="cellIs" dxfId="110" priority="10" stopIfTrue="1" operator="equal">
      <formula>$E$32</formula>
    </cfRule>
  </conditionalFormatting>
  <conditionalFormatting sqref="G4">
    <cfRule type="cellIs" dxfId="109" priority="11" stopIfTrue="1" operator="equal">
      <formula>$F$32</formula>
    </cfRule>
  </conditionalFormatting>
  <conditionalFormatting sqref="B4:C4">
    <cfRule type="cellIs" dxfId="108" priority="12" stopIfTrue="1" operator="notEqual">
      <formula>$E$26</formula>
    </cfRule>
  </conditionalFormatting>
  <conditionalFormatting sqref="E4:F4">
    <cfRule type="cellIs" dxfId="107" priority="13" stopIfTrue="1" operator="notEqual">
      <formula>$F$26</formula>
    </cfRule>
  </conditionalFormatting>
  <conditionalFormatting sqref="H4">
    <cfRule type="cellIs" dxfId="106" priority="14" stopIfTrue="1" operator="notEqual">
      <formula>$H$26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0.710937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1.2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60</v>
      </c>
      <c r="B5" s="32" t="s">
        <v>61</v>
      </c>
      <c r="C5" s="33"/>
      <c r="D5" s="33"/>
      <c r="E5" s="33"/>
      <c r="F5" s="6"/>
      <c r="G5" s="6"/>
      <c r="H5" s="6"/>
      <c r="I5" s="6"/>
      <c r="J5" s="6"/>
      <c r="K5" s="6"/>
      <c r="L5" s="6"/>
      <c r="M5" s="6"/>
      <c r="N5" s="5"/>
      <c r="O5" s="5"/>
    </row>
    <row r="6" spans="1:15" s="30" customFormat="1" ht="18.75" thickBot="1" x14ac:dyDescent="0.25">
      <c r="A6" s="7" t="s">
        <v>5</v>
      </c>
      <c r="B6" s="8"/>
      <c r="C6" s="9"/>
      <c r="D6" s="10"/>
      <c r="E6" s="10"/>
      <c r="F6" s="10"/>
      <c r="G6" s="10"/>
      <c r="H6" s="10"/>
      <c r="I6" s="10"/>
      <c r="J6" s="10"/>
      <c r="K6" s="10"/>
      <c r="L6" s="10"/>
      <c r="M6" s="10"/>
      <c r="N6" s="5"/>
      <c r="O6" s="5"/>
    </row>
    <row r="7" spans="1:15" ht="37.5" customHeight="1" x14ac:dyDescent="0.2">
      <c r="B7" s="50" t="s">
        <v>6</v>
      </c>
      <c r="C7" s="51" t="s">
        <v>40</v>
      </c>
      <c r="D7" s="51" t="s">
        <v>38</v>
      </c>
      <c r="E7" s="67" t="s">
        <v>114</v>
      </c>
      <c r="F7" s="67" t="s">
        <v>115</v>
      </c>
      <c r="G7" s="42" t="s">
        <v>80</v>
      </c>
      <c r="H7" s="37" t="s">
        <v>81</v>
      </c>
      <c r="I7" s="37" t="s">
        <v>48</v>
      </c>
      <c r="J7" s="67" t="s">
        <v>116</v>
      </c>
      <c r="K7" s="67" t="s">
        <v>117</v>
      </c>
      <c r="L7" s="51" t="s">
        <v>39</v>
      </c>
      <c r="M7" s="51" t="s">
        <v>41</v>
      </c>
      <c r="N7" s="51" t="s">
        <v>42</v>
      </c>
    </row>
    <row r="8" spans="1:15" ht="10.5" customHeight="1" x14ac:dyDescent="0.2">
      <c r="B8" s="52" t="s">
        <v>12</v>
      </c>
      <c r="C8" s="54" t="s">
        <v>5</v>
      </c>
      <c r="D8" s="54" t="s">
        <v>5</v>
      </c>
      <c r="E8" s="69" t="s">
        <v>5</v>
      </c>
      <c r="F8" s="69" t="s">
        <v>5</v>
      </c>
      <c r="G8" s="71">
        <v>1</v>
      </c>
      <c r="H8" s="89"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v>1</v>
      </c>
      <c r="H9" s="89"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1</v>
      </c>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v>1</v>
      </c>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v>1</v>
      </c>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1</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v>1</v>
      </c>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v>1</v>
      </c>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1</v>
      </c>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v>1</v>
      </c>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v>1</v>
      </c>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1</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1</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105" priority="1" stopIfTrue="1">
      <formula>IF($B$4="***","")</formula>
    </cfRule>
  </conditionalFormatting>
  <conditionalFormatting sqref="G25">
    <cfRule type="cellIs" dxfId="104" priority="2" stopIfTrue="1" operator="notEqual">
      <formula>""</formula>
    </cfRule>
  </conditionalFormatting>
  <conditionalFormatting sqref="G26">
    <cfRule type="cellIs" dxfId="103" priority="3" stopIfTrue="1" operator="notEqual">
      <formula>""</formula>
    </cfRule>
  </conditionalFormatting>
  <conditionalFormatting sqref="B25:F25">
    <cfRule type="cellIs" dxfId="102" priority="4" stopIfTrue="1" operator="notEqual">
      <formula>""</formula>
    </cfRule>
  </conditionalFormatting>
  <conditionalFormatting sqref="B26:F26">
    <cfRule type="cellIs" dxfId="101" priority="5" stopIfTrue="1" operator="notEqual">
      <formula>""</formula>
    </cfRule>
  </conditionalFormatting>
  <conditionalFormatting sqref="B4:C4">
    <cfRule type="cellIs" dxfId="100" priority="6" stopIfTrue="1" operator="notEqual">
      <formula>$E$24</formula>
    </cfRule>
  </conditionalFormatting>
  <conditionalFormatting sqref="E4:F4">
    <cfRule type="cellIs" dxfId="99" priority="7" stopIfTrue="1" operator="notEqual">
      <formula>$F$24</formula>
    </cfRule>
  </conditionalFormatting>
  <conditionalFormatting sqref="H4">
    <cfRule type="cellIs" dxfId="98" priority="8" stopIfTrue="1" operator="notEqual">
      <formula>$H$24</formula>
    </cfRule>
  </conditionalFormatting>
  <conditionalFormatting sqref="A4">
    <cfRule type="cellIs" dxfId="97" priority="9" stopIfTrue="1" operator="equal">
      <formula>$B$28</formula>
    </cfRule>
  </conditionalFormatting>
  <conditionalFormatting sqref="D4">
    <cfRule type="cellIs" dxfId="96" priority="10" stopIfTrue="1" operator="equal">
      <formula>$E$28</formula>
    </cfRule>
  </conditionalFormatting>
  <conditionalFormatting sqref="G4">
    <cfRule type="cellIs" dxfId="95" priority="11" stopIfTrue="1" operator="equal">
      <formula>$F$28</formula>
    </cfRule>
  </conditionalFormatting>
  <conditionalFormatting sqref="C8:G19">
    <cfRule type="cellIs" dxfId="94" priority="12" stopIfTrue="1" operator="notEqual">
      <formula>$A$6</formula>
    </cfRule>
  </conditionalFormatting>
  <conditionalFormatting sqref="C21:D21">
    <cfRule type="cellIs" dxfId="93"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election activeCell="B25" sqref="B25:D25"/>
    </sheetView>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0.710937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1.2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62</v>
      </c>
      <c r="B5" s="32" t="s">
        <v>63</v>
      </c>
      <c r="C5" s="33"/>
      <c r="D5" s="33"/>
      <c r="E5" s="33"/>
      <c r="F5" s="6"/>
      <c r="G5" s="6"/>
      <c r="H5" s="6"/>
      <c r="I5" s="6"/>
      <c r="J5" s="6"/>
      <c r="K5" s="6"/>
      <c r="L5" s="6"/>
      <c r="M5" s="6"/>
      <c r="N5" s="5"/>
      <c r="O5" s="5"/>
    </row>
    <row r="6" spans="1:15" s="30" customFormat="1" ht="18.75" thickBot="1" x14ac:dyDescent="0.25">
      <c r="A6" s="7" t="s">
        <v>5</v>
      </c>
      <c r="B6" s="8"/>
      <c r="C6" s="9"/>
      <c r="D6" s="10"/>
      <c r="E6" s="10"/>
      <c r="F6" s="10"/>
      <c r="G6" s="10"/>
      <c r="H6" s="10"/>
      <c r="I6" s="10"/>
      <c r="J6" s="10"/>
      <c r="K6" s="10"/>
      <c r="L6" s="10"/>
      <c r="M6" s="10"/>
      <c r="N6" s="5"/>
      <c r="O6" s="5"/>
    </row>
    <row r="7" spans="1:15" ht="46.5" customHeight="1" x14ac:dyDescent="0.2">
      <c r="B7" s="50" t="s">
        <v>6</v>
      </c>
      <c r="C7" s="51" t="s">
        <v>40</v>
      </c>
      <c r="D7" s="51" t="s">
        <v>38</v>
      </c>
      <c r="E7" s="67" t="s">
        <v>118</v>
      </c>
      <c r="F7" s="67" t="s">
        <v>119</v>
      </c>
      <c r="G7" s="42" t="s">
        <v>80</v>
      </c>
      <c r="H7" s="37" t="s">
        <v>81</v>
      </c>
      <c r="I7" s="37" t="s">
        <v>48</v>
      </c>
      <c r="J7" s="67" t="s">
        <v>120</v>
      </c>
      <c r="K7" s="67" t="s">
        <v>121</v>
      </c>
      <c r="L7" s="51" t="s">
        <v>39</v>
      </c>
      <c r="M7" s="51" t="s">
        <v>41</v>
      </c>
      <c r="N7" s="51" t="s">
        <v>42</v>
      </c>
    </row>
    <row r="8" spans="1:15" ht="10.5" customHeight="1" x14ac:dyDescent="0.2">
      <c r="B8" s="52" t="s">
        <v>12</v>
      </c>
      <c r="C8" s="54" t="s">
        <v>5</v>
      </c>
      <c r="D8" s="54" t="s">
        <v>5</v>
      </c>
      <c r="E8" s="69" t="s">
        <v>5</v>
      </c>
      <c r="F8" s="69" t="s">
        <v>5</v>
      </c>
      <c r="G8" s="71">
        <v>0.9</v>
      </c>
      <c r="H8" s="89"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v>0.9</v>
      </c>
      <c r="H9" s="89"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0.9</v>
      </c>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v>0.9</v>
      </c>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v>0.9</v>
      </c>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v>0.9</v>
      </c>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v>0.9</v>
      </c>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0.9</v>
      </c>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v>0.9</v>
      </c>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v>0.9</v>
      </c>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92" priority="1" stopIfTrue="1">
      <formula>IF($B$4="***","")</formula>
    </cfRule>
  </conditionalFormatting>
  <conditionalFormatting sqref="G25">
    <cfRule type="cellIs" dxfId="91" priority="2" stopIfTrue="1" operator="notEqual">
      <formula>""</formula>
    </cfRule>
  </conditionalFormatting>
  <conditionalFormatting sqref="G26">
    <cfRule type="cellIs" dxfId="90" priority="3" stopIfTrue="1" operator="notEqual">
      <formula>""</formula>
    </cfRule>
  </conditionalFormatting>
  <conditionalFormatting sqref="B25:F25">
    <cfRule type="cellIs" dxfId="89" priority="4" stopIfTrue="1" operator="notEqual">
      <formula>""</formula>
    </cfRule>
  </conditionalFormatting>
  <conditionalFormatting sqref="B26:F26">
    <cfRule type="cellIs" dxfId="88" priority="5" stopIfTrue="1" operator="notEqual">
      <formula>""</formula>
    </cfRule>
  </conditionalFormatting>
  <conditionalFormatting sqref="B4:C4">
    <cfRule type="cellIs" dxfId="87" priority="6" stopIfTrue="1" operator="notEqual">
      <formula>$E$24</formula>
    </cfRule>
  </conditionalFormatting>
  <conditionalFormatting sqref="E4:F4">
    <cfRule type="cellIs" dxfId="86" priority="7" stopIfTrue="1" operator="notEqual">
      <formula>$F$24</formula>
    </cfRule>
  </conditionalFormatting>
  <conditionalFormatting sqref="H4">
    <cfRule type="cellIs" dxfId="85" priority="8" stopIfTrue="1" operator="notEqual">
      <formula>$H$24</formula>
    </cfRule>
  </conditionalFormatting>
  <conditionalFormatting sqref="A4">
    <cfRule type="cellIs" dxfId="84" priority="9" stopIfTrue="1" operator="equal">
      <formula>$B$28</formula>
    </cfRule>
  </conditionalFormatting>
  <conditionalFormatting sqref="D4">
    <cfRule type="cellIs" dxfId="83" priority="10" stopIfTrue="1" operator="equal">
      <formula>$E$28</formula>
    </cfRule>
  </conditionalFormatting>
  <conditionalFormatting sqref="G4">
    <cfRule type="cellIs" dxfId="82" priority="11" stopIfTrue="1" operator="equal">
      <formula>$F$28</formula>
    </cfRule>
  </conditionalFormatting>
  <conditionalFormatting sqref="C8:G19">
    <cfRule type="cellIs" dxfId="81" priority="12" stopIfTrue="1" operator="notEqual">
      <formula>$A$6</formula>
    </cfRule>
  </conditionalFormatting>
  <conditionalFormatting sqref="C21:D21">
    <cfRule type="cellIs" dxfId="80"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election activeCell="B28" sqref="B28"/>
    </sheetView>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0.710937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2"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64</v>
      </c>
      <c r="B5" s="32" t="s">
        <v>65</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37.5" customHeight="1" x14ac:dyDescent="0.2">
      <c r="B7" s="50" t="s">
        <v>6</v>
      </c>
      <c r="C7" s="51" t="s">
        <v>40</v>
      </c>
      <c r="D7" s="51" t="s">
        <v>38</v>
      </c>
      <c r="E7" s="67" t="s">
        <v>122</v>
      </c>
      <c r="F7" s="67" t="s">
        <v>123</v>
      </c>
      <c r="G7" s="42" t="s">
        <v>80</v>
      </c>
      <c r="H7" s="37" t="s">
        <v>81</v>
      </c>
      <c r="I7" s="37" t="s">
        <v>48</v>
      </c>
      <c r="J7" s="67" t="s">
        <v>124</v>
      </c>
      <c r="K7" s="67" t="s">
        <v>125</v>
      </c>
      <c r="L7" s="51" t="s">
        <v>39</v>
      </c>
      <c r="M7" s="51" t="s">
        <v>41</v>
      </c>
      <c r="N7" s="51" t="s">
        <v>42</v>
      </c>
    </row>
    <row r="8" spans="1:15" ht="10.5" customHeight="1" x14ac:dyDescent="0.2">
      <c r="B8" s="52" t="s">
        <v>12</v>
      </c>
      <c r="C8" s="54" t="s">
        <v>5</v>
      </c>
      <c r="D8" s="54" t="s">
        <v>5</v>
      </c>
      <c r="E8" s="69" t="s">
        <v>5</v>
      </c>
      <c r="F8" s="69" t="s">
        <v>5</v>
      </c>
      <c r="G8" s="71"/>
      <c r="H8" s="89"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9"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1</v>
      </c>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1</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1</v>
      </c>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1</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1</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79" priority="1" stopIfTrue="1">
      <formula>IF($B$4="***","")</formula>
    </cfRule>
  </conditionalFormatting>
  <conditionalFormatting sqref="G25">
    <cfRule type="cellIs" dxfId="78" priority="2" stopIfTrue="1" operator="notEqual">
      <formula>""</formula>
    </cfRule>
  </conditionalFormatting>
  <conditionalFormatting sqref="G26">
    <cfRule type="cellIs" dxfId="77" priority="3" stopIfTrue="1" operator="notEqual">
      <formula>""</formula>
    </cfRule>
  </conditionalFormatting>
  <conditionalFormatting sqref="B25:F25">
    <cfRule type="cellIs" dxfId="76" priority="4" stopIfTrue="1" operator="notEqual">
      <formula>""</formula>
    </cfRule>
  </conditionalFormatting>
  <conditionalFormatting sqref="B26:F26">
    <cfRule type="cellIs" dxfId="75" priority="5" stopIfTrue="1" operator="notEqual">
      <formula>""</formula>
    </cfRule>
  </conditionalFormatting>
  <conditionalFormatting sqref="B4:C4">
    <cfRule type="cellIs" dxfId="74" priority="6" stopIfTrue="1" operator="notEqual">
      <formula>$E$24</formula>
    </cfRule>
  </conditionalFormatting>
  <conditionalFormatting sqref="E4:F4">
    <cfRule type="cellIs" dxfId="73" priority="7" stopIfTrue="1" operator="notEqual">
      <formula>$F$24</formula>
    </cfRule>
  </conditionalFormatting>
  <conditionalFormatting sqref="H4">
    <cfRule type="cellIs" dxfId="72" priority="8" stopIfTrue="1" operator="notEqual">
      <formula>$H$24</formula>
    </cfRule>
  </conditionalFormatting>
  <conditionalFormatting sqref="A4">
    <cfRule type="cellIs" dxfId="71" priority="9" stopIfTrue="1" operator="equal">
      <formula>$B$28</formula>
    </cfRule>
  </conditionalFormatting>
  <conditionalFormatting sqref="D4">
    <cfRule type="cellIs" dxfId="70" priority="10" stopIfTrue="1" operator="equal">
      <formula>$E$28</formula>
    </cfRule>
  </conditionalFormatting>
  <conditionalFormatting sqref="G4">
    <cfRule type="cellIs" dxfId="69" priority="11" stopIfTrue="1" operator="equal">
      <formula>$F$28</formula>
    </cfRule>
  </conditionalFormatting>
  <conditionalFormatting sqref="C8:G19">
    <cfRule type="cellIs" dxfId="68" priority="12" stopIfTrue="1" operator="notEqual">
      <formula>$A$6</formula>
    </cfRule>
  </conditionalFormatting>
  <conditionalFormatting sqref="C21:D21">
    <cfRule type="cellIs" dxfId="67"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2.42578125" customWidth="1"/>
    <col min="6" max="6" width="11.7109375" customWidth="1"/>
    <col min="7" max="7" width="7.7109375" customWidth="1"/>
    <col min="8" max="8" width="8.85546875" customWidth="1"/>
    <col min="9" max="9" width="8.5703125" customWidth="1"/>
    <col min="10" max="10" width="12.570312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9.7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66</v>
      </c>
      <c r="B5" s="32" t="s">
        <v>67</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46.5" customHeight="1" x14ac:dyDescent="0.2">
      <c r="B7" s="50" t="s">
        <v>6</v>
      </c>
      <c r="C7" s="51" t="s">
        <v>40</v>
      </c>
      <c r="D7" s="51" t="s">
        <v>38</v>
      </c>
      <c r="E7" s="67" t="s">
        <v>126</v>
      </c>
      <c r="F7" s="67" t="s">
        <v>127</v>
      </c>
      <c r="G7" s="42" t="s">
        <v>80</v>
      </c>
      <c r="H7" s="37" t="s">
        <v>81</v>
      </c>
      <c r="I7" s="37" t="s">
        <v>48</v>
      </c>
      <c r="J7" s="67" t="s">
        <v>128</v>
      </c>
      <c r="K7" s="67" t="s">
        <v>129</v>
      </c>
      <c r="L7" s="51" t="s">
        <v>39</v>
      </c>
      <c r="M7" s="51" t="s">
        <v>41</v>
      </c>
      <c r="N7" s="51" t="s">
        <v>42</v>
      </c>
    </row>
    <row r="8" spans="1:15" ht="10.5" customHeight="1" x14ac:dyDescent="0.2">
      <c r="B8" s="52" t="s">
        <v>12</v>
      </c>
      <c r="C8" s="54" t="s">
        <v>5</v>
      </c>
      <c r="D8" s="54" t="s">
        <v>5</v>
      </c>
      <c r="E8" s="69" t="s">
        <v>5</v>
      </c>
      <c r="F8" s="69" t="s">
        <v>5</v>
      </c>
      <c r="G8" s="71"/>
      <c r="H8" s="89"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9"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0.9</v>
      </c>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0.9</v>
      </c>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66" priority="1" stopIfTrue="1">
      <formula>IF($B$4="***","")</formula>
    </cfRule>
  </conditionalFormatting>
  <conditionalFormatting sqref="G25">
    <cfRule type="cellIs" dxfId="65" priority="2" stopIfTrue="1" operator="notEqual">
      <formula>""</formula>
    </cfRule>
  </conditionalFormatting>
  <conditionalFormatting sqref="G26">
    <cfRule type="cellIs" dxfId="64" priority="3" stopIfTrue="1" operator="notEqual">
      <formula>""</formula>
    </cfRule>
  </conditionalFormatting>
  <conditionalFormatting sqref="B25:F25">
    <cfRule type="cellIs" dxfId="63" priority="4" stopIfTrue="1" operator="notEqual">
      <formula>""</formula>
    </cfRule>
  </conditionalFormatting>
  <conditionalFormatting sqref="B26:F26">
    <cfRule type="cellIs" dxfId="62" priority="5" stopIfTrue="1" operator="notEqual">
      <formula>""</formula>
    </cfRule>
  </conditionalFormatting>
  <conditionalFormatting sqref="B4:C4">
    <cfRule type="cellIs" dxfId="61" priority="6" stopIfTrue="1" operator="notEqual">
      <formula>$E$24</formula>
    </cfRule>
  </conditionalFormatting>
  <conditionalFormatting sqref="E4:F4">
    <cfRule type="cellIs" dxfId="60" priority="7" stopIfTrue="1" operator="notEqual">
      <formula>$F$24</formula>
    </cfRule>
  </conditionalFormatting>
  <conditionalFormatting sqref="H4">
    <cfRule type="cellIs" dxfId="59" priority="8" stopIfTrue="1" operator="notEqual">
      <formula>$H$24</formula>
    </cfRule>
  </conditionalFormatting>
  <conditionalFormatting sqref="A4">
    <cfRule type="cellIs" dxfId="58" priority="9" stopIfTrue="1" operator="equal">
      <formula>$B$28</formula>
    </cfRule>
  </conditionalFormatting>
  <conditionalFormatting sqref="D4">
    <cfRule type="cellIs" dxfId="57" priority="10" stopIfTrue="1" operator="equal">
      <formula>$E$28</formula>
    </cfRule>
  </conditionalFormatting>
  <conditionalFormatting sqref="G4">
    <cfRule type="cellIs" dxfId="56" priority="11" stopIfTrue="1" operator="equal">
      <formula>$F$28</formula>
    </cfRule>
  </conditionalFormatting>
  <conditionalFormatting sqref="C8:G19">
    <cfRule type="cellIs" dxfId="55" priority="12" stopIfTrue="1" operator="notEqual">
      <formula>$A$6</formula>
    </cfRule>
  </conditionalFormatting>
  <conditionalFormatting sqref="C21:D21">
    <cfRule type="cellIs" dxfId="54"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2.7109375" customWidth="1"/>
    <col min="6" max="6" width="11.7109375" customWidth="1"/>
    <col min="7" max="7" width="7.7109375" customWidth="1"/>
    <col min="8" max="8" width="8.85546875" customWidth="1"/>
    <col min="9" max="9" width="8.5703125" customWidth="1"/>
    <col min="10" max="10" width="13.140625" customWidth="1"/>
    <col min="11" max="11" width="11.14062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2.7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68</v>
      </c>
      <c r="B5" s="32" t="s">
        <v>69</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59.25" customHeight="1" x14ac:dyDescent="0.2">
      <c r="B7" s="50" t="s">
        <v>6</v>
      </c>
      <c r="C7" s="51" t="s">
        <v>40</v>
      </c>
      <c r="D7" s="51" t="s">
        <v>38</v>
      </c>
      <c r="E7" s="67" t="s">
        <v>130</v>
      </c>
      <c r="F7" s="67" t="s">
        <v>131</v>
      </c>
      <c r="G7" s="42" t="s">
        <v>80</v>
      </c>
      <c r="H7" s="37" t="s">
        <v>81</v>
      </c>
      <c r="I7" s="37" t="s">
        <v>48</v>
      </c>
      <c r="J7" s="67" t="s">
        <v>132</v>
      </c>
      <c r="K7" s="67" t="s">
        <v>133</v>
      </c>
      <c r="L7" s="51" t="s">
        <v>39</v>
      </c>
      <c r="M7" s="51" t="s">
        <v>41</v>
      </c>
      <c r="N7" s="51" t="s">
        <v>42</v>
      </c>
    </row>
    <row r="8" spans="1:15" ht="10.5" customHeight="1" x14ac:dyDescent="0.2">
      <c r="B8" s="52" t="s">
        <v>12</v>
      </c>
      <c r="C8" s="54" t="s">
        <v>5</v>
      </c>
      <c r="D8" s="54" t="s">
        <v>5</v>
      </c>
      <c r="E8" s="69" t="s">
        <v>5</v>
      </c>
      <c r="F8" s="69" t="s">
        <v>5</v>
      </c>
      <c r="G8" s="71"/>
      <c r="H8" s="87"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7"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0.9</v>
      </c>
      <c r="H10" s="87"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7"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7"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7"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7"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7"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0.9</v>
      </c>
      <c r="H16" s="87"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7"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7"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7"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88"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53" priority="1" stopIfTrue="1">
      <formula>IF($B$4="***","")</formula>
    </cfRule>
  </conditionalFormatting>
  <conditionalFormatting sqref="G25">
    <cfRule type="cellIs" dxfId="52" priority="2" stopIfTrue="1" operator="notEqual">
      <formula>""</formula>
    </cfRule>
  </conditionalFormatting>
  <conditionalFormatting sqref="G26">
    <cfRule type="cellIs" dxfId="51" priority="3" stopIfTrue="1" operator="notEqual">
      <formula>""</formula>
    </cfRule>
  </conditionalFormatting>
  <conditionalFormatting sqref="B25:F25">
    <cfRule type="cellIs" dxfId="50" priority="4" stopIfTrue="1" operator="notEqual">
      <formula>""</formula>
    </cfRule>
  </conditionalFormatting>
  <conditionalFormatting sqref="B26:F26">
    <cfRule type="cellIs" dxfId="49" priority="5" stopIfTrue="1" operator="notEqual">
      <formula>""</formula>
    </cfRule>
  </conditionalFormatting>
  <conditionalFormatting sqref="B4:C4">
    <cfRule type="cellIs" dxfId="48" priority="6" stopIfTrue="1" operator="notEqual">
      <formula>$E$24</formula>
    </cfRule>
  </conditionalFormatting>
  <conditionalFormatting sqref="E4:F4">
    <cfRule type="cellIs" dxfId="47" priority="7" stopIfTrue="1" operator="notEqual">
      <formula>$F$24</formula>
    </cfRule>
  </conditionalFormatting>
  <conditionalFormatting sqref="H4">
    <cfRule type="cellIs" dxfId="46" priority="8" stopIfTrue="1" operator="notEqual">
      <formula>$H$24</formula>
    </cfRule>
  </conditionalFormatting>
  <conditionalFormatting sqref="A4">
    <cfRule type="cellIs" dxfId="45" priority="9" stopIfTrue="1" operator="equal">
      <formula>$B$28</formula>
    </cfRule>
  </conditionalFormatting>
  <conditionalFormatting sqref="D4">
    <cfRule type="cellIs" dxfId="44" priority="10" stopIfTrue="1" operator="equal">
      <formula>$E$28</formula>
    </cfRule>
  </conditionalFormatting>
  <conditionalFormatting sqref="G4">
    <cfRule type="cellIs" dxfId="43" priority="11" stopIfTrue="1" operator="equal">
      <formula>$F$28</formula>
    </cfRule>
  </conditionalFormatting>
  <conditionalFormatting sqref="C8:G19">
    <cfRule type="cellIs" dxfId="42" priority="12" stopIfTrue="1" operator="notEqual">
      <formula>$A$6</formula>
    </cfRule>
  </conditionalFormatting>
  <conditionalFormatting sqref="C21:D21">
    <cfRule type="cellIs" dxfId="41"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2.28515625" customWidth="1"/>
    <col min="11" max="11" width="13"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2.7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70</v>
      </c>
      <c r="B5" s="32" t="s">
        <v>71</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44.25" customHeight="1" x14ac:dyDescent="0.2">
      <c r="B7" s="50" t="s">
        <v>6</v>
      </c>
      <c r="C7" s="51" t="s">
        <v>40</v>
      </c>
      <c r="D7" s="51" t="s">
        <v>38</v>
      </c>
      <c r="E7" s="67" t="s">
        <v>135</v>
      </c>
      <c r="F7" s="67" t="s">
        <v>134</v>
      </c>
      <c r="G7" s="42" t="s">
        <v>80</v>
      </c>
      <c r="H7" s="37" t="s">
        <v>81</v>
      </c>
      <c r="I7" s="37" t="s">
        <v>48</v>
      </c>
      <c r="J7" s="67" t="s">
        <v>136</v>
      </c>
      <c r="K7" s="67" t="s">
        <v>137</v>
      </c>
      <c r="L7" s="51" t="s">
        <v>39</v>
      </c>
      <c r="M7" s="51" t="s">
        <v>41</v>
      </c>
      <c r="N7" s="51" t="s">
        <v>42</v>
      </c>
    </row>
    <row r="8" spans="1:15" ht="10.5" customHeight="1" x14ac:dyDescent="0.2">
      <c r="B8" s="52" t="s">
        <v>12</v>
      </c>
      <c r="C8" s="54" t="s">
        <v>5</v>
      </c>
      <c r="D8" s="54" t="s">
        <v>5</v>
      </c>
      <c r="E8" s="69" t="s">
        <v>5</v>
      </c>
      <c r="F8" s="69" t="s">
        <v>5</v>
      </c>
      <c r="G8" s="71"/>
      <c r="H8" s="87"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7"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c r="H10" s="87"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7"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7"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7"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7"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7"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c r="H16" s="87"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7"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7"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7"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88"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40" priority="1" stopIfTrue="1">
      <formula>IF($B$4="***","")</formula>
    </cfRule>
  </conditionalFormatting>
  <conditionalFormatting sqref="G25">
    <cfRule type="cellIs" dxfId="39" priority="2" stopIfTrue="1" operator="notEqual">
      <formula>""</formula>
    </cfRule>
  </conditionalFormatting>
  <conditionalFormatting sqref="G26">
    <cfRule type="cellIs" dxfId="38" priority="3" stopIfTrue="1" operator="notEqual">
      <formula>""</formula>
    </cfRule>
  </conditionalFormatting>
  <conditionalFormatting sqref="B25:F25">
    <cfRule type="cellIs" dxfId="37" priority="4" stopIfTrue="1" operator="notEqual">
      <formula>""</formula>
    </cfRule>
  </conditionalFormatting>
  <conditionalFormatting sqref="B26:F26">
    <cfRule type="cellIs" dxfId="36" priority="5" stopIfTrue="1" operator="notEqual">
      <formula>""</formula>
    </cfRule>
  </conditionalFormatting>
  <conditionalFormatting sqref="B4:C4">
    <cfRule type="cellIs" dxfId="35" priority="6" stopIfTrue="1" operator="notEqual">
      <formula>$E$24</formula>
    </cfRule>
  </conditionalFormatting>
  <conditionalFormatting sqref="E4:F4">
    <cfRule type="cellIs" dxfId="34" priority="7" stopIfTrue="1" operator="notEqual">
      <formula>$F$24</formula>
    </cfRule>
  </conditionalFormatting>
  <conditionalFormatting sqref="H4">
    <cfRule type="cellIs" dxfId="33" priority="8" stopIfTrue="1" operator="notEqual">
      <formula>$H$24</formula>
    </cfRule>
  </conditionalFormatting>
  <conditionalFormatting sqref="A4">
    <cfRule type="cellIs" dxfId="32" priority="9" stopIfTrue="1" operator="equal">
      <formula>$B$28</formula>
    </cfRule>
  </conditionalFormatting>
  <conditionalFormatting sqref="D4">
    <cfRule type="cellIs" dxfId="31" priority="10" stopIfTrue="1" operator="equal">
      <formula>$E$28</formula>
    </cfRule>
  </conditionalFormatting>
  <conditionalFormatting sqref="G4">
    <cfRule type="cellIs" dxfId="30" priority="11" stopIfTrue="1" operator="equal">
      <formula>$F$28</formula>
    </cfRule>
  </conditionalFormatting>
  <conditionalFormatting sqref="C8:F19">
    <cfRule type="cellIs" dxfId="29" priority="12" stopIfTrue="1" operator="notEqual">
      <formula>$A$6</formula>
    </cfRule>
  </conditionalFormatting>
  <conditionalFormatting sqref="C21:D21 G8:G20">
    <cfRule type="cellIs" dxfId="28"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1.85546875" customWidth="1"/>
    <col min="6" max="6" width="11.7109375" customWidth="1"/>
    <col min="7" max="7" width="7.7109375" customWidth="1"/>
    <col min="8" max="8" width="8.85546875" customWidth="1"/>
    <col min="9" max="9" width="8.5703125" customWidth="1"/>
    <col min="10" max="10" width="11.42578125" customWidth="1"/>
    <col min="11" max="11" width="12"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1.2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72</v>
      </c>
      <c r="B5" s="32" t="s">
        <v>73</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37.5" customHeight="1" x14ac:dyDescent="0.2">
      <c r="B7" s="50" t="s">
        <v>6</v>
      </c>
      <c r="C7" s="51" t="s">
        <v>40</v>
      </c>
      <c r="D7" s="51" t="s">
        <v>38</v>
      </c>
      <c r="E7" s="67" t="s">
        <v>139</v>
      </c>
      <c r="F7" s="67" t="s">
        <v>138</v>
      </c>
      <c r="G7" s="42" t="s">
        <v>80</v>
      </c>
      <c r="H7" s="37" t="s">
        <v>81</v>
      </c>
      <c r="I7" s="37" t="s">
        <v>48</v>
      </c>
      <c r="J7" s="67" t="s">
        <v>140</v>
      </c>
      <c r="K7" s="67" t="s">
        <v>141</v>
      </c>
      <c r="L7" s="51" t="s">
        <v>39</v>
      </c>
      <c r="M7" s="51" t="s">
        <v>41</v>
      </c>
      <c r="N7" s="51" t="s">
        <v>42</v>
      </c>
    </row>
    <row r="8" spans="1:15" ht="10.5" customHeight="1" x14ac:dyDescent="0.2">
      <c r="B8" s="52" t="s">
        <v>12</v>
      </c>
      <c r="C8" s="54" t="s">
        <v>5</v>
      </c>
      <c r="D8" s="54" t="s">
        <v>5</v>
      </c>
      <c r="E8" s="69" t="s">
        <v>5</v>
      </c>
      <c r="F8" s="69" t="s">
        <v>5</v>
      </c>
      <c r="G8" s="71"/>
      <c r="H8" s="87" t="e">
        <f t="shared" ref="H8:H20" si="0">(E8/F8)*100</f>
        <v>#VALUE!</v>
      </c>
      <c r="I8" s="89" t="e">
        <f t="shared" ref="I8:I20" si="1">(J8/K8)*100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7" t="e">
        <f t="shared" si="0"/>
        <v>#VALUE!</v>
      </c>
      <c r="I9" s="89" t="e">
        <f t="shared" si="1"/>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v>0.9</v>
      </c>
      <c r="H10" s="87"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7"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7"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7"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7"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7"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v>0.9</v>
      </c>
      <c r="H16" s="87"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7"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7"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7"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88"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27" priority="1" stopIfTrue="1">
      <formula>IF($B$4="***","")</formula>
    </cfRule>
  </conditionalFormatting>
  <conditionalFormatting sqref="G25">
    <cfRule type="cellIs" dxfId="26" priority="2" stopIfTrue="1" operator="notEqual">
      <formula>""</formula>
    </cfRule>
  </conditionalFormatting>
  <conditionalFormatting sqref="G26">
    <cfRule type="cellIs" dxfId="25" priority="3" stopIfTrue="1" operator="notEqual">
      <formula>""</formula>
    </cfRule>
  </conditionalFormatting>
  <conditionalFormatting sqref="B25:F25">
    <cfRule type="cellIs" dxfId="24" priority="4" stopIfTrue="1" operator="notEqual">
      <formula>""</formula>
    </cfRule>
  </conditionalFormatting>
  <conditionalFormatting sqref="B26:F26">
    <cfRule type="cellIs" dxfId="23" priority="5" stopIfTrue="1" operator="notEqual">
      <formula>""</formula>
    </cfRule>
  </conditionalFormatting>
  <conditionalFormatting sqref="B4:C4">
    <cfRule type="cellIs" dxfId="22" priority="6" stopIfTrue="1" operator="notEqual">
      <formula>$E$24</formula>
    </cfRule>
  </conditionalFormatting>
  <conditionalFormatting sqref="E4:F4">
    <cfRule type="cellIs" dxfId="21" priority="7" stopIfTrue="1" operator="notEqual">
      <formula>$F$24</formula>
    </cfRule>
  </conditionalFormatting>
  <conditionalFormatting sqref="H4">
    <cfRule type="cellIs" dxfId="20" priority="8" stopIfTrue="1" operator="notEqual">
      <formula>$H$24</formula>
    </cfRule>
  </conditionalFormatting>
  <conditionalFormatting sqref="A4">
    <cfRule type="cellIs" dxfId="19" priority="9" stopIfTrue="1" operator="equal">
      <formula>$B$28</formula>
    </cfRule>
  </conditionalFormatting>
  <conditionalFormatting sqref="D4">
    <cfRule type="cellIs" dxfId="18" priority="10" stopIfTrue="1" operator="equal">
      <formula>$E$28</formula>
    </cfRule>
  </conditionalFormatting>
  <conditionalFormatting sqref="G4">
    <cfRule type="cellIs" dxfId="17" priority="11" stopIfTrue="1" operator="equal">
      <formula>$F$28</formula>
    </cfRule>
  </conditionalFormatting>
  <conditionalFormatting sqref="C8:F19">
    <cfRule type="cellIs" dxfId="16" priority="12" stopIfTrue="1" operator="notEqual">
      <formula>$A$6</formula>
    </cfRule>
  </conditionalFormatting>
  <conditionalFormatting sqref="C21:D21 G8:G19">
    <cfRule type="cellIs" dxfId="15"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1"/>
  <sheetViews>
    <sheetView showGridLines="0" workbookViewId="0">
      <selection activeCell="A27" sqref="A27"/>
    </sheetView>
  </sheetViews>
  <sheetFormatPr defaultRowHeight="12.75" x14ac:dyDescent="0.2"/>
  <cols>
    <col min="1" max="1" width="10.7109375" customWidth="1"/>
    <col min="3" max="4" width="5.7109375" customWidth="1"/>
    <col min="5" max="5" width="10.7109375" customWidth="1"/>
    <col min="6" max="6" width="14.28515625" customWidth="1"/>
    <col min="7" max="7" width="14" customWidth="1"/>
    <col min="8" max="10" width="5.7109375" customWidth="1"/>
    <col min="11" max="11" width="9.42578125" customWidth="1"/>
    <col min="12" max="14" width="4.7109375" customWidth="1"/>
    <col min="19" max="19" width="21.5703125" customWidth="1"/>
    <col min="20" max="20" width="12" customWidth="1"/>
    <col min="21" max="21" width="12.7109375" customWidth="1"/>
    <col min="22" max="22" width="13.5703125" bestFit="1" customWidth="1"/>
  </cols>
  <sheetData>
    <row r="1" spans="1:34" ht="18" customHeight="1" x14ac:dyDescent="0.2">
      <c r="A1" s="1"/>
      <c r="B1" s="2"/>
      <c r="C1" s="1"/>
      <c r="D1" s="3"/>
      <c r="E1" s="3"/>
      <c r="F1" s="3"/>
      <c r="G1" s="3"/>
      <c r="H1" s="3"/>
      <c r="I1" s="3"/>
      <c r="J1" s="3"/>
      <c r="K1" s="3"/>
      <c r="L1" s="4"/>
      <c r="M1" s="5"/>
      <c r="N1" s="5"/>
    </row>
    <row r="2" spans="1:34" ht="18" customHeight="1" x14ac:dyDescent="0.2">
      <c r="A2" s="1"/>
      <c r="B2" s="2"/>
      <c r="C2" s="1"/>
      <c r="D2" s="3"/>
      <c r="E2" s="3"/>
      <c r="F2" s="3"/>
      <c r="G2" s="3"/>
      <c r="H2" s="3"/>
      <c r="I2" s="3"/>
      <c r="J2" s="3"/>
      <c r="K2" s="3"/>
      <c r="L2" s="4"/>
      <c r="M2" s="5"/>
      <c r="N2" s="5"/>
    </row>
    <row r="3" spans="1:34" ht="9.75" customHeight="1" x14ac:dyDescent="0.2">
      <c r="A3" s="1"/>
      <c r="B3" s="2"/>
      <c r="C3" s="1"/>
      <c r="D3" s="3"/>
      <c r="E3" s="3"/>
      <c r="F3" s="3"/>
      <c r="G3" s="3"/>
      <c r="H3" s="3"/>
      <c r="I3" s="3"/>
      <c r="J3" s="3"/>
      <c r="K3" s="3"/>
      <c r="L3" s="4"/>
      <c r="M3" s="5"/>
      <c r="N3" s="5"/>
    </row>
    <row r="4" spans="1:34"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34" s="49" customFormat="1" ht="20.100000000000001" customHeight="1" x14ac:dyDescent="0.35">
      <c r="A5" s="31" t="s">
        <v>74</v>
      </c>
      <c r="B5" s="32" t="s">
        <v>75</v>
      </c>
      <c r="C5" s="33"/>
      <c r="D5" s="33"/>
      <c r="E5" s="33"/>
      <c r="F5" s="6"/>
      <c r="G5" s="6"/>
      <c r="H5" s="6"/>
      <c r="I5" s="6"/>
      <c r="J5" s="6"/>
      <c r="K5" s="6"/>
      <c r="L5" s="6"/>
      <c r="M5" s="6"/>
      <c r="N5" s="5"/>
      <c r="O5" s="5"/>
    </row>
    <row r="6" spans="1:34" s="30" customFormat="1" ht="18.75" thickBot="1" x14ac:dyDescent="0.25">
      <c r="A6" s="7" t="s">
        <v>5</v>
      </c>
      <c r="B6" s="8"/>
      <c r="C6" s="9"/>
      <c r="D6" s="10"/>
      <c r="E6" s="10"/>
      <c r="F6" s="10"/>
      <c r="G6" s="10"/>
      <c r="H6" s="10"/>
      <c r="I6" s="10"/>
      <c r="J6" s="10"/>
      <c r="K6" s="10"/>
      <c r="L6" s="10"/>
      <c r="M6" s="10"/>
      <c r="N6" s="5"/>
      <c r="O6" s="5"/>
    </row>
    <row r="7" spans="1:34" ht="36.75" customHeight="1" thickBot="1" x14ac:dyDescent="0.25">
      <c r="B7" s="50" t="s">
        <v>6</v>
      </c>
      <c r="C7" s="51" t="s">
        <v>40</v>
      </c>
      <c r="D7" s="51" t="s">
        <v>38</v>
      </c>
      <c r="E7" s="42" t="s">
        <v>7</v>
      </c>
      <c r="F7" s="67" t="s">
        <v>142</v>
      </c>
      <c r="G7" s="67" t="s">
        <v>143</v>
      </c>
      <c r="H7" s="51" t="s">
        <v>39</v>
      </c>
      <c r="I7" s="51" t="s">
        <v>41</v>
      </c>
      <c r="J7" s="51" t="s">
        <v>42</v>
      </c>
      <c r="S7" s="131" t="s">
        <v>157</v>
      </c>
      <c r="T7" s="132" t="s">
        <v>158</v>
      </c>
      <c r="U7" s="133" t="s">
        <v>159</v>
      </c>
      <c r="V7" s="134" t="s">
        <v>160</v>
      </c>
      <c r="W7" s="135" t="s">
        <v>161</v>
      </c>
      <c r="X7" s="133" t="s">
        <v>162</v>
      </c>
      <c r="Y7" s="133" t="s">
        <v>163</v>
      </c>
      <c r="Z7" s="133" t="s">
        <v>164</v>
      </c>
      <c r="AA7" s="133" t="s">
        <v>165</v>
      </c>
      <c r="AB7" s="133" t="s">
        <v>166</v>
      </c>
      <c r="AC7" s="133" t="s">
        <v>167</v>
      </c>
      <c r="AD7" s="133" t="s">
        <v>168</v>
      </c>
      <c r="AE7" s="133" t="s">
        <v>169</v>
      </c>
      <c r="AF7" s="133" t="s">
        <v>170</v>
      </c>
      <c r="AG7" s="133" t="s">
        <v>171</v>
      </c>
      <c r="AH7" s="136" t="s">
        <v>172</v>
      </c>
    </row>
    <row r="8" spans="1:34" x14ac:dyDescent="0.2">
      <c r="B8" s="52" t="s">
        <v>12</v>
      </c>
      <c r="C8" s="54" t="s">
        <v>5</v>
      </c>
      <c r="D8" s="55" t="s">
        <v>5</v>
      </c>
      <c r="E8" s="85">
        <v>100</v>
      </c>
      <c r="F8" s="100" t="s">
        <v>5</v>
      </c>
      <c r="G8" s="102"/>
      <c r="H8" s="54" t="s">
        <v>5</v>
      </c>
      <c r="I8" s="54" t="s">
        <v>5</v>
      </c>
      <c r="J8" s="54" t="s">
        <v>5</v>
      </c>
      <c r="S8" s="137" t="s">
        <v>173</v>
      </c>
      <c r="T8" s="138" t="s">
        <v>174</v>
      </c>
      <c r="U8" s="108">
        <f ca="1">MONTH(TODAY())-1</f>
        <v>8</v>
      </c>
      <c r="V8" s="139">
        <f>SUM(W8:AH8)</f>
        <v>0</v>
      </c>
      <c r="W8" s="140"/>
      <c r="X8" s="108"/>
      <c r="Y8" s="108"/>
      <c r="Z8" s="108"/>
      <c r="AA8" s="108"/>
      <c r="AB8" s="108"/>
      <c r="AC8" s="108"/>
      <c r="AD8" s="108"/>
      <c r="AE8" s="108"/>
      <c r="AF8" s="108"/>
      <c r="AG8" s="108"/>
      <c r="AH8" s="109"/>
    </row>
    <row r="9" spans="1:34" x14ac:dyDescent="0.2">
      <c r="B9" s="52" t="s">
        <v>13</v>
      </c>
      <c r="C9" s="54" t="s">
        <v>5</v>
      </c>
      <c r="D9" s="55" t="s">
        <v>5</v>
      </c>
      <c r="E9" s="85">
        <v>100</v>
      </c>
      <c r="F9" s="100" t="s">
        <v>5</v>
      </c>
      <c r="G9" s="101" t="str">
        <f>F9</f>
        <v>-</v>
      </c>
      <c r="H9" s="54" t="s">
        <v>5</v>
      </c>
      <c r="I9" s="54" t="s">
        <v>5</v>
      </c>
      <c r="J9" s="54" t="s">
        <v>5</v>
      </c>
      <c r="S9" s="141" t="s">
        <v>175</v>
      </c>
      <c r="T9" s="142" t="s">
        <v>174</v>
      </c>
      <c r="U9" s="108">
        <f t="shared" ref="U9:U17" ca="1" si="0">MONTH(TODAY())-1</f>
        <v>8</v>
      </c>
      <c r="V9" s="139">
        <f t="shared" ref="V9:V17" si="1">SUM(W9:AH9)</f>
        <v>0</v>
      </c>
      <c r="W9" s="143"/>
      <c r="X9" s="110"/>
      <c r="Y9" s="110"/>
      <c r="Z9" s="110"/>
      <c r="AA9" s="110"/>
      <c r="AB9" s="110"/>
      <c r="AC9" s="110"/>
      <c r="AD9" s="110"/>
      <c r="AE9" s="110"/>
      <c r="AF9" s="110"/>
      <c r="AG9" s="110"/>
      <c r="AH9" s="111"/>
    </row>
    <row r="10" spans="1:34" x14ac:dyDescent="0.2">
      <c r="B10" s="52" t="s">
        <v>14</v>
      </c>
      <c r="C10" s="54" t="s">
        <v>5</v>
      </c>
      <c r="D10" s="55" t="s">
        <v>5</v>
      </c>
      <c r="E10" s="85">
        <v>100</v>
      </c>
      <c r="F10" s="100" t="s">
        <v>5</v>
      </c>
      <c r="G10" s="101" t="e">
        <f>(F9+F10)/2</f>
        <v>#VALUE!</v>
      </c>
      <c r="H10" s="54" t="s">
        <v>5</v>
      </c>
      <c r="I10" s="54" t="s">
        <v>5</v>
      </c>
      <c r="J10" s="54" t="s">
        <v>5</v>
      </c>
      <c r="S10" s="141" t="s">
        <v>176</v>
      </c>
      <c r="T10" s="142" t="s">
        <v>174</v>
      </c>
      <c r="U10" s="108">
        <f t="shared" ca="1" si="0"/>
        <v>8</v>
      </c>
      <c r="V10" s="139">
        <f t="shared" si="1"/>
        <v>0</v>
      </c>
      <c r="W10" s="143"/>
      <c r="X10" s="110"/>
      <c r="Y10" s="110"/>
      <c r="Z10" s="110"/>
      <c r="AA10" s="110"/>
      <c r="AB10" s="110"/>
      <c r="AC10" s="110"/>
      <c r="AD10" s="110"/>
      <c r="AE10" s="110"/>
      <c r="AF10" s="110"/>
      <c r="AG10" s="110"/>
      <c r="AH10" s="111"/>
    </row>
    <row r="11" spans="1:34" x14ac:dyDescent="0.2">
      <c r="B11" s="52" t="s">
        <v>15</v>
      </c>
      <c r="C11" s="54" t="s">
        <v>5</v>
      </c>
      <c r="D11" s="55" t="s">
        <v>5</v>
      </c>
      <c r="E11" s="85">
        <v>100</v>
      </c>
      <c r="F11" s="100" t="s">
        <v>5</v>
      </c>
      <c r="G11" s="101" t="e">
        <f>(F9+F10+F11)/3</f>
        <v>#VALUE!</v>
      </c>
      <c r="H11" s="54" t="s">
        <v>5</v>
      </c>
      <c r="I11" s="54" t="s">
        <v>5</v>
      </c>
      <c r="J11" s="54" t="s">
        <v>5</v>
      </c>
      <c r="S11" s="141" t="s">
        <v>177</v>
      </c>
      <c r="T11" s="142" t="s">
        <v>178</v>
      </c>
      <c r="U11" s="108">
        <f t="shared" ca="1" si="0"/>
        <v>8</v>
      </c>
      <c r="V11" s="139">
        <f t="shared" si="1"/>
        <v>0</v>
      </c>
      <c r="W11" s="143"/>
      <c r="X11" s="110"/>
      <c r="Y11" s="110"/>
      <c r="Z11" s="110"/>
      <c r="AA11" s="110"/>
      <c r="AB11" s="110"/>
      <c r="AC11" s="110"/>
      <c r="AD11" s="110"/>
      <c r="AE11" s="110"/>
      <c r="AF11" s="110"/>
      <c r="AG11" s="110"/>
      <c r="AH11" s="111"/>
    </row>
    <row r="12" spans="1:34" x14ac:dyDescent="0.2">
      <c r="B12" s="52" t="s">
        <v>16</v>
      </c>
      <c r="C12" s="54" t="s">
        <v>5</v>
      </c>
      <c r="D12" s="55" t="s">
        <v>5</v>
      </c>
      <c r="E12" s="85">
        <v>100</v>
      </c>
      <c r="F12" s="100" t="s">
        <v>5</v>
      </c>
      <c r="G12" s="101" t="e">
        <f>(F9+F10+F11+F12)/4</f>
        <v>#VALUE!</v>
      </c>
      <c r="H12" s="54" t="s">
        <v>5</v>
      </c>
      <c r="I12" s="54" t="s">
        <v>5</v>
      </c>
      <c r="J12" s="54" t="s">
        <v>5</v>
      </c>
      <c r="S12" s="141" t="s">
        <v>179</v>
      </c>
      <c r="T12" s="142" t="s">
        <v>180</v>
      </c>
      <c r="U12" s="108">
        <f t="shared" ca="1" si="0"/>
        <v>8</v>
      </c>
      <c r="V12" s="139">
        <f t="shared" si="1"/>
        <v>0</v>
      </c>
      <c r="W12" s="143"/>
      <c r="X12" s="110"/>
      <c r="Y12" s="110"/>
      <c r="Z12" s="110"/>
      <c r="AA12" s="110"/>
      <c r="AB12" s="110"/>
      <c r="AC12" s="110"/>
      <c r="AD12" s="110"/>
      <c r="AE12" s="110"/>
      <c r="AF12" s="110"/>
      <c r="AG12" s="110"/>
      <c r="AH12" s="111"/>
    </row>
    <row r="13" spans="1:34" x14ac:dyDescent="0.2">
      <c r="B13" s="52" t="s">
        <v>17</v>
      </c>
      <c r="C13" s="54" t="s">
        <v>5</v>
      </c>
      <c r="D13" s="55" t="s">
        <v>5</v>
      </c>
      <c r="E13" s="85">
        <v>100</v>
      </c>
      <c r="F13" s="100" t="s">
        <v>5</v>
      </c>
      <c r="G13" s="101" t="e">
        <f>(F9+F10+F11+F12+F13)/5</f>
        <v>#VALUE!</v>
      </c>
      <c r="H13" s="54" t="s">
        <v>5</v>
      </c>
      <c r="I13" s="54" t="s">
        <v>5</v>
      </c>
      <c r="J13" s="54" t="s">
        <v>5</v>
      </c>
      <c r="S13" s="141" t="s">
        <v>181</v>
      </c>
      <c r="T13" s="142" t="s">
        <v>182</v>
      </c>
      <c r="U13" s="108">
        <f t="shared" ca="1" si="0"/>
        <v>8</v>
      </c>
      <c r="V13" s="139">
        <f t="shared" si="1"/>
        <v>0</v>
      </c>
      <c r="W13" s="143"/>
      <c r="X13" s="110"/>
      <c r="Y13" s="110"/>
      <c r="Z13" s="110"/>
      <c r="AA13" s="110"/>
      <c r="AB13" s="110"/>
      <c r="AC13" s="110"/>
      <c r="AD13" s="110"/>
      <c r="AE13" s="110"/>
      <c r="AF13" s="110"/>
      <c r="AG13" s="110"/>
      <c r="AH13" s="111"/>
    </row>
    <row r="14" spans="1:34" x14ac:dyDescent="0.2">
      <c r="B14" s="52" t="s">
        <v>18</v>
      </c>
      <c r="C14" s="54" t="s">
        <v>5</v>
      </c>
      <c r="D14" s="55" t="s">
        <v>5</v>
      </c>
      <c r="E14" s="85">
        <v>100</v>
      </c>
      <c r="F14" s="100" t="s">
        <v>5</v>
      </c>
      <c r="G14" s="101" t="e">
        <f>(F9+F10+F11+F12+F13+F14)/6</f>
        <v>#VALUE!</v>
      </c>
      <c r="H14" s="54" t="s">
        <v>5</v>
      </c>
      <c r="I14" s="54" t="s">
        <v>5</v>
      </c>
      <c r="J14" s="54" t="s">
        <v>5</v>
      </c>
      <c r="S14" s="141" t="s">
        <v>183</v>
      </c>
      <c r="T14" s="142" t="s">
        <v>182</v>
      </c>
      <c r="U14" s="108">
        <f t="shared" ca="1" si="0"/>
        <v>8</v>
      </c>
      <c r="V14" s="139">
        <f t="shared" si="1"/>
        <v>0</v>
      </c>
      <c r="W14" s="143"/>
      <c r="X14" s="110"/>
      <c r="Y14" s="110"/>
      <c r="Z14" s="110"/>
      <c r="AA14" s="110"/>
      <c r="AB14" s="110"/>
      <c r="AC14" s="110"/>
      <c r="AD14" s="110"/>
      <c r="AE14" s="110"/>
      <c r="AF14" s="110"/>
      <c r="AG14" s="110"/>
      <c r="AH14" s="111"/>
    </row>
    <row r="15" spans="1:34" x14ac:dyDescent="0.2">
      <c r="B15" s="52" t="s">
        <v>19</v>
      </c>
      <c r="C15" s="54" t="s">
        <v>5</v>
      </c>
      <c r="D15" s="55" t="s">
        <v>5</v>
      </c>
      <c r="E15" s="85">
        <v>100</v>
      </c>
      <c r="F15" s="100" t="s">
        <v>5</v>
      </c>
      <c r="G15" s="101" t="e">
        <f>(F9+F10+F11+F12+F13+F14+F15)/7</f>
        <v>#VALUE!</v>
      </c>
      <c r="H15" s="54" t="s">
        <v>5</v>
      </c>
      <c r="I15" s="54" t="s">
        <v>5</v>
      </c>
      <c r="J15" s="54" t="s">
        <v>5</v>
      </c>
      <c r="S15" s="141" t="s">
        <v>184</v>
      </c>
      <c r="T15" s="142" t="s">
        <v>185</v>
      </c>
      <c r="U15" s="108">
        <f t="shared" ca="1" si="0"/>
        <v>8</v>
      </c>
      <c r="V15" s="139">
        <f t="shared" si="1"/>
        <v>0</v>
      </c>
      <c r="W15" s="143"/>
      <c r="X15" s="110"/>
      <c r="Y15" s="110"/>
      <c r="Z15" s="110"/>
      <c r="AA15" s="110"/>
      <c r="AB15" s="110"/>
      <c r="AC15" s="110"/>
      <c r="AD15" s="110"/>
      <c r="AE15" s="110"/>
      <c r="AF15" s="110"/>
      <c r="AG15" s="110"/>
      <c r="AH15" s="111"/>
    </row>
    <row r="16" spans="1:34" x14ac:dyDescent="0.2">
      <c r="B16" s="52" t="s">
        <v>20</v>
      </c>
      <c r="C16" s="54" t="s">
        <v>5</v>
      </c>
      <c r="D16" s="55" t="s">
        <v>5</v>
      </c>
      <c r="E16" s="85">
        <v>100</v>
      </c>
      <c r="F16" s="100" t="s">
        <v>5</v>
      </c>
      <c r="G16" s="101" t="e">
        <f>(F9+F10+F11+F12+F13+F14+F15+F16)/8</f>
        <v>#VALUE!</v>
      </c>
      <c r="H16" s="54" t="s">
        <v>5</v>
      </c>
      <c r="I16" s="54" t="s">
        <v>5</v>
      </c>
      <c r="J16" s="54" t="s">
        <v>5</v>
      </c>
      <c r="S16" s="141" t="s">
        <v>186</v>
      </c>
      <c r="T16" s="142" t="s">
        <v>187</v>
      </c>
      <c r="U16" s="108">
        <f t="shared" ca="1" si="0"/>
        <v>8</v>
      </c>
      <c r="V16" s="139">
        <f t="shared" si="1"/>
        <v>0</v>
      </c>
      <c r="W16" s="143"/>
      <c r="X16" s="110"/>
      <c r="Y16" s="110"/>
      <c r="Z16" s="110"/>
      <c r="AA16" s="110"/>
      <c r="AB16" s="110"/>
      <c r="AC16" s="110"/>
      <c r="AD16" s="110"/>
      <c r="AE16" s="110"/>
      <c r="AF16" s="110"/>
      <c r="AG16" s="110"/>
      <c r="AH16" s="111"/>
    </row>
    <row r="17" spans="1:34" ht="13.5" thickBot="1" x14ac:dyDescent="0.25">
      <c r="B17" s="52" t="s">
        <v>21</v>
      </c>
      <c r="C17" s="54" t="s">
        <v>5</v>
      </c>
      <c r="D17" s="55" t="s">
        <v>5</v>
      </c>
      <c r="E17" s="85">
        <v>100</v>
      </c>
      <c r="F17" s="100" t="s">
        <v>5</v>
      </c>
      <c r="G17" s="101" t="e">
        <f>(F9+F10+F11+F12+F13+F14+F15+F16+F17)/9</f>
        <v>#VALUE!</v>
      </c>
      <c r="H17" s="54" t="s">
        <v>5</v>
      </c>
      <c r="I17" s="54" t="s">
        <v>5</v>
      </c>
      <c r="J17" s="54" t="s">
        <v>5</v>
      </c>
      <c r="S17" s="144" t="s">
        <v>188</v>
      </c>
      <c r="T17" s="145" t="s">
        <v>187</v>
      </c>
      <c r="U17" s="112">
        <f t="shared" ca="1" si="0"/>
        <v>8</v>
      </c>
      <c r="V17" s="139">
        <f t="shared" si="1"/>
        <v>0</v>
      </c>
      <c r="W17" s="146"/>
      <c r="X17" s="113"/>
      <c r="Y17" s="113"/>
      <c r="Z17" s="113"/>
      <c r="AA17" s="113"/>
      <c r="AB17" s="113"/>
      <c r="AC17" s="113"/>
      <c r="AD17" s="113"/>
      <c r="AE17" s="113"/>
      <c r="AF17" s="113"/>
      <c r="AG17" s="113"/>
      <c r="AH17" s="114"/>
    </row>
    <row r="18" spans="1:34" ht="13.5" thickBot="1" x14ac:dyDescent="0.25">
      <c r="B18" s="52" t="s">
        <v>22</v>
      </c>
      <c r="C18" s="54" t="s">
        <v>5</v>
      </c>
      <c r="D18" s="55" t="s">
        <v>5</v>
      </c>
      <c r="E18" s="85">
        <v>100</v>
      </c>
      <c r="F18" s="100" t="s">
        <v>5</v>
      </c>
      <c r="G18" s="101" t="e">
        <f>(F9+F10+F11+F12+F13+F14+F15+F16+F17+F18)/10</f>
        <v>#VALUE!</v>
      </c>
      <c r="H18" s="54" t="s">
        <v>5</v>
      </c>
      <c r="I18" s="54" t="s">
        <v>5</v>
      </c>
      <c r="J18" s="54" t="s">
        <v>5</v>
      </c>
      <c r="S18" s="147" t="s">
        <v>189</v>
      </c>
      <c r="T18" s="148"/>
      <c r="U18" s="115">
        <f ca="1">SUM(U8:U17)</f>
        <v>80</v>
      </c>
      <c r="V18" s="149">
        <f>SUM(V8:V17)</f>
        <v>0</v>
      </c>
      <c r="W18" s="150">
        <f t="shared" ref="W18:AH18" si="2">SUM(W8:W17)</f>
        <v>0</v>
      </c>
      <c r="X18" s="115">
        <f t="shared" si="2"/>
        <v>0</v>
      </c>
      <c r="Y18" s="115">
        <f t="shared" si="2"/>
        <v>0</v>
      </c>
      <c r="Z18" s="115">
        <f t="shared" si="2"/>
        <v>0</v>
      </c>
      <c r="AA18" s="115">
        <f t="shared" si="2"/>
        <v>0</v>
      </c>
      <c r="AB18" s="115">
        <f t="shared" si="2"/>
        <v>0</v>
      </c>
      <c r="AC18" s="115">
        <f t="shared" si="2"/>
        <v>0</v>
      </c>
      <c r="AD18" s="115">
        <f t="shared" si="2"/>
        <v>0</v>
      </c>
      <c r="AE18" s="115">
        <f t="shared" si="2"/>
        <v>0</v>
      </c>
      <c r="AF18" s="115">
        <f t="shared" si="2"/>
        <v>0</v>
      </c>
      <c r="AG18" s="115">
        <f t="shared" si="2"/>
        <v>0</v>
      </c>
      <c r="AH18" s="116">
        <f t="shared" si="2"/>
        <v>0</v>
      </c>
    </row>
    <row r="19" spans="1:34" x14ac:dyDescent="0.2">
      <c r="B19" s="52" t="s">
        <v>23</v>
      </c>
      <c r="C19" s="54" t="s">
        <v>5</v>
      </c>
      <c r="D19" s="55" t="s">
        <v>5</v>
      </c>
      <c r="E19" s="85">
        <v>100</v>
      </c>
      <c r="F19" s="100" t="s">
        <v>5</v>
      </c>
      <c r="G19" s="101" t="e">
        <f>(F9+F10+F11+F12+F13+F14+F15+F16+F17+F18+F19)/11</f>
        <v>#VALUE!</v>
      </c>
      <c r="H19" s="54" t="s">
        <v>5</v>
      </c>
      <c r="I19" s="54" t="s">
        <v>5</v>
      </c>
      <c r="J19" s="54" t="s">
        <v>5</v>
      </c>
      <c r="S19" s="151"/>
      <c r="T19" s="152"/>
      <c r="U19" s="153"/>
      <c r="V19" s="154">
        <f ca="1">(V18/10/U8)*100</f>
        <v>0</v>
      </c>
      <c r="W19" s="155">
        <f>(W18/10)*100</f>
        <v>0</v>
      </c>
      <c r="X19" s="156">
        <f>(X18/10)*100</f>
        <v>0</v>
      </c>
      <c r="Y19" s="156">
        <f t="shared" ref="Y19:AH19" si="3">(Y18/10)*100</f>
        <v>0</v>
      </c>
      <c r="Z19" s="156">
        <f t="shared" si="3"/>
        <v>0</v>
      </c>
      <c r="AA19" s="156">
        <f t="shared" si="3"/>
        <v>0</v>
      </c>
      <c r="AB19" s="156">
        <f t="shared" si="3"/>
        <v>0</v>
      </c>
      <c r="AC19" s="156">
        <f t="shared" si="3"/>
        <v>0</v>
      </c>
      <c r="AD19" s="156">
        <f t="shared" si="3"/>
        <v>0</v>
      </c>
      <c r="AE19" s="156">
        <f t="shared" si="3"/>
        <v>0</v>
      </c>
      <c r="AF19" s="156">
        <f t="shared" si="3"/>
        <v>0</v>
      </c>
      <c r="AG19" s="156">
        <f t="shared" si="3"/>
        <v>0</v>
      </c>
      <c r="AH19" s="157">
        <f t="shared" si="3"/>
        <v>0</v>
      </c>
    </row>
    <row r="20" spans="1:34" ht="11.1" customHeight="1" thickBot="1" x14ac:dyDescent="0.25">
      <c r="B20" s="53" t="s">
        <v>24</v>
      </c>
      <c r="C20" s="59"/>
      <c r="D20" s="59"/>
      <c r="E20" s="85">
        <v>100</v>
      </c>
      <c r="F20" s="100"/>
      <c r="G20" s="101" t="e">
        <f>G19</f>
        <v>#VALUE!</v>
      </c>
      <c r="H20" s="57"/>
      <c r="I20" s="57"/>
      <c r="J20" s="57"/>
      <c r="S20" s="158"/>
      <c r="T20" s="159"/>
      <c r="U20" s="241" t="s">
        <v>210</v>
      </c>
      <c r="V20" s="242"/>
      <c r="W20" s="238" t="s">
        <v>211</v>
      </c>
      <c r="X20" s="239"/>
      <c r="Y20" s="239"/>
      <c r="Z20" s="239"/>
      <c r="AA20" s="239"/>
      <c r="AB20" s="239"/>
      <c r="AC20" s="239"/>
      <c r="AD20" s="239"/>
      <c r="AE20" s="239"/>
      <c r="AF20" s="239"/>
      <c r="AG20" s="239"/>
      <c r="AH20" s="240"/>
    </row>
    <row r="21" spans="1:34" ht="21.95" customHeight="1" thickBot="1" x14ac:dyDescent="0.25">
      <c r="B21" s="43" t="s">
        <v>25</v>
      </c>
      <c r="C21" s="221" t="s">
        <v>26</v>
      </c>
      <c r="D21" s="221"/>
      <c r="E21" s="219">
        <v>1</v>
      </c>
      <c r="F21" s="222"/>
      <c r="G21" s="222"/>
      <c r="H21" s="222"/>
      <c r="I21" s="222"/>
      <c r="J21" s="222"/>
      <c r="U21" s="117"/>
      <c r="V21" s="117"/>
    </row>
    <row r="22" spans="1:34" s="30" customFormat="1" ht="21.95" customHeight="1" x14ac:dyDescent="0.2">
      <c r="A22"/>
      <c r="B22"/>
      <c r="C22"/>
      <c r="D22"/>
      <c r="E22"/>
      <c r="F22"/>
      <c r="G22"/>
      <c r="H22"/>
      <c r="I22"/>
      <c r="J22"/>
      <c r="K22"/>
      <c r="L22"/>
      <c r="M22"/>
      <c r="N22"/>
      <c r="S22" t="s">
        <v>190</v>
      </c>
      <c r="T22"/>
      <c r="U22" s="117"/>
      <c r="V22" s="117"/>
      <c r="W22"/>
      <c r="X22"/>
      <c r="Y22"/>
      <c r="Z22"/>
      <c r="AA22"/>
      <c r="AB22"/>
      <c r="AC22"/>
      <c r="AD22"/>
      <c r="AE22"/>
      <c r="AF22"/>
      <c r="AG22"/>
      <c r="AH22"/>
    </row>
    <row r="23" spans="1:34" ht="15.75" x14ac:dyDescent="0.25">
      <c r="A23" s="11"/>
      <c r="B23" s="11"/>
      <c r="C23" s="11"/>
      <c r="D23" s="11"/>
      <c r="E23" s="11"/>
      <c r="F23" s="11"/>
      <c r="G23" s="11"/>
      <c r="H23" s="11"/>
      <c r="I23" s="11"/>
      <c r="J23" s="11"/>
      <c r="K23" s="11"/>
      <c r="L23" s="11"/>
      <c r="M23" s="5"/>
      <c r="N23" s="5"/>
      <c r="S23" s="118"/>
      <c r="T23" s="118" t="s">
        <v>191</v>
      </c>
      <c r="U23" s="117"/>
      <c r="V23" s="160"/>
      <c r="W23" s="161"/>
      <c r="X23" s="119"/>
    </row>
    <row r="24" spans="1:34" ht="13.5" x14ac:dyDescent="0.2">
      <c r="A24" s="11"/>
      <c r="B24" s="20" t="s">
        <v>0</v>
      </c>
      <c r="C24" s="20" t="s">
        <v>2</v>
      </c>
      <c r="D24" s="20" t="s">
        <v>3</v>
      </c>
      <c r="E24" s="21" t="s">
        <v>1</v>
      </c>
      <c r="F24" s="21" t="s">
        <v>1</v>
      </c>
      <c r="G24" s="21"/>
      <c r="H24" s="21" t="s">
        <v>1</v>
      </c>
      <c r="I24" s="11"/>
      <c r="J24" s="11"/>
      <c r="K24" s="11"/>
      <c r="L24" s="11"/>
      <c r="M24" s="5"/>
      <c r="N24" s="5"/>
      <c r="U24" s="117"/>
      <c r="V24" s="117"/>
    </row>
    <row r="25" spans="1:34" ht="15.75" x14ac:dyDescent="0.25">
      <c r="A25" s="19"/>
      <c r="B25" s="207" t="str">
        <f>IF($A$4=$B$28,$B$24,"")</f>
        <v/>
      </c>
      <c r="C25" s="207"/>
      <c r="D25" s="207"/>
      <c r="E25" s="23" t="str">
        <f>IF($D$4=$E$28,$C$24,"")</f>
        <v/>
      </c>
      <c r="F25" s="23" t="str">
        <f>IF($G$4=$F$28,$D$24,"")</f>
        <v/>
      </c>
      <c r="G25" s="23"/>
      <c r="H25" s="19"/>
      <c r="S25" s="120" t="s">
        <v>192</v>
      </c>
      <c r="U25" s="117"/>
      <c r="V25" s="117"/>
    </row>
    <row r="26" spans="1:34" ht="15.75" x14ac:dyDescent="0.25">
      <c r="A26" s="22"/>
      <c r="B26" s="208" t="str">
        <f>IF($B$4=$E$24,"",$B$4)</f>
        <v/>
      </c>
      <c r="C26" s="208"/>
      <c r="D26" s="208"/>
      <c r="E26" s="25" t="str">
        <f>IF($E$4=$F$24,"",$E$4)</f>
        <v/>
      </c>
      <c r="F26" s="26" t="str">
        <f>IF($H$4=$H$24,"",$H$4)</f>
        <v/>
      </c>
      <c r="G26" s="26"/>
      <c r="H26" s="19"/>
      <c r="S26" s="120" t="s">
        <v>193</v>
      </c>
      <c r="U26" s="117"/>
      <c r="V26" s="117"/>
    </row>
    <row r="27" spans="1:34" ht="15.75" x14ac:dyDescent="0.25">
      <c r="A27" s="24"/>
      <c r="B27" s="27"/>
      <c r="C27" s="27"/>
      <c r="D27" s="28"/>
      <c r="E27" s="27"/>
      <c r="F27" s="28"/>
      <c r="G27" s="28"/>
      <c r="H27" s="19"/>
      <c r="S27" s="121" t="s">
        <v>194</v>
      </c>
      <c r="U27" s="117"/>
      <c r="V27" s="117"/>
    </row>
    <row r="28" spans="1:34" ht="15.75" x14ac:dyDescent="0.25">
      <c r="A28" s="27"/>
      <c r="B28" s="29">
        <v>1</v>
      </c>
      <c r="C28" s="29"/>
      <c r="D28" s="29"/>
      <c r="E28" s="29">
        <v>2</v>
      </c>
      <c r="F28" s="29">
        <v>3</v>
      </c>
      <c r="G28" s="29"/>
      <c r="H28" s="19"/>
      <c r="S28" s="121" t="s">
        <v>195</v>
      </c>
      <c r="U28" s="117"/>
      <c r="V28" s="117"/>
    </row>
    <row r="29" spans="1:34" ht="13.5" thickBot="1" x14ac:dyDescent="0.25">
      <c r="A29" s="29"/>
      <c r="U29" s="117"/>
      <c r="V29" s="117"/>
    </row>
    <row r="30" spans="1:34" x14ac:dyDescent="0.2">
      <c r="S30" s="162" t="s">
        <v>196</v>
      </c>
      <c r="T30" s="163"/>
      <c r="U30" s="164"/>
      <c r="V30" s="164"/>
      <c r="W30" s="163"/>
      <c r="X30" s="163"/>
      <c r="Y30" s="163"/>
      <c r="Z30" s="163"/>
      <c r="AA30" s="163"/>
      <c r="AB30" s="163"/>
      <c r="AC30" s="163"/>
      <c r="AD30" s="163"/>
      <c r="AE30" s="163"/>
      <c r="AF30" s="163"/>
      <c r="AG30" s="163"/>
      <c r="AH30" s="165"/>
    </row>
    <row r="31" spans="1:34" ht="13.5" thickBot="1" x14ac:dyDescent="0.25">
      <c r="S31" s="166" t="s">
        <v>212</v>
      </c>
      <c r="T31" s="167"/>
      <c r="U31" s="168"/>
      <c r="V31" s="168"/>
      <c r="W31" s="167"/>
      <c r="X31" s="167"/>
      <c r="Y31" s="167"/>
      <c r="Z31" s="167"/>
      <c r="AA31" s="167"/>
      <c r="AB31" s="167"/>
      <c r="AC31" s="167"/>
      <c r="AD31" s="167"/>
      <c r="AE31" s="167"/>
      <c r="AF31" s="167"/>
      <c r="AG31" s="167"/>
      <c r="AH31" s="169"/>
    </row>
  </sheetData>
  <mergeCells count="7">
    <mergeCell ref="W20:AH20"/>
    <mergeCell ref="E21:J21"/>
    <mergeCell ref="B4:C4"/>
    <mergeCell ref="B25:D25"/>
    <mergeCell ref="B26:D26"/>
    <mergeCell ref="C21:D21"/>
    <mergeCell ref="U20:V20"/>
  </mergeCells>
  <phoneticPr fontId="0" type="noConversion"/>
  <conditionalFormatting sqref="E27 B24:D24 B27:C27 A28">
    <cfRule type="expression" dxfId="14" priority="1" stopIfTrue="1">
      <formula>IF($B$4="***","")</formula>
    </cfRule>
  </conditionalFormatting>
  <conditionalFormatting sqref="G25">
    <cfRule type="cellIs" dxfId="13" priority="2" stopIfTrue="1" operator="notEqual">
      <formula>""</formula>
    </cfRule>
  </conditionalFormatting>
  <conditionalFormatting sqref="G26">
    <cfRule type="cellIs" dxfId="12" priority="3" stopIfTrue="1" operator="notEqual">
      <formula>""</formula>
    </cfRule>
  </conditionalFormatting>
  <conditionalFormatting sqref="B25:F25">
    <cfRule type="cellIs" dxfId="11" priority="4" stopIfTrue="1" operator="notEqual">
      <formula>""</formula>
    </cfRule>
  </conditionalFormatting>
  <conditionalFormatting sqref="B26:F26">
    <cfRule type="cellIs" dxfId="10" priority="5" stopIfTrue="1" operator="notEqual">
      <formula>""</formula>
    </cfRule>
  </conditionalFormatting>
  <conditionalFormatting sqref="B4:C4">
    <cfRule type="cellIs" dxfId="9" priority="6" stopIfTrue="1" operator="notEqual">
      <formula>$E$24</formula>
    </cfRule>
  </conditionalFormatting>
  <conditionalFormatting sqref="E4:F4">
    <cfRule type="cellIs" dxfId="8" priority="7" stopIfTrue="1" operator="notEqual">
      <formula>$F$24</formula>
    </cfRule>
  </conditionalFormatting>
  <conditionalFormatting sqref="H4">
    <cfRule type="cellIs" dxfId="7" priority="8" stopIfTrue="1" operator="notEqual">
      <formula>$H$24</formula>
    </cfRule>
  </conditionalFormatting>
  <conditionalFormatting sqref="A4">
    <cfRule type="cellIs" dxfId="6" priority="9" stopIfTrue="1" operator="equal">
      <formula>$B$28</formula>
    </cfRule>
  </conditionalFormatting>
  <conditionalFormatting sqref="D4">
    <cfRule type="cellIs" dxfId="5" priority="10" stopIfTrue="1" operator="equal">
      <formula>$E$28</formula>
    </cfRule>
  </conditionalFormatting>
  <conditionalFormatting sqref="G4">
    <cfRule type="cellIs" dxfId="4" priority="11" stopIfTrue="1" operator="equal">
      <formula>$F$28</formula>
    </cfRule>
  </conditionalFormatting>
  <conditionalFormatting sqref="C8:D19 H8:J19 F8:G20">
    <cfRule type="cellIs" dxfId="3" priority="12" stopIfTrue="1" operator="notEqual">
      <formula>$A$6</formula>
    </cfRule>
  </conditionalFormatting>
  <conditionalFormatting sqref="C21:D21 E8:E20">
    <cfRule type="cellIs" dxfId="2"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9"/>
  <sheetViews>
    <sheetView showGridLines="0" workbookViewId="0">
      <selection activeCell="I5" sqref="I5"/>
    </sheetView>
  </sheetViews>
  <sheetFormatPr defaultRowHeight="12.75" x14ac:dyDescent="0.2"/>
  <cols>
    <col min="1" max="1" width="10.7109375" customWidth="1"/>
    <col min="3" max="4" width="5.7109375" customWidth="1"/>
    <col min="5" max="5" width="9.5703125" customWidth="1"/>
    <col min="6" max="6" width="8.5703125" customWidth="1"/>
    <col min="7" max="7" width="9.42578125" customWidth="1"/>
    <col min="8" max="8" width="9" customWidth="1"/>
    <col min="9" max="9" width="12.5703125" customWidth="1"/>
    <col min="10" max="11" width="12" customWidth="1"/>
    <col min="12" max="12" width="8.85546875" customWidth="1"/>
    <col min="13" max="13" width="9.28515625" customWidth="1"/>
    <col min="15" max="15" width="14" customWidth="1"/>
    <col min="16" max="16" width="11.85546875" customWidth="1"/>
    <col min="17" max="19" width="4.7109375" customWidth="1"/>
  </cols>
  <sheetData>
    <row r="1" spans="1:19" ht="18" customHeight="1" x14ac:dyDescent="0.2">
      <c r="A1" s="1"/>
      <c r="B1" s="2"/>
      <c r="C1" s="1"/>
      <c r="D1" s="3"/>
      <c r="E1" s="3"/>
      <c r="F1" s="3"/>
      <c r="G1" s="3"/>
      <c r="H1" s="3"/>
      <c r="I1" s="3"/>
      <c r="J1" s="3"/>
      <c r="K1" s="3"/>
      <c r="L1" s="3"/>
      <c r="M1" s="4"/>
      <c r="N1" s="5"/>
      <c r="O1" s="5"/>
    </row>
    <row r="2" spans="1:19" ht="18" customHeight="1" x14ac:dyDescent="0.2">
      <c r="A2" s="1"/>
      <c r="B2" s="2"/>
      <c r="C2" s="1"/>
      <c r="D2" s="3"/>
      <c r="E2" s="3"/>
      <c r="F2" s="3"/>
      <c r="G2" s="3"/>
      <c r="H2" s="3"/>
      <c r="I2" s="3"/>
      <c r="J2" s="3"/>
      <c r="K2" s="3"/>
      <c r="L2" s="3"/>
      <c r="M2" s="4"/>
      <c r="N2" s="5"/>
      <c r="O2" s="5"/>
    </row>
    <row r="3" spans="1:19" ht="11.25" customHeight="1" x14ac:dyDescent="0.2">
      <c r="A3" s="1"/>
      <c r="B3" s="2"/>
      <c r="C3" s="1"/>
      <c r="D3" s="3"/>
      <c r="E3" s="3"/>
      <c r="F3" s="3"/>
      <c r="G3" s="3"/>
      <c r="H3" s="3"/>
      <c r="I3" s="3"/>
      <c r="J3" s="3"/>
      <c r="K3" s="3"/>
      <c r="L3" s="3"/>
      <c r="M3" s="4"/>
      <c r="N3" s="5"/>
      <c r="O3" s="5"/>
    </row>
    <row r="4" spans="1:19" s="48" customFormat="1" ht="30" customHeight="1" x14ac:dyDescent="0.2">
      <c r="A4" s="44" t="str">
        <f>IF($B$4="***",$B$24,B28)</f>
        <v>Referencial Comparativo:</v>
      </c>
      <c r="B4" s="206" t="s">
        <v>1</v>
      </c>
      <c r="C4" s="206"/>
      <c r="D4" s="46" t="str">
        <f>IF($E$4="***",$C$24,E28)</f>
        <v>Valor:</v>
      </c>
      <c r="E4" s="45" t="s">
        <v>1</v>
      </c>
      <c r="F4" s="45"/>
      <c r="G4" s="46" t="str">
        <f>IF($H$4="***",$D$24,F28)</f>
        <v>Ano:</v>
      </c>
      <c r="H4" s="47" t="s">
        <v>1</v>
      </c>
      <c r="M4" s="64" t="s">
        <v>4</v>
      </c>
      <c r="O4" s="65" t="s">
        <v>27</v>
      </c>
    </row>
    <row r="5" spans="1:19" s="49" customFormat="1" ht="20.100000000000001" customHeight="1" x14ac:dyDescent="0.35">
      <c r="A5" s="31" t="s">
        <v>149</v>
      </c>
      <c r="B5" s="32" t="s">
        <v>150</v>
      </c>
      <c r="C5" s="33"/>
      <c r="D5" s="33"/>
      <c r="E5" s="33"/>
      <c r="F5" s="6"/>
      <c r="G5" s="6"/>
      <c r="H5" s="6"/>
      <c r="I5" s="6"/>
      <c r="J5" s="6"/>
      <c r="K5" s="6"/>
      <c r="L5" s="6"/>
      <c r="M5" s="105"/>
      <c r="N5" s="6"/>
      <c r="O5" s="5"/>
      <c r="P5" s="5"/>
    </row>
    <row r="6" spans="1:19" s="30" customFormat="1" ht="18.75" thickBot="1" x14ac:dyDescent="0.25">
      <c r="A6" s="7" t="s">
        <v>5</v>
      </c>
      <c r="B6" s="8"/>
      <c r="C6" s="9"/>
      <c r="D6" s="10"/>
      <c r="E6" s="10"/>
      <c r="F6" s="10"/>
      <c r="G6" s="10"/>
      <c r="H6" s="10"/>
      <c r="I6" s="10"/>
      <c r="J6" s="10"/>
      <c r="K6" s="10"/>
      <c r="L6" s="10"/>
      <c r="M6" s="10"/>
      <c r="N6" s="10"/>
      <c r="O6" s="5"/>
      <c r="P6" s="5"/>
    </row>
    <row r="7" spans="1:19" ht="45" customHeight="1" x14ac:dyDescent="0.2">
      <c r="B7" s="50" t="s">
        <v>6</v>
      </c>
      <c r="C7" s="51" t="s">
        <v>40</v>
      </c>
      <c r="D7" s="51" t="s">
        <v>38</v>
      </c>
      <c r="E7" s="42" t="s">
        <v>79</v>
      </c>
      <c r="F7" s="37" t="s">
        <v>84</v>
      </c>
      <c r="G7" s="42" t="s">
        <v>86</v>
      </c>
      <c r="H7" s="37" t="s">
        <v>85</v>
      </c>
      <c r="I7" s="67" t="s">
        <v>147</v>
      </c>
      <c r="J7" s="67" t="s">
        <v>146</v>
      </c>
      <c r="K7" s="67" t="s">
        <v>148</v>
      </c>
      <c r="L7" s="42" t="s">
        <v>80</v>
      </c>
      <c r="M7" s="37" t="s">
        <v>81</v>
      </c>
      <c r="N7" s="37" t="s">
        <v>48</v>
      </c>
      <c r="O7" s="67" t="s">
        <v>151</v>
      </c>
      <c r="P7" s="67" t="s">
        <v>152</v>
      </c>
      <c r="Q7" s="51" t="s">
        <v>39</v>
      </c>
      <c r="R7" s="51" t="s">
        <v>41</v>
      </c>
      <c r="S7" s="51" t="s">
        <v>42</v>
      </c>
    </row>
    <row r="8" spans="1:19" ht="10.5" customHeight="1" x14ac:dyDescent="0.2">
      <c r="B8" s="52" t="s">
        <v>12</v>
      </c>
      <c r="C8" s="54" t="s">
        <v>5</v>
      </c>
      <c r="D8" s="54" t="s">
        <v>5</v>
      </c>
      <c r="E8" s="66">
        <f t="shared" ref="E8:E19" si="0">$E$21/12</f>
        <v>86.381666666666661</v>
      </c>
      <c r="F8" s="73" t="e">
        <f>(I8+J8)/K8</f>
        <v>#VALUE!</v>
      </c>
      <c r="G8" s="68">
        <f>E8</f>
        <v>86.381666666666661</v>
      </c>
      <c r="H8" s="73" t="e">
        <f>F8</f>
        <v>#VALUE!</v>
      </c>
      <c r="I8" s="69" t="s">
        <v>5</v>
      </c>
      <c r="J8" s="69" t="s">
        <v>5</v>
      </c>
      <c r="K8" s="69" t="s">
        <v>5</v>
      </c>
      <c r="L8" s="71">
        <v>1</v>
      </c>
      <c r="M8" s="72" t="e">
        <f t="shared" ref="M8:M20" si="1">F8/E8*100</f>
        <v>#VALUE!</v>
      </c>
      <c r="N8" s="91" t="e">
        <f t="shared" ref="N8:N20" si="2">H8/G8*100</f>
        <v>#VALUE!</v>
      </c>
      <c r="O8" s="73" t="str">
        <f>I8</f>
        <v>-</v>
      </c>
      <c r="P8" s="73" t="str">
        <f>J8</f>
        <v>-</v>
      </c>
      <c r="Q8" s="13" t="s">
        <v>5</v>
      </c>
      <c r="R8" s="13" t="s">
        <v>5</v>
      </c>
      <c r="S8" s="14" t="s">
        <v>5</v>
      </c>
    </row>
    <row r="9" spans="1:19" ht="11.1" customHeight="1" x14ac:dyDescent="0.2">
      <c r="B9" s="52" t="s">
        <v>13</v>
      </c>
      <c r="C9" s="54" t="s">
        <v>5</v>
      </c>
      <c r="D9" s="54" t="s">
        <v>5</v>
      </c>
      <c r="E9" s="66">
        <f t="shared" si="0"/>
        <v>86.381666666666661</v>
      </c>
      <c r="F9" s="73" t="e">
        <f t="shared" ref="F9:F20" si="3">(I9+J9)/K9</f>
        <v>#VALUE!</v>
      </c>
      <c r="G9" s="68">
        <f t="shared" ref="G9:G19" si="4">E9+G8</f>
        <v>172.76333333333332</v>
      </c>
      <c r="H9" s="73" t="e">
        <f t="shared" ref="H9:H19" si="5">F9+H8</f>
        <v>#VALUE!</v>
      </c>
      <c r="I9" s="69" t="s">
        <v>5</v>
      </c>
      <c r="J9" s="69" t="s">
        <v>5</v>
      </c>
      <c r="K9" s="69" t="s">
        <v>5</v>
      </c>
      <c r="L9" s="71">
        <v>1</v>
      </c>
      <c r="M9" s="72" t="e">
        <f t="shared" si="1"/>
        <v>#VALUE!</v>
      </c>
      <c r="N9" s="91" t="e">
        <f t="shared" si="2"/>
        <v>#VALUE!</v>
      </c>
      <c r="O9" s="73" t="e">
        <f t="shared" ref="O9:O19" si="6">I9+O8</f>
        <v>#VALUE!</v>
      </c>
      <c r="P9" s="73" t="e">
        <f t="shared" ref="P9:P19" si="7">J9+P8</f>
        <v>#VALUE!</v>
      </c>
      <c r="Q9" s="13" t="s">
        <v>5</v>
      </c>
      <c r="R9" s="13" t="s">
        <v>5</v>
      </c>
      <c r="S9" s="14" t="s">
        <v>5</v>
      </c>
    </row>
    <row r="10" spans="1:19" ht="11.1" customHeight="1" x14ac:dyDescent="0.2">
      <c r="B10" s="52" t="s">
        <v>14</v>
      </c>
      <c r="C10" s="54" t="s">
        <v>5</v>
      </c>
      <c r="D10" s="54" t="s">
        <v>5</v>
      </c>
      <c r="E10" s="66">
        <f t="shared" si="0"/>
        <v>86.381666666666661</v>
      </c>
      <c r="F10" s="73" t="e">
        <f t="shared" si="3"/>
        <v>#VALUE!</v>
      </c>
      <c r="G10" s="68">
        <f t="shared" si="4"/>
        <v>259.14499999999998</v>
      </c>
      <c r="H10" s="73" t="e">
        <f t="shared" si="5"/>
        <v>#VALUE!</v>
      </c>
      <c r="I10" s="69" t="s">
        <v>5</v>
      </c>
      <c r="J10" s="69" t="s">
        <v>5</v>
      </c>
      <c r="K10" s="69" t="s">
        <v>5</v>
      </c>
      <c r="L10" s="71">
        <v>1</v>
      </c>
      <c r="M10" s="72" t="e">
        <f t="shared" si="1"/>
        <v>#VALUE!</v>
      </c>
      <c r="N10" s="91" t="e">
        <f t="shared" si="2"/>
        <v>#VALUE!</v>
      </c>
      <c r="O10" s="73" t="e">
        <f t="shared" si="6"/>
        <v>#VALUE!</v>
      </c>
      <c r="P10" s="73" t="e">
        <f t="shared" si="7"/>
        <v>#VALUE!</v>
      </c>
      <c r="Q10" s="13" t="s">
        <v>5</v>
      </c>
      <c r="R10" s="13" t="s">
        <v>5</v>
      </c>
      <c r="S10" s="14" t="s">
        <v>5</v>
      </c>
    </row>
    <row r="11" spans="1:19" ht="11.1" customHeight="1" x14ac:dyDescent="0.2">
      <c r="B11" s="52" t="s">
        <v>15</v>
      </c>
      <c r="C11" s="54" t="s">
        <v>5</v>
      </c>
      <c r="D11" s="54" t="s">
        <v>5</v>
      </c>
      <c r="E11" s="66">
        <f t="shared" si="0"/>
        <v>86.381666666666661</v>
      </c>
      <c r="F11" s="73" t="e">
        <f t="shared" si="3"/>
        <v>#VALUE!</v>
      </c>
      <c r="G11" s="68">
        <f t="shared" si="4"/>
        <v>345.52666666666664</v>
      </c>
      <c r="H11" s="73" t="e">
        <f t="shared" si="5"/>
        <v>#VALUE!</v>
      </c>
      <c r="I11" s="69" t="s">
        <v>5</v>
      </c>
      <c r="J11" s="69" t="s">
        <v>5</v>
      </c>
      <c r="K11" s="69" t="s">
        <v>5</v>
      </c>
      <c r="L11" s="71">
        <v>1</v>
      </c>
      <c r="M11" s="72" t="e">
        <f t="shared" si="1"/>
        <v>#VALUE!</v>
      </c>
      <c r="N11" s="91" t="e">
        <f t="shared" si="2"/>
        <v>#VALUE!</v>
      </c>
      <c r="O11" s="73" t="e">
        <f t="shared" si="6"/>
        <v>#VALUE!</v>
      </c>
      <c r="P11" s="73" t="e">
        <f t="shared" si="7"/>
        <v>#VALUE!</v>
      </c>
      <c r="Q11" s="13" t="s">
        <v>5</v>
      </c>
      <c r="R11" s="13" t="s">
        <v>5</v>
      </c>
      <c r="S11" s="14" t="s">
        <v>5</v>
      </c>
    </row>
    <row r="12" spans="1:19" ht="11.1" customHeight="1" x14ac:dyDescent="0.2">
      <c r="B12" s="52" t="s">
        <v>16</v>
      </c>
      <c r="C12" s="54" t="s">
        <v>5</v>
      </c>
      <c r="D12" s="54" t="s">
        <v>5</v>
      </c>
      <c r="E12" s="66">
        <f t="shared" si="0"/>
        <v>86.381666666666661</v>
      </c>
      <c r="F12" s="73" t="e">
        <f t="shared" si="3"/>
        <v>#VALUE!</v>
      </c>
      <c r="G12" s="68">
        <f t="shared" si="4"/>
        <v>431.9083333333333</v>
      </c>
      <c r="H12" s="73" t="e">
        <f t="shared" si="5"/>
        <v>#VALUE!</v>
      </c>
      <c r="I12" s="69" t="s">
        <v>5</v>
      </c>
      <c r="J12" s="69" t="s">
        <v>5</v>
      </c>
      <c r="K12" s="69" t="s">
        <v>5</v>
      </c>
      <c r="L12" s="71">
        <v>1</v>
      </c>
      <c r="M12" s="72" t="e">
        <f t="shared" si="1"/>
        <v>#VALUE!</v>
      </c>
      <c r="N12" s="91" t="e">
        <f t="shared" si="2"/>
        <v>#VALUE!</v>
      </c>
      <c r="O12" s="73" t="e">
        <f t="shared" si="6"/>
        <v>#VALUE!</v>
      </c>
      <c r="P12" s="73" t="e">
        <f t="shared" si="7"/>
        <v>#VALUE!</v>
      </c>
      <c r="Q12" s="13" t="s">
        <v>5</v>
      </c>
      <c r="R12" s="13" t="s">
        <v>5</v>
      </c>
      <c r="S12" s="14" t="s">
        <v>5</v>
      </c>
    </row>
    <row r="13" spans="1:19" ht="11.1" customHeight="1" x14ac:dyDescent="0.2">
      <c r="B13" s="52" t="s">
        <v>17</v>
      </c>
      <c r="C13" s="54" t="s">
        <v>5</v>
      </c>
      <c r="D13" s="54" t="s">
        <v>5</v>
      </c>
      <c r="E13" s="66">
        <f t="shared" si="0"/>
        <v>86.381666666666661</v>
      </c>
      <c r="F13" s="73" t="e">
        <f t="shared" si="3"/>
        <v>#VALUE!</v>
      </c>
      <c r="G13" s="68">
        <f t="shared" si="4"/>
        <v>518.29</v>
      </c>
      <c r="H13" s="73" t="e">
        <f t="shared" si="5"/>
        <v>#VALUE!</v>
      </c>
      <c r="I13" s="69" t="s">
        <v>5</v>
      </c>
      <c r="J13" s="69" t="s">
        <v>5</v>
      </c>
      <c r="K13" s="69" t="s">
        <v>5</v>
      </c>
      <c r="L13" s="71">
        <v>1</v>
      </c>
      <c r="M13" s="72" t="e">
        <f t="shared" si="1"/>
        <v>#VALUE!</v>
      </c>
      <c r="N13" s="91" t="e">
        <f t="shared" si="2"/>
        <v>#VALUE!</v>
      </c>
      <c r="O13" s="73" t="e">
        <f t="shared" si="6"/>
        <v>#VALUE!</v>
      </c>
      <c r="P13" s="73" t="e">
        <f t="shared" si="7"/>
        <v>#VALUE!</v>
      </c>
      <c r="Q13" s="13" t="s">
        <v>5</v>
      </c>
      <c r="R13" s="13" t="s">
        <v>5</v>
      </c>
      <c r="S13" s="14" t="s">
        <v>5</v>
      </c>
    </row>
    <row r="14" spans="1:19" ht="11.1" customHeight="1" x14ac:dyDescent="0.2">
      <c r="B14" s="52" t="s">
        <v>18</v>
      </c>
      <c r="C14" s="54" t="s">
        <v>5</v>
      </c>
      <c r="D14" s="54" t="s">
        <v>5</v>
      </c>
      <c r="E14" s="66">
        <f t="shared" si="0"/>
        <v>86.381666666666661</v>
      </c>
      <c r="F14" s="73" t="e">
        <f t="shared" si="3"/>
        <v>#VALUE!</v>
      </c>
      <c r="G14" s="68">
        <f t="shared" si="4"/>
        <v>604.67166666666662</v>
      </c>
      <c r="H14" s="73" t="e">
        <f t="shared" si="5"/>
        <v>#VALUE!</v>
      </c>
      <c r="I14" s="69" t="s">
        <v>5</v>
      </c>
      <c r="J14" s="69" t="s">
        <v>5</v>
      </c>
      <c r="K14" s="69" t="s">
        <v>5</v>
      </c>
      <c r="L14" s="71">
        <v>1</v>
      </c>
      <c r="M14" s="72" t="e">
        <f t="shared" si="1"/>
        <v>#VALUE!</v>
      </c>
      <c r="N14" s="91" t="e">
        <f t="shared" si="2"/>
        <v>#VALUE!</v>
      </c>
      <c r="O14" s="73" t="e">
        <f t="shared" si="6"/>
        <v>#VALUE!</v>
      </c>
      <c r="P14" s="73" t="e">
        <f t="shared" si="7"/>
        <v>#VALUE!</v>
      </c>
      <c r="Q14" s="13" t="s">
        <v>5</v>
      </c>
      <c r="R14" s="13" t="s">
        <v>5</v>
      </c>
      <c r="S14" s="14" t="s">
        <v>5</v>
      </c>
    </row>
    <row r="15" spans="1:19" ht="11.1" customHeight="1" x14ac:dyDescent="0.2">
      <c r="B15" s="52" t="s">
        <v>19</v>
      </c>
      <c r="C15" s="54" t="s">
        <v>5</v>
      </c>
      <c r="D15" s="54" t="s">
        <v>5</v>
      </c>
      <c r="E15" s="66">
        <f t="shared" si="0"/>
        <v>86.381666666666661</v>
      </c>
      <c r="F15" s="73" t="e">
        <f t="shared" si="3"/>
        <v>#VALUE!</v>
      </c>
      <c r="G15" s="68">
        <f t="shared" si="4"/>
        <v>691.05333333333328</v>
      </c>
      <c r="H15" s="73" t="e">
        <f t="shared" si="5"/>
        <v>#VALUE!</v>
      </c>
      <c r="I15" s="69" t="s">
        <v>5</v>
      </c>
      <c r="J15" s="69" t="s">
        <v>5</v>
      </c>
      <c r="K15" s="69" t="s">
        <v>5</v>
      </c>
      <c r="L15" s="71">
        <v>1</v>
      </c>
      <c r="M15" s="72" t="e">
        <f t="shared" si="1"/>
        <v>#VALUE!</v>
      </c>
      <c r="N15" s="91" t="e">
        <f t="shared" si="2"/>
        <v>#VALUE!</v>
      </c>
      <c r="O15" s="73" t="e">
        <f t="shared" si="6"/>
        <v>#VALUE!</v>
      </c>
      <c r="P15" s="73" t="e">
        <f t="shared" si="7"/>
        <v>#VALUE!</v>
      </c>
      <c r="Q15" s="13" t="s">
        <v>5</v>
      </c>
      <c r="R15" s="13" t="s">
        <v>5</v>
      </c>
      <c r="S15" s="14" t="s">
        <v>5</v>
      </c>
    </row>
    <row r="16" spans="1:19" ht="11.1" customHeight="1" x14ac:dyDescent="0.2">
      <c r="B16" s="52" t="s">
        <v>20</v>
      </c>
      <c r="C16" s="54" t="s">
        <v>5</v>
      </c>
      <c r="D16" s="54" t="s">
        <v>5</v>
      </c>
      <c r="E16" s="66">
        <f t="shared" si="0"/>
        <v>86.381666666666661</v>
      </c>
      <c r="F16" s="73" t="e">
        <f t="shared" si="3"/>
        <v>#VALUE!</v>
      </c>
      <c r="G16" s="68">
        <f t="shared" si="4"/>
        <v>777.43499999999995</v>
      </c>
      <c r="H16" s="73" t="e">
        <f t="shared" si="5"/>
        <v>#VALUE!</v>
      </c>
      <c r="I16" s="69" t="s">
        <v>5</v>
      </c>
      <c r="J16" s="69" t="s">
        <v>5</v>
      </c>
      <c r="K16" s="69" t="s">
        <v>5</v>
      </c>
      <c r="L16" s="71">
        <v>1</v>
      </c>
      <c r="M16" s="72" t="e">
        <f t="shared" si="1"/>
        <v>#VALUE!</v>
      </c>
      <c r="N16" s="91" t="e">
        <f t="shared" si="2"/>
        <v>#VALUE!</v>
      </c>
      <c r="O16" s="73" t="e">
        <f t="shared" si="6"/>
        <v>#VALUE!</v>
      </c>
      <c r="P16" s="73" t="e">
        <f t="shared" si="7"/>
        <v>#VALUE!</v>
      </c>
      <c r="Q16" s="13" t="s">
        <v>5</v>
      </c>
      <c r="R16" s="13" t="s">
        <v>5</v>
      </c>
      <c r="S16" s="14" t="s">
        <v>5</v>
      </c>
    </row>
    <row r="17" spans="1:19" ht="11.1" customHeight="1" x14ac:dyDescent="0.2">
      <c r="B17" s="52" t="s">
        <v>21</v>
      </c>
      <c r="C17" s="54" t="s">
        <v>5</v>
      </c>
      <c r="D17" s="54" t="s">
        <v>5</v>
      </c>
      <c r="E17" s="66">
        <f t="shared" si="0"/>
        <v>86.381666666666661</v>
      </c>
      <c r="F17" s="73" t="e">
        <f t="shared" si="3"/>
        <v>#VALUE!</v>
      </c>
      <c r="G17" s="68">
        <f t="shared" si="4"/>
        <v>863.81666666666661</v>
      </c>
      <c r="H17" s="73" t="e">
        <f t="shared" si="5"/>
        <v>#VALUE!</v>
      </c>
      <c r="I17" s="69" t="s">
        <v>5</v>
      </c>
      <c r="J17" s="69" t="s">
        <v>5</v>
      </c>
      <c r="K17" s="69" t="s">
        <v>5</v>
      </c>
      <c r="L17" s="71">
        <v>1</v>
      </c>
      <c r="M17" s="72" t="e">
        <f t="shared" si="1"/>
        <v>#VALUE!</v>
      </c>
      <c r="N17" s="91" t="e">
        <f t="shared" si="2"/>
        <v>#VALUE!</v>
      </c>
      <c r="O17" s="73" t="e">
        <f t="shared" si="6"/>
        <v>#VALUE!</v>
      </c>
      <c r="P17" s="73" t="e">
        <f t="shared" si="7"/>
        <v>#VALUE!</v>
      </c>
      <c r="Q17" s="13" t="s">
        <v>5</v>
      </c>
      <c r="R17" s="13" t="s">
        <v>5</v>
      </c>
      <c r="S17" s="14" t="s">
        <v>5</v>
      </c>
    </row>
    <row r="18" spans="1:19" ht="11.1" customHeight="1" x14ac:dyDescent="0.2">
      <c r="B18" s="52" t="s">
        <v>22</v>
      </c>
      <c r="C18" s="54" t="s">
        <v>5</v>
      </c>
      <c r="D18" s="54" t="s">
        <v>5</v>
      </c>
      <c r="E18" s="66">
        <f t="shared" si="0"/>
        <v>86.381666666666661</v>
      </c>
      <c r="F18" s="73" t="e">
        <f t="shared" si="3"/>
        <v>#VALUE!</v>
      </c>
      <c r="G18" s="68">
        <f t="shared" si="4"/>
        <v>950.19833333333327</v>
      </c>
      <c r="H18" s="73" t="e">
        <f t="shared" si="5"/>
        <v>#VALUE!</v>
      </c>
      <c r="I18" s="69" t="s">
        <v>5</v>
      </c>
      <c r="J18" s="69" t="s">
        <v>5</v>
      </c>
      <c r="K18" s="69" t="s">
        <v>5</v>
      </c>
      <c r="L18" s="71">
        <v>1</v>
      </c>
      <c r="M18" s="72" t="e">
        <f t="shared" si="1"/>
        <v>#VALUE!</v>
      </c>
      <c r="N18" s="91" t="e">
        <f t="shared" si="2"/>
        <v>#VALUE!</v>
      </c>
      <c r="O18" s="73" t="e">
        <f t="shared" si="6"/>
        <v>#VALUE!</v>
      </c>
      <c r="P18" s="73" t="e">
        <f t="shared" si="7"/>
        <v>#VALUE!</v>
      </c>
      <c r="Q18" s="13" t="s">
        <v>5</v>
      </c>
      <c r="R18" s="13" t="s">
        <v>5</v>
      </c>
      <c r="S18" s="14" t="s">
        <v>5</v>
      </c>
    </row>
    <row r="19" spans="1:19" ht="11.1" customHeight="1" x14ac:dyDescent="0.2">
      <c r="B19" s="52" t="s">
        <v>23</v>
      </c>
      <c r="C19" s="54" t="s">
        <v>5</v>
      </c>
      <c r="D19" s="54" t="s">
        <v>5</v>
      </c>
      <c r="E19" s="66">
        <f t="shared" si="0"/>
        <v>86.381666666666661</v>
      </c>
      <c r="F19" s="73" t="e">
        <f t="shared" si="3"/>
        <v>#VALUE!</v>
      </c>
      <c r="G19" s="68">
        <f t="shared" si="4"/>
        <v>1036.58</v>
      </c>
      <c r="H19" s="73" t="e">
        <f t="shared" si="5"/>
        <v>#VALUE!</v>
      </c>
      <c r="I19" s="69" t="s">
        <v>5</v>
      </c>
      <c r="J19" s="69" t="s">
        <v>5</v>
      </c>
      <c r="K19" s="69" t="s">
        <v>5</v>
      </c>
      <c r="L19" s="71">
        <v>1</v>
      </c>
      <c r="M19" s="72" t="e">
        <f t="shared" si="1"/>
        <v>#VALUE!</v>
      </c>
      <c r="N19" s="91" t="e">
        <f t="shared" si="2"/>
        <v>#VALUE!</v>
      </c>
      <c r="O19" s="73" t="e">
        <f t="shared" si="6"/>
        <v>#VALUE!</v>
      </c>
      <c r="P19" s="73" t="e">
        <f t="shared" si="7"/>
        <v>#VALUE!</v>
      </c>
      <c r="Q19" s="13" t="s">
        <v>5</v>
      </c>
      <c r="R19" s="13" t="s">
        <v>5</v>
      </c>
      <c r="S19" s="14" t="s">
        <v>5</v>
      </c>
    </row>
    <row r="20" spans="1:19" ht="11.1" customHeight="1" x14ac:dyDescent="0.2">
      <c r="B20" s="53" t="s">
        <v>24</v>
      </c>
      <c r="C20" s="75"/>
      <c r="D20" s="75"/>
      <c r="E20" s="74">
        <f>SUM(E8:E19)</f>
        <v>1036.58</v>
      </c>
      <c r="F20" s="73" t="e">
        <f t="shared" si="3"/>
        <v>#DIV/0!</v>
      </c>
      <c r="G20" s="74">
        <f>G19</f>
        <v>1036.58</v>
      </c>
      <c r="H20" s="79" t="e">
        <f>H19</f>
        <v>#VALUE!</v>
      </c>
      <c r="I20" s="76">
        <f>SUM(I8:I19)</f>
        <v>0</v>
      </c>
      <c r="J20" s="84">
        <f>SUM(J8:J19)</f>
        <v>0</v>
      </c>
      <c r="K20" s="84"/>
      <c r="L20" s="77"/>
      <c r="M20" s="78" t="e">
        <f t="shared" si="1"/>
        <v>#DIV/0!</v>
      </c>
      <c r="N20" s="78" t="e">
        <f t="shared" si="2"/>
        <v>#VALUE!</v>
      </c>
      <c r="O20" s="79"/>
      <c r="P20" s="79"/>
      <c r="Q20" s="80">
        <v>0</v>
      </c>
      <c r="R20" s="80">
        <v>0</v>
      </c>
      <c r="S20" s="81">
        <v>0</v>
      </c>
    </row>
    <row r="21" spans="1:19" ht="21.95" customHeight="1" thickBot="1" x14ac:dyDescent="0.25">
      <c r="B21" s="43" t="s">
        <v>25</v>
      </c>
      <c r="C21" s="209" t="s">
        <v>76</v>
      </c>
      <c r="D21" s="210"/>
      <c r="E21" s="204">
        <v>1036.58</v>
      </c>
      <c r="F21" s="205"/>
      <c r="G21" s="205"/>
      <c r="H21" s="205"/>
      <c r="I21" s="205"/>
      <c r="J21" s="205"/>
      <c r="K21" s="205"/>
      <c r="L21" s="205"/>
      <c r="M21" s="205"/>
      <c r="N21" s="205"/>
      <c r="O21" s="205"/>
      <c r="P21" s="205"/>
      <c r="Q21" s="205"/>
      <c r="R21" s="205"/>
      <c r="S21" s="205"/>
    </row>
    <row r="22" spans="1:19" s="30" customFormat="1" ht="21.95" customHeight="1" x14ac:dyDescent="0.2">
      <c r="A22"/>
      <c r="B22"/>
      <c r="C22"/>
      <c r="D22"/>
      <c r="E22"/>
      <c r="F22"/>
      <c r="G22"/>
      <c r="H22"/>
      <c r="I22"/>
      <c r="J22"/>
      <c r="K22"/>
      <c r="L22"/>
      <c r="M22"/>
      <c r="N22"/>
      <c r="O22"/>
    </row>
    <row r="23" spans="1:19" x14ac:dyDescent="0.2">
      <c r="A23" s="11"/>
      <c r="B23" s="11"/>
      <c r="C23" s="11"/>
      <c r="D23" s="11"/>
      <c r="E23" s="11"/>
      <c r="F23" s="11"/>
      <c r="G23" s="11"/>
      <c r="H23" s="11"/>
      <c r="I23" s="11"/>
      <c r="J23" s="11"/>
      <c r="K23" s="11"/>
      <c r="L23" s="11"/>
      <c r="M23" s="11"/>
      <c r="N23" s="5"/>
      <c r="O23" s="5"/>
    </row>
    <row r="24" spans="1:19" ht="13.5" x14ac:dyDescent="0.2">
      <c r="A24" s="11"/>
      <c r="B24" s="20" t="s">
        <v>0</v>
      </c>
      <c r="C24" s="20" t="s">
        <v>2</v>
      </c>
      <c r="D24" s="20" t="s">
        <v>3</v>
      </c>
      <c r="E24" s="21" t="s">
        <v>1</v>
      </c>
      <c r="F24" s="21" t="s">
        <v>1</v>
      </c>
      <c r="G24" s="21"/>
      <c r="H24" s="21" t="s">
        <v>1</v>
      </c>
      <c r="I24" s="11"/>
      <c r="J24" s="11"/>
      <c r="K24" s="11"/>
      <c r="L24" s="11"/>
      <c r="M24" s="11"/>
      <c r="N24" s="5"/>
      <c r="O24" s="5"/>
    </row>
    <row r="25" spans="1:19" x14ac:dyDescent="0.2">
      <c r="A25" s="19"/>
      <c r="B25" s="207" t="str">
        <f>IF($A$4=$B$28,$B$24,"")</f>
        <v/>
      </c>
      <c r="C25" s="207"/>
      <c r="D25" s="207"/>
      <c r="E25" s="23" t="str">
        <f>IF($D$4=$E$28,$C$24,"")</f>
        <v/>
      </c>
      <c r="F25" s="23" t="str">
        <f>IF($G$4=$F$28,$D$24,"")</f>
        <v/>
      </c>
      <c r="G25" s="23"/>
      <c r="H25" s="19"/>
    </row>
    <row r="26" spans="1:19" x14ac:dyDescent="0.2">
      <c r="A26" s="22"/>
      <c r="B26" s="208" t="str">
        <f>IF($B$4=$E$24,"",$B$4)</f>
        <v/>
      </c>
      <c r="C26" s="208"/>
      <c r="D26" s="208"/>
      <c r="E26" s="25" t="str">
        <f>IF($E$4=$F$24,"",$E$4)</f>
        <v/>
      </c>
      <c r="F26" s="26" t="str">
        <f>IF($H$4=$H$24,"",$H$4)</f>
        <v/>
      </c>
      <c r="G26" s="26"/>
      <c r="H26" s="19"/>
    </row>
    <row r="27" spans="1:19" x14ac:dyDescent="0.2">
      <c r="A27" s="24"/>
      <c r="B27" s="27"/>
      <c r="C27" s="27"/>
      <c r="D27" s="28"/>
      <c r="E27" s="27"/>
      <c r="F27" s="28"/>
      <c r="G27" s="28"/>
      <c r="H27" s="19"/>
    </row>
    <row r="28" spans="1:19" x14ac:dyDescent="0.2">
      <c r="A28" s="27"/>
      <c r="B28" s="29">
        <v>1</v>
      </c>
      <c r="C28" s="29"/>
      <c r="D28" s="29"/>
      <c r="E28" s="29">
        <v>2</v>
      </c>
      <c r="F28" s="29">
        <v>3</v>
      </c>
      <c r="G28" s="29"/>
      <c r="H28" s="19"/>
    </row>
    <row r="29" spans="1:19" x14ac:dyDescent="0.2">
      <c r="A29" s="29"/>
    </row>
  </sheetData>
  <mergeCells count="5">
    <mergeCell ref="E21:S21"/>
    <mergeCell ref="B4:C4"/>
    <mergeCell ref="B25:D25"/>
    <mergeCell ref="B26:D26"/>
    <mergeCell ref="C21:D21"/>
  </mergeCells>
  <phoneticPr fontId="0" type="noConversion"/>
  <conditionalFormatting sqref="E27 B24:D24 B27:C27 A28">
    <cfRule type="expression" dxfId="249" priority="1" stopIfTrue="1">
      <formula>IF($B$4="***","")</formula>
    </cfRule>
  </conditionalFormatting>
  <conditionalFormatting sqref="G25">
    <cfRule type="cellIs" dxfId="248" priority="2" stopIfTrue="1" operator="notEqual">
      <formula>""</formula>
    </cfRule>
  </conditionalFormatting>
  <conditionalFormatting sqref="G26">
    <cfRule type="cellIs" dxfId="247" priority="3" stopIfTrue="1" operator="notEqual">
      <formula>""</formula>
    </cfRule>
  </conditionalFormatting>
  <conditionalFormatting sqref="B25:F25">
    <cfRule type="cellIs" dxfId="246" priority="4" stopIfTrue="1" operator="notEqual">
      <formula>""</formula>
    </cfRule>
  </conditionalFormatting>
  <conditionalFormatting sqref="B26:F26">
    <cfRule type="cellIs" dxfId="245" priority="5" stopIfTrue="1" operator="notEqual">
      <formula>""</formula>
    </cfRule>
  </conditionalFormatting>
  <conditionalFormatting sqref="B4:C4">
    <cfRule type="cellIs" dxfId="244" priority="6" stopIfTrue="1" operator="notEqual">
      <formula>$E$24</formula>
    </cfRule>
  </conditionalFormatting>
  <conditionalFormatting sqref="E4:F4">
    <cfRule type="cellIs" dxfId="243" priority="7" stopIfTrue="1" operator="notEqual">
      <formula>$F$24</formula>
    </cfRule>
  </conditionalFormatting>
  <conditionalFormatting sqref="H4">
    <cfRule type="cellIs" dxfId="242" priority="8" stopIfTrue="1" operator="notEqual">
      <formula>$H$24</formula>
    </cfRule>
  </conditionalFormatting>
  <conditionalFormatting sqref="A4">
    <cfRule type="cellIs" dxfId="241" priority="9" stopIfTrue="1" operator="equal">
      <formula>$B$28</formula>
    </cfRule>
  </conditionalFormatting>
  <conditionalFormatting sqref="D4">
    <cfRule type="cellIs" dxfId="240" priority="10" stopIfTrue="1" operator="equal">
      <formula>$E$28</formula>
    </cfRule>
  </conditionalFormatting>
  <conditionalFormatting sqref="G4">
    <cfRule type="cellIs" dxfId="239" priority="11" stopIfTrue="1" operator="equal">
      <formula>$F$28</formula>
    </cfRule>
  </conditionalFormatting>
  <conditionalFormatting sqref="C8:E19 G8:G19 I8:L19">
    <cfRule type="cellIs" dxfId="238" priority="12" stopIfTrue="1" operator="notEqual">
      <formula>$A$6</formula>
    </cfRule>
  </conditionalFormatting>
  <conditionalFormatting sqref="C21">
    <cfRule type="cellIs" dxfId="237"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election activeCell="H24" sqref="H24"/>
    </sheetView>
  </sheetViews>
  <sheetFormatPr defaultRowHeight="12.75" x14ac:dyDescent="0.2"/>
  <cols>
    <col min="1" max="1" width="10.7109375" customWidth="1"/>
    <col min="3" max="4" width="5.7109375" customWidth="1"/>
    <col min="5" max="6" width="10.7109375" customWidth="1"/>
    <col min="7" max="7" width="7.7109375" customWidth="1"/>
    <col min="8" max="8" width="8.85546875" customWidth="1"/>
    <col min="9" max="11" width="4.7109375" customWidth="1"/>
    <col min="12" max="14" width="5.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0.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90</v>
      </c>
    </row>
    <row r="5" spans="1:15" s="49" customFormat="1" ht="20.100000000000001" customHeight="1" x14ac:dyDescent="0.35">
      <c r="A5" s="31" t="s">
        <v>28</v>
      </c>
      <c r="B5" s="32" t="s">
        <v>29</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s="30" customFormat="1" ht="31.5" customHeight="1" x14ac:dyDescent="0.2">
      <c r="A7" s="11"/>
      <c r="B7" s="34" t="s">
        <v>6</v>
      </c>
      <c r="C7" s="35" t="s">
        <v>46</v>
      </c>
      <c r="D7" s="35" t="s">
        <v>47</v>
      </c>
      <c r="E7" s="36" t="s">
        <v>31</v>
      </c>
      <c r="F7" s="36" t="s">
        <v>30</v>
      </c>
      <c r="G7" s="37" t="s">
        <v>7</v>
      </c>
      <c r="H7" s="38" t="s">
        <v>8</v>
      </c>
      <c r="I7" s="51" t="s">
        <v>39</v>
      </c>
      <c r="J7" s="51" t="s">
        <v>41</v>
      </c>
      <c r="K7" s="51" t="s">
        <v>42</v>
      </c>
      <c r="L7" s="5"/>
    </row>
    <row r="8" spans="1:15" s="30" customFormat="1" ht="10.5" customHeight="1" x14ac:dyDescent="0.2">
      <c r="A8" s="11"/>
      <c r="B8" s="39" t="s">
        <v>12</v>
      </c>
      <c r="C8" s="69" t="s">
        <v>5</v>
      </c>
      <c r="D8" s="83" t="s">
        <v>5</v>
      </c>
      <c r="E8" s="69" t="s">
        <v>5</v>
      </c>
      <c r="F8" s="69" t="s">
        <v>5</v>
      </c>
      <c r="G8" s="82"/>
      <c r="H8" s="12" t="e">
        <f t="shared" ref="H8:H19" si="0">F8/E8*100</f>
        <v>#VALUE!</v>
      </c>
      <c r="I8" s="13" t="s">
        <v>5</v>
      </c>
      <c r="J8" s="13" t="s">
        <v>5</v>
      </c>
      <c r="K8" s="14" t="s">
        <v>5</v>
      </c>
      <c r="L8" s="5"/>
    </row>
    <row r="9" spans="1:15" s="30" customFormat="1" ht="11.1" customHeight="1" x14ac:dyDescent="0.2">
      <c r="A9" s="11"/>
      <c r="B9" s="39" t="s">
        <v>13</v>
      </c>
      <c r="C9" s="69" t="s">
        <v>5</v>
      </c>
      <c r="D9" s="83" t="s">
        <v>5</v>
      </c>
      <c r="E9" s="69" t="s">
        <v>5</v>
      </c>
      <c r="F9" s="69" t="s">
        <v>5</v>
      </c>
      <c r="G9" s="82"/>
      <c r="H9" s="12" t="e">
        <f t="shared" si="0"/>
        <v>#VALUE!</v>
      </c>
      <c r="I9" s="13" t="s">
        <v>5</v>
      </c>
      <c r="J9" s="13" t="s">
        <v>5</v>
      </c>
      <c r="K9" s="14" t="s">
        <v>5</v>
      </c>
      <c r="L9" s="5"/>
    </row>
    <row r="10" spans="1:15" s="30" customFormat="1" ht="11.1" customHeight="1" x14ac:dyDescent="0.2">
      <c r="A10" s="11"/>
      <c r="B10" s="39" t="s">
        <v>14</v>
      </c>
      <c r="C10" s="69" t="s">
        <v>5</v>
      </c>
      <c r="D10" s="83" t="s">
        <v>5</v>
      </c>
      <c r="E10" s="69" t="s">
        <v>5</v>
      </c>
      <c r="F10" s="69" t="s">
        <v>5</v>
      </c>
      <c r="G10" s="82"/>
      <c r="H10" s="12" t="e">
        <f t="shared" si="0"/>
        <v>#VALUE!</v>
      </c>
      <c r="I10" s="13" t="s">
        <v>5</v>
      </c>
      <c r="J10" s="13" t="s">
        <v>5</v>
      </c>
      <c r="K10" s="14" t="s">
        <v>5</v>
      </c>
      <c r="L10" s="5"/>
    </row>
    <row r="11" spans="1:15" s="30" customFormat="1" ht="11.1" customHeight="1" x14ac:dyDescent="0.2">
      <c r="A11" s="11"/>
      <c r="B11" s="39" t="s">
        <v>15</v>
      </c>
      <c r="C11" s="69" t="s">
        <v>5</v>
      </c>
      <c r="D11" s="83" t="s">
        <v>5</v>
      </c>
      <c r="E11" s="69" t="s">
        <v>5</v>
      </c>
      <c r="F11" s="69" t="s">
        <v>5</v>
      </c>
      <c r="G11" s="82"/>
      <c r="H11" s="12" t="e">
        <f t="shared" si="0"/>
        <v>#VALUE!</v>
      </c>
      <c r="I11" s="13" t="s">
        <v>5</v>
      </c>
      <c r="J11" s="13" t="s">
        <v>5</v>
      </c>
      <c r="K11" s="14" t="s">
        <v>5</v>
      </c>
      <c r="L11" s="5"/>
    </row>
    <row r="12" spans="1:15" s="30" customFormat="1" ht="11.1" customHeight="1" x14ac:dyDescent="0.2">
      <c r="A12" s="11"/>
      <c r="B12" s="39" t="s">
        <v>16</v>
      </c>
      <c r="C12" s="69" t="s">
        <v>5</v>
      </c>
      <c r="D12" s="83" t="s">
        <v>5</v>
      </c>
      <c r="E12" s="69" t="s">
        <v>5</v>
      </c>
      <c r="F12" s="69" t="s">
        <v>5</v>
      </c>
      <c r="G12" s="82"/>
      <c r="H12" s="12" t="e">
        <f t="shared" si="0"/>
        <v>#VALUE!</v>
      </c>
      <c r="I12" s="13" t="s">
        <v>5</v>
      </c>
      <c r="J12" s="13" t="s">
        <v>5</v>
      </c>
      <c r="K12" s="14" t="s">
        <v>5</v>
      </c>
      <c r="L12" s="5"/>
    </row>
    <row r="13" spans="1:15" s="30" customFormat="1" ht="11.1" customHeight="1" x14ac:dyDescent="0.2">
      <c r="A13" s="11"/>
      <c r="B13" s="39" t="s">
        <v>17</v>
      </c>
      <c r="C13" s="69" t="s">
        <v>5</v>
      </c>
      <c r="D13" s="83" t="s">
        <v>5</v>
      </c>
      <c r="E13" s="69" t="s">
        <v>5</v>
      </c>
      <c r="F13" s="69" t="s">
        <v>5</v>
      </c>
      <c r="G13" s="82"/>
      <c r="H13" s="12" t="e">
        <f t="shared" si="0"/>
        <v>#VALUE!</v>
      </c>
      <c r="I13" s="13" t="s">
        <v>5</v>
      </c>
      <c r="J13" s="13" t="s">
        <v>5</v>
      </c>
      <c r="K13" s="14" t="s">
        <v>5</v>
      </c>
      <c r="L13" s="5"/>
    </row>
    <row r="14" spans="1:15" s="30" customFormat="1" ht="11.1" customHeight="1" x14ac:dyDescent="0.2">
      <c r="A14" s="11"/>
      <c r="B14" s="39" t="s">
        <v>18</v>
      </c>
      <c r="C14" s="69" t="s">
        <v>5</v>
      </c>
      <c r="D14" s="83" t="s">
        <v>5</v>
      </c>
      <c r="E14" s="69" t="s">
        <v>5</v>
      </c>
      <c r="F14" s="69" t="s">
        <v>5</v>
      </c>
      <c r="G14" s="82"/>
      <c r="H14" s="12" t="e">
        <f t="shared" si="0"/>
        <v>#VALUE!</v>
      </c>
      <c r="I14" s="13" t="s">
        <v>5</v>
      </c>
      <c r="J14" s="13" t="s">
        <v>5</v>
      </c>
      <c r="K14" s="14" t="s">
        <v>5</v>
      </c>
      <c r="L14" s="5"/>
    </row>
    <row r="15" spans="1:15" s="30" customFormat="1" ht="11.1" customHeight="1" x14ac:dyDescent="0.2">
      <c r="A15" s="11"/>
      <c r="B15" s="39" t="s">
        <v>19</v>
      </c>
      <c r="C15" s="69" t="s">
        <v>5</v>
      </c>
      <c r="D15" s="83" t="s">
        <v>5</v>
      </c>
      <c r="E15" s="69" t="s">
        <v>5</v>
      </c>
      <c r="F15" s="69" t="s">
        <v>5</v>
      </c>
      <c r="G15" s="82"/>
      <c r="H15" s="12" t="e">
        <f t="shared" si="0"/>
        <v>#VALUE!</v>
      </c>
      <c r="I15" s="13" t="s">
        <v>5</v>
      </c>
      <c r="J15" s="13" t="s">
        <v>5</v>
      </c>
      <c r="K15" s="14" t="s">
        <v>5</v>
      </c>
      <c r="L15" s="5"/>
    </row>
    <row r="16" spans="1:15" s="30" customFormat="1" ht="11.1" customHeight="1" x14ac:dyDescent="0.2">
      <c r="A16" s="11"/>
      <c r="B16" s="39" t="s">
        <v>20</v>
      </c>
      <c r="C16" s="69" t="s">
        <v>5</v>
      </c>
      <c r="D16" s="83" t="s">
        <v>5</v>
      </c>
      <c r="E16" s="69" t="s">
        <v>5</v>
      </c>
      <c r="F16" s="69" t="s">
        <v>5</v>
      </c>
      <c r="G16" s="82"/>
      <c r="H16" s="12" t="e">
        <f t="shared" si="0"/>
        <v>#VALUE!</v>
      </c>
      <c r="I16" s="13" t="s">
        <v>5</v>
      </c>
      <c r="J16" s="13" t="s">
        <v>5</v>
      </c>
      <c r="K16" s="14" t="s">
        <v>5</v>
      </c>
      <c r="L16" s="5"/>
    </row>
    <row r="17" spans="1:15" s="30" customFormat="1" ht="11.1" customHeight="1" x14ac:dyDescent="0.2">
      <c r="A17" s="11"/>
      <c r="B17" s="39" t="s">
        <v>21</v>
      </c>
      <c r="C17" s="69" t="s">
        <v>5</v>
      </c>
      <c r="D17" s="83" t="s">
        <v>5</v>
      </c>
      <c r="E17" s="69" t="s">
        <v>5</v>
      </c>
      <c r="F17" s="69" t="s">
        <v>5</v>
      </c>
      <c r="G17" s="82"/>
      <c r="H17" s="12" t="e">
        <f t="shared" si="0"/>
        <v>#VALUE!</v>
      </c>
      <c r="I17" s="13" t="s">
        <v>5</v>
      </c>
      <c r="J17" s="13" t="s">
        <v>5</v>
      </c>
      <c r="K17" s="14" t="s">
        <v>5</v>
      </c>
      <c r="L17" s="5"/>
    </row>
    <row r="18" spans="1:15" s="30" customFormat="1" ht="11.1" customHeight="1" x14ac:dyDescent="0.2">
      <c r="A18" s="11"/>
      <c r="B18" s="39" t="s">
        <v>22</v>
      </c>
      <c r="C18" s="69" t="s">
        <v>5</v>
      </c>
      <c r="D18" s="83" t="s">
        <v>5</v>
      </c>
      <c r="E18" s="69" t="s">
        <v>5</v>
      </c>
      <c r="F18" s="69" t="s">
        <v>5</v>
      </c>
      <c r="G18" s="82"/>
      <c r="H18" s="12" t="e">
        <f t="shared" si="0"/>
        <v>#VALUE!</v>
      </c>
      <c r="I18" s="13" t="s">
        <v>5</v>
      </c>
      <c r="J18" s="13" t="s">
        <v>5</v>
      </c>
      <c r="K18" s="14" t="s">
        <v>5</v>
      </c>
      <c r="L18" s="5"/>
    </row>
    <row r="19" spans="1:15" s="30" customFormat="1" ht="11.1" customHeight="1" x14ac:dyDescent="0.2">
      <c r="A19" s="11"/>
      <c r="B19" s="39" t="s">
        <v>23</v>
      </c>
      <c r="C19" s="69" t="s">
        <v>5</v>
      </c>
      <c r="D19" s="83">
        <v>70.5</v>
      </c>
      <c r="E19" s="69" t="s">
        <v>5</v>
      </c>
      <c r="F19" s="69" t="s">
        <v>5</v>
      </c>
      <c r="G19" s="82">
        <v>74</v>
      </c>
      <c r="H19" s="12" t="e">
        <f t="shared" si="0"/>
        <v>#VALUE!</v>
      </c>
      <c r="I19" s="13" t="s">
        <v>5</v>
      </c>
      <c r="J19" s="13" t="s">
        <v>5</v>
      </c>
      <c r="K19" s="14" t="s">
        <v>5</v>
      </c>
      <c r="L19" s="5"/>
    </row>
    <row r="20" spans="1:15" s="30" customFormat="1" ht="11.1" customHeight="1" x14ac:dyDescent="0.2">
      <c r="A20" s="11"/>
      <c r="B20" s="40" t="s">
        <v>24</v>
      </c>
      <c r="C20" s="15"/>
      <c r="D20" s="15"/>
      <c r="E20" s="16"/>
      <c r="F20" s="16"/>
      <c r="G20" s="82"/>
      <c r="H20" s="12" t="e">
        <f>H19</f>
        <v>#VALUE!</v>
      </c>
      <c r="I20" s="17"/>
      <c r="J20" s="17"/>
      <c r="K20" s="18"/>
      <c r="L20" s="5"/>
    </row>
    <row r="21" spans="1:15" s="30" customFormat="1" ht="21.95" customHeight="1" thickBot="1" x14ac:dyDescent="0.25">
      <c r="A21" s="11"/>
      <c r="B21" s="41" t="s">
        <v>25</v>
      </c>
      <c r="C21" s="213" t="s">
        <v>26</v>
      </c>
      <c r="D21" s="214"/>
      <c r="E21" s="211">
        <v>0.74</v>
      </c>
      <c r="F21" s="212"/>
      <c r="G21" s="212"/>
      <c r="H21" s="212"/>
      <c r="I21" s="212"/>
      <c r="J21" s="212"/>
      <c r="K21" s="212"/>
      <c r="O21" s="5"/>
    </row>
    <row r="22" spans="1:15" s="30" customFormat="1" ht="21.95" customHeight="1" x14ac:dyDescent="0.2">
      <c r="A22"/>
      <c r="B22"/>
      <c r="C22"/>
      <c r="D22"/>
      <c r="E22"/>
      <c r="F22"/>
      <c r="G22"/>
      <c r="H22"/>
      <c r="I22"/>
      <c r="J22"/>
      <c r="K22"/>
      <c r="L22"/>
      <c r="M22"/>
      <c r="N22"/>
    </row>
    <row r="23" spans="1:15" x14ac:dyDescent="0.2">
      <c r="C23" s="103"/>
      <c r="D23" s="103"/>
      <c r="F23" s="103"/>
      <c r="G23" s="103"/>
      <c r="H23" s="103"/>
      <c r="I23" s="103"/>
      <c r="J23" s="103"/>
      <c r="K23" s="103"/>
      <c r="L23" s="11"/>
      <c r="M23" s="5"/>
      <c r="N23" s="5"/>
    </row>
    <row r="24" spans="1:15" ht="13.5" x14ac:dyDescent="0.2">
      <c r="A24" s="11"/>
      <c r="B24" s="20" t="s">
        <v>0</v>
      </c>
      <c r="C24" s="20" t="s">
        <v>2</v>
      </c>
      <c r="D24" s="20" t="s">
        <v>3</v>
      </c>
      <c r="E24" s="21" t="s">
        <v>1</v>
      </c>
      <c r="F24" s="21" t="s">
        <v>1</v>
      </c>
      <c r="G24" s="21"/>
      <c r="H24" s="21" t="s">
        <v>1</v>
      </c>
      <c r="I24" s="11"/>
      <c r="J24" s="11"/>
      <c r="K24" s="11"/>
      <c r="L24" s="11"/>
      <c r="M24" s="5"/>
      <c r="N24" s="5"/>
    </row>
    <row r="25" spans="1:15" x14ac:dyDescent="0.2">
      <c r="A25" s="19"/>
      <c r="B25" s="207" t="str">
        <f>IF($A$4=$B$28,$B$24,"")</f>
        <v/>
      </c>
      <c r="C25" s="207"/>
      <c r="D25" s="207"/>
      <c r="E25" s="23" t="str">
        <f>IF($D$4=$E$28,$C$24,"")</f>
        <v/>
      </c>
      <c r="F25" s="23" t="str">
        <f>IF($G$4=$F$28,$D$24,"")</f>
        <v/>
      </c>
      <c r="G25" s="23"/>
      <c r="H25" s="19"/>
    </row>
    <row r="26" spans="1:15" x14ac:dyDescent="0.2">
      <c r="A26" s="22"/>
      <c r="B26" s="208" t="str">
        <f>IF($B$4=$E$24,"",$B$4)</f>
        <v/>
      </c>
      <c r="C26" s="208"/>
      <c r="D26" s="208"/>
      <c r="E26" s="25" t="str">
        <f>IF($E$4=$F$24,"",$E$4)</f>
        <v/>
      </c>
      <c r="F26" s="26" t="str">
        <f>IF($H$4=$H$24,"",$H$4)</f>
        <v/>
      </c>
      <c r="G26" s="26"/>
      <c r="H26" s="19"/>
    </row>
    <row r="27" spans="1:15" x14ac:dyDescent="0.2">
      <c r="A27" s="24"/>
      <c r="B27" s="27"/>
      <c r="C27" s="27"/>
      <c r="D27" s="28"/>
      <c r="E27" s="27"/>
      <c r="F27" s="28"/>
      <c r="G27" s="28"/>
      <c r="H27" s="19"/>
    </row>
    <row r="28" spans="1:15" x14ac:dyDescent="0.2">
      <c r="A28" s="27"/>
      <c r="B28" s="29">
        <v>1</v>
      </c>
      <c r="C28" s="29"/>
      <c r="D28" s="29"/>
      <c r="E28" s="29">
        <v>2</v>
      </c>
      <c r="F28" s="29">
        <v>3</v>
      </c>
      <c r="G28" s="29"/>
      <c r="H28" s="19"/>
    </row>
    <row r="29" spans="1:15" x14ac:dyDescent="0.2">
      <c r="A29" s="29"/>
    </row>
  </sheetData>
  <mergeCells count="5">
    <mergeCell ref="E21:K21"/>
    <mergeCell ref="B4:C4"/>
    <mergeCell ref="B25:D25"/>
    <mergeCell ref="B26:D26"/>
    <mergeCell ref="C21:D21"/>
  </mergeCells>
  <phoneticPr fontId="0" type="noConversion"/>
  <conditionalFormatting sqref="E27 B24:D24 B27:C27 A28">
    <cfRule type="expression" dxfId="236" priority="1" stopIfTrue="1">
      <formula>IF($B$4="***","")</formula>
    </cfRule>
  </conditionalFormatting>
  <conditionalFormatting sqref="G25">
    <cfRule type="cellIs" dxfId="235" priority="2" stopIfTrue="1" operator="notEqual">
      <formula>""</formula>
    </cfRule>
  </conditionalFormatting>
  <conditionalFormatting sqref="G26">
    <cfRule type="cellIs" dxfId="234" priority="3" stopIfTrue="1" operator="notEqual">
      <formula>""</formula>
    </cfRule>
  </conditionalFormatting>
  <conditionalFormatting sqref="B25:F25">
    <cfRule type="cellIs" dxfId="233" priority="4" stopIfTrue="1" operator="notEqual">
      <formula>""</formula>
    </cfRule>
  </conditionalFormatting>
  <conditionalFormatting sqref="B26:F26">
    <cfRule type="cellIs" dxfId="232" priority="5" stopIfTrue="1" operator="notEqual">
      <formula>""</formula>
    </cfRule>
  </conditionalFormatting>
  <conditionalFormatting sqref="D8:D19">
    <cfRule type="cellIs" dxfId="231" priority="6" stopIfTrue="1" operator="notEqual">
      <formula>$A$8</formula>
    </cfRule>
  </conditionalFormatting>
  <conditionalFormatting sqref="C21">
    <cfRule type="cellIs" dxfId="230" priority="7" stopIfTrue="1" operator="notEqual">
      <formula>$A$8</formula>
    </cfRule>
  </conditionalFormatting>
  <conditionalFormatting sqref="B4:C4">
    <cfRule type="cellIs" dxfId="229" priority="8" stopIfTrue="1" operator="notEqual">
      <formula>$E$24</formula>
    </cfRule>
  </conditionalFormatting>
  <conditionalFormatting sqref="E4:F4">
    <cfRule type="cellIs" dxfId="228" priority="9" stopIfTrue="1" operator="notEqual">
      <formula>$F$24</formula>
    </cfRule>
  </conditionalFormatting>
  <conditionalFormatting sqref="H4">
    <cfRule type="cellIs" dxfId="227" priority="10" stopIfTrue="1" operator="notEqual">
      <formula>$H$24</formula>
    </cfRule>
  </conditionalFormatting>
  <conditionalFormatting sqref="A4">
    <cfRule type="cellIs" dxfId="226" priority="11" stopIfTrue="1" operator="equal">
      <formula>$B$28</formula>
    </cfRule>
  </conditionalFormatting>
  <conditionalFormatting sqref="D4">
    <cfRule type="cellIs" dxfId="225" priority="12" stopIfTrue="1" operator="equal">
      <formula>$E$28</formula>
    </cfRule>
  </conditionalFormatting>
  <conditionalFormatting sqref="G4">
    <cfRule type="cellIs" dxfId="224" priority="13" stopIfTrue="1" operator="equal">
      <formula>$F$28</formula>
    </cfRule>
  </conditionalFormatting>
  <conditionalFormatting sqref="E8:F19 C8:C19">
    <cfRule type="cellIs" dxfId="223" priority="14"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8"/>
  <sheetViews>
    <sheetView showGridLines="0" tabSelected="1" topLeftCell="B1" zoomScale="120" zoomScaleNormal="120" workbookViewId="0">
      <selection activeCell="I28" sqref="I28"/>
    </sheetView>
  </sheetViews>
  <sheetFormatPr defaultRowHeight="12.75" x14ac:dyDescent="0.2"/>
  <cols>
    <col min="1" max="1" width="10.7109375" customWidth="1"/>
    <col min="3" max="4" width="5.7109375" customWidth="1"/>
    <col min="5" max="5" width="14" bestFit="1" customWidth="1"/>
    <col min="6" max="6" width="15.85546875" bestFit="1" customWidth="1"/>
    <col min="7" max="7" width="12.28515625" customWidth="1"/>
    <col min="8" max="8" width="8.85546875" customWidth="1"/>
    <col min="9" max="9" width="9.7109375" customWidth="1"/>
    <col min="10" max="10" width="33.28515625" customWidth="1"/>
    <col min="11" max="13" width="5.7109375" customWidth="1"/>
    <col min="14"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0.5" customHeight="1" x14ac:dyDescent="0.2">
      <c r="A3" s="1"/>
      <c r="B3" s="2"/>
      <c r="C3" s="1"/>
      <c r="D3" s="3"/>
      <c r="E3" s="3"/>
      <c r="F3" s="3"/>
      <c r="G3" s="3"/>
      <c r="H3" s="3"/>
      <c r="I3" s="3"/>
      <c r="J3" s="3"/>
      <c r="K3" s="3"/>
      <c r="L3" s="4"/>
      <c r="M3" s="5"/>
      <c r="N3" s="5"/>
    </row>
    <row r="4" spans="1:15" s="48" customFormat="1" ht="30" customHeight="1" x14ac:dyDescent="0.2">
      <c r="A4" s="44" t="str">
        <f>IF($B$4="***",$B$23,B27)</f>
        <v>Referencial Comparativo:</v>
      </c>
      <c r="B4" s="206" t="s">
        <v>1</v>
      </c>
      <c r="C4" s="206"/>
      <c r="D4" s="46" t="str">
        <f>IF($E$4="***",$C$23,E27)</f>
        <v>Valor:</v>
      </c>
      <c r="E4" s="45" t="s">
        <v>1</v>
      </c>
      <c r="F4" s="45"/>
      <c r="G4" s="46" t="str">
        <f>IF($H$4="***",$D$23,F27)</f>
        <v>Ano:</v>
      </c>
      <c r="H4" s="47" t="s">
        <v>1</v>
      </c>
      <c r="J4" s="64" t="s">
        <v>4</v>
      </c>
      <c r="K4" s="65" t="s">
        <v>91</v>
      </c>
    </row>
    <row r="5" spans="1:15" s="49" customFormat="1" ht="20.100000000000001" customHeight="1" x14ac:dyDescent="0.35">
      <c r="A5" s="31" t="s">
        <v>37</v>
      </c>
      <c r="B5" s="32" t="s">
        <v>213</v>
      </c>
      <c r="C5" s="31"/>
      <c r="D5" s="33"/>
      <c r="E5" s="33"/>
      <c r="F5" s="6"/>
      <c r="G5" s="6"/>
      <c r="H5" s="6"/>
      <c r="I5" s="6"/>
      <c r="J5" s="6"/>
      <c r="K5" s="6"/>
      <c r="L5" s="6"/>
      <c r="M5" s="6"/>
      <c r="N5" s="5"/>
      <c r="O5" s="5"/>
    </row>
    <row r="6" spans="1:15" s="30" customFormat="1" ht="18.75" thickBot="1" x14ac:dyDescent="0.25">
      <c r="A6" s="7" t="s">
        <v>5</v>
      </c>
      <c r="B6" s="8"/>
      <c r="C6" s="9"/>
      <c r="D6" s="10"/>
      <c r="E6" s="10"/>
      <c r="F6" s="10"/>
      <c r="G6" s="10"/>
      <c r="H6" s="10"/>
      <c r="I6" s="10"/>
      <c r="J6" s="10"/>
      <c r="K6" s="10"/>
      <c r="L6" s="10"/>
      <c r="M6" s="10"/>
      <c r="N6" s="5"/>
      <c r="O6" s="5"/>
    </row>
    <row r="7" spans="1:15" s="30" customFormat="1" ht="45.75" customHeight="1" x14ac:dyDescent="0.2">
      <c r="A7" s="11"/>
      <c r="B7" s="50" t="s">
        <v>6</v>
      </c>
      <c r="C7" s="51" t="s">
        <v>218</v>
      </c>
      <c r="D7" s="51" t="s">
        <v>219</v>
      </c>
      <c r="E7" s="42" t="s">
        <v>7</v>
      </c>
      <c r="F7" s="188" t="s">
        <v>32</v>
      </c>
      <c r="G7" s="67" t="s">
        <v>33</v>
      </c>
      <c r="H7" s="67" t="s">
        <v>34</v>
      </c>
      <c r="I7" s="67" t="s">
        <v>35</v>
      </c>
      <c r="J7" s="67" t="s">
        <v>36</v>
      </c>
      <c r="K7" s="51" t="s">
        <v>216</v>
      </c>
      <c r="L7" s="51" t="s">
        <v>217</v>
      </c>
      <c r="M7" s="51" t="s">
        <v>220</v>
      </c>
      <c r="N7"/>
      <c r="O7" s="5"/>
    </row>
    <row r="8" spans="1:15" s="30" customFormat="1" x14ac:dyDescent="0.2">
      <c r="A8" s="11"/>
      <c r="B8" s="172" t="s">
        <v>12</v>
      </c>
      <c r="C8" s="173" t="s">
        <v>5</v>
      </c>
      <c r="D8" s="170"/>
      <c r="E8" s="177" t="s">
        <v>214</v>
      </c>
      <c r="F8" s="194">
        <v>99.522300000000001</v>
      </c>
      <c r="G8" s="184">
        <v>150.3097800925926</v>
      </c>
      <c r="H8" s="171">
        <v>93</v>
      </c>
      <c r="I8" s="171">
        <v>1015</v>
      </c>
      <c r="J8" s="190">
        <f>I8*31*24</f>
        <v>755160</v>
      </c>
      <c r="K8" s="174" t="s">
        <v>5</v>
      </c>
      <c r="L8" s="174" t="s">
        <v>5</v>
      </c>
      <c r="M8" s="174" t="s">
        <v>5</v>
      </c>
      <c r="N8"/>
      <c r="O8" s="5"/>
    </row>
    <row r="9" spans="1:15" s="30" customFormat="1" ht="12.75" customHeight="1" x14ac:dyDescent="0.2">
      <c r="A9" s="11"/>
      <c r="B9" s="52" t="s">
        <v>13</v>
      </c>
      <c r="C9" s="54" t="s">
        <v>5</v>
      </c>
      <c r="D9" s="66"/>
      <c r="E9" s="177" t="s">
        <v>214</v>
      </c>
      <c r="F9" s="194">
        <v>99.917100000000005</v>
      </c>
      <c r="G9" s="179">
        <v>23.562523148148149</v>
      </c>
      <c r="H9" s="180">
        <v>18</v>
      </c>
      <c r="I9" s="171">
        <v>1015</v>
      </c>
      <c r="J9" s="190">
        <f>I9*28*24</f>
        <v>682080</v>
      </c>
      <c r="K9" s="58" t="s">
        <v>5</v>
      </c>
      <c r="L9" s="58" t="s">
        <v>5</v>
      </c>
      <c r="M9" s="58" t="s">
        <v>5</v>
      </c>
      <c r="N9"/>
      <c r="O9" s="5"/>
    </row>
    <row r="10" spans="1:15" s="30" customFormat="1" ht="11.1" customHeight="1" x14ac:dyDescent="0.2">
      <c r="A10" s="11"/>
      <c r="B10" s="52" t="s">
        <v>14</v>
      </c>
      <c r="C10" s="54" t="s">
        <v>5</v>
      </c>
      <c r="D10" s="66"/>
      <c r="E10" s="177" t="s">
        <v>214</v>
      </c>
      <c r="F10" s="194">
        <v>99.652332621082621</v>
      </c>
      <c r="G10" s="183">
        <v>195.25714120377233</v>
      </c>
      <c r="H10" s="180">
        <v>175</v>
      </c>
      <c r="I10" s="171">
        <v>1872</v>
      </c>
      <c r="J10" s="190">
        <f>I10*31*24</f>
        <v>1392768</v>
      </c>
      <c r="K10" s="58" t="s">
        <v>5</v>
      </c>
      <c r="L10" s="58" t="s">
        <v>5</v>
      </c>
      <c r="M10" s="58" t="s">
        <v>5</v>
      </c>
      <c r="N10"/>
      <c r="O10" s="5"/>
    </row>
    <row r="11" spans="1:15" s="30" customFormat="1" ht="11.1" customHeight="1" x14ac:dyDescent="0.2">
      <c r="A11" s="11"/>
      <c r="B11" s="52" t="s">
        <v>15</v>
      </c>
      <c r="C11" s="54" t="s">
        <v>5</v>
      </c>
      <c r="D11" s="66"/>
      <c r="E11" s="177" t="s">
        <v>214</v>
      </c>
      <c r="F11" s="194">
        <v>99.41</v>
      </c>
      <c r="G11" s="183">
        <v>332.20833333333331</v>
      </c>
      <c r="H11" s="180">
        <v>218</v>
      </c>
      <c r="I11" s="171">
        <v>1872</v>
      </c>
      <c r="J11" s="190">
        <f>I11*30*24</f>
        <v>1347840</v>
      </c>
      <c r="K11" s="58" t="s">
        <v>5</v>
      </c>
      <c r="L11" s="58" t="s">
        <v>5</v>
      </c>
      <c r="M11" s="58" t="s">
        <v>5</v>
      </c>
      <c r="N11"/>
      <c r="O11" s="5"/>
    </row>
    <row r="12" spans="1:15" s="30" customFormat="1" ht="11.1" customHeight="1" x14ac:dyDescent="0.2">
      <c r="A12" s="11"/>
      <c r="B12" s="52" t="s">
        <v>16</v>
      </c>
      <c r="C12" s="54" t="s">
        <v>5</v>
      </c>
      <c r="D12" s="66"/>
      <c r="E12" s="177" t="s">
        <v>214</v>
      </c>
      <c r="F12" s="194">
        <v>99.32</v>
      </c>
      <c r="G12" s="183">
        <v>392.70833333333331</v>
      </c>
      <c r="H12" s="180">
        <v>140</v>
      </c>
      <c r="I12" s="171">
        <v>1872</v>
      </c>
      <c r="J12" s="190">
        <f>I12*31*24</f>
        <v>1392768</v>
      </c>
      <c r="K12" s="58" t="s">
        <v>5</v>
      </c>
      <c r="L12" s="58" t="s">
        <v>5</v>
      </c>
      <c r="M12" s="58" t="s">
        <v>5</v>
      </c>
      <c r="N12"/>
      <c r="O12" s="5"/>
    </row>
    <row r="13" spans="1:15" s="30" customFormat="1" ht="11.1" customHeight="1" x14ac:dyDescent="0.2">
      <c r="A13" s="11"/>
      <c r="B13" s="52" t="s">
        <v>17</v>
      </c>
      <c r="C13" s="54" t="s">
        <v>5</v>
      </c>
      <c r="D13" s="66"/>
      <c r="E13" s="177" t="s">
        <v>214</v>
      </c>
      <c r="F13" s="194">
        <v>99.45</v>
      </c>
      <c r="G13" s="183">
        <v>318.125</v>
      </c>
      <c r="H13" s="180">
        <v>115</v>
      </c>
      <c r="I13" s="171">
        <v>1872</v>
      </c>
      <c r="J13" s="190">
        <f>I13*30*24</f>
        <v>1347840</v>
      </c>
      <c r="K13" s="58" t="s">
        <v>5</v>
      </c>
      <c r="L13" s="58" t="s">
        <v>5</v>
      </c>
      <c r="M13" s="58" t="s">
        <v>5</v>
      </c>
      <c r="N13"/>
      <c r="O13" s="5"/>
    </row>
    <row r="14" spans="1:15" s="30" customFormat="1" ht="11.1" customHeight="1" x14ac:dyDescent="0.2">
      <c r="A14" s="11"/>
      <c r="B14" s="52" t="s">
        <v>18</v>
      </c>
      <c r="C14" s="54" t="s">
        <v>5</v>
      </c>
      <c r="D14" s="66"/>
      <c r="E14" s="177" t="s">
        <v>214</v>
      </c>
      <c r="F14" s="194">
        <v>99.13</v>
      </c>
      <c r="G14" s="178" t="s">
        <v>222</v>
      </c>
      <c r="H14" s="180">
        <v>71</v>
      </c>
      <c r="I14" s="171">
        <f>1872+188</f>
        <v>2060</v>
      </c>
      <c r="J14" s="190">
        <f>I14*30*24</f>
        <v>1483200</v>
      </c>
      <c r="K14" s="58" t="s">
        <v>5</v>
      </c>
      <c r="L14" s="58" t="s">
        <v>5</v>
      </c>
      <c r="M14" s="58" t="s">
        <v>5</v>
      </c>
      <c r="N14"/>
      <c r="O14" s="5"/>
    </row>
    <row r="15" spans="1:15" s="30" customFormat="1" ht="11.1" customHeight="1" x14ac:dyDescent="0.2">
      <c r="A15" s="11"/>
      <c r="B15" s="52" t="s">
        <v>19</v>
      </c>
      <c r="C15" s="54" t="s">
        <v>5</v>
      </c>
      <c r="D15" s="170"/>
      <c r="E15" s="177" t="s">
        <v>214</v>
      </c>
      <c r="F15" s="194">
        <v>99.38</v>
      </c>
      <c r="G15" s="175">
        <v>384.16666666666669</v>
      </c>
      <c r="H15" s="181">
        <v>70</v>
      </c>
      <c r="I15" s="171">
        <f>1872+188</f>
        <v>2060</v>
      </c>
      <c r="J15" s="190">
        <f>I15*31*24</f>
        <v>1532640</v>
      </c>
      <c r="K15" s="58" t="s">
        <v>5</v>
      </c>
      <c r="L15" s="58" t="s">
        <v>5</v>
      </c>
      <c r="M15" s="58" t="s">
        <v>5</v>
      </c>
      <c r="N15"/>
      <c r="O15" s="5"/>
    </row>
    <row r="16" spans="1:15" s="30" customFormat="1" ht="11.1" customHeight="1" x14ac:dyDescent="0.2">
      <c r="A16" s="11"/>
      <c r="B16" s="52" t="s">
        <v>20</v>
      </c>
      <c r="C16" s="54" t="s">
        <v>5</v>
      </c>
      <c r="D16" s="66"/>
      <c r="E16" s="177" t="s">
        <v>214</v>
      </c>
      <c r="F16" s="194"/>
      <c r="G16" s="175"/>
      <c r="H16" s="180"/>
      <c r="I16" s="69"/>
      <c r="J16" s="191"/>
      <c r="K16" s="58" t="s">
        <v>5</v>
      </c>
      <c r="L16" s="58" t="s">
        <v>5</v>
      </c>
      <c r="M16" s="58" t="s">
        <v>5</v>
      </c>
      <c r="N16"/>
      <c r="O16" s="5"/>
    </row>
    <row r="17" spans="1:15" s="30" customFormat="1" ht="11.1" customHeight="1" x14ac:dyDescent="0.2">
      <c r="A17" s="11"/>
      <c r="B17" s="52" t="s">
        <v>21</v>
      </c>
      <c r="C17" s="54" t="s">
        <v>5</v>
      </c>
      <c r="D17" s="66"/>
      <c r="E17" s="177" t="s">
        <v>214</v>
      </c>
      <c r="F17" s="194"/>
      <c r="G17" s="175"/>
      <c r="H17" s="180"/>
      <c r="I17" s="69"/>
      <c r="J17" s="192"/>
      <c r="K17" s="58" t="s">
        <v>5</v>
      </c>
      <c r="L17" s="58" t="s">
        <v>5</v>
      </c>
      <c r="M17" s="58" t="s">
        <v>5</v>
      </c>
      <c r="N17"/>
      <c r="O17" s="5"/>
    </row>
    <row r="18" spans="1:15" s="30" customFormat="1" ht="11.1" customHeight="1" x14ac:dyDescent="0.2">
      <c r="A18" s="11"/>
      <c r="B18" s="52" t="s">
        <v>22</v>
      </c>
      <c r="C18" s="54" t="s">
        <v>5</v>
      </c>
      <c r="D18" s="66"/>
      <c r="E18" s="177" t="s">
        <v>214</v>
      </c>
      <c r="F18" s="194"/>
      <c r="G18" s="175"/>
      <c r="H18" s="180"/>
      <c r="I18" s="69"/>
      <c r="J18" s="191"/>
      <c r="K18" s="58" t="s">
        <v>5</v>
      </c>
      <c r="L18" s="58" t="s">
        <v>5</v>
      </c>
      <c r="M18" s="58" t="s">
        <v>5</v>
      </c>
      <c r="N18"/>
      <c r="O18" s="5"/>
    </row>
    <row r="19" spans="1:15" s="30" customFormat="1" ht="11.1" customHeight="1" thickBot="1" x14ac:dyDescent="0.25">
      <c r="A19" s="11"/>
      <c r="B19" s="52" t="s">
        <v>23</v>
      </c>
      <c r="C19" s="54" t="s">
        <v>5</v>
      </c>
      <c r="D19" s="66"/>
      <c r="E19" s="187" t="s">
        <v>214</v>
      </c>
      <c r="F19" s="194"/>
      <c r="G19" s="175"/>
      <c r="H19" s="180"/>
      <c r="I19" s="69"/>
      <c r="J19" s="192"/>
      <c r="K19" s="58" t="s">
        <v>5</v>
      </c>
      <c r="L19" s="58" t="s">
        <v>5</v>
      </c>
      <c r="M19" s="58" t="s">
        <v>5</v>
      </c>
      <c r="N19"/>
      <c r="O19" s="5"/>
    </row>
    <row r="20" spans="1:15" s="30" customFormat="1" ht="11.1" customHeight="1" thickBot="1" x14ac:dyDescent="0.25">
      <c r="A20" s="11"/>
      <c r="B20" s="53" t="s">
        <v>24</v>
      </c>
      <c r="C20" s="59"/>
      <c r="D20" s="185"/>
      <c r="E20" s="189" t="s">
        <v>215</v>
      </c>
      <c r="F20" s="243">
        <f>SUM(F8:F19)/8</f>
        <v>99.472716577635325</v>
      </c>
      <c r="G20" s="186"/>
      <c r="H20" s="182"/>
      <c r="I20" s="86"/>
      <c r="J20" s="193"/>
      <c r="K20" s="61"/>
      <c r="L20" s="61"/>
      <c r="M20" s="61"/>
      <c r="N20"/>
      <c r="O20" s="5"/>
    </row>
    <row r="21" spans="1:15" s="30" customFormat="1" ht="21.95" customHeight="1" thickBot="1" x14ac:dyDescent="0.25">
      <c r="A21" s="11"/>
      <c r="B21" s="43" t="s">
        <v>25</v>
      </c>
      <c r="C21" s="209" t="s">
        <v>26</v>
      </c>
      <c r="D21" s="210"/>
      <c r="E21" s="215" t="s">
        <v>221</v>
      </c>
      <c r="F21" s="216"/>
      <c r="G21" s="217"/>
      <c r="H21" s="217"/>
      <c r="I21" s="217"/>
      <c r="J21" s="217"/>
      <c r="K21" s="217"/>
      <c r="L21" s="217"/>
      <c r="M21" s="217"/>
      <c r="N21"/>
      <c r="O21" s="5"/>
    </row>
    <row r="22" spans="1:15" x14ac:dyDescent="0.2">
      <c r="A22" s="11"/>
      <c r="B22" s="218"/>
      <c r="C22" s="218"/>
      <c r="D22" s="218"/>
      <c r="E22" s="218"/>
      <c r="F22" s="218"/>
      <c r="G22" s="218"/>
      <c r="H22" s="218"/>
      <c r="I22" s="218"/>
      <c r="J22" s="11"/>
      <c r="K22" s="11"/>
      <c r="L22" s="11"/>
      <c r="M22" s="5"/>
      <c r="N22" s="5"/>
    </row>
    <row r="23" spans="1:15" ht="13.5" x14ac:dyDescent="0.2">
      <c r="A23" s="11"/>
      <c r="B23" s="20" t="s">
        <v>0</v>
      </c>
      <c r="C23" s="20" t="s">
        <v>2</v>
      </c>
      <c r="D23" s="20" t="s">
        <v>3</v>
      </c>
      <c r="E23" s="21" t="s">
        <v>1</v>
      </c>
      <c r="F23" s="21" t="s">
        <v>1</v>
      </c>
      <c r="G23" s="21"/>
      <c r="H23" s="21" t="s">
        <v>1</v>
      </c>
      <c r="I23" s="11"/>
      <c r="J23" s="11"/>
      <c r="K23" s="11"/>
      <c r="L23" s="11"/>
      <c r="M23" s="5"/>
      <c r="N23" s="5"/>
    </row>
    <row r="24" spans="1:15" x14ac:dyDescent="0.2">
      <c r="A24" s="19"/>
      <c r="B24" s="207" t="str">
        <f>IF($A$4=$B$27,$B$23,"")</f>
        <v/>
      </c>
      <c r="C24" s="207"/>
      <c r="D24" s="207"/>
      <c r="E24" s="23" t="str">
        <f>IF($D$4=$E$27,$C$23,"")</f>
        <v/>
      </c>
      <c r="F24" s="23" t="str">
        <f>IF($G$4=$F$27,$D$23,"")</f>
        <v/>
      </c>
      <c r="G24" s="23"/>
      <c r="H24" s="19"/>
      <c r="J24" s="176"/>
    </row>
    <row r="25" spans="1:15" x14ac:dyDescent="0.2">
      <c r="A25" s="22"/>
      <c r="B25" s="208" t="str">
        <f>IF($B$4=$E$23,"",$B$4)</f>
        <v/>
      </c>
      <c r="C25" s="208"/>
      <c r="D25" s="208"/>
      <c r="E25" s="25" t="str">
        <f>IF($E$4=$F$23,"",$E$4)</f>
        <v/>
      </c>
      <c r="F25" s="26" t="str">
        <f>IF($H$4=$H$23,"",$H$4)</f>
        <v/>
      </c>
      <c r="G25" s="26"/>
      <c r="H25" s="19"/>
    </row>
    <row r="26" spans="1:15" x14ac:dyDescent="0.2">
      <c r="A26" s="24"/>
      <c r="B26" s="27"/>
      <c r="C26" s="27"/>
      <c r="D26" s="28"/>
      <c r="E26" s="27"/>
      <c r="F26" s="28"/>
      <c r="G26" s="28"/>
      <c r="H26" s="19"/>
    </row>
    <row r="27" spans="1:15" x14ac:dyDescent="0.2">
      <c r="A27" s="27"/>
      <c r="B27" s="29">
        <v>1</v>
      </c>
      <c r="C27" s="29"/>
      <c r="D27" s="29"/>
      <c r="E27" s="29">
        <v>2</v>
      </c>
      <c r="F27" s="29">
        <v>3</v>
      </c>
      <c r="G27" s="29"/>
      <c r="H27" s="19"/>
    </row>
    <row r="28" spans="1:15" x14ac:dyDescent="0.2">
      <c r="A28" s="29"/>
    </row>
  </sheetData>
  <mergeCells count="6">
    <mergeCell ref="E21:M21"/>
    <mergeCell ref="B4:C4"/>
    <mergeCell ref="B24:D24"/>
    <mergeCell ref="B25:D25"/>
    <mergeCell ref="C21:D21"/>
    <mergeCell ref="B22:I22"/>
  </mergeCells>
  <phoneticPr fontId="0" type="noConversion"/>
  <conditionalFormatting sqref="E26 B23:D23 B26:C26 A27">
    <cfRule type="expression" dxfId="222" priority="13" stopIfTrue="1">
      <formula>IF($B$4="***","")</formula>
    </cfRule>
  </conditionalFormatting>
  <conditionalFormatting sqref="G24">
    <cfRule type="cellIs" dxfId="221" priority="14" stopIfTrue="1" operator="notEqual">
      <formula>""</formula>
    </cfRule>
  </conditionalFormatting>
  <conditionalFormatting sqref="G25">
    <cfRule type="cellIs" dxfId="220" priority="15" stopIfTrue="1" operator="notEqual">
      <formula>""</formula>
    </cfRule>
  </conditionalFormatting>
  <conditionalFormatting sqref="B24:F24">
    <cfRule type="cellIs" dxfId="219" priority="16" stopIfTrue="1" operator="notEqual">
      <formula>""</formula>
    </cfRule>
  </conditionalFormatting>
  <conditionalFormatting sqref="B25:F25">
    <cfRule type="cellIs" dxfId="218" priority="17" stopIfTrue="1" operator="notEqual">
      <formula>""</formula>
    </cfRule>
  </conditionalFormatting>
  <conditionalFormatting sqref="B4:C4">
    <cfRule type="cellIs" dxfId="217" priority="18" stopIfTrue="1" operator="notEqual">
      <formula>$E$23</formula>
    </cfRule>
  </conditionalFormatting>
  <conditionalFormatting sqref="E4:F4">
    <cfRule type="cellIs" dxfId="216" priority="19" stopIfTrue="1" operator="notEqual">
      <formula>$F$23</formula>
    </cfRule>
  </conditionalFormatting>
  <conditionalFormatting sqref="H4">
    <cfRule type="cellIs" dxfId="215" priority="20" stopIfTrue="1" operator="notEqual">
      <formula>$H$23</formula>
    </cfRule>
  </conditionalFormatting>
  <conditionalFormatting sqref="A4">
    <cfRule type="cellIs" dxfId="214" priority="21" stopIfTrue="1" operator="equal">
      <formula>$B$27</formula>
    </cfRule>
  </conditionalFormatting>
  <conditionalFormatting sqref="D4">
    <cfRule type="cellIs" dxfId="213" priority="22" stopIfTrue="1" operator="equal">
      <formula>$E$27</formula>
    </cfRule>
  </conditionalFormatting>
  <conditionalFormatting sqref="G4">
    <cfRule type="cellIs" dxfId="212" priority="23" stopIfTrue="1" operator="equal">
      <formula>$F$27</formula>
    </cfRule>
  </conditionalFormatting>
  <conditionalFormatting sqref="K8:M19">
    <cfRule type="cellIs" dxfId="211" priority="24" stopIfTrue="1" operator="notEqual">
      <formula>$A$6</formula>
    </cfRule>
  </conditionalFormatting>
  <conditionalFormatting sqref="C8:D19 E8:E20 F8:J8 F9:F10 J9:J12 H9:I19">
    <cfRule type="cellIs" dxfId="210" priority="25" stopIfTrue="1" operator="notEqual">
      <formula>$A$6</formula>
    </cfRule>
  </conditionalFormatting>
  <conditionalFormatting sqref="C21:D21">
    <cfRule type="cellIs" dxfId="209" priority="26" stopIfTrue="1" operator="notEqual">
      <formula>$A$6</formula>
    </cfRule>
  </conditionalFormatting>
  <conditionalFormatting sqref="H13:I13 I14:I15">
    <cfRule type="cellIs" dxfId="208" priority="12" stopIfTrue="1" operator="notEqual">
      <formula>$A$6</formula>
    </cfRule>
  </conditionalFormatting>
  <conditionalFormatting sqref="H19">
    <cfRule type="cellIs" dxfId="207" priority="10" stopIfTrue="1" operator="notEqual">
      <formula>$A$6</formula>
    </cfRule>
  </conditionalFormatting>
  <conditionalFormatting sqref="H16">
    <cfRule type="cellIs" dxfId="206" priority="9" stopIfTrue="1" operator="notEqual">
      <formula>$A$6</formula>
    </cfRule>
  </conditionalFormatting>
  <conditionalFormatting sqref="H18:I18">
    <cfRule type="cellIs" dxfId="205" priority="8" stopIfTrue="1" operator="notEqual">
      <formula>$A$6</formula>
    </cfRule>
  </conditionalFormatting>
  <conditionalFormatting sqref="G9:G20">
    <cfRule type="cellIs" dxfId="204" priority="7" stopIfTrue="1" operator="notEqual">
      <formula>$A$6</formula>
    </cfRule>
  </conditionalFormatting>
  <conditionalFormatting sqref="J16:J19">
    <cfRule type="cellIs" dxfId="203" priority="6" stopIfTrue="1" operator="notEqual">
      <formula>$A$6</formula>
    </cfRule>
  </conditionalFormatting>
  <conditionalFormatting sqref="F20">
    <cfRule type="cellIs" dxfId="202" priority="5" stopIfTrue="1" operator="notEqual">
      <formula>$A$6</formula>
    </cfRule>
  </conditionalFormatting>
  <conditionalFormatting sqref="F11:F12">
    <cfRule type="cellIs" dxfId="201" priority="3" stopIfTrue="1" operator="notEqual">
      <formula>$A$6</formula>
    </cfRule>
  </conditionalFormatting>
  <conditionalFormatting sqref="J13:J15">
    <cfRule type="cellIs" dxfId="200" priority="2" stopIfTrue="1" operator="notEqual">
      <formula>$A$6</formula>
    </cfRule>
  </conditionalFormatting>
  <conditionalFormatting sqref="F13:F19">
    <cfRule type="cellIs" dxfId="199" priority="1" stopIfTrue="1" operator="notEqual">
      <formula>$A$6</formula>
    </cfRule>
  </conditionalFormatting>
  <pageMargins left="0.39370078740157483" right="0.39370078740157483" top="0.98425196850393704" bottom="0.98425196850393704" header="0.51181102362204722" footer="0.51181102362204722"/>
  <pageSetup paperSize="9" scale="89" fitToHeight="0" orientation="landscape" r:id="rId1"/>
  <headerFooter alignWithMargins="0"/>
  <ignoredErrors>
    <ignoredError sqref="E8:E19"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
  <sheetViews>
    <sheetView showGridLines="0" workbookViewId="0">
      <selection activeCell="H26" sqref="H26"/>
    </sheetView>
  </sheetViews>
  <sheetFormatPr defaultRowHeight="12.75" x14ac:dyDescent="0.2"/>
  <cols>
    <col min="1" max="1" width="10.7109375" customWidth="1"/>
    <col min="3" max="4" width="5.7109375" customWidth="1"/>
    <col min="5" max="5" width="8.140625" customWidth="1"/>
    <col min="6" max="6" width="10.7109375" customWidth="1"/>
    <col min="7" max="9" width="5.7109375" customWidth="1"/>
    <col min="10" max="11" width="9.42578125" customWidth="1"/>
    <col min="12" max="14" width="4.7109375" customWidth="1"/>
  </cols>
  <sheetData>
    <row r="1" spans="1:14" ht="18" customHeight="1" x14ac:dyDescent="0.2">
      <c r="A1" s="1"/>
      <c r="B1" s="2"/>
      <c r="C1" s="1"/>
      <c r="D1" s="3"/>
      <c r="E1" s="3"/>
      <c r="F1" s="3"/>
      <c r="G1" s="3"/>
      <c r="H1" s="3"/>
      <c r="I1" s="3"/>
      <c r="J1" s="3"/>
      <c r="K1" s="3"/>
      <c r="L1" s="4"/>
      <c r="M1" s="5"/>
      <c r="N1" s="5"/>
    </row>
    <row r="2" spans="1:14" ht="18" customHeight="1" x14ac:dyDescent="0.2">
      <c r="A2" s="1"/>
      <c r="B2" s="2"/>
      <c r="C2" s="1"/>
      <c r="D2" s="3"/>
      <c r="E2" s="3"/>
      <c r="F2" s="3"/>
      <c r="G2" s="3"/>
      <c r="H2" s="3"/>
      <c r="I2" s="3"/>
      <c r="J2" s="3"/>
      <c r="K2" s="3"/>
      <c r="L2" s="4"/>
      <c r="M2" s="5"/>
      <c r="N2" s="5"/>
    </row>
    <row r="3" spans="1:14" ht="11.25" customHeight="1" x14ac:dyDescent="0.2">
      <c r="A3" s="1"/>
      <c r="B3" s="2"/>
      <c r="C3" s="1"/>
      <c r="D3" s="3"/>
      <c r="E3" s="3"/>
      <c r="F3" s="3"/>
      <c r="G3" s="3"/>
      <c r="H3" s="3"/>
      <c r="I3" s="3"/>
      <c r="J3" s="3"/>
      <c r="K3" s="3"/>
      <c r="L3" s="4"/>
      <c r="M3" s="5"/>
      <c r="N3" s="5"/>
    </row>
    <row r="4" spans="1:14"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92</v>
      </c>
    </row>
    <row r="5" spans="1:14" ht="20.100000000000001" customHeight="1" x14ac:dyDescent="0.35">
      <c r="A5" s="62" t="s">
        <v>43</v>
      </c>
      <c r="B5" s="63" t="s">
        <v>44</v>
      </c>
      <c r="C5" s="49"/>
      <c r="D5" s="49"/>
      <c r="E5" s="49"/>
      <c r="F5" s="49"/>
      <c r="G5" s="49"/>
      <c r="H5" s="49"/>
      <c r="I5" s="49"/>
      <c r="J5" s="49"/>
    </row>
    <row r="6" spans="1:14" ht="13.5" thickBot="1" x14ac:dyDescent="0.25">
      <c r="A6" s="130" t="s">
        <v>5</v>
      </c>
      <c r="B6" s="28"/>
      <c r="C6" s="28"/>
      <c r="D6" s="28"/>
      <c r="E6" s="28"/>
      <c r="F6" s="28"/>
      <c r="G6" s="28"/>
      <c r="H6" s="30"/>
      <c r="I6" s="30"/>
      <c r="J6" s="30"/>
    </row>
    <row r="7" spans="1:14" ht="31.5" customHeight="1" x14ac:dyDescent="0.2">
      <c r="B7" s="50" t="s">
        <v>6</v>
      </c>
      <c r="C7" s="51" t="s">
        <v>40</v>
      </c>
      <c r="D7" s="51" t="s">
        <v>38</v>
      </c>
      <c r="E7" s="42" t="s">
        <v>7</v>
      </c>
      <c r="F7" s="67" t="s">
        <v>45</v>
      </c>
      <c r="G7" s="51" t="s">
        <v>39</v>
      </c>
      <c r="H7" s="51" t="s">
        <v>41</v>
      </c>
      <c r="I7" s="51" t="s">
        <v>42</v>
      </c>
    </row>
    <row r="8" spans="1:14" ht="10.5" customHeight="1" x14ac:dyDescent="0.2">
      <c r="B8" s="52" t="s">
        <v>12</v>
      </c>
      <c r="C8" s="54" t="s">
        <v>5</v>
      </c>
      <c r="D8" s="106">
        <v>0</v>
      </c>
      <c r="E8" s="106">
        <v>0</v>
      </c>
      <c r="F8" s="69"/>
      <c r="G8" s="54" t="s">
        <v>5</v>
      </c>
      <c r="H8" s="54" t="s">
        <v>5</v>
      </c>
      <c r="I8" s="54" t="s">
        <v>5</v>
      </c>
    </row>
    <row r="9" spans="1:14" ht="11.1" customHeight="1" x14ac:dyDescent="0.2">
      <c r="B9" s="52" t="s">
        <v>13</v>
      </c>
      <c r="C9" s="54" t="s">
        <v>5</v>
      </c>
      <c r="D9" s="106">
        <v>0</v>
      </c>
      <c r="E9" s="106">
        <v>0</v>
      </c>
      <c r="F9" s="69"/>
      <c r="G9" s="54" t="s">
        <v>5</v>
      </c>
      <c r="H9" s="54" t="s">
        <v>5</v>
      </c>
      <c r="I9" s="54" t="s">
        <v>5</v>
      </c>
    </row>
    <row r="10" spans="1:14" ht="11.1" customHeight="1" x14ac:dyDescent="0.2">
      <c r="B10" s="52" t="s">
        <v>14</v>
      </c>
      <c r="C10" s="54" t="s">
        <v>5</v>
      </c>
      <c r="D10" s="106">
        <v>0</v>
      </c>
      <c r="E10" s="106">
        <v>0</v>
      </c>
      <c r="F10" s="69"/>
      <c r="G10" s="54" t="s">
        <v>5</v>
      </c>
      <c r="H10" s="54" t="s">
        <v>5</v>
      </c>
      <c r="I10" s="54" t="s">
        <v>5</v>
      </c>
    </row>
    <row r="11" spans="1:14" ht="11.1" customHeight="1" x14ac:dyDescent="0.2">
      <c r="B11" s="52" t="s">
        <v>15</v>
      </c>
      <c r="C11" s="54" t="s">
        <v>5</v>
      </c>
      <c r="D11" s="106">
        <v>0</v>
      </c>
      <c r="E11" s="106">
        <v>0</v>
      </c>
      <c r="F11" s="69"/>
      <c r="G11" s="54" t="s">
        <v>5</v>
      </c>
      <c r="H11" s="54" t="s">
        <v>5</v>
      </c>
      <c r="I11" s="54" t="s">
        <v>5</v>
      </c>
    </row>
    <row r="12" spans="1:14" ht="11.1" customHeight="1" x14ac:dyDescent="0.2">
      <c r="B12" s="52" t="s">
        <v>16</v>
      </c>
      <c r="C12" s="54" t="s">
        <v>5</v>
      </c>
      <c r="D12" s="106">
        <v>0</v>
      </c>
      <c r="E12" s="106">
        <v>0</v>
      </c>
      <c r="F12" s="69"/>
      <c r="G12" s="54" t="s">
        <v>5</v>
      </c>
      <c r="H12" s="54" t="s">
        <v>5</v>
      </c>
      <c r="I12" s="54" t="s">
        <v>5</v>
      </c>
    </row>
    <row r="13" spans="1:14" ht="11.1" customHeight="1" x14ac:dyDescent="0.2">
      <c r="B13" s="52" t="s">
        <v>17</v>
      </c>
      <c r="C13" s="54" t="s">
        <v>5</v>
      </c>
      <c r="D13" s="66">
        <v>52.66</v>
      </c>
      <c r="E13" s="107">
        <v>59</v>
      </c>
      <c r="F13" s="69"/>
      <c r="G13" s="54" t="s">
        <v>5</v>
      </c>
      <c r="H13" s="54" t="s">
        <v>5</v>
      </c>
      <c r="I13" s="54" t="s">
        <v>5</v>
      </c>
    </row>
    <row r="14" spans="1:14" ht="11.1" customHeight="1" x14ac:dyDescent="0.2">
      <c r="B14" s="52" t="s">
        <v>18</v>
      </c>
      <c r="C14" s="54" t="s">
        <v>5</v>
      </c>
      <c r="D14" s="106">
        <v>0</v>
      </c>
      <c r="E14" s="106">
        <v>0</v>
      </c>
      <c r="F14" s="69"/>
      <c r="G14" s="54" t="s">
        <v>5</v>
      </c>
      <c r="H14" s="54" t="s">
        <v>5</v>
      </c>
      <c r="I14" s="54" t="s">
        <v>5</v>
      </c>
    </row>
    <row r="15" spans="1:14" ht="11.1" customHeight="1" x14ac:dyDescent="0.2">
      <c r="B15" s="52" t="s">
        <v>19</v>
      </c>
      <c r="C15" s="54" t="s">
        <v>5</v>
      </c>
      <c r="D15" s="106">
        <v>0</v>
      </c>
      <c r="E15" s="106">
        <v>0</v>
      </c>
      <c r="F15" s="69"/>
      <c r="G15" s="54" t="s">
        <v>5</v>
      </c>
      <c r="H15" s="54" t="s">
        <v>5</v>
      </c>
      <c r="I15" s="54" t="s">
        <v>5</v>
      </c>
    </row>
    <row r="16" spans="1:14" ht="11.1" customHeight="1" x14ac:dyDescent="0.2">
      <c r="B16" s="52" t="s">
        <v>20</v>
      </c>
      <c r="C16" s="54" t="s">
        <v>5</v>
      </c>
      <c r="D16" s="106">
        <v>0</v>
      </c>
      <c r="E16" s="106">
        <v>0</v>
      </c>
      <c r="F16" s="69"/>
      <c r="G16" s="54" t="s">
        <v>5</v>
      </c>
      <c r="H16" s="54" t="s">
        <v>5</v>
      </c>
      <c r="I16" s="54" t="s">
        <v>5</v>
      </c>
    </row>
    <row r="17" spans="1:14" ht="11.1" customHeight="1" x14ac:dyDescent="0.2">
      <c r="B17" s="52" t="s">
        <v>21</v>
      </c>
      <c r="C17" s="54" t="s">
        <v>5</v>
      </c>
      <c r="D17" s="106">
        <v>0</v>
      </c>
      <c r="E17" s="106">
        <v>0</v>
      </c>
      <c r="F17" s="69"/>
      <c r="G17" s="54" t="s">
        <v>5</v>
      </c>
      <c r="H17" s="54" t="s">
        <v>5</v>
      </c>
      <c r="I17" s="54" t="s">
        <v>5</v>
      </c>
    </row>
    <row r="18" spans="1:14" ht="11.1" customHeight="1" x14ac:dyDescent="0.2">
      <c r="B18" s="52" t="s">
        <v>22</v>
      </c>
      <c r="C18" s="54" t="s">
        <v>5</v>
      </c>
      <c r="D18" s="106">
        <v>0</v>
      </c>
      <c r="E18" s="106">
        <v>0</v>
      </c>
      <c r="F18" s="69"/>
      <c r="G18" s="54" t="s">
        <v>5</v>
      </c>
      <c r="H18" s="54" t="s">
        <v>5</v>
      </c>
      <c r="I18" s="54" t="s">
        <v>5</v>
      </c>
    </row>
    <row r="19" spans="1:14" ht="11.1" customHeight="1" x14ac:dyDescent="0.2">
      <c r="B19" s="52" t="s">
        <v>23</v>
      </c>
      <c r="C19" s="54" t="s">
        <v>5</v>
      </c>
      <c r="D19" s="66">
        <v>49.54</v>
      </c>
      <c r="E19" s="107">
        <v>59</v>
      </c>
      <c r="F19" s="69"/>
      <c r="G19" s="54" t="s">
        <v>5</v>
      </c>
      <c r="H19" s="54" t="s">
        <v>5</v>
      </c>
      <c r="I19" s="54" t="s">
        <v>5</v>
      </c>
    </row>
    <row r="20" spans="1:14" ht="11.1" customHeight="1" x14ac:dyDescent="0.2">
      <c r="B20" s="53" t="s">
        <v>24</v>
      </c>
      <c r="C20" s="59"/>
      <c r="D20" s="59"/>
      <c r="E20" s="59"/>
      <c r="F20" s="60"/>
      <c r="G20" s="57">
        <f>SUM(G8:G19)</f>
        <v>0</v>
      </c>
      <c r="H20" s="57">
        <f>SUM(H8:H19)</f>
        <v>0</v>
      </c>
      <c r="I20" s="57">
        <f>SUM(I8:I19)</f>
        <v>0</v>
      </c>
    </row>
    <row r="21" spans="1:14" ht="21.95" customHeight="1" thickBot="1" x14ac:dyDescent="0.25">
      <c r="B21" s="43" t="s">
        <v>25</v>
      </c>
      <c r="C21" s="221" t="s">
        <v>26</v>
      </c>
      <c r="D21" s="221"/>
      <c r="E21" s="219">
        <v>0.59</v>
      </c>
      <c r="F21" s="220"/>
      <c r="G21" s="220"/>
      <c r="H21" s="220"/>
      <c r="I21" s="220"/>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C27" s="103"/>
      <c r="D27" s="103"/>
      <c r="F27" s="103"/>
      <c r="G27" s="103"/>
      <c r="H27" s="103"/>
      <c r="I27" s="103"/>
      <c r="J27" s="103"/>
      <c r="K27" s="103"/>
      <c r="L27" s="11"/>
    </row>
    <row r="28" spans="1:14" x14ac:dyDescent="0.2">
      <c r="A28" s="27"/>
      <c r="B28" s="29">
        <v>1</v>
      </c>
      <c r="C28" s="29"/>
      <c r="D28" s="29"/>
      <c r="E28" s="29">
        <v>2</v>
      </c>
      <c r="F28" s="29">
        <v>3</v>
      </c>
      <c r="G28" s="29"/>
      <c r="H28" s="19"/>
    </row>
    <row r="29" spans="1:14" x14ac:dyDescent="0.2">
      <c r="A29" s="29"/>
    </row>
  </sheetData>
  <mergeCells count="5">
    <mergeCell ref="E21:I21"/>
    <mergeCell ref="B4:C4"/>
    <mergeCell ref="B25:D25"/>
    <mergeCell ref="B26:D26"/>
    <mergeCell ref="C21:D21"/>
  </mergeCells>
  <phoneticPr fontId="0" type="noConversion"/>
  <conditionalFormatting sqref="A28 B24:D24 H5:J5">
    <cfRule type="expression" dxfId="198" priority="1" stopIfTrue="1">
      <formula>IF($B$4="***","")</formula>
    </cfRule>
  </conditionalFormatting>
  <conditionalFormatting sqref="G25">
    <cfRule type="cellIs" dxfId="197" priority="2" stopIfTrue="1" operator="notEqual">
      <formula>""</formula>
    </cfRule>
  </conditionalFormatting>
  <conditionalFormatting sqref="G26">
    <cfRule type="cellIs" dxfId="196" priority="3" stopIfTrue="1" operator="notEqual">
      <formula>""</formula>
    </cfRule>
  </conditionalFormatting>
  <conditionalFormatting sqref="B25:F25">
    <cfRule type="cellIs" dxfId="195" priority="4" stopIfTrue="1" operator="notEqual">
      <formula>""</formula>
    </cfRule>
  </conditionalFormatting>
  <conditionalFormatting sqref="B26:F26">
    <cfRule type="cellIs" dxfId="194" priority="5" stopIfTrue="1" operator="notEqual">
      <formula>""</formula>
    </cfRule>
  </conditionalFormatting>
  <conditionalFormatting sqref="B4:C4">
    <cfRule type="cellIs" dxfId="193" priority="6" stopIfTrue="1" operator="notEqual">
      <formula>$E$24</formula>
    </cfRule>
  </conditionalFormatting>
  <conditionalFormatting sqref="E4:F4">
    <cfRule type="cellIs" dxfId="192" priority="7" stopIfTrue="1" operator="notEqual">
      <formula>$F$24</formula>
    </cfRule>
  </conditionalFormatting>
  <conditionalFormatting sqref="H4">
    <cfRule type="cellIs" dxfId="191" priority="8" stopIfTrue="1" operator="notEqual">
      <formula>$H$24</formula>
    </cfRule>
  </conditionalFormatting>
  <conditionalFormatting sqref="A4">
    <cfRule type="cellIs" dxfId="190" priority="9" stopIfTrue="1" operator="equal">
      <formula>$B$28</formula>
    </cfRule>
  </conditionalFormatting>
  <conditionalFormatting sqref="D4">
    <cfRule type="cellIs" dxfId="189" priority="10" stopIfTrue="1" operator="equal">
      <formula>$E$28</formula>
    </cfRule>
  </conditionalFormatting>
  <conditionalFormatting sqref="G4">
    <cfRule type="cellIs" dxfId="188" priority="11" stopIfTrue="1" operator="equal">
      <formula>$F$28</formula>
    </cfRule>
  </conditionalFormatting>
  <conditionalFormatting sqref="F8:I19 C9:C19 D13:E13 D19:E19">
    <cfRule type="cellIs" dxfId="187" priority="12" stopIfTrue="1" operator="notEqual">
      <formula>#REF!</formula>
    </cfRule>
  </conditionalFormatting>
  <conditionalFormatting sqref="C21:D21">
    <cfRule type="cellIs" dxfId="186" priority="13" stopIfTrue="1" operator="notEqual">
      <formula>#REF!</formula>
    </cfRule>
  </conditionalFormatting>
  <conditionalFormatting sqref="C8:E8 D9:E12 D14:E18">
    <cfRule type="cellIs" dxfId="185" priority="14"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showGridLines="0" workbookViewId="0"/>
  </sheetViews>
  <sheetFormatPr defaultRowHeight="12.75" x14ac:dyDescent="0.2"/>
  <cols>
    <col min="1" max="1" width="10.7109375" customWidth="1"/>
    <col min="3" max="4" width="5.7109375" customWidth="1"/>
    <col min="5" max="5" width="9.5703125" customWidth="1"/>
    <col min="6" max="6" width="10.140625" customWidth="1"/>
    <col min="7" max="7" width="8.5703125" customWidth="1"/>
    <col min="8" max="8" width="8.7109375" customWidth="1"/>
    <col min="9" max="9" width="13.42578125" customWidth="1"/>
    <col min="10" max="10" width="12.5703125" customWidth="1"/>
    <col min="11" max="11" width="8.85546875" customWidth="1"/>
    <col min="12" max="12" width="9.28515625" customWidth="1"/>
    <col min="14" max="14" width="14" customWidth="1"/>
    <col min="15" max="15" width="12.85546875" customWidth="1"/>
    <col min="16" max="18" width="4.7109375" customWidth="1"/>
  </cols>
  <sheetData>
    <row r="1" spans="1:18" ht="18" customHeight="1" x14ac:dyDescent="0.2">
      <c r="A1" s="1"/>
      <c r="B1" s="2"/>
      <c r="C1" s="1"/>
      <c r="D1" s="3"/>
      <c r="E1" s="3"/>
      <c r="F1" s="3"/>
      <c r="G1" s="3"/>
      <c r="H1" s="3"/>
      <c r="I1" s="3"/>
      <c r="J1" s="3"/>
      <c r="K1" s="3"/>
      <c r="L1" s="4"/>
      <c r="M1" s="5"/>
      <c r="N1" s="5"/>
    </row>
    <row r="2" spans="1:18" ht="18" customHeight="1" x14ac:dyDescent="0.2">
      <c r="A2" s="1"/>
      <c r="B2" s="2"/>
      <c r="C2" s="1"/>
      <c r="D2" s="3"/>
      <c r="E2" s="3"/>
      <c r="F2" s="3"/>
      <c r="G2" s="3"/>
      <c r="H2" s="3"/>
      <c r="I2" s="3"/>
      <c r="J2" s="3"/>
      <c r="K2" s="3"/>
      <c r="L2" s="4"/>
      <c r="M2" s="5"/>
      <c r="N2" s="5"/>
    </row>
    <row r="3" spans="1:18" ht="11.25" customHeight="1" x14ac:dyDescent="0.2">
      <c r="A3" s="1"/>
      <c r="B3" s="2"/>
      <c r="C3" s="1"/>
      <c r="D3" s="3"/>
      <c r="E3" s="3"/>
      <c r="F3" s="3"/>
      <c r="G3" s="3"/>
      <c r="H3" s="3"/>
      <c r="I3" s="3"/>
      <c r="J3" s="3"/>
      <c r="K3" s="3"/>
      <c r="L3" s="4"/>
      <c r="M3" s="5"/>
      <c r="N3" s="5"/>
    </row>
    <row r="4" spans="1:18"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8" s="49" customFormat="1" ht="20.100000000000001" customHeight="1" x14ac:dyDescent="0.35">
      <c r="A5" s="31" t="s">
        <v>49</v>
      </c>
      <c r="B5" s="32" t="s">
        <v>50</v>
      </c>
      <c r="C5" s="33"/>
      <c r="D5" s="33"/>
      <c r="E5" s="33"/>
      <c r="F5" s="6"/>
      <c r="G5" s="6"/>
      <c r="H5" s="6"/>
      <c r="I5" s="6"/>
      <c r="J5" s="6"/>
      <c r="K5" s="6"/>
      <c r="L5" s="6"/>
      <c r="M5" s="6"/>
      <c r="N5" s="5"/>
      <c r="O5" s="5"/>
    </row>
    <row r="6" spans="1:18" s="30" customFormat="1" ht="18.75" thickBot="1" x14ac:dyDescent="0.25">
      <c r="A6" s="7" t="s">
        <v>5</v>
      </c>
      <c r="B6" s="8"/>
      <c r="C6" s="9"/>
      <c r="D6" s="10"/>
      <c r="E6" s="10"/>
      <c r="F6" s="10"/>
      <c r="G6" s="10"/>
      <c r="H6" s="10"/>
      <c r="I6" s="10"/>
      <c r="J6" s="10"/>
      <c r="K6" s="10"/>
      <c r="L6" s="10"/>
      <c r="M6" s="10"/>
      <c r="N6" s="5"/>
      <c r="O6" s="5"/>
    </row>
    <row r="7" spans="1:18" ht="31.5" customHeight="1" x14ac:dyDescent="0.2">
      <c r="B7" s="50" t="s">
        <v>6</v>
      </c>
      <c r="C7" s="51" t="s">
        <v>40</v>
      </c>
      <c r="D7" s="51" t="s">
        <v>38</v>
      </c>
      <c r="E7" s="42" t="s">
        <v>79</v>
      </c>
      <c r="F7" s="37" t="s">
        <v>84</v>
      </c>
      <c r="G7" s="42" t="s">
        <v>86</v>
      </c>
      <c r="H7" s="37" t="s">
        <v>85</v>
      </c>
      <c r="I7" s="67" t="s">
        <v>77</v>
      </c>
      <c r="J7" s="67" t="s">
        <v>78</v>
      </c>
      <c r="K7" s="42" t="s">
        <v>80</v>
      </c>
      <c r="L7" s="37" t="s">
        <v>81</v>
      </c>
      <c r="M7" s="37" t="s">
        <v>48</v>
      </c>
      <c r="N7" s="67" t="s">
        <v>82</v>
      </c>
      <c r="O7" s="67" t="s">
        <v>83</v>
      </c>
      <c r="P7" s="51" t="s">
        <v>39</v>
      </c>
      <c r="Q7" s="51" t="s">
        <v>41</v>
      </c>
      <c r="R7" s="51" t="s">
        <v>42</v>
      </c>
    </row>
    <row r="8" spans="1:18" ht="10.5" customHeight="1" x14ac:dyDescent="0.2">
      <c r="B8" s="52" t="s">
        <v>12</v>
      </c>
      <c r="C8" s="54" t="s">
        <v>5</v>
      </c>
      <c r="D8" s="54" t="s">
        <v>5</v>
      </c>
      <c r="E8" s="66">
        <v>1.6666666666666667</v>
      </c>
      <c r="F8" s="73" t="e">
        <f t="shared" ref="F8:F19" si="0">((I8/J8)/1000)</f>
        <v>#VALUE!</v>
      </c>
      <c r="G8" s="68">
        <f>E8</f>
        <v>1.6666666666666667</v>
      </c>
      <c r="H8" s="73" t="e">
        <f>F8</f>
        <v>#VALUE!</v>
      </c>
      <c r="I8" s="69" t="s">
        <v>5</v>
      </c>
      <c r="J8" s="69" t="s">
        <v>5</v>
      </c>
      <c r="K8" s="71">
        <v>1</v>
      </c>
      <c r="L8" s="72" t="e">
        <f>F8/E8*100</f>
        <v>#VALUE!</v>
      </c>
      <c r="M8" s="91" t="e">
        <f>H8/G8*100</f>
        <v>#VALUE!</v>
      </c>
      <c r="N8" s="73" t="str">
        <f>I8</f>
        <v>-</v>
      </c>
      <c r="O8" s="73" t="str">
        <f>J8</f>
        <v>-</v>
      </c>
      <c r="P8" s="13" t="s">
        <v>5</v>
      </c>
      <c r="Q8" s="13" t="s">
        <v>5</v>
      </c>
      <c r="R8" s="14" t="s">
        <v>5</v>
      </c>
    </row>
    <row r="9" spans="1:18" ht="11.1" customHeight="1" x14ac:dyDescent="0.2">
      <c r="B9" s="52" t="s">
        <v>13</v>
      </c>
      <c r="C9" s="54" t="s">
        <v>5</v>
      </c>
      <c r="D9" s="54" t="s">
        <v>5</v>
      </c>
      <c r="E9" s="66">
        <v>1.6666666666666667</v>
      </c>
      <c r="F9" s="73" t="e">
        <f t="shared" si="0"/>
        <v>#VALUE!</v>
      </c>
      <c r="G9" s="68">
        <f t="shared" ref="G9:G19" si="1">E9+G8</f>
        <v>3.3333333333333335</v>
      </c>
      <c r="H9" s="73" t="e">
        <f t="shared" ref="H9:H19" si="2">F9+H8</f>
        <v>#VALUE!</v>
      </c>
      <c r="I9" s="69" t="s">
        <v>5</v>
      </c>
      <c r="J9" s="69" t="s">
        <v>5</v>
      </c>
      <c r="K9" s="71">
        <v>1</v>
      </c>
      <c r="L9" s="72" t="e">
        <f t="shared" ref="L9:L20" si="3">F9/E9*100</f>
        <v>#VALUE!</v>
      </c>
      <c r="M9" s="91" t="e">
        <f t="shared" ref="M9:M20" si="4">H9/G9*100</f>
        <v>#VALUE!</v>
      </c>
      <c r="N9" s="73" t="e">
        <f t="shared" ref="N9:N19" si="5">I9+N8</f>
        <v>#VALUE!</v>
      </c>
      <c r="O9" s="73" t="e">
        <f t="shared" ref="O9:O19" si="6">J9+O8</f>
        <v>#VALUE!</v>
      </c>
      <c r="P9" s="13" t="s">
        <v>5</v>
      </c>
      <c r="Q9" s="13" t="s">
        <v>5</v>
      </c>
      <c r="R9" s="14" t="s">
        <v>5</v>
      </c>
    </row>
    <row r="10" spans="1:18" ht="11.1" customHeight="1" x14ac:dyDescent="0.2">
      <c r="B10" s="52" t="s">
        <v>14</v>
      </c>
      <c r="C10" s="54" t="s">
        <v>5</v>
      </c>
      <c r="D10" s="54" t="s">
        <v>5</v>
      </c>
      <c r="E10" s="66">
        <v>1.6666666666666667</v>
      </c>
      <c r="F10" s="73" t="e">
        <f t="shared" si="0"/>
        <v>#VALUE!</v>
      </c>
      <c r="G10" s="68">
        <f t="shared" si="1"/>
        <v>5</v>
      </c>
      <c r="H10" s="73" t="e">
        <f t="shared" si="2"/>
        <v>#VALUE!</v>
      </c>
      <c r="I10" s="69" t="s">
        <v>5</v>
      </c>
      <c r="J10" s="69" t="s">
        <v>5</v>
      </c>
      <c r="K10" s="71">
        <v>1</v>
      </c>
      <c r="L10" s="72" t="e">
        <f t="shared" si="3"/>
        <v>#VALUE!</v>
      </c>
      <c r="M10" s="91" t="e">
        <f t="shared" si="4"/>
        <v>#VALUE!</v>
      </c>
      <c r="N10" s="73" t="e">
        <f t="shared" si="5"/>
        <v>#VALUE!</v>
      </c>
      <c r="O10" s="73" t="e">
        <f t="shared" si="6"/>
        <v>#VALUE!</v>
      </c>
      <c r="P10" s="13" t="s">
        <v>5</v>
      </c>
      <c r="Q10" s="13" t="s">
        <v>5</v>
      </c>
      <c r="R10" s="14" t="s">
        <v>5</v>
      </c>
    </row>
    <row r="11" spans="1:18" ht="11.1" customHeight="1" x14ac:dyDescent="0.2">
      <c r="B11" s="52" t="s">
        <v>15</v>
      </c>
      <c r="C11" s="54" t="s">
        <v>5</v>
      </c>
      <c r="D11" s="54" t="s">
        <v>5</v>
      </c>
      <c r="E11" s="66">
        <v>1.6666666666666667</v>
      </c>
      <c r="F11" s="73" t="e">
        <f t="shared" si="0"/>
        <v>#VALUE!</v>
      </c>
      <c r="G11" s="68">
        <f t="shared" si="1"/>
        <v>6.666666666666667</v>
      </c>
      <c r="H11" s="73" t="e">
        <f t="shared" si="2"/>
        <v>#VALUE!</v>
      </c>
      <c r="I11" s="69" t="s">
        <v>5</v>
      </c>
      <c r="J11" s="69" t="s">
        <v>5</v>
      </c>
      <c r="K11" s="71">
        <v>1</v>
      </c>
      <c r="L11" s="72" t="e">
        <f t="shared" si="3"/>
        <v>#VALUE!</v>
      </c>
      <c r="M11" s="91" t="e">
        <f t="shared" si="4"/>
        <v>#VALUE!</v>
      </c>
      <c r="N11" s="73" t="e">
        <f t="shared" si="5"/>
        <v>#VALUE!</v>
      </c>
      <c r="O11" s="73" t="e">
        <f t="shared" si="6"/>
        <v>#VALUE!</v>
      </c>
      <c r="P11" s="13" t="s">
        <v>5</v>
      </c>
      <c r="Q11" s="13" t="s">
        <v>5</v>
      </c>
      <c r="R11" s="14" t="s">
        <v>5</v>
      </c>
    </row>
    <row r="12" spans="1:18" ht="11.1" customHeight="1" x14ac:dyDescent="0.2">
      <c r="B12" s="52" t="s">
        <v>16</v>
      </c>
      <c r="C12" s="54" t="s">
        <v>5</v>
      </c>
      <c r="D12" s="54" t="s">
        <v>5</v>
      </c>
      <c r="E12" s="66">
        <v>1.6666666666666667</v>
      </c>
      <c r="F12" s="73" t="e">
        <f t="shared" si="0"/>
        <v>#VALUE!</v>
      </c>
      <c r="G12" s="68">
        <f t="shared" si="1"/>
        <v>8.3333333333333339</v>
      </c>
      <c r="H12" s="73" t="e">
        <f t="shared" si="2"/>
        <v>#VALUE!</v>
      </c>
      <c r="I12" s="69" t="s">
        <v>5</v>
      </c>
      <c r="J12" s="69" t="s">
        <v>5</v>
      </c>
      <c r="K12" s="71">
        <v>1</v>
      </c>
      <c r="L12" s="72" t="e">
        <f t="shared" si="3"/>
        <v>#VALUE!</v>
      </c>
      <c r="M12" s="91" t="e">
        <f t="shared" si="4"/>
        <v>#VALUE!</v>
      </c>
      <c r="N12" s="73" t="e">
        <f t="shared" si="5"/>
        <v>#VALUE!</v>
      </c>
      <c r="O12" s="73" t="e">
        <f t="shared" si="6"/>
        <v>#VALUE!</v>
      </c>
      <c r="P12" s="13" t="s">
        <v>5</v>
      </c>
      <c r="Q12" s="13" t="s">
        <v>5</v>
      </c>
      <c r="R12" s="14" t="s">
        <v>5</v>
      </c>
    </row>
    <row r="13" spans="1:18" ht="11.1" customHeight="1" x14ac:dyDescent="0.2">
      <c r="B13" s="52" t="s">
        <v>17</v>
      </c>
      <c r="C13" s="54" t="s">
        <v>5</v>
      </c>
      <c r="D13" s="54" t="s">
        <v>5</v>
      </c>
      <c r="E13" s="66">
        <v>1.6666666666666667</v>
      </c>
      <c r="F13" s="73" t="e">
        <f t="shared" si="0"/>
        <v>#VALUE!</v>
      </c>
      <c r="G13" s="68">
        <f t="shared" si="1"/>
        <v>10</v>
      </c>
      <c r="H13" s="73" t="e">
        <f t="shared" si="2"/>
        <v>#VALUE!</v>
      </c>
      <c r="I13" s="69" t="s">
        <v>5</v>
      </c>
      <c r="J13" s="69" t="s">
        <v>5</v>
      </c>
      <c r="K13" s="71">
        <v>1</v>
      </c>
      <c r="L13" s="72" t="e">
        <f t="shared" si="3"/>
        <v>#VALUE!</v>
      </c>
      <c r="M13" s="91" t="e">
        <f t="shared" si="4"/>
        <v>#VALUE!</v>
      </c>
      <c r="N13" s="73" t="e">
        <f t="shared" si="5"/>
        <v>#VALUE!</v>
      </c>
      <c r="O13" s="73" t="e">
        <f t="shared" si="6"/>
        <v>#VALUE!</v>
      </c>
      <c r="P13" s="13" t="s">
        <v>5</v>
      </c>
      <c r="Q13" s="13" t="s">
        <v>5</v>
      </c>
      <c r="R13" s="14" t="s">
        <v>5</v>
      </c>
    </row>
    <row r="14" spans="1:18" ht="11.1" customHeight="1" x14ac:dyDescent="0.2">
      <c r="B14" s="52" t="s">
        <v>18</v>
      </c>
      <c r="C14" s="54" t="s">
        <v>5</v>
      </c>
      <c r="D14" s="54" t="s">
        <v>5</v>
      </c>
      <c r="E14" s="66">
        <v>1.6666666666666667</v>
      </c>
      <c r="F14" s="73" t="e">
        <f t="shared" si="0"/>
        <v>#VALUE!</v>
      </c>
      <c r="G14" s="68">
        <f t="shared" si="1"/>
        <v>11.666666666666666</v>
      </c>
      <c r="H14" s="73" t="e">
        <f t="shared" si="2"/>
        <v>#VALUE!</v>
      </c>
      <c r="I14" s="69" t="s">
        <v>5</v>
      </c>
      <c r="J14" s="69" t="s">
        <v>5</v>
      </c>
      <c r="K14" s="71">
        <v>1</v>
      </c>
      <c r="L14" s="72" t="e">
        <f t="shared" si="3"/>
        <v>#VALUE!</v>
      </c>
      <c r="M14" s="91" t="e">
        <f t="shared" si="4"/>
        <v>#VALUE!</v>
      </c>
      <c r="N14" s="73" t="e">
        <f t="shared" si="5"/>
        <v>#VALUE!</v>
      </c>
      <c r="O14" s="73" t="e">
        <f t="shared" si="6"/>
        <v>#VALUE!</v>
      </c>
      <c r="P14" s="13" t="s">
        <v>5</v>
      </c>
      <c r="Q14" s="13" t="s">
        <v>5</v>
      </c>
      <c r="R14" s="14" t="s">
        <v>5</v>
      </c>
    </row>
    <row r="15" spans="1:18" ht="11.1" customHeight="1" x14ac:dyDescent="0.2">
      <c r="B15" s="52" t="s">
        <v>19</v>
      </c>
      <c r="C15" s="54" t="s">
        <v>5</v>
      </c>
      <c r="D15" s="54" t="s">
        <v>5</v>
      </c>
      <c r="E15" s="66">
        <v>1.6666666666666667</v>
      </c>
      <c r="F15" s="73" t="e">
        <f t="shared" si="0"/>
        <v>#VALUE!</v>
      </c>
      <c r="G15" s="68">
        <f t="shared" si="1"/>
        <v>13.333333333333332</v>
      </c>
      <c r="H15" s="73" t="e">
        <f t="shared" si="2"/>
        <v>#VALUE!</v>
      </c>
      <c r="I15" s="69" t="s">
        <v>5</v>
      </c>
      <c r="J15" s="69" t="s">
        <v>5</v>
      </c>
      <c r="K15" s="71">
        <v>1</v>
      </c>
      <c r="L15" s="72" t="e">
        <f t="shared" si="3"/>
        <v>#VALUE!</v>
      </c>
      <c r="M15" s="91" t="e">
        <f t="shared" si="4"/>
        <v>#VALUE!</v>
      </c>
      <c r="N15" s="73" t="e">
        <f t="shared" si="5"/>
        <v>#VALUE!</v>
      </c>
      <c r="O15" s="73" t="e">
        <f t="shared" si="6"/>
        <v>#VALUE!</v>
      </c>
      <c r="P15" s="13" t="s">
        <v>5</v>
      </c>
      <c r="Q15" s="13" t="s">
        <v>5</v>
      </c>
      <c r="R15" s="14" t="s">
        <v>5</v>
      </c>
    </row>
    <row r="16" spans="1:18" ht="11.1" customHeight="1" x14ac:dyDescent="0.2">
      <c r="B16" s="52" t="s">
        <v>20</v>
      </c>
      <c r="C16" s="54" t="s">
        <v>5</v>
      </c>
      <c r="D16" s="54" t="s">
        <v>5</v>
      </c>
      <c r="E16" s="66">
        <v>1.6666666666666667</v>
      </c>
      <c r="F16" s="73" t="e">
        <f t="shared" si="0"/>
        <v>#VALUE!</v>
      </c>
      <c r="G16" s="68">
        <f t="shared" si="1"/>
        <v>14.999999999999998</v>
      </c>
      <c r="H16" s="73" t="e">
        <f t="shared" si="2"/>
        <v>#VALUE!</v>
      </c>
      <c r="I16" s="69" t="s">
        <v>5</v>
      </c>
      <c r="J16" s="69" t="s">
        <v>5</v>
      </c>
      <c r="K16" s="71">
        <v>1</v>
      </c>
      <c r="L16" s="72" t="e">
        <f t="shared" si="3"/>
        <v>#VALUE!</v>
      </c>
      <c r="M16" s="91" t="e">
        <f t="shared" si="4"/>
        <v>#VALUE!</v>
      </c>
      <c r="N16" s="73" t="e">
        <f t="shared" si="5"/>
        <v>#VALUE!</v>
      </c>
      <c r="O16" s="73" t="e">
        <f t="shared" si="6"/>
        <v>#VALUE!</v>
      </c>
      <c r="P16" s="13" t="s">
        <v>5</v>
      </c>
      <c r="Q16" s="13" t="s">
        <v>5</v>
      </c>
      <c r="R16" s="14" t="s">
        <v>5</v>
      </c>
    </row>
    <row r="17" spans="1:18" ht="11.1" customHeight="1" x14ac:dyDescent="0.2">
      <c r="B17" s="52" t="s">
        <v>21</v>
      </c>
      <c r="C17" s="54" t="s">
        <v>5</v>
      </c>
      <c r="D17" s="54" t="s">
        <v>5</v>
      </c>
      <c r="E17" s="66">
        <v>1.6666666666666667</v>
      </c>
      <c r="F17" s="73" t="e">
        <f t="shared" si="0"/>
        <v>#VALUE!</v>
      </c>
      <c r="G17" s="68">
        <f t="shared" si="1"/>
        <v>16.666666666666664</v>
      </c>
      <c r="H17" s="73" t="e">
        <f t="shared" si="2"/>
        <v>#VALUE!</v>
      </c>
      <c r="I17" s="69" t="s">
        <v>5</v>
      </c>
      <c r="J17" s="69" t="s">
        <v>5</v>
      </c>
      <c r="K17" s="71">
        <v>1</v>
      </c>
      <c r="L17" s="72" t="e">
        <f t="shared" si="3"/>
        <v>#VALUE!</v>
      </c>
      <c r="M17" s="91" t="e">
        <f t="shared" si="4"/>
        <v>#VALUE!</v>
      </c>
      <c r="N17" s="73" t="e">
        <f t="shared" si="5"/>
        <v>#VALUE!</v>
      </c>
      <c r="O17" s="73" t="e">
        <f t="shared" si="6"/>
        <v>#VALUE!</v>
      </c>
      <c r="P17" s="13" t="s">
        <v>5</v>
      </c>
      <c r="Q17" s="13" t="s">
        <v>5</v>
      </c>
      <c r="R17" s="14" t="s">
        <v>5</v>
      </c>
    </row>
    <row r="18" spans="1:18" ht="11.1" customHeight="1" x14ac:dyDescent="0.2">
      <c r="B18" s="52" t="s">
        <v>22</v>
      </c>
      <c r="C18" s="54" t="s">
        <v>5</v>
      </c>
      <c r="D18" s="54" t="s">
        <v>5</v>
      </c>
      <c r="E18" s="66">
        <v>1.6666666666666667</v>
      </c>
      <c r="F18" s="73" t="e">
        <f t="shared" si="0"/>
        <v>#VALUE!</v>
      </c>
      <c r="G18" s="68">
        <f t="shared" si="1"/>
        <v>18.333333333333332</v>
      </c>
      <c r="H18" s="73" t="e">
        <f t="shared" si="2"/>
        <v>#VALUE!</v>
      </c>
      <c r="I18" s="69" t="s">
        <v>5</v>
      </c>
      <c r="J18" s="69" t="s">
        <v>5</v>
      </c>
      <c r="K18" s="71">
        <v>1</v>
      </c>
      <c r="L18" s="72" t="e">
        <f t="shared" si="3"/>
        <v>#VALUE!</v>
      </c>
      <c r="M18" s="91" t="e">
        <f t="shared" si="4"/>
        <v>#VALUE!</v>
      </c>
      <c r="N18" s="73" t="e">
        <f t="shared" si="5"/>
        <v>#VALUE!</v>
      </c>
      <c r="O18" s="73" t="e">
        <f t="shared" si="6"/>
        <v>#VALUE!</v>
      </c>
      <c r="P18" s="13" t="s">
        <v>5</v>
      </c>
      <c r="Q18" s="13" t="s">
        <v>5</v>
      </c>
      <c r="R18" s="14" t="s">
        <v>5</v>
      </c>
    </row>
    <row r="19" spans="1:18" ht="11.1" customHeight="1" x14ac:dyDescent="0.2">
      <c r="B19" s="52" t="s">
        <v>23</v>
      </c>
      <c r="C19" s="54" t="s">
        <v>5</v>
      </c>
      <c r="D19" s="54" t="s">
        <v>5</v>
      </c>
      <c r="E19" s="66">
        <v>1.6666666666666667</v>
      </c>
      <c r="F19" s="73" t="e">
        <f t="shared" si="0"/>
        <v>#VALUE!</v>
      </c>
      <c r="G19" s="68">
        <f t="shared" si="1"/>
        <v>20</v>
      </c>
      <c r="H19" s="73" t="e">
        <f t="shared" si="2"/>
        <v>#VALUE!</v>
      </c>
      <c r="I19" s="69" t="s">
        <v>5</v>
      </c>
      <c r="J19" s="69" t="s">
        <v>5</v>
      </c>
      <c r="K19" s="71">
        <v>1</v>
      </c>
      <c r="L19" s="72" t="e">
        <f t="shared" si="3"/>
        <v>#VALUE!</v>
      </c>
      <c r="M19" s="91" t="e">
        <f t="shared" si="4"/>
        <v>#VALUE!</v>
      </c>
      <c r="N19" s="73" t="e">
        <f t="shared" si="5"/>
        <v>#VALUE!</v>
      </c>
      <c r="O19" s="73" t="e">
        <f t="shared" si="6"/>
        <v>#VALUE!</v>
      </c>
      <c r="P19" s="13" t="s">
        <v>5</v>
      </c>
      <c r="Q19" s="13" t="s">
        <v>5</v>
      </c>
      <c r="R19" s="14" t="s">
        <v>5</v>
      </c>
    </row>
    <row r="20" spans="1:18" ht="11.1" customHeight="1" x14ac:dyDescent="0.2">
      <c r="B20" s="53" t="s">
        <v>24</v>
      </c>
      <c r="C20" s="75"/>
      <c r="D20" s="75"/>
      <c r="E20" s="74">
        <f>SUM(E8:E19)</f>
        <v>20</v>
      </c>
      <c r="F20" s="79" t="e">
        <f>SUM(F8:F19)</f>
        <v>#VALUE!</v>
      </c>
      <c r="G20" s="76">
        <f>G19</f>
        <v>20</v>
      </c>
      <c r="H20" s="79" t="e">
        <f>H19</f>
        <v>#VALUE!</v>
      </c>
      <c r="I20" s="76">
        <f>SUM(I8:I19)</f>
        <v>0</v>
      </c>
      <c r="J20" s="84">
        <f>SUM(J8:J19)</f>
        <v>0</v>
      </c>
      <c r="K20" s="77"/>
      <c r="L20" s="78" t="e">
        <f t="shared" si="3"/>
        <v>#VALUE!</v>
      </c>
      <c r="M20" s="78" t="e">
        <f t="shared" si="4"/>
        <v>#VALUE!</v>
      </c>
      <c r="N20" s="79"/>
      <c r="O20" s="79"/>
      <c r="P20" s="80">
        <v>0</v>
      </c>
      <c r="Q20" s="80">
        <v>0</v>
      </c>
      <c r="R20" s="81">
        <v>0</v>
      </c>
    </row>
    <row r="21" spans="1:18" ht="21.95" customHeight="1" thickBot="1" x14ac:dyDescent="0.25">
      <c r="B21" s="43" t="s">
        <v>25</v>
      </c>
      <c r="C21" s="209" t="s">
        <v>76</v>
      </c>
      <c r="D21" s="210"/>
      <c r="E21" s="204">
        <v>20</v>
      </c>
      <c r="F21" s="205"/>
      <c r="G21" s="205"/>
      <c r="H21" s="205"/>
      <c r="I21" s="205"/>
      <c r="J21" s="205"/>
      <c r="K21" s="205"/>
      <c r="L21" s="205"/>
      <c r="M21" s="205"/>
      <c r="N21" s="205"/>
      <c r="O21" s="205"/>
      <c r="P21" s="205"/>
      <c r="Q21" s="205"/>
      <c r="R21" s="205"/>
    </row>
    <row r="22" spans="1:18" s="30" customFormat="1" ht="21.95" customHeight="1" x14ac:dyDescent="0.2">
      <c r="A22"/>
      <c r="B22"/>
      <c r="C22"/>
      <c r="D22"/>
      <c r="E22"/>
      <c r="F22"/>
      <c r="G22"/>
      <c r="H22"/>
      <c r="I22"/>
      <c r="J22"/>
      <c r="K22"/>
      <c r="L22"/>
      <c r="M22"/>
      <c r="N22"/>
    </row>
    <row r="23" spans="1:18" x14ac:dyDescent="0.2">
      <c r="A23" s="11"/>
      <c r="B23" s="11"/>
      <c r="C23" s="11"/>
      <c r="D23" s="11"/>
      <c r="E23" s="11"/>
      <c r="F23" s="11"/>
      <c r="G23" s="11"/>
      <c r="H23" s="11"/>
      <c r="I23" s="11"/>
      <c r="J23" s="11"/>
      <c r="K23" s="11"/>
      <c r="L23" s="11"/>
      <c r="M23" s="5"/>
      <c r="N23" s="5"/>
    </row>
    <row r="24" spans="1:18" ht="13.5" x14ac:dyDescent="0.2">
      <c r="A24" s="11"/>
      <c r="B24" s="20" t="s">
        <v>0</v>
      </c>
      <c r="C24" s="20" t="s">
        <v>2</v>
      </c>
      <c r="D24" s="20" t="s">
        <v>3</v>
      </c>
      <c r="E24" s="21" t="s">
        <v>1</v>
      </c>
      <c r="F24" s="21" t="s">
        <v>1</v>
      </c>
      <c r="G24" s="21"/>
      <c r="H24" s="21" t="s">
        <v>1</v>
      </c>
      <c r="I24" s="11"/>
      <c r="J24" s="11"/>
      <c r="K24" s="11"/>
      <c r="L24" s="11"/>
      <c r="M24" s="5"/>
      <c r="N24" s="5"/>
    </row>
    <row r="25" spans="1:18" x14ac:dyDescent="0.2">
      <c r="A25" s="19"/>
      <c r="B25" s="207" t="str">
        <f>IF($A$4=$B$28,$B$24,"")</f>
        <v/>
      </c>
      <c r="C25" s="207"/>
      <c r="D25" s="207"/>
      <c r="E25" s="23" t="str">
        <f>IF($D$4=$E$28,$C$24,"")</f>
        <v/>
      </c>
      <c r="F25" s="23" t="str">
        <f>IF($G$4=$F$28,$D$24,"")</f>
        <v/>
      </c>
      <c r="G25" s="23"/>
      <c r="H25" s="19"/>
    </row>
    <row r="26" spans="1:18" x14ac:dyDescent="0.2">
      <c r="A26" s="22"/>
      <c r="B26" s="208" t="str">
        <f>IF($B$4=$E$24,"",$B$4)</f>
        <v/>
      </c>
      <c r="C26" s="208"/>
      <c r="D26" s="208"/>
      <c r="E26" s="25" t="str">
        <f>IF($E$4=$F$24,"",$E$4)</f>
        <v/>
      </c>
      <c r="F26" s="26" t="str">
        <f>IF($H$4=$H$24,"",$H$4)</f>
        <v/>
      </c>
      <c r="G26" s="26"/>
      <c r="H26" s="19"/>
    </row>
    <row r="27" spans="1:18" x14ac:dyDescent="0.2">
      <c r="A27" s="24"/>
      <c r="B27" s="27"/>
      <c r="C27" s="27"/>
      <c r="D27" s="28"/>
      <c r="E27" s="27"/>
      <c r="F27" s="28"/>
      <c r="G27" s="28"/>
      <c r="H27" s="19"/>
    </row>
    <row r="28" spans="1:18" x14ac:dyDescent="0.2">
      <c r="A28" s="27"/>
      <c r="B28" s="29">
        <v>1</v>
      </c>
      <c r="C28" s="29"/>
      <c r="D28" s="29"/>
      <c r="E28" s="29">
        <v>2</v>
      </c>
      <c r="F28" s="29">
        <v>3</v>
      </c>
      <c r="G28" s="29"/>
      <c r="H28" s="19"/>
    </row>
    <row r="29" spans="1:18" x14ac:dyDescent="0.2">
      <c r="A29" s="29"/>
    </row>
  </sheetData>
  <mergeCells count="5">
    <mergeCell ref="E21:R21"/>
    <mergeCell ref="B4:C4"/>
    <mergeCell ref="B25:D25"/>
    <mergeCell ref="B26:D26"/>
    <mergeCell ref="C21:D21"/>
  </mergeCells>
  <phoneticPr fontId="0" type="noConversion"/>
  <conditionalFormatting sqref="E27 B24:D24 B27:C27 A28">
    <cfRule type="expression" dxfId="184" priority="1" stopIfTrue="1">
      <formula>IF($B$4="***","")</formula>
    </cfRule>
  </conditionalFormatting>
  <conditionalFormatting sqref="G25">
    <cfRule type="cellIs" dxfId="183" priority="2" stopIfTrue="1" operator="notEqual">
      <formula>""</formula>
    </cfRule>
  </conditionalFormatting>
  <conditionalFormatting sqref="G26">
    <cfRule type="cellIs" dxfId="182" priority="3" stopIfTrue="1" operator="notEqual">
      <formula>""</formula>
    </cfRule>
  </conditionalFormatting>
  <conditionalFormatting sqref="B25:F25">
    <cfRule type="cellIs" dxfId="181" priority="4" stopIfTrue="1" operator="notEqual">
      <formula>""</formula>
    </cfRule>
  </conditionalFormatting>
  <conditionalFormatting sqref="B26:F26">
    <cfRule type="cellIs" dxfId="180" priority="5" stopIfTrue="1" operator="notEqual">
      <formula>""</formula>
    </cfRule>
  </conditionalFormatting>
  <conditionalFormatting sqref="B4:C4">
    <cfRule type="cellIs" dxfId="179" priority="6" stopIfTrue="1" operator="notEqual">
      <formula>$E$24</formula>
    </cfRule>
  </conditionalFormatting>
  <conditionalFormatting sqref="E4:F4">
    <cfRule type="cellIs" dxfId="178" priority="7" stopIfTrue="1" operator="notEqual">
      <formula>$F$24</formula>
    </cfRule>
  </conditionalFormatting>
  <conditionalFormatting sqref="H4">
    <cfRule type="cellIs" dxfId="177" priority="8" stopIfTrue="1" operator="notEqual">
      <formula>$H$24</formula>
    </cfRule>
  </conditionalFormatting>
  <conditionalFormatting sqref="A4">
    <cfRule type="cellIs" dxfId="176" priority="9" stopIfTrue="1" operator="equal">
      <formula>$B$28</formula>
    </cfRule>
  </conditionalFormatting>
  <conditionalFormatting sqref="D4">
    <cfRule type="cellIs" dxfId="175" priority="10" stopIfTrue="1" operator="equal">
      <formula>$E$28</formula>
    </cfRule>
  </conditionalFormatting>
  <conditionalFormatting sqref="G4">
    <cfRule type="cellIs" dxfId="174" priority="11" stopIfTrue="1" operator="equal">
      <formula>$F$28</formula>
    </cfRule>
  </conditionalFormatting>
  <conditionalFormatting sqref="C8:E19 G8:G19 I8:K19">
    <cfRule type="cellIs" dxfId="173" priority="12" stopIfTrue="1" operator="notEqual">
      <formula>$A$6</formula>
    </cfRule>
  </conditionalFormatting>
  <conditionalFormatting sqref="C21">
    <cfRule type="cellIs" dxfId="172"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showGridLines="0" workbookViewId="0">
      <selection activeCell="M2" sqref="M1:N2"/>
    </sheetView>
  </sheetViews>
  <sheetFormatPr defaultRowHeight="12.75" x14ac:dyDescent="0.2"/>
  <cols>
    <col min="1" max="1" width="10.7109375" customWidth="1"/>
    <col min="3" max="4" width="5.7109375" customWidth="1"/>
    <col min="5" max="5" width="9.5703125" customWidth="1"/>
    <col min="6" max="6" width="8.5703125" customWidth="1"/>
    <col min="7" max="7" width="11" customWidth="1"/>
    <col min="8" max="8" width="9" customWidth="1"/>
    <col min="9" max="9" width="15.140625" customWidth="1"/>
    <col min="10" max="10" width="12" customWidth="1"/>
    <col min="11" max="11" width="8.85546875" customWidth="1"/>
    <col min="12" max="12" width="9.28515625" customWidth="1"/>
    <col min="14" max="14" width="14" customWidth="1"/>
    <col min="15" max="15" width="12.85546875" customWidth="1"/>
    <col min="16" max="18" width="4.7109375" customWidth="1"/>
  </cols>
  <sheetData>
    <row r="1" spans="1:18" ht="18" customHeight="1" x14ac:dyDescent="0.2">
      <c r="A1" s="1"/>
      <c r="B1" s="2"/>
      <c r="C1" s="1"/>
      <c r="D1" s="3"/>
      <c r="E1" s="3"/>
      <c r="F1" s="3"/>
      <c r="G1" s="3"/>
      <c r="H1" s="3"/>
      <c r="I1" s="3"/>
      <c r="J1" s="3"/>
      <c r="K1" s="3"/>
      <c r="L1" s="4"/>
      <c r="M1" s="5"/>
      <c r="N1" s="5"/>
    </row>
    <row r="2" spans="1:18" ht="18" customHeight="1" x14ac:dyDescent="0.2">
      <c r="A2" s="1"/>
      <c r="B2" s="2"/>
      <c r="C2" s="1"/>
      <c r="D2" s="3"/>
      <c r="E2" s="3"/>
      <c r="F2" s="3"/>
      <c r="G2" s="3"/>
      <c r="H2" s="3"/>
      <c r="I2" s="3"/>
      <c r="J2" s="3"/>
      <c r="K2" s="3"/>
      <c r="L2" s="4"/>
      <c r="M2" s="5"/>
      <c r="N2" s="5"/>
    </row>
    <row r="3" spans="1:18" ht="12.75" customHeight="1" x14ac:dyDescent="0.2">
      <c r="A3" s="1"/>
      <c r="B3" s="2"/>
      <c r="C3" s="1"/>
      <c r="D3" s="3"/>
      <c r="E3" s="3"/>
      <c r="F3" s="3"/>
      <c r="G3" s="3"/>
      <c r="H3" s="3"/>
      <c r="I3" s="3"/>
      <c r="J3" s="3"/>
      <c r="K3" s="3"/>
      <c r="L3" s="4"/>
      <c r="M3" s="5"/>
      <c r="N3" s="5"/>
    </row>
    <row r="4" spans="1:18"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8" s="49" customFormat="1" ht="20.100000000000001" customHeight="1" x14ac:dyDescent="0.35">
      <c r="A5" s="31" t="s">
        <v>51</v>
      </c>
      <c r="B5" s="32" t="s">
        <v>145</v>
      </c>
      <c r="C5" s="33"/>
      <c r="D5" s="33"/>
      <c r="E5" s="33"/>
      <c r="F5" s="6"/>
      <c r="G5" s="6"/>
      <c r="H5" s="6"/>
      <c r="I5" s="6"/>
      <c r="J5" s="6"/>
      <c r="K5" s="6"/>
      <c r="L5" s="105"/>
      <c r="M5" s="6"/>
      <c r="N5" s="5"/>
      <c r="O5" s="5"/>
    </row>
    <row r="6" spans="1:18" s="30" customFormat="1" ht="18.75" thickBot="1" x14ac:dyDescent="0.25">
      <c r="A6" s="7" t="s">
        <v>5</v>
      </c>
      <c r="B6" s="8"/>
      <c r="C6" s="9"/>
      <c r="D6" s="10"/>
      <c r="E6" s="10"/>
      <c r="F6" s="10"/>
      <c r="G6" s="10"/>
      <c r="H6" s="10"/>
      <c r="I6" s="10"/>
      <c r="J6" s="10"/>
      <c r="K6" s="10"/>
      <c r="L6" s="10"/>
      <c r="M6" s="10"/>
      <c r="N6" s="5"/>
      <c r="O6" s="5"/>
    </row>
    <row r="7" spans="1:18" ht="45" customHeight="1" x14ac:dyDescent="0.2">
      <c r="B7" s="50" t="s">
        <v>6</v>
      </c>
      <c r="C7" s="51" t="s">
        <v>40</v>
      </c>
      <c r="D7" s="51" t="s">
        <v>38</v>
      </c>
      <c r="E7" s="42" t="s">
        <v>79</v>
      </c>
      <c r="F7" s="37" t="s">
        <v>84</v>
      </c>
      <c r="G7" s="42" t="s">
        <v>86</v>
      </c>
      <c r="H7" s="37" t="s">
        <v>85</v>
      </c>
      <c r="I7" s="67" t="s">
        <v>87</v>
      </c>
      <c r="J7" s="67" t="s">
        <v>144</v>
      </c>
      <c r="K7" s="42" t="s">
        <v>80</v>
      </c>
      <c r="L7" s="37" t="s">
        <v>81</v>
      </c>
      <c r="M7" s="37" t="s">
        <v>48</v>
      </c>
      <c r="N7" s="67" t="s">
        <v>89</v>
      </c>
      <c r="O7" s="104" t="s">
        <v>88</v>
      </c>
      <c r="P7" s="51" t="s">
        <v>39</v>
      </c>
      <c r="Q7" s="51" t="s">
        <v>41</v>
      </c>
      <c r="R7" s="51" t="s">
        <v>42</v>
      </c>
    </row>
    <row r="8" spans="1:18" ht="10.5" customHeight="1" x14ac:dyDescent="0.2">
      <c r="B8" s="52" t="s">
        <v>12</v>
      </c>
      <c r="C8" s="54" t="s">
        <v>5</v>
      </c>
      <c r="D8" s="54" t="s">
        <v>5</v>
      </c>
      <c r="E8" s="66">
        <f>$E$21/12</f>
        <v>824.07999999999993</v>
      </c>
      <c r="F8" s="73" t="e">
        <f>(I8/J8)</f>
        <v>#VALUE!</v>
      </c>
      <c r="G8" s="68">
        <f>E8</f>
        <v>824.07999999999993</v>
      </c>
      <c r="H8" s="73" t="e">
        <f>F8</f>
        <v>#VALUE!</v>
      </c>
      <c r="I8" s="69" t="s">
        <v>5</v>
      </c>
      <c r="J8" s="69" t="s">
        <v>5</v>
      </c>
      <c r="K8" s="71">
        <v>1</v>
      </c>
      <c r="L8" s="72" t="e">
        <f>F8/E8*100</f>
        <v>#VALUE!</v>
      </c>
      <c r="M8" s="91" t="e">
        <f>H8/G8*100</f>
        <v>#VALUE!</v>
      </c>
      <c r="N8" s="73" t="str">
        <f>I8</f>
        <v>-</v>
      </c>
      <c r="O8" s="73" t="str">
        <f>J8</f>
        <v>-</v>
      </c>
      <c r="P8" s="13" t="s">
        <v>5</v>
      </c>
      <c r="Q8" s="13" t="s">
        <v>5</v>
      </c>
      <c r="R8" s="14" t="s">
        <v>5</v>
      </c>
    </row>
    <row r="9" spans="1:18" ht="11.1" customHeight="1" x14ac:dyDescent="0.2">
      <c r="B9" s="52" t="s">
        <v>13</v>
      </c>
      <c r="C9" s="54" t="s">
        <v>5</v>
      </c>
      <c r="D9" s="54" t="s">
        <v>5</v>
      </c>
      <c r="E9" s="66">
        <f t="shared" ref="E9:E19" si="0">$E$21/12</f>
        <v>824.07999999999993</v>
      </c>
      <c r="F9" s="73" t="e">
        <f t="shared" ref="F9:F19" si="1">(I9/J9)</f>
        <v>#VALUE!</v>
      </c>
      <c r="G9" s="68">
        <f t="shared" ref="G9:G19" si="2">E9+G8</f>
        <v>1648.1599999999999</v>
      </c>
      <c r="H9" s="73" t="e">
        <f t="shared" ref="H9:H19" si="3">F9+H8</f>
        <v>#VALUE!</v>
      </c>
      <c r="I9" s="69" t="s">
        <v>5</v>
      </c>
      <c r="J9" s="69" t="s">
        <v>5</v>
      </c>
      <c r="K9" s="71">
        <v>1</v>
      </c>
      <c r="L9" s="72" t="e">
        <f t="shared" ref="L9:L20" si="4">F9/E9*100</f>
        <v>#VALUE!</v>
      </c>
      <c r="M9" s="91" t="e">
        <f t="shared" ref="M9:M20" si="5">H9/G9*100</f>
        <v>#VALUE!</v>
      </c>
      <c r="N9" s="73" t="e">
        <f t="shared" ref="N9:N19" si="6">I9+N8</f>
        <v>#VALUE!</v>
      </c>
      <c r="O9" s="73" t="e">
        <f t="shared" ref="O9:O19" si="7">J9+O8</f>
        <v>#VALUE!</v>
      </c>
      <c r="P9" s="13" t="s">
        <v>5</v>
      </c>
      <c r="Q9" s="13" t="s">
        <v>5</v>
      </c>
      <c r="R9" s="14" t="s">
        <v>5</v>
      </c>
    </row>
    <row r="10" spans="1:18" ht="11.1" customHeight="1" x14ac:dyDescent="0.2">
      <c r="B10" s="52" t="s">
        <v>14</v>
      </c>
      <c r="C10" s="54" t="s">
        <v>5</v>
      </c>
      <c r="D10" s="54" t="s">
        <v>5</v>
      </c>
      <c r="E10" s="66">
        <f t="shared" si="0"/>
        <v>824.07999999999993</v>
      </c>
      <c r="F10" s="73" t="e">
        <f t="shared" si="1"/>
        <v>#VALUE!</v>
      </c>
      <c r="G10" s="68">
        <f t="shared" si="2"/>
        <v>2472.2399999999998</v>
      </c>
      <c r="H10" s="73" t="e">
        <f t="shared" si="3"/>
        <v>#VALUE!</v>
      </c>
      <c r="I10" s="69" t="s">
        <v>5</v>
      </c>
      <c r="J10" s="69" t="s">
        <v>5</v>
      </c>
      <c r="K10" s="71">
        <v>1</v>
      </c>
      <c r="L10" s="72" t="e">
        <f t="shared" si="4"/>
        <v>#VALUE!</v>
      </c>
      <c r="M10" s="91" t="e">
        <f t="shared" si="5"/>
        <v>#VALUE!</v>
      </c>
      <c r="N10" s="73" t="e">
        <f t="shared" si="6"/>
        <v>#VALUE!</v>
      </c>
      <c r="O10" s="73" t="e">
        <f t="shared" si="7"/>
        <v>#VALUE!</v>
      </c>
      <c r="P10" s="13" t="s">
        <v>5</v>
      </c>
      <c r="Q10" s="13" t="s">
        <v>5</v>
      </c>
      <c r="R10" s="14" t="s">
        <v>5</v>
      </c>
    </row>
    <row r="11" spans="1:18" ht="11.1" customHeight="1" x14ac:dyDescent="0.2">
      <c r="B11" s="52" t="s">
        <v>15</v>
      </c>
      <c r="C11" s="54" t="s">
        <v>5</v>
      </c>
      <c r="D11" s="54" t="s">
        <v>5</v>
      </c>
      <c r="E11" s="66">
        <f t="shared" si="0"/>
        <v>824.07999999999993</v>
      </c>
      <c r="F11" s="73" t="e">
        <f t="shared" si="1"/>
        <v>#VALUE!</v>
      </c>
      <c r="G11" s="68">
        <f t="shared" si="2"/>
        <v>3296.3199999999997</v>
      </c>
      <c r="H11" s="73" t="e">
        <f t="shared" si="3"/>
        <v>#VALUE!</v>
      </c>
      <c r="I11" s="69" t="s">
        <v>5</v>
      </c>
      <c r="J11" s="69" t="s">
        <v>5</v>
      </c>
      <c r="K11" s="71">
        <v>1</v>
      </c>
      <c r="L11" s="72" t="e">
        <f t="shared" si="4"/>
        <v>#VALUE!</v>
      </c>
      <c r="M11" s="91" t="e">
        <f t="shared" si="5"/>
        <v>#VALUE!</v>
      </c>
      <c r="N11" s="73" t="e">
        <f t="shared" si="6"/>
        <v>#VALUE!</v>
      </c>
      <c r="O11" s="73" t="e">
        <f t="shared" si="7"/>
        <v>#VALUE!</v>
      </c>
      <c r="P11" s="13" t="s">
        <v>5</v>
      </c>
      <c r="Q11" s="13" t="s">
        <v>5</v>
      </c>
      <c r="R11" s="14" t="s">
        <v>5</v>
      </c>
    </row>
    <row r="12" spans="1:18" ht="11.1" customHeight="1" x14ac:dyDescent="0.2">
      <c r="B12" s="52" t="s">
        <v>16</v>
      </c>
      <c r="C12" s="54" t="s">
        <v>5</v>
      </c>
      <c r="D12" s="54" t="s">
        <v>5</v>
      </c>
      <c r="E12" s="66">
        <f t="shared" si="0"/>
        <v>824.07999999999993</v>
      </c>
      <c r="F12" s="73" t="e">
        <f t="shared" si="1"/>
        <v>#VALUE!</v>
      </c>
      <c r="G12" s="68">
        <f t="shared" si="2"/>
        <v>4120.3999999999996</v>
      </c>
      <c r="H12" s="73" t="e">
        <f t="shared" si="3"/>
        <v>#VALUE!</v>
      </c>
      <c r="I12" s="69" t="s">
        <v>5</v>
      </c>
      <c r="J12" s="69" t="s">
        <v>5</v>
      </c>
      <c r="K12" s="71">
        <v>1</v>
      </c>
      <c r="L12" s="72" t="e">
        <f t="shared" si="4"/>
        <v>#VALUE!</v>
      </c>
      <c r="M12" s="91" t="e">
        <f t="shared" si="5"/>
        <v>#VALUE!</v>
      </c>
      <c r="N12" s="73" t="e">
        <f t="shared" si="6"/>
        <v>#VALUE!</v>
      </c>
      <c r="O12" s="73" t="e">
        <f t="shared" si="7"/>
        <v>#VALUE!</v>
      </c>
      <c r="P12" s="13" t="s">
        <v>5</v>
      </c>
      <c r="Q12" s="13" t="s">
        <v>5</v>
      </c>
      <c r="R12" s="14" t="s">
        <v>5</v>
      </c>
    </row>
    <row r="13" spans="1:18" ht="11.1" customHeight="1" x14ac:dyDescent="0.2">
      <c r="B13" s="52" t="s">
        <v>17</v>
      </c>
      <c r="C13" s="54" t="s">
        <v>5</v>
      </c>
      <c r="D13" s="54" t="s">
        <v>5</v>
      </c>
      <c r="E13" s="66">
        <f t="shared" si="0"/>
        <v>824.07999999999993</v>
      </c>
      <c r="F13" s="73" t="e">
        <f t="shared" si="1"/>
        <v>#VALUE!</v>
      </c>
      <c r="G13" s="68">
        <f t="shared" si="2"/>
        <v>4944.4799999999996</v>
      </c>
      <c r="H13" s="73" t="e">
        <f t="shared" si="3"/>
        <v>#VALUE!</v>
      </c>
      <c r="I13" s="69" t="s">
        <v>5</v>
      </c>
      <c r="J13" s="69" t="s">
        <v>5</v>
      </c>
      <c r="K13" s="71">
        <v>1</v>
      </c>
      <c r="L13" s="72" t="e">
        <f t="shared" si="4"/>
        <v>#VALUE!</v>
      </c>
      <c r="M13" s="91" t="e">
        <f t="shared" si="5"/>
        <v>#VALUE!</v>
      </c>
      <c r="N13" s="73" t="e">
        <f t="shared" si="6"/>
        <v>#VALUE!</v>
      </c>
      <c r="O13" s="73" t="e">
        <f t="shared" si="7"/>
        <v>#VALUE!</v>
      </c>
      <c r="P13" s="13" t="s">
        <v>5</v>
      </c>
      <c r="Q13" s="13" t="s">
        <v>5</v>
      </c>
      <c r="R13" s="14" t="s">
        <v>5</v>
      </c>
    </row>
    <row r="14" spans="1:18" ht="11.1" customHeight="1" x14ac:dyDescent="0.2">
      <c r="B14" s="52" t="s">
        <v>18</v>
      </c>
      <c r="C14" s="54" t="s">
        <v>5</v>
      </c>
      <c r="D14" s="54" t="s">
        <v>5</v>
      </c>
      <c r="E14" s="66">
        <f t="shared" si="0"/>
        <v>824.07999999999993</v>
      </c>
      <c r="F14" s="73" t="e">
        <f t="shared" si="1"/>
        <v>#VALUE!</v>
      </c>
      <c r="G14" s="68">
        <f t="shared" si="2"/>
        <v>5768.5599999999995</v>
      </c>
      <c r="H14" s="73" t="e">
        <f t="shared" si="3"/>
        <v>#VALUE!</v>
      </c>
      <c r="I14" s="69" t="s">
        <v>5</v>
      </c>
      <c r="J14" s="69" t="s">
        <v>5</v>
      </c>
      <c r="K14" s="71">
        <v>1</v>
      </c>
      <c r="L14" s="72" t="e">
        <f t="shared" si="4"/>
        <v>#VALUE!</v>
      </c>
      <c r="M14" s="91" t="e">
        <f t="shared" si="5"/>
        <v>#VALUE!</v>
      </c>
      <c r="N14" s="73" t="e">
        <f t="shared" si="6"/>
        <v>#VALUE!</v>
      </c>
      <c r="O14" s="73" t="e">
        <f t="shared" si="7"/>
        <v>#VALUE!</v>
      </c>
      <c r="P14" s="13" t="s">
        <v>5</v>
      </c>
      <c r="Q14" s="13" t="s">
        <v>5</v>
      </c>
      <c r="R14" s="14" t="s">
        <v>5</v>
      </c>
    </row>
    <row r="15" spans="1:18" ht="11.1" customHeight="1" x14ac:dyDescent="0.2">
      <c r="B15" s="52" t="s">
        <v>19</v>
      </c>
      <c r="C15" s="54" t="s">
        <v>5</v>
      </c>
      <c r="D15" s="54" t="s">
        <v>5</v>
      </c>
      <c r="E15" s="66">
        <f t="shared" si="0"/>
        <v>824.07999999999993</v>
      </c>
      <c r="F15" s="73" t="e">
        <f t="shared" si="1"/>
        <v>#VALUE!</v>
      </c>
      <c r="G15" s="68">
        <f t="shared" si="2"/>
        <v>6592.6399999999994</v>
      </c>
      <c r="H15" s="73" t="e">
        <f t="shared" si="3"/>
        <v>#VALUE!</v>
      </c>
      <c r="I15" s="69" t="s">
        <v>5</v>
      </c>
      <c r="J15" s="69" t="s">
        <v>5</v>
      </c>
      <c r="K15" s="71">
        <v>1</v>
      </c>
      <c r="L15" s="72" t="e">
        <f t="shared" si="4"/>
        <v>#VALUE!</v>
      </c>
      <c r="M15" s="91" t="e">
        <f t="shared" si="5"/>
        <v>#VALUE!</v>
      </c>
      <c r="N15" s="73" t="e">
        <f t="shared" si="6"/>
        <v>#VALUE!</v>
      </c>
      <c r="O15" s="73" t="e">
        <f t="shared" si="7"/>
        <v>#VALUE!</v>
      </c>
      <c r="P15" s="13" t="s">
        <v>5</v>
      </c>
      <c r="Q15" s="13" t="s">
        <v>5</v>
      </c>
      <c r="R15" s="14" t="s">
        <v>5</v>
      </c>
    </row>
    <row r="16" spans="1:18" ht="11.1" customHeight="1" x14ac:dyDescent="0.2">
      <c r="B16" s="52" t="s">
        <v>20</v>
      </c>
      <c r="C16" s="54" t="s">
        <v>5</v>
      </c>
      <c r="D16" s="54" t="s">
        <v>5</v>
      </c>
      <c r="E16" s="66">
        <f t="shared" si="0"/>
        <v>824.07999999999993</v>
      </c>
      <c r="F16" s="73" t="e">
        <f t="shared" si="1"/>
        <v>#VALUE!</v>
      </c>
      <c r="G16" s="68">
        <f t="shared" si="2"/>
        <v>7416.7199999999993</v>
      </c>
      <c r="H16" s="73" t="e">
        <f t="shared" si="3"/>
        <v>#VALUE!</v>
      </c>
      <c r="I16" s="69" t="s">
        <v>5</v>
      </c>
      <c r="J16" s="69" t="s">
        <v>5</v>
      </c>
      <c r="K16" s="71">
        <v>1</v>
      </c>
      <c r="L16" s="72" t="e">
        <f t="shared" si="4"/>
        <v>#VALUE!</v>
      </c>
      <c r="M16" s="91" t="e">
        <f t="shared" si="5"/>
        <v>#VALUE!</v>
      </c>
      <c r="N16" s="73" t="e">
        <f t="shared" si="6"/>
        <v>#VALUE!</v>
      </c>
      <c r="O16" s="73" t="e">
        <f t="shared" si="7"/>
        <v>#VALUE!</v>
      </c>
      <c r="P16" s="13" t="s">
        <v>5</v>
      </c>
      <c r="Q16" s="13" t="s">
        <v>5</v>
      </c>
      <c r="R16" s="14" t="s">
        <v>5</v>
      </c>
    </row>
    <row r="17" spans="1:18" ht="11.1" customHeight="1" x14ac:dyDescent="0.2">
      <c r="B17" s="52" t="s">
        <v>21</v>
      </c>
      <c r="C17" s="54" t="s">
        <v>5</v>
      </c>
      <c r="D17" s="54" t="s">
        <v>5</v>
      </c>
      <c r="E17" s="66">
        <f t="shared" si="0"/>
        <v>824.07999999999993</v>
      </c>
      <c r="F17" s="73" t="e">
        <f t="shared" si="1"/>
        <v>#VALUE!</v>
      </c>
      <c r="G17" s="68">
        <f t="shared" si="2"/>
        <v>8240.7999999999993</v>
      </c>
      <c r="H17" s="73" t="e">
        <f t="shared" si="3"/>
        <v>#VALUE!</v>
      </c>
      <c r="I17" s="69" t="s">
        <v>5</v>
      </c>
      <c r="J17" s="69" t="s">
        <v>5</v>
      </c>
      <c r="K17" s="71">
        <v>1</v>
      </c>
      <c r="L17" s="72" t="e">
        <f t="shared" si="4"/>
        <v>#VALUE!</v>
      </c>
      <c r="M17" s="91" t="e">
        <f t="shared" si="5"/>
        <v>#VALUE!</v>
      </c>
      <c r="N17" s="73" t="e">
        <f t="shared" si="6"/>
        <v>#VALUE!</v>
      </c>
      <c r="O17" s="73" t="e">
        <f t="shared" si="7"/>
        <v>#VALUE!</v>
      </c>
      <c r="P17" s="13" t="s">
        <v>5</v>
      </c>
      <c r="Q17" s="13" t="s">
        <v>5</v>
      </c>
      <c r="R17" s="14" t="s">
        <v>5</v>
      </c>
    </row>
    <row r="18" spans="1:18" ht="11.1" customHeight="1" x14ac:dyDescent="0.2">
      <c r="B18" s="52" t="s">
        <v>22</v>
      </c>
      <c r="C18" s="54" t="s">
        <v>5</v>
      </c>
      <c r="D18" s="54" t="s">
        <v>5</v>
      </c>
      <c r="E18" s="66">
        <f t="shared" si="0"/>
        <v>824.07999999999993</v>
      </c>
      <c r="F18" s="73" t="e">
        <f t="shared" si="1"/>
        <v>#VALUE!</v>
      </c>
      <c r="G18" s="68">
        <f t="shared" si="2"/>
        <v>9064.8799999999992</v>
      </c>
      <c r="H18" s="73" t="e">
        <f t="shared" si="3"/>
        <v>#VALUE!</v>
      </c>
      <c r="I18" s="69" t="s">
        <v>5</v>
      </c>
      <c r="J18" s="69" t="s">
        <v>5</v>
      </c>
      <c r="K18" s="71">
        <v>1</v>
      </c>
      <c r="L18" s="72" t="e">
        <f t="shared" si="4"/>
        <v>#VALUE!</v>
      </c>
      <c r="M18" s="91" t="e">
        <f t="shared" si="5"/>
        <v>#VALUE!</v>
      </c>
      <c r="N18" s="73" t="e">
        <f t="shared" si="6"/>
        <v>#VALUE!</v>
      </c>
      <c r="O18" s="73" t="e">
        <f t="shared" si="7"/>
        <v>#VALUE!</v>
      </c>
      <c r="P18" s="13" t="s">
        <v>5</v>
      </c>
      <c r="Q18" s="13" t="s">
        <v>5</v>
      </c>
      <c r="R18" s="14" t="s">
        <v>5</v>
      </c>
    </row>
    <row r="19" spans="1:18" ht="11.1" customHeight="1" x14ac:dyDescent="0.2">
      <c r="B19" s="52" t="s">
        <v>23</v>
      </c>
      <c r="C19" s="54" t="s">
        <v>5</v>
      </c>
      <c r="D19" s="54" t="s">
        <v>5</v>
      </c>
      <c r="E19" s="66">
        <f t="shared" si="0"/>
        <v>824.07999999999993</v>
      </c>
      <c r="F19" s="73" t="e">
        <f t="shared" si="1"/>
        <v>#VALUE!</v>
      </c>
      <c r="G19" s="68">
        <f t="shared" si="2"/>
        <v>9888.9599999999991</v>
      </c>
      <c r="H19" s="73" t="e">
        <f t="shared" si="3"/>
        <v>#VALUE!</v>
      </c>
      <c r="I19" s="69" t="s">
        <v>5</v>
      </c>
      <c r="J19" s="69" t="s">
        <v>5</v>
      </c>
      <c r="K19" s="71">
        <v>1</v>
      </c>
      <c r="L19" s="72" t="e">
        <f t="shared" si="4"/>
        <v>#VALUE!</v>
      </c>
      <c r="M19" s="91" t="e">
        <f t="shared" si="5"/>
        <v>#VALUE!</v>
      </c>
      <c r="N19" s="73" t="e">
        <f t="shared" si="6"/>
        <v>#VALUE!</v>
      </c>
      <c r="O19" s="73" t="e">
        <f t="shared" si="7"/>
        <v>#VALUE!</v>
      </c>
      <c r="P19" s="13" t="s">
        <v>5</v>
      </c>
      <c r="Q19" s="13" t="s">
        <v>5</v>
      </c>
      <c r="R19" s="14" t="s">
        <v>5</v>
      </c>
    </row>
    <row r="20" spans="1:18" ht="11.1" customHeight="1" x14ac:dyDescent="0.2">
      <c r="B20" s="53" t="s">
        <v>24</v>
      </c>
      <c r="C20" s="75"/>
      <c r="D20" s="75"/>
      <c r="E20" s="74">
        <f>SUM(E8:E19)</f>
        <v>9888.9599999999991</v>
      </c>
      <c r="F20" s="79" t="e">
        <f>SUM(F8:F19)</f>
        <v>#VALUE!</v>
      </c>
      <c r="G20" s="74">
        <f>G19</f>
        <v>9888.9599999999991</v>
      </c>
      <c r="H20" s="79" t="e">
        <f>H19</f>
        <v>#VALUE!</v>
      </c>
      <c r="I20" s="76">
        <f>SUM(I8:I19)</f>
        <v>0</v>
      </c>
      <c r="J20" s="84">
        <f>SUM(J8:J19)</f>
        <v>0</v>
      </c>
      <c r="K20" s="77"/>
      <c r="L20" s="78" t="e">
        <f t="shared" si="4"/>
        <v>#VALUE!</v>
      </c>
      <c r="M20" s="78" t="e">
        <f t="shared" si="5"/>
        <v>#VALUE!</v>
      </c>
      <c r="N20" s="79"/>
      <c r="O20" s="79"/>
      <c r="P20" s="80">
        <v>0</v>
      </c>
      <c r="Q20" s="80">
        <v>0</v>
      </c>
      <c r="R20" s="81">
        <v>0</v>
      </c>
    </row>
    <row r="21" spans="1:18" ht="21.95" customHeight="1" thickBot="1" x14ac:dyDescent="0.25">
      <c r="B21" s="43" t="s">
        <v>25</v>
      </c>
      <c r="C21" s="209" t="s">
        <v>76</v>
      </c>
      <c r="D21" s="210"/>
      <c r="E21" s="204">
        <v>9888.9599999999991</v>
      </c>
      <c r="F21" s="205"/>
      <c r="G21" s="205"/>
      <c r="H21" s="205"/>
      <c r="I21" s="205"/>
      <c r="J21" s="205"/>
      <c r="K21" s="205"/>
      <c r="L21" s="205"/>
      <c r="M21" s="205"/>
      <c r="N21" s="205"/>
      <c r="O21" s="205"/>
      <c r="P21" s="205"/>
      <c r="Q21" s="205"/>
      <c r="R21" s="205"/>
    </row>
    <row r="22" spans="1:18" s="30" customFormat="1" ht="21.95" customHeight="1" x14ac:dyDescent="0.2">
      <c r="A22"/>
      <c r="B22"/>
      <c r="C22"/>
      <c r="D22"/>
      <c r="E22"/>
      <c r="F22"/>
      <c r="G22"/>
      <c r="H22"/>
      <c r="I22"/>
      <c r="J22"/>
      <c r="K22"/>
      <c r="L22"/>
      <c r="M22"/>
      <c r="N22"/>
    </row>
    <row r="23" spans="1:18" x14ac:dyDescent="0.2">
      <c r="A23" s="11"/>
      <c r="B23" s="11"/>
      <c r="C23" s="11"/>
      <c r="D23" s="11"/>
      <c r="E23" s="11"/>
      <c r="F23" s="11"/>
      <c r="G23" s="11"/>
      <c r="H23" s="11"/>
      <c r="I23" s="11"/>
      <c r="J23" s="11"/>
      <c r="K23" s="11"/>
      <c r="L23" s="11"/>
      <c r="M23" s="5"/>
      <c r="N23" s="5"/>
    </row>
    <row r="24" spans="1:18" ht="13.5" x14ac:dyDescent="0.2">
      <c r="A24" s="11"/>
      <c r="B24" s="20" t="s">
        <v>0</v>
      </c>
      <c r="C24" s="20" t="s">
        <v>2</v>
      </c>
      <c r="D24" s="20" t="s">
        <v>3</v>
      </c>
      <c r="E24" s="21" t="s">
        <v>1</v>
      </c>
      <c r="F24" s="21" t="s">
        <v>1</v>
      </c>
      <c r="G24" s="21"/>
      <c r="H24" s="21" t="s">
        <v>1</v>
      </c>
      <c r="I24" s="11"/>
      <c r="J24" s="11"/>
      <c r="K24" s="11"/>
      <c r="L24" s="11"/>
      <c r="M24" s="5"/>
      <c r="N24" s="5"/>
    </row>
    <row r="25" spans="1:18" x14ac:dyDescent="0.2">
      <c r="A25" s="19"/>
      <c r="B25" s="207" t="str">
        <f>IF($A$4=$B$28,$B$24,"")</f>
        <v/>
      </c>
      <c r="C25" s="207"/>
      <c r="D25" s="207"/>
      <c r="E25" s="23" t="str">
        <f>IF($D$4=$E$28,$C$24,"")</f>
        <v/>
      </c>
      <c r="F25" s="23" t="str">
        <f>IF($G$4=$F$28,$D$24,"")</f>
        <v/>
      </c>
      <c r="G25" s="23"/>
      <c r="H25" s="19"/>
    </row>
    <row r="26" spans="1:18" x14ac:dyDescent="0.2">
      <c r="A26" s="22"/>
      <c r="B26" s="208" t="str">
        <f>IF($B$4=$E$24,"",$B$4)</f>
        <v/>
      </c>
      <c r="C26" s="208"/>
      <c r="D26" s="208"/>
      <c r="E26" s="25" t="str">
        <f>IF($E$4=$F$24,"",$E$4)</f>
        <v/>
      </c>
      <c r="F26" s="26" t="str">
        <f>IF($H$4=$H$24,"",$H$4)</f>
        <v/>
      </c>
      <c r="G26" s="26"/>
      <c r="H26" s="19"/>
    </row>
    <row r="27" spans="1:18" x14ac:dyDescent="0.2">
      <c r="A27" s="24"/>
      <c r="B27" s="27"/>
      <c r="C27" s="27"/>
      <c r="D27" s="28"/>
      <c r="E27" s="27"/>
      <c r="F27" s="28"/>
      <c r="G27" s="28"/>
      <c r="H27" s="19"/>
    </row>
    <row r="28" spans="1:18" x14ac:dyDescent="0.2">
      <c r="A28" s="27"/>
      <c r="B28" s="29">
        <v>1</v>
      </c>
      <c r="C28" s="29"/>
      <c r="D28" s="29"/>
      <c r="E28" s="29">
        <v>2</v>
      </c>
      <c r="F28" s="29">
        <v>3</v>
      </c>
      <c r="G28" s="29"/>
      <c r="H28" s="19"/>
    </row>
    <row r="29" spans="1:18" x14ac:dyDescent="0.2">
      <c r="A29" s="29"/>
    </row>
  </sheetData>
  <mergeCells count="5">
    <mergeCell ref="E21:R21"/>
    <mergeCell ref="B4:C4"/>
    <mergeCell ref="B25:D25"/>
    <mergeCell ref="B26:D26"/>
    <mergeCell ref="C21:D21"/>
  </mergeCells>
  <phoneticPr fontId="0" type="noConversion"/>
  <conditionalFormatting sqref="E27 B24:D24 B27:C27 A28">
    <cfRule type="expression" dxfId="171" priority="1" stopIfTrue="1">
      <formula>IF($B$4="***","")</formula>
    </cfRule>
  </conditionalFormatting>
  <conditionalFormatting sqref="G25">
    <cfRule type="cellIs" dxfId="170" priority="2" stopIfTrue="1" operator="notEqual">
      <formula>""</formula>
    </cfRule>
  </conditionalFormatting>
  <conditionalFormatting sqref="G26">
    <cfRule type="cellIs" dxfId="169" priority="3" stopIfTrue="1" operator="notEqual">
      <formula>""</formula>
    </cfRule>
  </conditionalFormatting>
  <conditionalFormatting sqref="B25:F25">
    <cfRule type="cellIs" dxfId="168" priority="4" stopIfTrue="1" operator="notEqual">
      <formula>""</formula>
    </cfRule>
  </conditionalFormatting>
  <conditionalFormatting sqref="B26:F26">
    <cfRule type="cellIs" dxfId="167" priority="5" stopIfTrue="1" operator="notEqual">
      <formula>""</formula>
    </cfRule>
  </conditionalFormatting>
  <conditionalFormatting sqref="B4:C4">
    <cfRule type="cellIs" dxfId="166" priority="6" stopIfTrue="1" operator="notEqual">
      <formula>$E$24</formula>
    </cfRule>
  </conditionalFormatting>
  <conditionalFormatting sqref="E4:F4">
    <cfRule type="cellIs" dxfId="165" priority="7" stopIfTrue="1" operator="notEqual">
      <formula>$F$24</formula>
    </cfRule>
  </conditionalFormatting>
  <conditionalFormatting sqref="H4">
    <cfRule type="cellIs" dxfId="164" priority="8" stopIfTrue="1" operator="notEqual">
      <formula>$H$24</formula>
    </cfRule>
  </conditionalFormatting>
  <conditionalFormatting sqref="A4">
    <cfRule type="cellIs" dxfId="163" priority="9" stopIfTrue="1" operator="equal">
      <formula>$B$28</formula>
    </cfRule>
  </conditionalFormatting>
  <conditionalFormatting sqref="D4">
    <cfRule type="cellIs" dxfId="162" priority="10" stopIfTrue="1" operator="equal">
      <formula>$E$28</formula>
    </cfRule>
  </conditionalFormatting>
  <conditionalFormatting sqref="G4">
    <cfRule type="cellIs" dxfId="161" priority="11" stopIfTrue="1" operator="equal">
      <formula>$F$28</formula>
    </cfRule>
  </conditionalFormatting>
  <conditionalFormatting sqref="C8:E19 G8:G19 I8:K19">
    <cfRule type="cellIs" dxfId="160" priority="12" stopIfTrue="1" operator="notEqual">
      <formula>$A$6</formula>
    </cfRule>
  </conditionalFormatting>
  <conditionalFormatting sqref="C21">
    <cfRule type="cellIs" dxfId="159"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0.7109375" customWidth="1"/>
    <col min="6" max="6" width="11.7109375" customWidth="1"/>
    <col min="7" max="7" width="7.7109375" customWidth="1"/>
    <col min="8" max="8" width="8.85546875" customWidth="1"/>
    <col min="9" max="9" width="8.5703125" customWidth="1"/>
    <col min="10" max="10" width="10.7109375" customWidth="1"/>
    <col min="11" max="11" width="12"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2"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52</v>
      </c>
      <c r="B5" s="32" t="s">
        <v>53</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37.5" customHeight="1" x14ac:dyDescent="0.2">
      <c r="B7" s="50" t="s">
        <v>6</v>
      </c>
      <c r="C7" s="51" t="s">
        <v>40</v>
      </c>
      <c r="D7" s="51" t="s">
        <v>38</v>
      </c>
      <c r="E7" s="67" t="s">
        <v>93</v>
      </c>
      <c r="F7" s="67" t="s">
        <v>94</v>
      </c>
      <c r="G7" s="42" t="s">
        <v>80</v>
      </c>
      <c r="H7" s="37" t="s">
        <v>81</v>
      </c>
      <c r="I7" s="37" t="s">
        <v>48</v>
      </c>
      <c r="J7" s="67" t="s">
        <v>95</v>
      </c>
      <c r="K7" s="67" t="s">
        <v>96</v>
      </c>
      <c r="L7" s="51" t="s">
        <v>39</v>
      </c>
      <c r="M7" s="51" t="s">
        <v>41</v>
      </c>
      <c r="N7" s="51" t="s">
        <v>42</v>
      </c>
    </row>
    <row r="8" spans="1:15" ht="10.5" customHeight="1" x14ac:dyDescent="0.2">
      <c r="B8" s="52" t="s">
        <v>12</v>
      </c>
      <c r="C8" s="54" t="s">
        <v>5</v>
      </c>
      <c r="D8" s="54" t="s">
        <v>5</v>
      </c>
      <c r="E8" s="69" t="s">
        <v>5</v>
      </c>
      <c r="F8" s="69" t="s">
        <v>5</v>
      </c>
      <c r="G8" s="71"/>
      <c r="H8" s="89" t="e">
        <f>(E8/F8)*100</f>
        <v>#VALUE!</v>
      </c>
      <c r="I8" s="89" t="e">
        <f>(J8/K8)*100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9" t="e">
        <f t="shared" ref="H9:H20" si="0">(E9/F9)*100</f>
        <v>#VALUE!</v>
      </c>
      <c r="I9" s="89" t="e">
        <f t="shared" ref="I9:I20" si="1">(J9/K9)*100</f>
        <v>#VALUE!</v>
      </c>
      <c r="J9" s="87" t="e">
        <f t="shared" ref="J9:K19" si="2">E9+J8</f>
        <v>#VALUE!</v>
      </c>
      <c r="K9" s="87" t="e">
        <f t="shared" si="2"/>
        <v>#VALUE!</v>
      </c>
      <c r="L9" s="13" t="s">
        <v>5</v>
      </c>
      <c r="M9" s="13" t="s">
        <v>5</v>
      </c>
      <c r="N9" s="14" t="s">
        <v>5</v>
      </c>
    </row>
    <row r="10" spans="1:15" ht="11.1" customHeight="1" x14ac:dyDescent="0.2">
      <c r="B10" s="52" t="s">
        <v>14</v>
      </c>
      <c r="C10" s="54" t="s">
        <v>5</v>
      </c>
      <c r="D10" s="54" t="s">
        <v>5</v>
      </c>
      <c r="E10" s="69" t="s">
        <v>5</v>
      </c>
      <c r="F10" s="69" t="s">
        <v>5</v>
      </c>
      <c r="G10" s="71"/>
      <c r="H10" s="89" t="e">
        <f t="shared" si="0"/>
        <v>#VALUE!</v>
      </c>
      <c r="I10" s="89" t="e">
        <f t="shared" si="1"/>
        <v>#VALUE!</v>
      </c>
      <c r="J10" s="87" t="e">
        <f t="shared" si="2"/>
        <v>#VALUE!</v>
      </c>
      <c r="K10" s="87" t="e">
        <f t="shared" si="2"/>
        <v>#VALUE!</v>
      </c>
      <c r="L10" s="13" t="s">
        <v>5</v>
      </c>
      <c r="M10" s="13" t="s">
        <v>5</v>
      </c>
      <c r="N10" s="14" t="s">
        <v>5</v>
      </c>
    </row>
    <row r="11" spans="1:15" ht="11.1" customHeight="1" x14ac:dyDescent="0.2">
      <c r="B11" s="52" t="s">
        <v>15</v>
      </c>
      <c r="C11" s="54" t="s">
        <v>5</v>
      </c>
      <c r="D11" s="54" t="s">
        <v>5</v>
      </c>
      <c r="E11" s="69" t="s">
        <v>5</v>
      </c>
      <c r="F11" s="69" t="s">
        <v>5</v>
      </c>
      <c r="G11" s="71"/>
      <c r="H11" s="89" t="e">
        <f t="shared" si="0"/>
        <v>#VALUE!</v>
      </c>
      <c r="I11" s="89" t="e">
        <f t="shared" si="1"/>
        <v>#VALUE!</v>
      </c>
      <c r="J11" s="87" t="e">
        <f t="shared" si="2"/>
        <v>#VALUE!</v>
      </c>
      <c r="K11" s="87" t="e">
        <f t="shared" si="2"/>
        <v>#VALUE!</v>
      </c>
      <c r="L11" s="13" t="s">
        <v>5</v>
      </c>
      <c r="M11" s="13" t="s">
        <v>5</v>
      </c>
      <c r="N11" s="14" t="s">
        <v>5</v>
      </c>
    </row>
    <row r="12" spans="1:15" ht="11.1" customHeight="1" x14ac:dyDescent="0.2">
      <c r="B12" s="52" t="s">
        <v>16</v>
      </c>
      <c r="C12" s="54" t="s">
        <v>5</v>
      </c>
      <c r="D12" s="54" t="s">
        <v>5</v>
      </c>
      <c r="E12" s="69" t="s">
        <v>5</v>
      </c>
      <c r="F12" s="69" t="s">
        <v>5</v>
      </c>
      <c r="G12" s="71"/>
      <c r="H12" s="89" t="e">
        <f t="shared" si="0"/>
        <v>#VALUE!</v>
      </c>
      <c r="I12" s="89" t="e">
        <f t="shared" si="1"/>
        <v>#VALUE!</v>
      </c>
      <c r="J12" s="87" t="e">
        <f t="shared" si="2"/>
        <v>#VALUE!</v>
      </c>
      <c r="K12" s="87" t="e">
        <f t="shared" si="2"/>
        <v>#VALUE!</v>
      </c>
      <c r="L12" s="13" t="s">
        <v>5</v>
      </c>
      <c r="M12" s="13" t="s">
        <v>5</v>
      </c>
      <c r="N12" s="14" t="s">
        <v>5</v>
      </c>
    </row>
    <row r="13" spans="1:15" ht="11.1" customHeight="1" x14ac:dyDescent="0.2">
      <c r="B13" s="52" t="s">
        <v>17</v>
      </c>
      <c r="C13" s="54" t="s">
        <v>5</v>
      </c>
      <c r="D13" s="54" t="s">
        <v>5</v>
      </c>
      <c r="E13" s="69" t="s">
        <v>5</v>
      </c>
      <c r="F13" s="69" t="s">
        <v>5</v>
      </c>
      <c r="G13" s="71">
        <v>0.9</v>
      </c>
      <c r="H13" s="89" t="e">
        <f t="shared" si="0"/>
        <v>#VALUE!</v>
      </c>
      <c r="I13" s="89" t="e">
        <f t="shared" si="1"/>
        <v>#VALUE!</v>
      </c>
      <c r="J13" s="87" t="e">
        <f t="shared" si="2"/>
        <v>#VALUE!</v>
      </c>
      <c r="K13" s="87" t="e">
        <f t="shared" si="2"/>
        <v>#VALUE!</v>
      </c>
      <c r="L13" s="13" t="s">
        <v>5</v>
      </c>
      <c r="M13" s="13" t="s">
        <v>5</v>
      </c>
      <c r="N13" s="14" t="s">
        <v>5</v>
      </c>
    </row>
    <row r="14" spans="1:15" ht="11.1" customHeight="1" x14ac:dyDescent="0.2">
      <c r="B14" s="52" t="s">
        <v>18</v>
      </c>
      <c r="C14" s="54" t="s">
        <v>5</v>
      </c>
      <c r="D14" s="54" t="s">
        <v>5</v>
      </c>
      <c r="E14" s="69" t="s">
        <v>5</v>
      </c>
      <c r="F14" s="69" t="s">
        <v>5</v>
      </c>
      <c r="G14" s="71"/>
      <c r="H14" s="89" t="e">
        <f t="shared" si="0"/>
        <v>#VALUE!</v>
      </c>
      <c r="I14" s="89" t="e">
        <f t="shared" si="1"/>
        <v>#VALUE!</v>
      </c>
      <c r="J14" s="87" t="e">
        <f t="shared" si="2"/>
        <v>#VALUE!</v>
      </c>
      <c r="K14" s="87" t="e">
        <f t="shared" si="2"/>
        <v>#VALUE!</v>
      </c>
      <c r="L14" s="13" t="s">
        <v>5</v>
      </c>
      <c r="M14" s="13" t="s">
        <v>5</v>
      </c>
      <c r="N14" s="14" t="s">
        <v>5</v>
      </c>
    </row>
    <row r="15" spans="1:15" ht="11.1" customHeight="1" x14ac:dyDescent="0.2">
      <c r="B15" s="52" t="s">
        <v>19</v>
      </c>
      <c r="C15" s="54" t="s">
        <v>5</v>
      </c>
      <c r="D15" s="54" t="s">
        <v>5</v>
      </c>
      <c r="E15" s="69" t="s">
        <v>5</v>
      </c>
      <c r="F15" s="69" t="s">
        <v>5</v>
      </c>
      <c r="G15" s="71"/>
      <c r="H15" s="89" t="e">
        <f t="shared" si="0"/>
        <v>#VALUE!</v>
      </c>
      <c r="I15" s="89" t="e">
        <f t="shared" si="1"/>
        <v>#VALUE!</v>
      </c>
      <c r="J15" s="87" t="e">
        <f t="shared" si="2"/>
        <v>#VALUE!</v>
      </c>
      <c r="K15" s="87" t="e">
        <f t="shared" si="2"/>
        <v>#VALUE!</v>
      </c>
      <c r="L15" s="13" t="s">
        <v>5</v>
      </c>
      <c r="M15" s="13" t="s">
        <v>5</v>
      </c>
      <c r="N15" s="14" t="s">
        <v>5</v>
      </c>
    </row>
    <row r="16" spans="1:15" ht="11.1" customHeight="1" x14ac:dyDescent="0.2">
      <c r="B16" s="52" t="s">
        <v>20</v>
      </c>
      <c r="C16" s="54" t="s">
        <v>5</v>
      </c>
      <c r="D16" s="54" t="s">
        <v>5</v>
      </c>
      <c r="E16" s="69" t="s">
        <v>5</v>
      </c>
      <c r="F16" s="69" t="s">
        <v>5</v>
      </c>
      <c r="G16" s="71"/>
      <c r="H16" s="89" t="e">
        <f t="shared" si="0"/>
        <v>#VALUE!</v>
      </c>
      <c r="I16" s="89" t="e">
        <f t="shared" si="1"/>
        <v>#VALUE!</v>
      </c>
      <c r="J16" s="87" t="e">
        <f t="shared" si="2"/>
        <v>#VALUE!</v>
      </c>
      <c r="K16" s="87" t="e">
        <f t="shared" si="2"/>
        <v>#VALUE!</v>
      </c>
      <c r="L16" s="13" t="s">
        <v>5</v>
      </c>
      <c r="M16" s="13" t="s">
        <v>5</v>
      </c>
      <c r="N16" s="14" t="s">
        <v>5</v>
      </c>
    </row>
    <row r="17" spans="1:14" ht="11.1" customHeight="1" x14ac:dyDescent="0.2">
      <c r="B17" s="52" t="s">
        <v>21</v>
      </c>
      <c r="C17" s="54" t="s">
        <v>5</v>
      </c>
      <c r="D17" s="54" t="s">
        <v>5</v>
      </c>
      <c r="E17" s="69" t="s">
        <v>5</v>
      </c>
      <c r="F17" s="69" t="s">
        <v>5</v>
      </c>
      <c r="G17" s="71"/>
      <c r="H17" s="89" t="e">
        <f t="shared" si="0"/>
        <v>#VALUE!</v>
      </c>
      <c r="I17" s="89" t="e">
        <f t="shared" si="1"/>
        <v>#VALUE!</v>
      </c>
      <c r="J17" s="87" t="e">
        <f t="shared" si="2"/>
        <v>#VALUE!</v>
      </c>
      <c r="K17" s="87" t="e">
        <f t="shared" si="2"/>
        <v>#VALUE!</v>
      </c>
      <c r="L17" s="13" t="s">
        <v>5</v>
      </c>
      <c r="M17" s="13" t="s">
        <v>5</v>
      </c>
      <c r="N17" s="14" t="s">
        <v>5</v>
      </c>
    </row>
    <row r="18" spans="1:14" ht="11.1" customHeight="1" x14ac:dyDescent="0.2">
      <c r="B18" s="52" t="s">
        <v>22</v>
      </c>
      <c r="C18" s="54" t="s">
        <v>5</v>
      </c>
      <c r="D18" s="54" t="s">
        <v>5</v>
      </c>
      <c r="E18" s="69" t="s">
        <v>5</v>
      </c>
      <c r="F18" s="69" t="s">
        <v>5</v>
      </c>
      <c r="G18" s="71"/>
      <c r="H18" s="89" t="e">
        <f t="shared" si="0"/>
        <v>#VALUE!</v>
      </c>
      <c r="I18" s="89" t="e">
        <f t="shared" si="1"/>
        <v>#VALUE!</v>
      </c>
      <c r="J18" s="87" t="e">
        <f t="shared" si="2"/>
        <v>#VALUE!</v>
      </c>
      <c r="K18" s="87" t="e">
        <f t="shared" si="2"/>
        <v>#VALUE!</v>
      </c>
      <c r="L18" s="13" t="s">
        <v>5</v>
      </c>
      <c r="M18" s="13" t="s">
        <v>5</v>
      </c>
      <c r="N18" s="14" t="s">
        <v>5</v>
      </c>
    </row>
    <row r="19" spans="1:14" ht="11.1" customHeight="1" x14ac:dyDescent="0.2">
      <c r="B19" s="52" t="s">
        <v>23</v>
      </c>
      <c r="C19" s="54" t="s">
        <v>5</v>
      </c>
      <c r="D19" s="54" t="s">
        <v>5</v>
      </c>
      <c r="E19" s="69" t="s">
        <v>5</v>
      </c>
      <c r="F19" s="69" t="s">
        <v>5</v>
      </c>
      <c r="G19" s="71">
        <v>0.9</v>
      </c>
      <c r="H19" s="89" t="e">
        <f t="shared" si="0"/>
        <v>#VALUE!</v>
      </c>
      <c r="I19" s="89" t="e">
        <f t="shared" si="1"/>
        <v>#VALUE!</v>
      </c>
      <c r="J19" s="87" t="e">
        <f t="shared" si="2"/>
        <v>#VALUE!</v>
      </c>
      <c r="K19" s="87" t="e">
        <f t="shared" si="2"/>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103"/>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158" priority="1" stopIfTrue="1">
      <formula>IF($B$4="***","")</formula>
    </cfRule>
  </conditionalFormatting>
  <conditionalFormatting sqref="G25">
    <cfRule type="cellIs" dxfId="157" priority="2" stopIfTrue="1" operator="notEqual">
      <formula>""</formula>
    </cfRule>
  </conditionalFormatting>
  <conditionalFormatting sqref="G26">
    <cfRule type="cellIs" dxfId="156" priority="3" stopIfTrue="1" operator="notEqual">
      <formula>""</formula>
    </cfRule>
  </conditionalFormatting>
  <conditionalFormatting sqref="B25:F25">
    <cfRule type="cellIs" dxfId="155" priority="4" stopIfTrue="1" operator="notEqual">
      <formula>""</formula>
    </cfRule>
  </conditionalFormatting>
  <conditionalFormatting sqref="B26:F26">
    <cfRule type="cellIs" dxfId="154" priority="5" stopIfTrue="1" operator="notEqual">
      <formula>""</formula>
    </cfRule>
  </conditionalFormatting>
  <conditionalFormatting sqref="B4:C4">
    <cfRule type="cellIs" dxfId="153" priority="6" stopIfTrue="1" operator="notEqual">
      <formula>$E$24</formula>
    </cfRule>
  </conditionalFormatting>
  <conditionalFormatting sqref="E4:F4">
    <cfRule type="cellIs" dxfId="152" priority="7" stopIfTrue="1" operator="notEqual">
      <formula>$F$24</formula>
    </cfRule>
  </conditionalFormatting>
  <conditionalFormatting sqref="H4">
    <cfRule type="cellIs" dxfId="151" priority="8" stopIfTrue="1" operator="notEqual">
      <formula>$H$24</formula>
    </cfRule>
  </conditionalFormatting>
  <conditionalFormatting sqref="A4">
    <cfRule type="cellIs" dxfId="150" priority="9" stopIfTrue="1" operator="equal">
      <formula>$B$28</formula>
    </cfRule>
  </conditionalFormatting>
  <conditionalFormatting sqref="D4">
    <cfRule type="cellIs" dxfId="149" priority="10" stopIfTrue="1" operator="equal">
      <formula>$E$28</formula>
    </cfRule>
  </conditionalFormatting>
  <conditionalFormatting sqref="G4">
    <cfRule type="cellIs" dxfId="148" priority="11" stopIfTrue="1" operator="equal">
      <formula>$F$28</formula>
    </cfRule>
  </conditionalFormatting>
  <conditionalFormatting sqref="C8:G19">
    <cfRule type="cellIs" dxfId="147" priority="12" stopIfTrue="1" operator="notEqual">
      <formula>$A$6</formula>
    </cfRule>
  </conditionalFormatting>
  <conditionalFormatting sqref="C21:D21">
    <cfRule type="cellIs" dxfId="146"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showGridLines="0" workbookViewId="0"/>
  </sheetViews>
  <sheetFormatPr defaultRowHeight="12.75" x14ac:dyDescent="0.2"/>
  <cols>
    <col min="1" max="1" width="10.7109375" customWidth="1"/>
    <col min="3" max="3" width="6.7109375" customWidth="1"/>
    <col min="4" max="4" width="6.140625" customWidth="1"/>
    <col min="5" max="5" width="11.85546875" customWidth="1"/>
    <col min="6" max="6" width="12.5703125" customWidth="1"/>
    <col min="7" max="7" width="7.7109375" customWidth="1"/>
    <col min="8" max="8" width="8.85546875" customWidth="1"/>
    <col min="9" max="9" width="8.5703125" customWidth="1"/>
    <col min="10" max="10" width="14.28515625" customWidth="1"/>
    <col min="11" max="11" width="12.85546875" customWidth="1"/>
    <col min="12" max="14" width="4.7109375" customWidth="1"/>
  </cols>
  <sheetData>
    <row r="1" spans="1:15" ht="18" customHeight="1" x14ac:dyDescent="0.2">
      <c r="A1" s="1"/>
      <c r="B1" s="2"/>
      <c r="C1" s="1"/>
      <c r="D1" s="3"/>
      <c r="E1" s="3"/>
      <c r="F1" s="3"/>
      <c r="G1" s="3"/>
      <c r="H1" s="3"/>
      <c r="I1" s="3"/>
      <c r="J1" s="3"/>
      <c r="K1" s="3"/>
      <c r="L1" s="4"/>
      <c r="M1" s="5"/>
      <c r="N1" s="5"/>
    </row>
    <row r="2" spans="1:15" ht="18" customHeight="1" x14ac:dyDescent="0.2">
      <c r="A2" s="1"/>
      <c r="B2" s="2"/>
      <c r="C2" s="1"/>
      <c r="D2" s="3"/>
      <c r="E2" s="3"/>
      <c r="F2" s="3"/>
      <c r="G2" s="3"/>
      <c r="H2" s="3"/>
      <c r="I2" s="3"/>
      <c r="J2" s="3"/>
      <c r="K2" s="3"/>
      <c r="L2" s="4"/>
      <c r="M2" s="5"/>
      <c r="N2" s="5"/>
    </row>
    <row r="3" spans="1:15" ht="10.5" customHeight="1" x14ac:dyDescent="0.2">
      <c r="A3" s="1"/>
      <c r="B3" s="2"/>
      <c r="C3" s="1"/>
      <c r="D3" s="3"/>
      <c r="E3" s="3"/>
      <c r="F3" s="3"/>
      <c r="G3" s="3"/>
      <c r="H3" s="3"/>
      <c r="I3" s="3"/>
      <c r="J3" s="3"/>
      <c r="K3" s="3"/>
      <c r="L3" s="4"/>
      <c r="M3" s="5"/>
      <c r="N3" s="5"/>
    </row>
    <row r="4" spans="1:15" s="48" customFormat="1" ht="30" customHeight="1" x14ac:dyDescent="0.2">
      <c r="A4" s="44" t="str">
        <f>IF($B$4="***",$B$24,B28)</f>
        <v>Referencial Comparativo:</v>
      </c>
      <c r="B4" s="206" t="s">
        <v>1</v>
      </c>
      <c r="C4" s="206"/>
      <c r="D4" s="46" t="str">
        <f>IF($E$4="***",$C$24,E28)</f>
        <v>Valor:</v>
      </c>
      <c r="E4" s="45" t="s">
        <v>1</v>
      </c>
      <c r="F4" s="45"/>
      <c r="G4" s="46" t="str">
        <f>IF($H$4="***",$D$24,F28)</f>
        <v>Ano:</v>
      </c>
      <c r="H4" s="47" t="s">
        <v>1</v>
      </c>
      <c r="L4" s="64" t="s">
        <v>4</v>
      </c>
      <c r="N4" s="65" t="s">
        <v>27</v>
      </c>
    </row>
    <row r="5" spans="1:15" s="49" customFormat="1" ht="20.100000000000001" customHeight="1" x14ac:dyDescent="0.35">
      <c r="A5" s="31" t="s">
        <v>54</v>
      </c>
      <c r="B5" s="32" t="s">
        <v>55</v>
      </c>
      <c r="C5" s="33"/>
      <c r="D5" s="33"/>
      <c r="E5" s="33"/>
      <c r="F5" s="6"/>
      <c r="G5" s="6"/>
      <c r="H5" s="6"/>
      <c r="I5" s="6"/>
      <c r="J5" s="6"/>
      <c r="K5" s="6"/>
      <c r="L5" s="6"/>
      <c r="M5" s="6"/>
      <c r="N5" s="5"/>
      <c r="O5" s="5"/>
    </row>
    <row r="6" spans="1:15" s="30" customFormat="1" ht="13.5" thickBot="1" x14ac:dyDescent="0.25">
      <c r="A6" s="7" t="s">
        <v>5</v>
      </c>
      <c r="B6" s="103"/>
      <c r="C6" s="9"/>
      <c r="D6" s="10"/>
      <c r="E6" s="10"/>
      <c r="F6" s="10"/>
      <c r="G6" s="10"/>
      <c r="H6" s="10"/>
      <c r="I6" s="10"/>
      <c r="J6" s="10"/>
      <c r="K6" s="10"/>
      <c r="L6" s="10"/>
      <c r="M6" s="10"/>
      <c r="N6" s="5"/>
      <c r="O6" s="5"/>
    </row>
    <row r="7" spans="1:15" ht="37.5" customHeight="1" x14ac:dyDescent="0.2">
      <c r="B7" s="50" t="s">
        <v>6</v>
      </c>
      <c r="C7" s="51" t="s">
        <v>40</v>
      </c>
      <c r="D7" s="51" t="s">
        <v>38</v>
      </c>
      <c r="E7" s="67" t="s">
        <v>97</v>
      </c>
      <c r="F7" s="67" t="s">
        <v>98</v>
      </c>
      <c r="G7" s="42" t="s">
        <v>80</v>
      </c>
      <c r="H7" s="37" t="s">
        <v>81</v>
      </c>
      <c r="I7" s="37" t="s">
        <v>48</v>
      </c>
      <c r="J7" s="67" t="s">
        <v>99</v>
      </c>
      <c r="K7" s="67" t="s">
        <v>100</v>
      </c>
      <c r="L7" s="51" t="s">
        <v>39</v>
      </c>
      <c r="M7" s="51" t="s">
        <v>41</v>
      </c>
      <c r="N7" s="51" t="s">
        <v>42</v>
      </c>
    </row>
    <row r="8" spans="1:15" ht="10.5" customHeight="1" x14ac:dyDescent="0.2">
      <c r="B8" s="52" t="s">
        <v>12</v>
      </c>
      <c r="C8" s="54" t="s">
        <v>5</v>
      </c>
      <c r="D8" s="54" t="s">
        <v>5</v>
      </c>
      <c r="E8" s="69" t="s">
        <v>5</v>
      </c>
      <c r="F8" s="69" t="s">
        <v>5</v>
      </c>
      <c r="G8" s="71"/>
      <c r="H8" s="89" t="e">
        <f>(E8/F8)*100</f>
        <v>#VALUE!</v>
      </c>
      <c r="I8" s="89" t="e">
        <f>(J8/K8)*100</f>
        <v>#VALUE!</v>
      </c>
      <c r="J8" s="87" t="str">
        <f>E8</f>
        <v>-</v>
      </c>
      <c r="K8" s="87" t="str">
        <f>F8</f>
        <v>-</v>
      </c>
      <c r="L8" s="13" t="s">
        <v>5</v>
      </c>
      <c r="M8" s="13" t="s">
        <v>5</v>
      </c>
      <c r="N8" s="14" t="s">
        <v>5</v>
      </c>
    </row>
    <row r="9" spans="1:15" ht="11.1" customHeight="1" x14ac:dyDescent="0.2">
      <c r="B9" s="52" t="s">
        <v>13</v>
      </c>
      <c r="C9" s="54" t="s">
        <v>5</v>
      </c>
      <c r="D9" s="54" t="s">
        <v>5</v>
      </c>
      <c r="E9" s="69" t="s">
        <v>5</v>
      </c>
      <c r="F9" s="69" t="s">
        <v>5</v>
      </c>
      <c r="G9" s="71"/>
      <c r="H9" s="89" t="e">
        <f t="shared" ref="H9:H20" si="0">(E9/F9)*100</f>
        <v>#VALUE!</v>
      </c>
      <c r="I9" s="89" t="e">
        <f t="shared" ref="I9:I20" si="1">(J9/K9)*100</f>
        <v>#VALUE!</v>
      </c>
      <c r="J9" s="87" t="e">
        <f t="shared" ref="J9:J19" si="2">E9+J8</f>
        <v>#VALUE!</v>
      </c>
      <c r="K9" s="87" t="e">
        <f t="shared" ref="K9:K19" si="3">F9+K8</f>
        <v>#VALUE!</v>
      </c>
      <c r="L9" s="13" t="s">
        <v>5</v>
      </c>
      <c r="M9" s="13" t="s">
        <v>5</v>
      </c>
      <c r="N9" s="14" t="s">
        <v>5</v>
      </c>
    </row>
    <row r="10" spans="1:15" ht="11.1" customHeight="1" x14ac:dyDescent="0.2">
      <c r="B10" s="52" t="s">
        <v>14</v>
      </c>
      <c r="C10" s="54" t="s">
        <v>5</v>
      </c>
      <c r="D10" s="54" t="s">
        <v>5</v>
      </c>
      <c r="E10" s="69" t="s">
        <v>5</v>
      </c>
      <c r="F10" s="69" t="s">
        <v>5</v>
      </c>
      <c r="G10" s="71"/>
      <c r="H10" s="89" t="e">
        <f t="shared" si="0"/>
        <v>#VALUE!</v>
      </c>
      <c r="I10" s="89" t="e">
        <f t="shared" si="1"/>
        <v>#VALUE!</v>
      </c>
      <c r="J10" s="87" t="e">
        <f t="shared" si="2"/>
        <v>#VALUE!</v>
      </c>
      <c r="K10" s="87" t="e">
        <f t="shared" si="3"/>
        <v>#VALUE!</v>
      </c>
      <c r="L10" s="13" t="s">
        <v>5</v>
      </c>
      <c r="M10" s="13" t="s">
        <v>5</v>
      </c>
      <c r="N10" s="14" t="s">
        <v>5</v>
      </c>
    </row>
    <row r="11" spans="1:15" ht="11.1" customHeight="1" x14ac:dyDescent="0.2">
      <c r="B11" s="52" t="s">
        <v>15</v>
      </c>
      <c r="C11" s="54" t="s">
        <v>5</v>
      </c>
      <c r="D11" s="54" t="s">
        <v>5</v>
      </c>
      <c r="E11" s="69" t="s">
        <v>5</v>
      </c>
      <c r="F11" s="69" t="s">
        <v>5</v>
      </c>
      <c r="G11" s="71"/>
      <c r="H11" s="89" t="e">
        <f t="shared" si="0"/>
        <v>#VALUE!</v>
      </c>
      <c r="I11" s="89" t="e">
        <f t="shared" si="1"/>
        <v>#VALUE!</v>
      </c>
      <c r="J11" s="87" t="e">
        <f t="shared" si="2"/>
        <v>#VALUE!</v>
      </c>
      <c r="K11" s="87" t="e">
        <f t="shared" si="3"/>
        <v>#VALUE!</v>
      </c>
      <c r="L11" s="13" t="s">
        <v>5</v>
      </c>
      <c r="M11" s="13" t="s">
        <v>5</v>
      </c>
      <c r="N11" s="14" t="s">
        <v>5</v>
      </c>
    </row>
    <row r="12" spans="1:15" ht="11.1" customHeight="1" x14ac:dyDescent="0.2">
      <c r="B12" s="52" t="s">
        <v>16</v>
      </c>
      <c r="C12" s="54" t="s">
        <v>5</v>
      </c>
      <c r="D12" s="54" t="s">
        <v>5</v>
      </c>
      <c r="E12" s="69" t="s">
        <v>5</v>
      </c>
      <c r="F12" s="69" t="s">
        <v>5</v>
      </c>
      <c r="G12" s="71"/>
      <c r="H12" s="89" t="e">
        <f t="shared" si="0"/>
        <v>#VALUE!</v>
      </c>
      <c r="I12" s="89" t="e">
        <f t="shared" si="1"/>
        <v>#VALUE!</v>
      </c>
      <c r="J12" s="87" t="e">
        <f t="shared" si="2"/>
        <v>#VALUE!</v>
      </c>
      <c r="K12" s="87" t="e">
        <f t="shared" si="3"/>
        <v>#VALUE!</v>
      </c>
      <c r="L12" s="13" t="s">
        <v>5</v>
      </c>
      <c r="M12" s="13" t="s">
        <v>5</v>
      </c>
      <c r="N12" s="14" t="s">
        <v>5</v>
      </c>
    </row>
    <row r="13" spans="1:15" ht="11.1" customHeight="1" x14ac:dyDescent="0.2">
      <c r="B13" s="52" t="s">
        <v>17</v>
      </c>
      <c r="C13" s="54" t="s">
        <v>5</v>
      </c>
      <c r="D13" s="54" t="s">
        <v>5</v>
      </c>
      <c r="E13" s="69" t="s">
        <v>5</v>
      </c>
      <c r="F13" s="69" t="s">
        <v>5</v>
      </c>
      <c r="G13" s="71">
        <v>0.9</v>
      </c>
      <c r="H13" s="89" t="e">
        <f t="shared" si="0"/>
        <v>#VALUE!</v>
      </c>
      <c r="I13" s="89" t="e">
        <f t="shared" si="1"/>
        <v>#VALUE!</v>
      </c>
      <c r="J13" s="87" t="e">
        <f t="shared" si="2"/>
        <v>#VALUE!</v>
      </c>
      <c r="K13" s="87" t="e">
        <f t="shared" si="3"/>
        <v>#VALUE!</v>
      </c>
      <c r="L13" s="13" t="s">
        <v>5</v>
      </c>
      <c r="M13" s="13" t="s">
        <v>5</v>
      </c>
      <c r="N13" s="14" t="s">
        <v>5</v>
      </c>
    </row>
    <row r="14" spans="1:15" ht="11.1" customHeight="1" x14ac:dyDescent="0.2">
      <c r="B14" s="52" t="s">
        <v>18</v>
      </c>
      <c r="C14" s="54" t="s">
        <v>5</v>
      </c>
      <c r="D14" s="54" t="s">
        <v>5</v>
      </c>
      <c r="E14" s="69" t="s">
        <v>5</v>
      </c>
      <c r="F14" s="69" t="s">
        <v>5</v>
      </c>
      <c r="G14" s="71"/>
      <c r="H14" s="89" t="e">
        <f t="shared" si="0"/>
        <v>#VALUE!</v>
      </c>
      <c r="I14" s="89" t="e">
        <f t="shared" si="1"/>
        <v>#VALUE!</v>
      </c>
      <c r="J14" s="87" t="e">
        <f t="shared" si="2"/>
        <v>#VALUE!</v>
      </c>
      <c r="K14" s="87" t="e">
        <f t="shared" si="3"/>
        <v>#VALUE!</v>
      </c>
      <c r="L14" s="13" t="s">
        <v>5</v>
      </c>
      <c r="M14" s="13" t="s">
        <v>5</v>
      </c>
      <c r="N14" s="14" t="s">
        <v>5</v>
      </c>
    </row>
    <row r="15" spans="1:15" ht="11.1" customHeight="1" x14ac:dyDescent="0.2">
      <c r="B15" s="52" t="s">
        <v>19</v>
      </c>
      <c r="C15" s="54" t="s">
        <v>5</v>
      </c>
      <c r="D15" s="54" t="s">
        <v>5</v>
      </c>
      <c r="E15" s="69" t="s">
        <v>5</v>
      </c>
      <c r="F15" s="69" t="s">
        <v>5</v>
      </c>
      <c r="G15" s="71"/>
      <c r="H15" s="89" t="e">
        <f t="shared" si="0"/>
        <v>#VALUE!</v>
      </c>
      <c r="I15" s="89" t="e">
        <f t="shared" si="1"/>
        <v>#VALUE!</v>
      </c>
      <c r="J15" s="87" t="e">
        <f t="shared" si="2"/>
        <v>#VALUE!</v>
      </c>
      <c r="K15" s="87" t="e">
        <f t="shared" si="3"/>
        <v>#VALUE!</v>
      </c>
      <c r="L15" s="13" t="s">
        <v>5</v>
      </c>
      <c r="M15" s="13" t="s">
        <v>5</v>
      </c>
      <c r="N15" s="14" t="s">
        <v>5</v>
      </c>
    </row>
    <row r="16" spans="1:15" ht="11.1" customHeight="1" x14ac:dyDescent="0.2">
      <c r="B16" s="52" t="s">
        <v>20</v>
      </c>
      <c r="C16" s="54" t="s">
        <v>5</v>
      </c>
      <c r="D16" s="54" t="s">
        <v>5</v>
      </c>
      <c r="E16" s="69" t="s">
        <v>5</v>
      </c>
      <c r="F16" s="69" t="s">
        <v>5</v>
      </c>
      <c r="G16" s="71"/>
      <c r="H16" s="89" t="e">
        <f t="shared" si="0"/>
        <v>#VALUE!</v>
      </c>
      <c r="I16" s="89" t="e">
        <f t="shared" si="1"/>
        <v>#VALUE!</v>
      </c>
      <c r="J16" s="87" t="e">
        <f t="shared" si="2"/>
        <v>#VALUE!</v>
      </c>
      <c r="K16" s="87" t="e">
        <f t="shared" si="3"/>
        <v>#VALUE!</v>
      </c>
      <c r="L16" s="13" t="s">
        <v>5</v>
      </c>
      <c r="M16" s="13" t="s">
        <v>5</v>
      </c>
      <c r="N16" s="14" t="s">
        <v>5</v>
      </c>
    </row>
    <row r="17" spans="1:14" ht="11.1" customHeight="1" x14ac:dyDescent="0.2">
      <c r="B17" s="52" t="s">
        <v>21</v>
      </c>
      <c r="C17" s="54" t="s">
        <v>5</v>
      </c>
      <c r="D17" s="54" t="s">
        <v>5</v>
      </c>
      <c r="E17" s="69" t="s">
        <v>5</v>
      </c>
      <c r="F17" s="69" t="s">
        <v>5</v>
      </c>
      <c r="G17" s="71"/>
      <c r="H17" s="89" t="e">
        <f t="shared" si="0"/>
        <v>#VALUE!</v>
      </c>
      <c r="I17" s="89" t="e">
        <f t="shared" si="1"/>
        <v>#VALUE!</v>
      </c>
      <c r="J17" s="87" t="e">
        <f t="shared" si="2"/>
        <v>#VALUE!</v>
      </c>
      <c r="K17" s="87" t="e">
        <f t="shared" si="3"/>
        <v>#VALUE!</v>
      </c>
      <c r="L17" s="13" t="s">
        <v>5</v>
      </c>
      <c r="M17" s="13" t="s">
        <v>5</v>
      </c>
      <c r="N17" s="14" t="s">
        <v>5</v>
      </c>
    </row>
    <row r="18" spans="1:14" ht="11.1" customHeight="1" x14ac:dyDescent="0.2">
      <c r="B18" s="52" t="s">
        <v>22</v>
      </c>
      <c r="C18" s="54" t="s">
        <v>5</v>
      </c>
      <c r="D18" s="54" t="s">
        <v>5</v>
      </c>
      <c r="E18" s="69" t="s">
        <v>5</v>
      </c>
      <c r="F18" s="69" t="s">
        <v>5</v>
      </c>
      <c r="G18" s="71"/>
      <c r="H18" s="89" t="e">
        <f t="shared" si="0"/>
        <v>#VALUE!</v>
      </c>
      <c r="I18" s="89" t="e">
        <f t="shared" si="1"/>
        <v>#VALUE!</v>
      </c>
      <c r="J18" s="87" t="e">
        <f t="shared" si="2"/>
        <v>#VALUE!</v>
      </c>
      <c r="K18" s="87" t="e">
        <f t="shared" si="3"/>
        <v>#VALUE!</v>
      </c>
      <c r="L18" s="13" t="s">
        <v>5</v>
      </c>
      <c r="M18" s="13" t="s">
        <v>5</v>
      </c>
      <c r="N18" s="14" t="s">
        <v>5</v>
      </c>
    </row>
    <row r="19" spans="1:14" ht="11.1" customHeight="1" x14ac:dyDescent="0.2">
      <c r="B19" s="52" t="s">
        <v>23</v>
      </c>
      <c r="C19" s="54" t="s">
        <v>5</v>
      </c>
      <c r="D19" s="54" t="s">
        <v>5</v>
      </c>
      <c r="E19" s="69" t="s">
        <v>5</v>
      </c>
      <c r="F19" s="69" t="s">
        <v>5</v>
      </c>
      <c r="G19" s="71">
        <v>0.9</v>
      </c>
      <c r="H19" s="89" t="e">
        <f t="shared" si="0"/>
        <v>#VALUE!</v>
      </c>
      <c r="I19" s="89" t="e">
        <f t="shared" si="1"/>
        <v>#VALUE!</v>
      </c>
      <c r="J19" s="87" t="e">
        <f t="shared" si="2"/>
        <v>#VALUE!</v>
      </c>
      <c r="K19" s="87" t="e">
        <f t="shared" si="3"/>
        <v>#VALUE!</v>
      </c>
      <c r="L19" s="13" t="s">
        <v>5</v>
      </c>
      <c r="M19" s="13" t="s">
        <v>5</v>
      </c>
      <c r="N19" s="14" t="s">
        <v>5</v>
      </c>
    </row>
    <row r="20" spans="1:14" ht="11.1" customHeight="1" x14ac:dyDescent="0.2">
      <c r="B20" s="53" t="s">
        <v>24</v>
      </c>
      <c r="C20" s="59"/>
      <c r="D20" s="59"/>
      <c r="E20" s="76">
        <f>SUM(E8:E19)</f>
        <v>0</v>
      </c>
      <c r="F20" s="84">
        <f>SUM(F8:F19)</f>
        <v>0</v>
      </c>
      <c r="G20" s="77"/>
      <c r="H20" s="90" t="e">
        <f t="shared" si="0"/>
        <v>#DIV/0!</v>
      </c>
      <c r="I20" s="90" t="e">
        <f t="shared" si="1"/>
        <v>#VALUE!</v>
      </c>
      <c r="J20" s="88" t="e">
        <f>SUM(J8:J19)</f>
        <v>#VALUE!</v>
      </c>
      <c r="K20" s="88" t="e">
        <f>SUM(K8:K19)</f>
        <v>#VALUE!</v>
      </c>
      <c r="L20" s="80"/>
      <c r="M20" s="80"/>
      <c r="N20" s="81"/>
    </row>
    <row r="21" spans="1:14" ht="21.95" customHeight="1" thickBot="1" x14ac:dyDescent="0.25">
      <c r="B21" s="43" t="s">
        <v>25</v>
      </c>
      <c r="C21" s="209" t="s">
        <v>26</v>
      </c>
      <c r="D21" s="210"/>
      <c r="E21" s="219">
        <v>0.9</v>
      </c>
      <c r="F21" s="222"/>
      <c r="G21" s="222"/>
      <c r="H21" s="222"/>
      <c r="I21" s="222"/>
      <c r="J21" s="222"/>
      <c r="K21" s="222"/>
      <c r="L21" s="222"/>
      <c r="M21" s="222"/>
      <c r="N21" s="222"/>
    </row>
    <row r="22" spans="1:14" s="30" customFormat="1" ht="21.95" customHeight="1" x14ac:dyDescent="0.2">
      <c r="A22"/>
      <c r="B22"/>
      <c r="C22"/>
      <c r="D22"/>
      <c r="E22"/>
      <c r="F22"/>
      <c r="G22"/>
      <c r="H22"/>
      <c r="I22"/>
      <c r="J22"/>
      <c r="K22"/>
      <c r="L22"/>
      <c r="M22"/>
      <c r="N22"/>
    </row>
    <row r="23" spans="1:14" x14ac:dyDescent="0.2">
      <c r="A23" s="11"/>
      <c r="B23" s="11"/>
      <c r="C23" s="11"/>
      <c r="D23" s="11"/>
      <c r="E23" s="11"/>
      <c r="F23" s="11"/>
      <c r="G23" s="11"/>
      <c r="H23" s="11"/>
      <c r="I23" s="11"/>
      <c r="J23" s="11"/>
      <c r="K23" s="11"/>
      <c r="L23" s="11"/>
      <c r="M23" s="5"/>
      <c r="N23" s="5"/>
    </row>
    <row r="24" spans="1:14" ht="13.5" x14ac:dyDescent="0.2">
      <c r="A24" s="11"/>
      <c r="B24" s="20" t="s">
        <v>0</v>
      </c>
      <c r="C24" s="20" t="s">
        <v>2</v>
      </c>
      <c r="D24" s="20" t="s">
        <v>3</v>
      </c>
      <c r="E24" s="21" t="s">
        <v>1</v>
      </c>
      <c r="F24" s="21" t="s">
        <v>1</v>
      </c>
      <c r="G24" s="21"/>
      <c r="H24" s="21" t="s">
        <v>1</v>
      </c>
      <c r="I24" s="11"/>
      <c r="J24" s="11"/>
      <c r="K24" s="11"/>
      <c r="L24" s="11"/>
      <c r="M24" s="5"/>
      <c r="N24" s="5"/>
    </row>
    <row r="25" spans="1:14" x14ac:dyDescent="0.2">
      <c r="A25" s="19"/>
      <c r="B25" s="207" t="str">
        <f>IF($A$4=$B$28,$B$24,"")</f>
        <v/>
      </c>
      <c r="C25" s="207"/>
      <c r="D25" s="207"/>
      <c r="E25" s="23" t="str">
        <f>IF($D$4=$E$28,$C$24,"")</f>
        <v/>
      </c>
      <c r="F25" s="23" t="str">
        <f>IF($G$4=$F$28,$D$24,"")</f>
        <v/>
      </c>
      <c r="G25" s="23"/>
      <c r="H25" s="19"/>
    </row>
    <row r="26" spans="1:14" x14ac:dyDescent="0.2">
      <c r="A26" s="22"/>
      <c r="B26" s="208" t="str">
        <f>IF($B$4=$E$24,"",$B$4)</f>
        <v/>
      </c>
      <c r="C26" s="208"/>
      <c r="D26" s="208"/>
      <c r="E26" s="25" t="str">
        <f>IF($E$4=$F$24,"",$E$4)</f>
        <v/>
      </c>
      <c r="F26" s="26" t="str">
        <f>IF($H$4=$H$24,"",$H$4)</f>
        <v/>
      </c>
      <c r="G26" s="26"/>
      <c r="H26" s="19"/>
    </row>
    <row r="27" spans="1:14" x14ac:dyDescent="0.2">
      <c r="A27" s="24"/>
      <c r="B27" s="27"/>
      <c r="C27" s="27"/>
      <c r="D27" s="28"/>
      <c r="E27" s="27"/>
      <c r="F27" s="28"/>
      <c r="G27" s="28"/>
      <c r="H27" s="19"/>
    </row>
    <row r="28" spans="1:14" x14ac:dyDescent="0.2">
      <c r="A28" s="27"/>
      <c r="B28" s="29">
        <v>1</v>
      </c>
      <c r="C28" s="29"/>
      <c r="D28" s="29"/>
      <c r="E28" s="29">
        <v>2</v>
      </c>
      <c r="F28" s="29">
        <v>3</v>
      </c>
      <c r="G28" s="29"/>
      <c r="H28" s="19"/>
    </row>
    <row r="29" spans="1:14" x14ac:dyDescent="0.2">
      <c r="A29" s="29"/>
    </row>
  </sheetData>
  <mergeCells count="5">
    <mergeCell ref="E21:N21"/>
    <mergeCell ref="B4:C4"/>
    <mergeCell ref="B25:D25"/>
    <mergeCell ref="B26:D26"/>
    <mergeCell ref="C21:D21"/>
  </mergeCells>
  <phoneticPr fontId="0" type="noConversion"/>
  <conditionalFormatting sqref="E27 B24:D24 B27:C27 A28">
    <cfRule type="expression" dxfId="145" priority="1" stopIfTrue="1">
      <formula>IF($B$4="***","")</formula>
    </cfRule>
  </conditionalFormatting>
  <conditionalFormatting sqref="G25">
    <cfRule type="cellIs" dxfId="144" priority="2" stopIfTrue="1" operator="notEqual">
      <formula>""</formula>
    </cfRule>
  </conditionalFormatting>
  <conditionalFormatting sqref="G26">
    <cfRule type="cellIs" dxfId="143" priority="3" stopIfTrue="1" operator="notEqual">
      <formula>""</formula>
    </cfRule>
  </conditionalFormatting>
  <conditionalFormatting sqref="B25:F25">
    <cfRule type="cellIs" dxfId="142" priority="4" stopIfTrue="1" operator="notEqual">
      <formula>""</formula>
    </cfRule>
  </conditionalFormatting>
  <conditionalFormatting sqref="B26:F26">
    <cfRule type="cellIs" dxfId="141" priority="5" stopIfTrue="1" operator="notEqual">
      <formula>""</formula>
    </cfRule>
  </conditionalFormatting>
  <conditionalFormatting sqref="B4:C4">
    <cfRule type="cellIs" dxfId="140" priority="6" stopIfTrue="1" operator="notEqual">
      <formula>$E$24</formula>
    </cfRule>
  </conditionalFormatting>
  <conditionalFormatting sqref="E4:F4">
    <cfRule type="cellIs" dxfId="139" priority="7" stopIfTrue="1" operator="notEqual">
      <formula>$F$24</formula>
    </cfRule>
  </conditionalFormatting>
  <conditionalFormatting sqref="H4">
    <cfRule type="cellIs" dxfId="138" priority="8" stopIfTrue="1" operator="notEqual">
      <formula>$H$24</formula>
    </cfRule>
  </conditionalFormatting>
  <conditionalFormatting sqref="A4">
    <cfRule type="cellIs" dxfId="137" priority="9" stopIfTrue="1" operator="equal">
      <formula>$B$28</formula>
    </cfRule>
  </conditionalFormatting>
  <conditionalFormatting sqref="D4">
    <cfRule type="cellIs" dxfId="136" priority="10" stopIfTrue="1" operator="equal">
      <formula>$E$28</formula>
    </cfRule>
  </conditionalFormatting>
  <conditionalFormatting sqref="G4">
    <cfRule type="cellIs" dxfId="135" priority="11" stopIfTrue="1" operator="equal">
      <formula>$F$28</formula>
    </cfRule>
  </conditionalFormatting>
  <conditionalFormatting sqref="C8:G19">
    <cfRule type="cellIs" dxfId="134" priority="12" stopIfTrue="1" operator="notEqual">
      <formula>$A$6</formula>
    </cfRule>
  </conditionalFormatting>
  <conditionalFormatting sqref="C21:D21">
    <cfRule type="cellIs" dxfId="133" priority="13" stopIfTrue="1" operator="notEqual">
      <formula>$A$6</formula>
    </cfRule>
  </conditionalFormatting>
  <pageMargins left="0.39370078740157483" right="0.39370078740157483" top="0.98425196850393704" bottom="0.98425196850393704" header="0.51181102362204722" footer="0.51181102362204722"/>
  <pageSetup paperSize="9" scale="110"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Instruções</vt:lpstr>
      <vt:lpstr>CTE</vt:lpstr>
      <vt:lpstr>ISC</vt:lpstr>
      <vt:lpstr>DST</vt:lpstr>
      <vt:lpstr>ISI</vt:lpstr>
      <vt:lpstr>CAT</vt:lpstr>
      <vt:lpstr>CTO</vt:lpstr>
      <vt:lpstr>EPN</vt:lpstr>
      <vt:lpstr>PCN</vt:lpstr>
      <vt:lpstr>IIN</vt:lpstr>
      <vt:lpstr>ENA</vt:lpstr>
      <vt:lpstr>INS</vt:lpstr>
      <vt:lpstr>MPT</vt:lpstr>
      <vt:lpstr>TRP</vt:lpstr>
      <vt:lpstr>ECA</vt:lpstr>
      <vt:lpstr>IPN</vt:lpstr>
      <vt:lpstr>SOP</vt:lpstr>
      <vt:lpstr>PAR</vt:lpstr>
      <vt:lpstr>UES</vt:lpstr>
    </vt:vector>
  </TitlesOfParts>
  <Company>Cemig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Cemig</dc:creator>
  <cp:lastModifiedBy>c052692</cp:lastModifiedBy>
  <cp:lastPrinted>2018-04-11T16:54:54Z</cp:lastPrinted>
  <dcterms:created xsi:type="dcterms:W3CDTF">2007-01-23T11:42:24Z</dcterms:created>
  <dcterms:modified xsi:type="dcterms:W3CDTF">2018-09-20T16:17:16Z</dcterms:modified>
</cp:coreProperties>
</file>