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/>
  </bookViews>
  <sheets>
    <sheet name="Sheet1" sheetId="1" r:id="rId1"/>
    <sheet name="Sheet2" sheetId="2" r:id="rId2"/>
  </sheets>
  <definedNames>
    <definedName name="_xlnm._FilterDatabase" localSheetId="0" hidden="1">Sheet1!$A$1:$Y$669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40" i="1"/>
  <c r="L540"/>
  <c r="H29" l="1"/>
  <c r="G29"/>
  <c r="F29"/>
  <c r="N29" s="1"/>
  <c r="H123"/>
  <c r="G123"/>
  <c r="F123"/>
  <c r="N123" s="1"/>
  <c r="I176"/>
  <c r="O176" s="1"/>
  <c r="V176" s="1"/>
  <c r="H550"/>
  <c r="G550"/>
  <c r="F550"/>
  <c r="P550" s="1"/>
  <c r="H47"/>
  <c r="G47"/>
  <c r="F47"/>
  <c r="P47" s="1"/>
  <c r="H549"/>
  <c r="G549"/>
  <c r="F549"/>
  <c r="Q549" s="1"/>
  <c r="H226"/>
  <c r="G226"/>
  <c r="F226"/>
  <c r="Q226" s="1"/>
  <c r="H449"/>
  <c r="G449"/>
  <c r="F449"/>
  <c r="I138"/>
  <c r="O138" s="1"/>
  <c r="Q138" s="1"/>
  <c r="H154"/>
  <c r="G154"/>
  <c r="F154"/>
  <c r="I548"/>
  <c r="O548" s="1"/>
  <c r="V548" s="1"/>
  <c r="E579"/>
  <c r="G579" s="1"/>
  <c r="E563"/>
  <c r="G563" s="1"/>
  <c r="E13"/>
  <c r="G13" s="1"/>
  <c r="E301"/>
  <c r="G301" s="1"/>
  <c r="E540"/>
  <c r="F540" s="1"/>
  <c r="P540" s="1"/>
  <c r="E25"/>
  <c r="G25" s="1"/>
  <c r="E528"/>
  <c r="G528" s="1"/>
  <c r="E248"/>
  <c r="G248" s="1"/>
  <c r="E268"/>
  <c r="F268" s="1"/>
  <c r="P268" s="1"/>
  <c r="E425"/>
  <c r="G425" s="1"/>
  <c r="E405"/>
  <c r="H448"/>
  <c r="G448"/>
  <c r="F448"/>
  <c r="P448" s="1"/>
  <c r="E516"/>
  <c r="F516" s="1"/>
  <c r="L516" s="1"/>
  <c r="E210"/>
  <c r="F210" s="1"/>
  <c r="L210" s="1"/>
  <c r="E122"/>
  <c r="F122" s="1"/>
  <c r="Q122" s="1"/>
  <c r="H28"/>
  <c r="G28"/>
  <c r="F28"/>
  <c r="N28" s="1"/>
  <c r="I666"/>
  <c r="H325"/>
  <c r="G325"/>
  <c r="F325"/>
  <c r="I489"/>
  <c r="O489" s="1"/>
  <c r="Q489" s="1"/>
  <c r="E198"/>
  <c r="F198" s="1"/>
  <c r="E381"/>
  <c r="F381" s="1"/>
  <c r="Q381" s="1"/>
  <c r="E84"/>
  <c r="F84" s="1"/>
  <c r="H349"/>
  <c r="G349"/>
  <c r="F349"/>
  <c r="Q349" s="1"/>
  <c r="E654"/>
  <c r="H324"/>
  <c r="G324"/>
  <c r="F324"/>
  <c r="E393"/>
  <c r="F393" s="1"/>
  <c r="Q393" s="1"/>
  <c r="H348"/>
  <c r="G348"/>
  <c r="F348"/>
  <c r="Q348" s="1"/>
  <c r="E136"/>
  <c r="F136" s="1"/>
  <c r="Q136" s="1"/>
  <c r="H27"/>
  <c r="G27"/>
  <c r="F27"/>
  <c r="Q27" s="1"/>
  <c r="H124"/>
  <c r="G124"/>
  <c r="F124"/>
  <c r="Q124" s="1"/>
  <c r="H175"/>
  <c r="G175"/>
  <c r="F175"/>
  <c r="Q175" s="1"/>
  <c r="H551"/>
  <c r="G551"/>
  <c r="F551"/>
  <c r="Q551" s="1"/>
  <c r="H46"/>
  <c r="G46"/>
  <c r="F46"/>
  <c r="Q46" s="1"/>
  <c r="E279"/>
  <c r="H225"/>
  <c r="G225"/>
  <c r="F225"/>
  <c r="O225" s="1"/>
  <c r="I137"/>
  <c r="L137" s="1"/>
  <c r="P137" s="1"/>
  <c r="R137" s="1"/>
  <c r="H153"/>
  <c r="G153"/>
  <c r="F153"/>
  <c r="Q153" s="1"/>
  <c r="I547"/>
  <c r="L547" s="1"/>
  <c r="P547" s="1"/>
  <c r="V547" s="1"/>
  <c r="E578"/>
  <c r="G578" s="1"/>
  <c r="E562"/>
  <c r="F562" s="1"/>
  <c r="O562" s="1"/>
  <c r="E12"/>
  <c r="E300"/>
  <c r="G300" s="1"/>
  <c r="E539"/>
  <c r="G539" s="1"/>
  <c r="E24"/>
  <c r="F24" s="1"/>
  <c r="E527"/>
  <c r="E247"/>
  <c r="G247" s="1"/>
  <c r="E267"/>
  <c r="G267" s="1"/>
  <c r="E424"/>
  <c r="H424" s="1"/>
  <c r="E404"/>
  <c r="H447"/>
  <c r="G447"/>
  <c r="F447"/>
  <c r="Q447" s="1"/>
  <c r="E622"/>
  <c r="H622" s="1"/>
  <c r="E515"/>
  <c r="E209"/>
  <c r="F209" s="1"/>
  <c r="M209" s="1"/>
  <c r="E121"/>
  <c r="F121" s="1"/>
  <c r="H26"/>
  <c r="G26"/>
  <c r="F26"/>
  <c r="O26" s="1"/>
  <c r="H446"/>
  <c r="G446"/>
  <c r="F446"/>
  <c r="M446" s="1"/>
  <c r="I665"/>
  <c r="L665" s="1"/>
  <c r="P665" s="1"/>
  <c r="R665" s="1"/>
  <c r="H323"/>
  <c r="G323"/>
  <c r="F323"/>
  <c r="Q323" s="1"/>
  <c r="I488"/>
  <c r="L488" s="1"/>
  <c r="E197"/>
  <c r="E380"/>
  <c r="H380" s="1"/>
  <c r="E83"/>
  <c r="H347"/>
  <c r="G347"/>
  <c r="F347"/>
  <c r="M347" s="1"/>
  <c r="E653"/>
  <c r="H653" s="1"/>
  <c r="H322"/>
  <c r="G322"/>
  <c r="F322"/>
  <c r="Q322" s="1"/>
  <c r="E392"/>
  <c r="H346"/>
  <c r="G346"/>
  <c r="F346"/>
  <c r="Q346" s="1"/>
  <c r="E135"/>
  <c r="H152"/>
  <c r="G152"/>
  <c r="F152"/>
  <c r="Q152" s="1"/>
  <c r="I546"/>
  <c r="E577"/>
  <c r="G577" s="1"/>
  <c r="E561"/>
  <c r="G561" s="1"/>
  <c r="E11"/>
  <c r="F11" s="1"/>
  <c r="E299"/>
  <c r="E538"/>
  <c r="G538" s="1"/>
  <c r="E23"/>
  <c r="G23" s="1"/>
  <c r="E526"/>
  <c r="F526" s="1"/>
  <c r="O526" s="1"/>
  <c r="E246"/>
  <c r="E266"/>
  <c r="H266" s="1"/>
  <c r="E423"/>
  <c r="G423" s="1"/>
  <c r="E278"/>
  <c r="H445"/>
  <c r="G445"/>
  <c r="F445"/>
  <c r="M445" s="1"/>
  <c r="E621"/>
  <c r="F621" s="1"/>
  <c r="M621" s="1"/>
  <c r="E514"/>
  <c r="H514" s="1"/>
  <c r="E208"/>
  <c r="F208" s="1"/>
  <c r="M208" s="1"/>
  <c r="E120"/>
  <c r="H120" s="1"/>
  <c r="E236"/>
  <c r="I664"/>
  <c r="H321"/>
  <c r="G321"/>
  <c r="F321"/>
  <c r="M321" s="1"/>
  <c r="I487"/>
  <c r="L487" s="1"/>
  <c r="P487" s="1"/>
  <c r="R487" s="1"/>
  <c r="E196"/>
  <c r="F196" s="1"/>
  <c r="M196" s="1"/>
  <c r="E379"/>
  <c r="H444"/>
  <c r="G444"/>
  <c r="F444"/>
  <c r="M444" s="1"/>
  <c r="E82"/>
  <c r="H82" s="1"/>
  <c r="H345"/>
  <c r="G345"/>
  <c r="F345"/>
  <c r="M345" s="1"/>
  <c r="E652"/>
  <c r="F652" s="1"/>
  <c r="M652" s="1"/>
  <c r="H320"/>
  <c r="G320"/>
  <c r="F320"/>
  <c r="M320" s="1"/>
  <c r="E391"/>
  <c r="G391" s="1"/>
  <c r="H344"/>
  <c r="G344"/>
  <c r="F344"/>
  <c r="M344" s="1"/>
  <c r="E403"/>
  <c r="G403" s="1"/>
  <c r="E224"/>
  <c r="G224" s="1"/>
  <c r="E134"/>
  <c r="O666" l="1"/>
  <c r="Q666" s="1"/>
  <c r="L666"/>
  <c r="N154"/>
  <c r="Q154"/>
  <c r="O84"/>
  <c r="Q84"/>
  <c r="H393"/>
  <c r="N324"/>
  <c r="H122"/>
  <c r="I29"/>
  <c r="O29" s="1"/>
  <c r="F579"/>
  <c r="I28"/>
  <c r="O28" s="1"/>
  <c r="H198"/>
  <c r="H268"/>
  <c r="H528"/>
  <c r="P449"/>
  <c r="H210"/>
  <c r="F528"/>
  <c r="N528" s="1"/>
  <c r="H13"/>
  <c r="H136"/>
  <c r="N348"/>
  <c r="H84"/>
  <c r="N325"/>
  <c r="P122"/>
  <c r="H516"/>
  <c r="H405"/>
  <c r="G540"/>
  <c r="F13"/>
  <c r="H579"/>
  <c r="I449"/>
  <c r="L449" s="1"/>
  <c r="P393"/>
  <c r="I324"/>
  <c r="L324" s="1"/>
  <c r="H381"/>
  <c r="N210"/>
  <c r="F405"/>
  <c r="Q405" s="1"/>
  <c r="I154"/>
  <c r="I549"/>
  <c r="L549" s="1"/>
  <c r="I123"/>
  <c r="O123" s="1"/>
  <c r="P136"/>
  <c r="I348"/>
  <c r="L348" s="1"/>
  <c r="P324"/>
  <c r="P84"/>
  <c r="I325"/>
  <c r="L325" s="1"/>
  <c r="P516"/>
  <c r="P549"/>
  <c r="P348"/>
  <c r="N381"/>
  <c r="P325"/>
  <c r="H540"/>
  <c r="N449"/>
  <c r="N549"/>
  <c r="G136"/>
  <c r="N136"/>
  <c r="G393"/>
  <c r="N393"/>
  <c r="F654"/>
  <c r="I349"/>
  <c r="L349" s="1"/>
  <c r="P349"/>
  <c r="G84"/>
  <c r="N84"/>
  <c r="G198"/>
  <c r="N198"/>
  <c r="P28"/>
  <c r="G122"/>
  <c r="N122"/>
  <c r="P210"/>
  <c r="G516"/>
  <c r="N516"/>
  <c r="N448"/>
  <c r="H425"/>
  <c r="G268"/>
  <c r="F248"/>
  <c r="H25"/>
  <c r="F301"/>
  <c r="H563"/>
  <c r="P154"/>
  <c r="I226"/>
  <c r="L226" s="1"/>
  <c r="P226"/>
  <c r="P123"/>
  <c r="P29"/>
  <c r="V489"/>
  <c r="N268"/>
  <c r="N540"/>
  <c r="V138"/>
  <c r="N47"/>
  <c r="N550"/>
  <c r="H654"/>
  <c r="N349"/>
  <c r="G381"/>
  <c r="G210"/>
  <c r="I448"/>
  <c r="L448" s="1"/>
  <c r="G405"/>
  <c r="F425"/>
  <c r="H248"/>
  <c r="F25"/>
  <c r="H301"/>
  <c r="F563"/>
  <c r="N226"/>
  <c r="I47"/>
  <c r="I550"/>
  <c r="G654"/>
  <c r="H11"/>
  <c r="H121"/>
  <c r="F622"/>
  <c r="M622" s="1"/>
  <c r="F653"/>
  <c r="O653" s="1"/>
  <c r="F266"/>
  <c r="O266" s="1"/>
  <c r="O447"/>
  <c r="H24"/>
  <c r="H538"/>
  <c r="F514"/>
  <c r="M514" s="1"/>
  <c r="H652"/>
  <c r="H196"/>
  <c r="I446"/>
  <c r="L446" s="1"/>
  <c r="F424"/>
  <c r="O424" s="1"/>
  <c r="H247"/>
  <c r="F120"/>
  <c r="M120" s="1"/>
  <c r="Q526"/>
  <c r="H300"/>
  <c r="G562"/>
  <c r="H208"/>
  <c r="F577"/>
  <c r="O577" s="1"/>
  <c r="O446"/>
  <c r="F300"/>
  <c r="O300" s="1"/>
  <c r="G82"/>
  <c r="Q321"/>
  <c r="G266"/>
  <c r="O11"/>
  <c r="Q11"/>
  <c r="O24"/>
  <c r="Q24"/>
  <c r="I345"/>
  <c r="L345" s="1"/>
  <c r="H403"/>
  <c r="F403"/>
  <c r="O403" s="1"/>
  <c r="O652"/>
  <c r="Q345"/>
  <c r="H379"/>
  <c r="F236"/>
  <c r="M236" s="1"/>
  <c r="Q514"/>
  <c r="O445"/>
  <c r="H526"/>
  <c r="I152"/>
  <c r="L152" s="1"/>
  <c r="Q347"/>
  <c r="O345"/>
  <c r="F379"/>
  <c r="M379" s="1"/>
  <c r="O621"/>
  <c r="O347"/>
  <c r="G380"/>
  <c r="Q446"/>
  <c r="H209"/>
  <c r="Q562"/>
  <c r="L664"/>
  <c r="P664" s="1"/>
  <c r="R664" s="1"/>
  <c r="V664" s="1"/>
  <c r="O321"/>
  <c r="H515"/>
  <c r="F247"/>
  <c r="O247" s="1"/>
  <c r="H562"/>
  <c r="Q225"/>
  <c r="O196"/>
  <c r="I321"/>
  <c r="H236"/>
  <c r="O208"/>
  <c r="H621"/>
  <c r="Q445"/>
  <c r="F538"/>
  <c r="O538" s="1"/>
  <c r="H577"/>
  <c r="I347"/>
  <c r="L347" s="1"/>
  <c r="I26"/>
  <c r="L26" s="1"/>
  <c r="O209"/>
  <c r="F515"/>
  <c r="M515" s="1"/>
  <c r="L546"/>
  <c r="P546" s="1"/>
  <c r="V546" s="1"/>
  <c r="P488"/>
  <c r="R488" s="1"/>
  <c r="H135"/>
  <c r="O346"/>
  <c r="H392"/>
  <c r="O322"/>
  <c r="G653"/>
  <c r="H83"/>
  <c r="F380"/>
  <c r="O380" s="1"/>
  <c r="H197"/>
  <c r="O323"/>
  <c r="Q26"/>
  <c r="G121"/>
  <c r="O121"/>
  <c r="Q209"/>
  <c r="G515"/>
  <c r="M447"/>
  <c r="H404"/>
  <c r="G424"/>
  <c r="F267"/>
  <c r="O267" s="1"/>
  <c r="H527"/>
  <c r="G24"/>
  <c r="F539"/>
  <c r="Q539" s="1"/>
  <c r="H12"/>
  <c r="F578"/>
  <c r="Q578" s="1"/>
  <c r="M225"/>
  <c r="H279"/>
  <c r="G135"/>
  <c r="M346"/>
  <c r="G392"/>
  <c r="M322"/>
  <c r="G83"/>
  <c r="G197"/>
  <c r="M323"/>
  <c r="V665"/>
  <c r="M121"/>
  <c r="I447"/>
  <c r="L447" s="1"/>
  <c r="G404"/>
  <c r="G527"/>
  <c r="G12"/>
  <c r="O153"/>
  <c r="V137"/>
  <c r="I225"/>
  <c r="L225" s="1"/>
  <c r="G279"/>
  <c r="O46"/>
  <c r="O551"/>
  <c r="O175"/>
  <c r="O124"/>
  <c r="O27"/>
  <c r="F135"/>
  <c r="I346"/>
  <c r="L346" s="1"/>
  <c r="F392"/>
  <c r="I322"/>
  <c r="L322" s="1"/>
  <c r="F83"/>
  <c r="O83" s="1"/>
  <c r="F197"/>
  <c r="Q197" s="1"/>
  <c r="I323"/>
  <c r="L323" s="1"/>
  <c r="Q121"/>
  <c r="G209"/>
  <c r="G622"/>
  <c r="F404"/>
  <c r="O404" s="1"/>
  <c r="H267"/>
  <c r="F527"/>
  <c r="H539"/>
  <c r="F12"/>
  <c r="Q12" s="1"/>
  <c r="H578"/>
  <c r="I153"/>
  <c r="F279"/>
  <c r="Q279" s="1"/>
  <c r="I46"/>
  <c r="I551"/>
  <c r="I175"/>
  <c r="L175" s="1"/>
  <c r="I124"/>
  <c r="I27"/>
  <c r="V487"/>
  <c r="H134"/>
  <c r="F224"/>
  <c r="Q224" s="1"/>
  <c r="I344"/>
  <c r="L344" s="1"/>
  <c r="Q344"/>
  <c r="F391"/>
  <c r="M391" s="1"/>
  <c r="I320"/>
  <c r="L320" s="1"/>
  <c r="Q320"/>
  <c r="Q652"/>
  <c r="F82"/>
  <c r="O82" s="1"/>
  <c r="I444"/>
  <c r="L444" s="1"/>
  <c r="Q444"/>
  <c r="G379"/>
  <c r="Q196"/>
  <c r="G120"/>
  <c r="Q208"/>
  <c r="G514"/>
  <c r="Q621"/>
  <c r="H278"/>
  <c r="F423"/>
  <c r="Q423" s="1"/>
  <c r="H246"/>
  <c r="G526"/>
  <c r="F23"/>
  <c r="Q23" s="1"/>
  <c r="H299"/>
  <c r="G11"/>
  <c r="F561"/>
  <c r="O561" s="1"/>
  <c r="O152"/>
  <c r="G134"/>
  <c r="I445"/>
  <c r="L445" s="1"/>
  <c r="G278"/>
  <c r="G246"/>
  <c r="G299"/>
  <c r="F134"/>
  <c r="M134" s="1"/>
  <c r="H224"/>
  <c r="O344"/>
  <c r="H391"/>
  <c r="O320"/>
  <c r="G652"/>
  <c r="O444"/>
  <c r="G196"/>
  <c r="G236"/>
  <c r="G208"/>
  <c r="G621"/>
  <c r="F278"/>
  <c r="H423"/>
  <c r="F246"/>
  <c r="H23"/>
  <c r="F299"/>
  <c r="H561"/>
  <c r="P654" l="1"/>
  <c r="Q654"/>
  <c r="P579"/>
  <c r="Q579"/>
  <c r="P425"/>
  <c r="Q425"/>
  <c r="N301"/>
  <c r="Q301"/>
  <c r="N248"/>
  <c r="Q248"/>
  <c r="L154"/>
  <c r="O154" s="1"/>
  <c r="V154" s="1"/>
  <c r="I540"/>
  <c r="O540" s="1"/>
  <c r="V540" s="1"/>
  <c r="N579"/>
  <c r="I136"/>
  <c r="O449"/>
  <c r="V449" s="1"/>
  <c r="P301"/>
  <c r="O324"/>
  <c r="V324" s="1"/>
  <c r="V123"/>
  <c r="I528"/>
  <c r="O528" s="1"/>
  <c r="I198"/>
  <c r="I393"/>
  <c r="I84"/>
  <c r="I381"/>
  <c r="I13"/>
  <c r="L13" s="1"/>
  <c r="I301"/>
  <c r="I405"/>
  <c r="L405" s="1"/>
  <c r="O550"/>
  <c r="V550" s="1"/>
  <c r="I210"/>
  <c r="O210" s="1"/>
  <c r="V210" s="1"/>
  <c r="O325"/>
  <c r="V325" s="1"/>
  <c r="I579"/>
  <c r="L579" s="1"/>
  <c r="P248"/>
  <c r="I268"/>
  <c r="O268" s="1"/>
  <c r="V268" s="1"/>
  <c r="I122"/>
  <c r="I516"/>
  <c r="O516" s="1"/>
  <c r="V516" s="1"/>
  <c r="N654"/>
  <c r="I248"/>
  <c r="V666"/>
  <c r="I563"/>
  <c r="P528"/>
  <c r="N405"/>
  <c r="P405"/>
  <c r="O47"/>
  <c r="V47" s="1"/>
  <c r="O349"/>
  <c r="V349" s="1"/>
  <c r="N13"/>
  <c r="P13"/>
  <c r="I25"/>
  <c r="O348"/>
  <c r="V348" s="1"/>
  <c r="O226"/>
  <c r="V226" s="1"/>
  <c r="O549"/>
  <c r="V549" s="1"/>
  <c r="O448"/>
  <c r="N25"/>
  <c r="P25"/>
  <c r="I425"/>
  <c r="L425" s="1"/>
  <c r="N563"/>
  <c r="N425"/>
  <c r="I654"/>
  <c r="L654" s="1"/>
  <c r="P563"/>
  <c r="V28"/>
  <c r="V29"/>
  <c r="Q266"/>
  <c r="I514"/>
  <c r="L514" s="1"/>
  <c r="I120"/>
  <c r="L120" s="1"/>
  <c r="O236"/>
  <c r="O514"/>
  <c r="Q403"/>
  <c r="Q538"/>
  <c r="I208"/>
  <c r="L208" s="1"/>
  <c r="P208" s="1"/>
  <c r="V208" s="1"/>
  <c r="O120"/>
  <c r="I11"/>
  <c r="L11" s="1"/>
  <c r="P11" s="1"/>
  <c r="V11" s="1"/>
  <c r="I622"/>
  <c r="L622" s="1"/>
  <c r="O379"/>
  <c r="Q622"/>
  <c r="I121"/>
  <c r="L121" s="1"/>
  <c r="P121" s="1"/>
  <c r="V121" s="1"/>
  <c r="O622"/>
  <c r="P347"/>
  <c r="V347" s="1"/>
  <c r="I538"/>
  <c r="L538" s="1"/>
  <c r="P538" s="1"/>
  <c r="I423"/>
  <c r="L423" s="1"/>
  <c r="I224"/>
  <c r="L224" s="1"/>
  <c r="Q424"/>
  <c r="I526"/>
  <c r="L526" s="1"/>
  <c r="P526" s="1"/>
  <c r="V526" s="1"/>
  <c r="M653"/>
  <c r="Q653"/>
  <c r="I562"/>
  <c r="L562" s="1"/>
  <c r="P562" s="1"/>
  <c r="V562" s="1"/>
  <c r="P345"/>
  <c r="V345" s="1"/>
  <c r="I403"/>
  <c r="L403" s="1"/>
  <c r="P403" s="1"/>
  <c r="I247"/>
  <c r="L247" s="1"/>
  <c r="P247" s="1"/>
  <c r="P446"/>
  <c r="V446" s="1"/>
  <c r="I577"/>
  <c r="L577" s="1"/>
  <c r="P577" s="1"/>
  <c r="I266"/>
  <c r="L266" s="1"/>
  <c r="P266" s="1"/>
  <c r="I379"/>
  <c r="L379" s="1"/>
  <c r="Q82"/>
  <c r="P152"/>
  <c r="V152" s="1"/>
  <c r="Q300"/>
  <c r="P26"/>
  <c r="V26" s="1"/>
  <c r="Q236"/>
  <c r="I209"/>
  <c r="L209" s="1"/>
  <c r="P209" s="1"/>
  <c r="V209" s="1"/>
  <c r="I300"/>
  <c r="L300" s="1"/>
  <c r="P300" s="1"/>
  <c r="I653"/>
  <c r="L653" s="1"/>
  <c r="Q83"/>
  <c r="M83"/>
  <c r="M392"/>
  <c r="I196"/>
  <c r="L196" s="1"/>
  <c r="P196" s="1"/>
  <c r="V196" s="1"/>
  <c r="Q577"/>
  <c r="I515"/>
  <c r="I23"/>
  <c r="L23" s="1"/>
  <c r="I621"/>
  <c r="L621" s="1"/>
  <c r="P621" s="1"/>
  <c r="V621" s="1"/>
  <c r="Q247"/>
  <c r="I83"/>
  <c r="L83" s="1"/>
  <c r="I24"/>
  <c r="L24" s="1"/>
  <c r="P24" s="1"/>
  <c r="V24" s="1"/>
  <c r="I424"/>
  <c r="L424" s="1"/>
  <c r="P424" s="1"/>
  <c r="O515"/>
  <c r="I299"/>
  <c r="L299" s="1"/>
  <c r="Q391"/>
  <c r="M279"/>
  <c r="O12"/>
  <c r="I246"/>
  <c r="L246" s="1"/>
  <c r="Q120"/>
  <c r="L551"/>
  <c r="P551" s="1"/>
  <c r="V551" s="1"/>
  <c r="L153"/>
  <c r="P153" s="1"/>
  <c r="V153" s="1"/>
  <c r="L321"/>
  <c r="P321" s="1"/>
  <c r="V321" s="1"/>
  <c r="O246"/>
  <c r="I82"/>
  <c r="O423"/>
  <c r="I12"/>
  <c r="I267"/>
  <c r="L267" s="1"/>
  <c r="O392"/>
  <c r="Q404"/>
  <c r="Q392"/>
  <c r="Q379"/>
  <c r="I404"/>
  <c r="L404" s="1"/>
  <c r="L124"/>
  <c r="P124" s="1"/>
  <c r="V124" s="1"/>
  <c r="Q246"/>
  <c r="M82"/>
  <c r="I279"/>
  <c r="L27"/>
  <c r="P27" s="1"/>
  <c r="V27" s="1"/>
  <c r="L46"/>
  <c r="P46" s="1"/>
  <c r="V46" s="1"/>
  <c r="I391"/>
  <c r="L391" s="1"/>
  <c r="O279"/>
  <c r="Q267"/>
  <c r="Q515"/>
  <c r="P447"/>
  <c r="P322"/>
  <c r="V322" s="1"/>
  <c r="O539"/>
  <c r="I197"/>
  <c r="L197" s="1"/>
  <c r="I135"/>
  <c r="L135" s="1"/>
  <c r="M197"/>
  <c r="P346"/>
  <c r="V346" s="1"/>
  <c r="I578"/>
  <c r="L578" s="1"/>
  <c r="I380"/>
  <c r="L380" s="1"/>
  <c r="O135"/>
  <c r="O578"/>
  <c r="Q527"/>
  <c r="M380"/>
  <c r="P225"/>
  <c r="O527"/>
  <c r="O197"/>
  <c r="I392"/>
  <c r="L392" s="1"/>
  <c r="P175"/>
  <c r="V175" s="1"/>
  <c r="P323"/>
  <c r="V323" s="1"/>
  <c r="I539"/>
  <c r="Q380"/>
  <c r="Q135"/>
  <c r="V488"/>
  <c r="I527"/>
  <c r="L527" s="1"/>
  <c r="M135"/>
  <c r="P445"/>
  <c r="O391"/>
  <c r="Q299"/>
  <c r="I236"/>
  <c r="L236" s="1"/>
  <c r="Q561"/>
  <c r="I134"/>
  <c r="L134" s="1"/>
  <c r="M278"/>
  <c r="I561"/>
  <c r="O23"/>
  <c r="P444"/>
  <c r="V444" s="1"/>
  <c r="I652"/>
  <c r="L652" s="1"/>
  <c r="O224"/>
  <c r="I278"/>
  <c r="O278"/>
  <c r="O299"/>
  <c r="O134"/>
  <c r="P320"/>
  <c r="V320" s="1"/>
  <c r="P344"/>
  <c r="V344" s="1"/>
  <c r="Q278"/>
  <c r="Q134"/>
  <c r="H151"/>
  <c r="G151"/>
  <c r="F151"/>
  <c r="H343"/>
  <c r="G343"/>
  <c r="F343"/>
  <c r="M343" s="1"/>
  <c r="H319"/>
  <c r="G319"/>
  <c r="F319"/>
  <c r="E402"/>
  <c r="G402" s="1"/>
  <c r="I545"/>
  <c r="E576"/>
  <c r="G576" s="1"/>
  <c r="E560"/>
  <c r="G560" s="1"/>
  <c r="E10"/>
  <c r="E298"/>
  <c r="E537"/>
  <c r="E22"/>
  <c r="G22" s="1"/>
  <c r="E525"/>
  <c r="F525" s="1"/>
  <c r="Q525" s="1"/>
  <c r="E245"/>
  <c r="G245" s="1"/>
  <c r="E265"/>
  <c r="G265" s="1"/>
  <c r="E422"/>
  <c r="E277"/>
  <c r="H443"/>
  <c r="G443"/>
  <c r="F443"/>
  <c r="E620"/>
  <c r="H620" s="1"/>
  <c r="E513"/>
  <c r="E207"/>
  <c r="H207" s="1"/>
  <c r="E119"/>
  <c r="F119" s="1"/>
  <c r="E235"/>
  <c r="H318"/>
  <c r="G318"/>
  <c r="F318"/>
  <c r="M318" s="1"/>
  <c r="I486"/>
  <c r="E195"/>
  <c r="E378"/>
  <c r="H442"/>
  <c r="G442"/>
  <c r="F442"/>
  <c r="E81"/>
  <c r="G81" s="1"/>
  <c r="H342"/>
  <c r="G342"/>
  <c r="F342"/>
  <c r="M342" s="1"/>
  <c r="E651"/>
  <c r="I663"/>
  <c r="E390"/>
  <c r="E223"/>
  <c r="H223" s="1"/>
  <c r="E133"/>
  <c r="H133" s="1"/>
  <c r="H452"/>
  <c r="G452"/>
  <c r="F452"/>
  <c r="O452" s="1"/>
  <c r="H413"/>
  <c r="G413"/>
  <c r="F413"/>
  <c r="O413" s="1"/>
  <c r="I174"/>
  <c r="I214"/>
  <c r="I283"/>
  <c r="I180"/>
  <c r="H184"/>
  <c r="G184"/>
  <c r="F184"/>
  <c r="O184" s="1"/>
  <c r="H634"/>
  <c r="G634"/>
  <c r="F634"/>
  <c r="O634" s="1"/>
  <c r="H361"/>
  <c r="G361"/>
  <c r="F361"/>
  <c r="O361" s="1"/>
  <c r="H477"/>
  <c r="G477"/>
  <c r="F477"/>
  <c r="O477" s="1"/>
  <c r="E611"/>
  <c r="H611" s="1"/>
  <c r="H567"/>
  <c r="G567"/>
  <c r="F567"/>
  <c r="H88"/>
  <c r="G88"/>
  <c r="F88"/>
  <c r="O88" s="1"/>
  <c r="H289"/>
  <c r="G289"/>
  <c r="F289"/>
  <c r="O289" s="1"/>
  <c r="E630"/>
  <c r="E170"/>
  <c r="F170" s="1"/>
  <c r="E37"/>
  <c r="G37" s="1"/>
  <c r="E110"/>
  <c r="F110" s="1"/>
  <c r="O110" s="1"/>
  <c r="E56"/>
  <c r="E587"/>
  <c r="F587" s="1"/>
  <c r="O587" s="1"/>
  <c r="E496"/>
  <c r="E45"/>
  <c r="E64"/>
  <c r="E162"/>
  <c r="F162" s="1"/>
  <c r="E222"/>
  <c r="E595"/>
  <c r="H595" s="1"/>
  <c r="E603"/>
  <c r="E504"/>
  <c r="F504" s="1"/>
  <c r="O504" s="1"/>
  <c r="E72"/>
  <c r="E102"/>
  <c r="E642"/>
  <c r="H256"/>
  <c r="G256"/>
  <c r="F256"/>
  <c r="O256" s="1"/>
  <c r="E357"/>
  <c r="E369"/>
  <c r="F369" s="1"/>
  <c r="O369" s="1"/>
  <c r="E150"/>
  <c r="H186"/>
  <c r="G186"/>
  <c r="F186"/>
  <c r="Q186" s="1"/>
  <c r="H317"/>
  <c r="G317"/>
  <c r="F317"/>
  <c r="M317" s="1"/>
  <c r="E401"/>
  <c r="I544"/>
  <c r="E575"/>
  <c r="G575" s="1"/>
  <c r="E559"/>
  <c r="E9"/>
  <c r="E297"/>
  <c r="G297" s="1"/>
  <c r="E536"/>
  <c r="G536" s="1"/>
  <c r="E21"/>
  <c r="E524"/>
  <c r="E244"/>
  <c r="G244" s="1"/>
  <c r="E264"/>
  <c r="G264" s="1"/>
  <c r="E421"/>
  <c r="E276"/>
  <c r="G276" s="1"/>
  <c r="H441"/>
  <c r="G441"/>
  <c r="F441"/>
  <c r="Q441" s="1"/>
  <c r="E619"/>
  <c r="H619" s="1"/>
  <c r="E512"/>
  <c r="F512" s="1"/>
  <c r="O512" s="1"/>
  <c r="E206"/>
  <c r="E118"/>
  <c r="H118" s="1"/>
  <c r="E234"/>
  <c r="H316"/>
  <c r="G316"/>
  <c r="F316"/>
  <c r="M316" s="1"/>
  <c r="I485"/>
  <c r="E194"/>
  <c r="F194" s="1"/>
  <c r="M194" s="1"/>
  <c r="E377"/>
  <c r="H377" s="1"/>
  <c r="H440"/>
  <c r="G440"/>
  <c r="F440"/>
  <c r="M440" s="1"/>
  <c r="E80"/>
  <c r="H341"/>
  <c r="G341"/>
  <c r="F341"/>
  <c r="M341" s="1"/>
  <c r="E650"/>
  <c r="I662"/>
  <c r="E389"/>
  <c r="G389" s="1"/>
  <c r="H340"/>
  <c r="G340"/>
  <c r="F340"/>
  <c r="O340" s="1"/>
  <c r="E132"/>
  <c r="H132" s="1"/>
  <c r="H451"/>
  <c r="G451"/>
  <c r="F451"/>
  <c r="H412"/>
  <c r="G412"/>
  <c r="F412"/>
  <c r="I173"/>
  <c r="I213"/>
  <c r="I282"/>
  <c r="I179"/>
  <c r="H183"/>
  <c r="G183"/>
  <c r="F183"/>
  <c r="H633"/>
  <c r="G633"/>
  <c r="F633"/>
  <c r="H360"/>
  <c r="G360"/>
  <c r="F360"/>
  <c r="H476"/>
  <c r="G476"/>
  <c r="F476"/>
  <c r="E610"/>
  <c r="H610" s="1"/>
  <c r="H566"/>
  <c r="G566"/>
  <c r="F566"/>
  <c r="Q566" s="1"/>
  <c r="H87"/>
  <c r="G87"/>
  <c r="F87"/>
  <c r="Q87" s="1"/>
  <c r="H288"/>
  <c r="G288"/>
  <c r="F288"/>
  <c r="Q288" s="1"/>
  <c r="H473"/>
  <c r="G473"/>
  <c r="F473"/>
  <c r="M473" s="1"/>
  <c r="E629"/>
  <c r="G629" s="1"/>
  <c r="E169"/>
  <c r="H169" s="1"/>
  <c r="E36"/>
  <c r="H36" s="1"/>
  <c r="E109"/>
  <c r="E55"/>
  <c r="G55" s="1"/>
  <c r="E586"/>
  <c r="F586" s="1"/>
  <c r="O586" s="1"/>
  <c r="E495"/>
  <c r="E44"/>
  <c r="E63"/>
  <c r="E161"/>
  <c r="G161" s="1"/>
  <c r="E221"/>
  <c r="E594"/>
  <c r="E602"/>
  <c r="E503"/>
  <c r="G503" s="1"/>
  <c r="E71"/>
  <c r="E101"/>
  <c r="G101" s="1"/>
  <c r="E641"/>
  <c r="H255"/>
  <c r="G255"/>
  <c r="F255"/>
  <c r="O255" s="1"/>
  <c r="E356"/>
  <c r="G356" s="1"/>
  <c r="E368"/>
  <c r="H368" s="1"/>
  <c r="E149"/>
  <c r="G149" s="1"/>
  <c r="H185"/>
  <c r="G185"/>
  <c r="F185"/>
  <c r="Q185" s="1"/>
  <c r="H315"/>
  <c r="G315"/>
  <c r="F315"/>
  <c r="E400"/>
  <c r="H472"/>
  <c r="G472"/>
  <c r="F472"/>
  <c r="O472" s="1"/>
  <c r="I543"/>
  <c r="E574"/>
  <c r="E558"/>
  <c r="H471"/>
  <c r="G471"/>
  <c r="F471"/>
  <c r="O471" s="1"/>
  <c r="E8"/>
  <c r="E296"/>
  <c r="F296" s="1"/>
  <c r="E535"/>
  <c r="E20"/>
  <c r="G20" s="1"/>
  <c r="E523"/>
  <c r="E243"/>
  <c r="F243" s="1"/>
  <c r="E263"/>
  <c r="H263" s="1"/>
  <c r="E420"/>
  <c r="G420" s="1"/>
  <c r="E275"/>
  <c r="H275" s="1"/>
  <c r="H439"/>
  <c r="G439"/>
  <c r="F439"/>
  <c r="E618"/>
  <c r="E511"/>
  <c r="E205"/>
  <c r="E117"/>
  <c r="E233"/>
  <c r="H314"/>
  <c r="G314"/>
  <c r="F314"/>
  <c r="M314" s="1"/>
  <c r="I484"/>
  <c r="E193"/>
  <c r="H193" s="1"/>
  <c r="E376"/>
  <c r="H376" s="1"/>
  <c r="H438"/>
  <c r="G438"/>
  <c r="F438"/>
  <c r="M438" s="1"/>
  <c r="E79"/>
  <c r="F79" s="1"/>
  <c r="H339"/>
  <c r="G339"/>
  <c r="F339"/>
  <c r="O339" s="1"/>
  <c r="E649"/>
  <c r="H649" s="1"/>
  <c r="I661"/>
  <c r="E388"/>
  <c r="F388" s="1"/>
  <c r="M388" s="1"/>
  <c r="H338"/>
  <c r="G338"/>
  <c r="F338"/>
  <c r="O338" s="1"/>
  <c r="E131"/>
  <c r="F131" s="1"/>
  <c r="H450"/>
  <c r="G450"/>
  <c r="F450"/>
  <c r="Q450" s="1"/>
  <c r="H411"/>
  <c r="G411"/>
  <c r="F411"/>
  <c r="O411" s="1"/>
  <c r="I172"/>
  <c r="I212"/>
  <c r="I281"/>
  <c r="I178"/>
  <c r="H182"/>
  <c r="G182"/>
  <c r="F182"/>
  <c r="Q182" s="1"/>
  <c r="H632"/>
  <c r="G632"/>
  <c r="F632"/>
  <c r="O632" s="1"/>
  <c r="H359"/>
  <c r="G359"/>
  <c r="F359"/>
  <c r="O359" s="1"/>
  <c r="H475"/>
  <c r="G475"/>
  <c r="F475"/>
  <c r="O475" s="1"/>
  <c r="H609"/>
  <c r="G609"/>
  <c r="F609"/>
  <c r="Q609" s="1"/>
  <c r="H565"/>
  <c r="G565"/>
  <c r="F565"/>
  <c r="O565" s="1"/>
  <c r="H86"/>
  <c r="G86"/>
  <c r="F86"/>
  <c r="O86" s="1"/>
  <c r="H287"/>
  <c r="G287"/>
  <c r="F287"/>
  <c r="H470"/>
  <c r="G470"/>
  <c r="F470"/>
  <c r="H628"/>
  <c r="G628"/>
  <c r="F628"/>
  <c r="Q628" s="1"/>
  <c r="H168"/>
  <c r="G168"/>
  <c r="F168"/>
  <c r="Q168" s="1"/>
  <c r="H35"/>
  <c r="G35"/>
  <c r="F35"/>
  <c r="O35" s="1"/>
  <c r="H108"/>
  <c r="G108"/>
  <c r="F108"/>
  <c r="Q108" s="1"/>
  <c r="H54"/>
  <c r="G54"/>
  <c r="F54"/>
  <c r="Q54" s="1"/>
  <c r="E585"/>
  <c r="G585" s="1"/>
  <c r="E494"/>
  <c r="G494" s="1"/>
  <c r="E43"/>
  <c r="E62"/>
  <c r="G62" s="1"/>
  <c r="E160"/>
  <c r="E220"/>
  <c r="H220" s="1"/>
  <c r="E593"/>
  <c r="E601"/>
  <c r="G601" s="1"/>
  <c r="E502"/>
  <c r="G502" s="1"/>
  <c r="E70"/>
  <c r="E100"/>
  <c r="E640"/>
  <c r="H254"/>
  <c r="G254"/>
  <c r="F254"/>
  <c r="Q254" s="1"/>
  <c r="E355"/>
  <c r="F355" s="1"/>
  <c r="O355" s="1"/>
  <c r="E367"/>
  <c r="F367" s="1"/>
  <c r="Q367" s="1"/>
  <c r="E148"/>
  <c r="H148" s="1"/>
  <c r="E94"/>
  <c r="G94" s="1"/>
  <c r="H313"/>
  <c r="G313"/>
  <c r="F313"/>
  <c r="M313" s="1"/>
  <c r="H399"/>
  <c r="G399"/>
  <c r="F399"/>
  <c r="O399" s="1"/>
  <c r="H469"/>
  <c r="G469"/>
  <c r="F469"/>
  <c r="M469" s="1"/>
  <c r="I542"/>
  <c r="E573"/>
  <c r="E557"/>
  <c r="H557" s="1"/>
  <c r="H468"/>
  <c r="G468"/>
  <c r="F468"/>
  <c r="M468" s="1"/>
  <c r="E7"/>
  <c r="E295"/>
  <c r="E534"/>
  <c r="E19"/>
  <c r="H19" s="1"/>
  <c r="E522"/>
  <c r="G522" s="1"/>
  <c r="E242"/>
  <c r="E262"/>
  <c r="E419"/>
  <c r="E274"/>
  <c r="H274" s="1"/>
  <c r="H437"/>
  <c r="G437"/>
  <c r="F437"/>
  <c r="M437" s="1"/>
  <c r="E617"/>
  <c r="H617" s="1"/>
  <c r="E510"/>
  <c r="E204"/>
  <c r="H204" s="1"/>
  <c r="E116"/>
  <c r="E232"/>
  <c r="H312"/>
  <c r="G312"/>
  <c r="F312"/>
  <c r="M312" s="1"/>
  <c r="I483"/>
  <c r="E192"/>
  <c r="H192" s="1"/>
  <c r="E375"/>
  <c r="H436"/>
  <c r="G436"/>
  <c r="F436"/>
  <c r="M436" s="1"/>
  <c r="E78"/>
  <c r="H78" s="1"/>
  <c r="H337"/>
  <c r="G337"/>
  <c r="F337"/>
  <c r="M337" s="1"/>
  <c r="E648"/>
  <c r="E660"/>
  <c r="E387"/>
  <c r="H336"/>
  <c r="G336"/>
  <c r="F336"/>
  <c r="E130"/>
  <c r="H410"/>
  <c r="G410"/>
  <c r="F410"/>
  <c r="O410" s="1"/>
  <c r="I171"/>
  <c r="I211"/>
  <c r="I280"/>
  <c r="I177"/>
  <c r="H181"/>
  <c r="G181"/>
  <c r="F181"/>
  <c r="O181" s="1"/>
  <c r="H631"/>
  <c r="G631"/>
  <c r="F631"/>
  <c r="Q631" s="1"/>
  <c r="H358"/>
  <c r="G358"/>
  <c r="F358"/>
  <c r="H474"/>
  <c r="G474"/>
  <c r="F474"/>
  <c r="H608"/>
  <c r="G608"/>
  <c r="F608"/>
  <c r="H564"/>
  <c r="G564"/>
  <c r="F564"/>
  <c r="O564" s="1"/>
  <c r="H85"/>
  <c r="G85"/>
  <c r="F85"/>
  <c r="O85" s="1"/>
  <c r="H286"/>
  <c r="G286"/>
  <c r="F286"/>
  <c r="O286" s="1"/>
  <c r="H467"/>
  <c r="G467"/>
  <c r="F467"/>
  <c r="O467" s="1"/>
  <c r="H627"/>
  <c r="G627"/>
  <c r="F627"/>
  <c r="Q627" s="1"/>
  <c r="H167"/>
  <c r="G167"/>
  <c r="F167"/>
  <c r="Q167" s="1"/>
  <c r="H34"/>
  <c r="G34"/>
  <c r="F34"/>
  <c r="Q34" s="1"/>
  <c r="H107"/>
  <c r="G107"/>
  <c r="F107"/>
  <c r="Q107" s="1"/>
  <c r="H53"/>
  <c r="G53"/>
  <c r="F53"/>
  <c r="Q53" s="1"/>
  <c r="E584"/>
  <c r="F584" s="1"/>
  <c r="E493"/>
  <c r="E42"/>
  <c r="H42" s="1"/>
  <c r="E61"/>
  <c r="H61" s="1"/>
  <c r="E159"/>
  <c r="F159" s="1"/>
  <c r="O159" s="1"/>
  <c r="E219"/>
  <c r="E592"/>
  <c r="H592" s="1"/>
  <c r="E600"/>
  <c r="H600" s="1"/>
  <c r="E501"/>
  <c r="E69"/>
  <c r="E99"/>
  <c r="F99" s="1"/>
  <c r="O99" s="1"/>
  <c r="E639"/>
  <c r="E253"/>
  <c r="E354"/>
  <c r="F354" s="1"/>
  <c r="O354" s="1"/>
  <c r="E366"/>
  <c r="H366" s="1"/>
  <c r="E147"/>
  <c r="E93"/>
  <c r="F93" s="1"/>
  <c r="H311"/>
  <c r="G311"/>
  <c r="F311"/>
  <c r="M311" s="1"/>
  <c r="H398"/>
  <c r="G398"/>
  <c r="F398"/>
  <c r="H466"/>
  <c r="G466"/>
  <c r="F466"/>
  <c r="M466" s="1"/>
  <c r="I541"/>
  <c r="E572"/>
  <c r="E556"/>
  <c r="H465"/>
  <c r="G465"/>
  <c r="F465"/>
  <c r="M465" s="1"/>
  <c r="E6"/>
  <c r="G6" s="1"/>
  <c r="E294"/>
  <c r="H294" s="1"/>
  <c r="E533"/>
  <c r="E18"/>
  <c r="E521"/>
  <c r="F521" s="1"/>
  <c r="O521" s="1"/>
  <c r="E241"/>
  <c r="E261"/>
  <c r="E418"/>
  <c r="H418" s="1"/>
  <c r="E273"/>
  <c r="H273" s="1"/>
  <c r="H435"/>
  <c r="G435"/>
  <c r="F435"/>
  <c r="Q435" s="1"/>
  <c r="E616"/>
  <c r="G616" s="1"/>
  <c r="E509"/>
  <c r="H509" s="1"/>
  <c r="E203"/>
  <c r="H203" s="1"/>
  <c r="E115"/>
  <c r="H115" s="1"/>
  <c r="E231"/>
  <c r="H310"/>
  <c r="G310"/>
  <c r="F310"/>
  <c r="Q310" s="1"/>
  <c r="I482"/>
  <c r="E191"/>
  <c r="H191" s="1"/>
  <c r="E374"/>
  <c r="H434"/>
  <c r="G434"/>
  <c r="F434"/>
  <c r="E77"/>
  <c r="H77" s="1"/>
  <c r="H335"/>
  <c r="G335"/>
  <c r="F335"/>
  <c r="M335" s="1"/>
  <c r="E647"/>
  <c r="H647" s="1"/>
  <c r="E659"/>
  <c r="H659" s="1"/>
  <c r="E386"/>
  <c r="H334"/>
  <c r="G334"/>
  <c r="F334"/>
  <c r="O334" s="1"/>
  <c r="E129"/>
  <c r="H129" s="1"/>
  <c r="H285"/>
  <c r="G285"/>
  <c r="F285"/>
  <c r="O285" s="1"/>
  <c r="H464"/>
  <c r="G464"/>
  <c r="F464"/>
  <c r="M464" s="1"/>
  <c r="H626"/>
  <c r="G626"/>
  <c r="F626"/>
  <c r="H166"/>
  <c r="G166"/>
  <c r="F166"/>
  <c r="H33"/>
  <c r="G33"/>
  <c r="F33"/>
  <c r="H106"/>
  <c r="G106"/>
  <c r="F106"/>
  <c r="O106" s="1"/>
  <c r="H52"/>
  <c r="G52"/>
  <c r="F52"/>
  <c r="O52" s="1"/>
  <c r="E583"/>
  <c r="H583" s="1"/>
  <c r="E492"/>
  <c r="E41"/>
  <c r="F41" s="1"/>
  <c r="E60"/>
  <c r="F60" s="1"/>
  <c r="E158"/>
  <c r="H158" s="1"/>
  <c r="E218"/>
  <c r="E591"/>
  <c r="F591" s="1"/>
  <c r="E599"/>
  <c r="F599" s="1"/>
  <c r="Q599" s="1"/>
  <c r="E500"/>
  <c r="H500" s="1"/>
  <c r="E68"/>
  <c r="E98"/>
  <c r="F98" s="1"/>
  <c r="E638"/>
  <c r="F638" s="1"/>
  <c r="Q638" s="1"/>
  <c r="E252"/>
  <c r="H252" s="1"/>
  <c r="E353"/>
  <c r="E365"/>
  <c r="F365" s="1"/>
  <c r="E146"/>
  <c r="F146" s="1"/>
  <c r="E92"/>
  <c r="H397"/>
  <c r="G397"/>
  <c r="F397"/>
  <c r="O397" s="1"/>
  <c r="P409"/>
  <c r="V409" s="1"/>
  <c r="I409"/>
  <c r="L409" s="1"/>
  <c r="H463"/>
  <c r="G463"/>
  <c r="F463"/>
  <c r="H607"/>
  <c r="G607"/>
  <c r="F607"/>
  <c r="Q607" s="1"/>
  <c r="E571"/>
  <c r="E555"/>
  <c r="G555" s="1"/>
  <c r="H462"/>
  <c r="G462"/>
  <c r="F462"/>
  <c r="M462" s="1"/>
  <c r="E5"/>
  <c r="E293"/>
  <c r="E532"/>
  <c r="E17"/>
  <c r="G17" s="1"/>
  <c r="E520"/>
  <c r="E240"/>
  <c r="E260"/>
  <c r="E417"/>
  <c r="F417" s="1"/>
  <c r="Q417" s="1"/>
  <c r="E272"/>
  <c r="H272" s="1"/>
  <c r="H433"/>
  <c r="G433"/>
  <c r="F433"/>
  <c r="E615"/>
  <c r="E508"/>
  <c r="G508" s="1"/>
  <c r="E202"/>
  <c r="E114"/>
  <c r="G114" s="1"/>
  <c r="E230"/>
  <c r="H309"/>
  <c r="G309"/>
  <c r="F309"/>
  <c r="O309" s="1"/>
  <c r="I481"/>
  <c r="E190"/>
  <c r="G190" s="1"/>
  <c r="E658"/>
  <c r="E373"/>
  <c r="G373" s="1"/>
  <c r="H432"/>
  <c r="G432"/>
  <c r="F432"/>
  <c r="E76"/>
  <c r="H333"/>
  <c r="G333"/>
  <c r="F333"/>
  <c r="O333" s="1"/>
  <c r="E646"/>
  <c r="H308"/>
  <c r="G308"/>
  <c r="F308"/>
  <c r="Q308" s="1"/>
  <c r="E385"/>
  <c r="H385" s="1"/>
  <c r="H332"/>
  <c r="G332"/>
  <c r="F332"/>
  <c r="O332" s="1"/>
  <c r="E128"/>
  <c r="H128" s="1"/>
  <c r="H284"/>
  <c r="G284"/>
  <c r="F284"/>
  <c r="Q284" s="1"/>
  <c r="H461"/>
  <c r="G461"/>
  <c r="F461"/>
  <c r="H625"/>
  <c r="G625"/>
  <c r="F625"/>
  <c r="Q625" s="1"/>
  <c r="H165"/>
  <c r="G165"/>
  <c r="F165"/>
  <c r="O165" s="1"/>
  <c r="H32"/>
  <c r="G32"/>
  <c r="F32"/>
  <c r="Q32" s="1"/>
  <c r="H105"/>
  <c r="G105"/>
  <c r="F105"/>
  <c r="Q105" s="1"/>
  <c r="H51"/>
  <c r="G51"/>
  <c r="F51"/>
  <c r="Q51" s="1"/>
  <c r="E582"/>
  <c r="E491"/>
  <c r="H491" s="1"/>
  <c r="E40"/>
  <c r="G40" s="1"/>
  <c r="E59"/>
  <c r="F59" s="1"/>
  <c r="Q59" s="1"/>
  <c r="E157"/>
  <c r="E217"/>
  <c r="E590"/>
  <c r="H590" s="1"/>
  <c r="E598"/>
  <c r="G598" s="1"/>
  <c r="E499"/>
  <c r="E67"/>
  <c r="G67" s="1"/>
  <c r="E97"/>
  <c r="G97" s="1"/>
  <c r="E637"/>
  <c r="G637" s="1"/>
  <c r="E251"/>
  <c r="E352"/>
  <c r="H352" s="1"/>
  <c r="E364"/>
  <c r="H364" s="1"/>
  <c r="E145"/>
  <c r="H145" s="1"/>
  <c r="E91"/>
  <c r="H396"/>
  <c r="G396"/>
  <c r="F396"/>
  <c r="Q396" s="1"/>
  <c r="H307"/>
  <c r="G307"/>
  <c r="F307"/>
  <c r="M307" s="1"/>
  <c r="P408"/>
  <c r="V408" s="1"/>
  <c r="I408"/>
  <c r="L408" s="1"/>
  <c r="H460"/>
  <c r="G460"/>
  <c r="F460"/>
  <c r="M460" s="1"/>
  <c r="E614"/>
  <c r="H614" s="1"/>
  <c r="H606"/>
  <c r="G606"/>
  <c r="F606"/>
  <c r="O606" s="1"/>
  <c r="E570"/>
  <c r="E554"/>
  <c r="H459"/>
  <c r="G459"/>
  <c r="F459"/>
  <c r="E4"/>
  <c r="G4" s="1"/>
  <c r="E292"/>
  <c r="E531"/>
  <c r="G531" s="1"/>
  <c r="E16"/>
  <c r="H16" s="1"/>
  <c r="E519"/>
  <c r="H519" s="1"/>
  <c r="E239"/>
  <c r="E259"/>
  <c r="F259" s="1"/>
  <c r="O259" s="1"/>
  <c r="E416"/>
  <c r="G416" s="1"/>
  <c r="E271"/>
  <c r="H431"/>
  <c r="G431"/>
  <c r="F431"/>
  <c r="M431" s="1"/>
  <c r="E507"/>
  <c r="H507" s="1"/>
  <c r="E201"/>
  <c r="H201" s="1"/>
  <c r="E113"/>
  <c r="H113" s="1"/>
  <c r="E229"/>
  <c r="H306"/>
  <c r="G306"/>
  <c r="F306"/>
  <c r="O306" s="1"/>
  <c r="I480"/>
  <c r="E189"/>
  <c r="H189" s="1"/>
  <c r="E657"/>
  <c r="H657" s="1"/>
  <c r="E372"/>
  <c r="H372" s="1"/>
  <c r="H430"/>
  <c r="G430"/>
  <c r="F430"/>
  <c r="M430" s="1"/>
  <c r="E75"/>
  <c r="H75" s="1"/>
  <c r="H331"/>
  <c r="G331"/>
  <c r="F331"/>
  <c r="Q331" s="1"/>
  <c r="E645"/>
  <c r="H645" s="1"/>
  <c r="E384"/>
  <c r="H330"/>
  <c r="G330"/>
  <c r="F330"/>
  <c r="Q330" s="1"/>
  <c r="E127"/>
  <c r="H458"/>
  <c r="G458"/>
  <c r="F458"/>
  <c r="M458" s="1"/>
  <c r="H624"/>
  <c r="G624"/>
  <c r="F624"/>
  <c r="O624" s="1"/>
  <c r="H668"/>
  <c r="G668"/>
  <c r="F668"/>
  <c r="O668" s="1"/>
  <c r="H164"/>
  <c r="G164"/>
  <c r="F164"/>
  <c r="O164" s="1"/>
  <c r="H31"/>
  <c r="G31"/>
  <c r="F31"/>
  <c r="O31" s="1"/>
  <c r="H104"/>
  <c r="G104"/>
  <c r="F104"/>
  <c r="H50"/>
  <c r="G50"/>
  <c r="F50"/>
  <c r="O50" s="1"/>
  <c r="E581"/>
  <c r="F581" s="1"/>
  <c r="O581" s="1"/>
  <c r="E490"/>
  <c r="F490" s="1"/>
  <c r="Q490" s="1"/>
  <c r="E39"/>
  <c r="F39" s="1"/>
  <c r="Q39" s="1"/>
  <c r="E58"/>
  <c r="G58" s="1"/>
  <c r="E156"/>
  <c r="F156" s="1"/>
  <c r="O156" s="1"/>
  <c r="E216"/>
  <c r="G216" s="1"/>
  <c r="E589"/>
  <c r="F589" s="1"/>
  <c r="O589" s="1"/>
  <c r="E597"/>
  <c r="G597" s="1"/>
  <c r="E498"/>
  <c r="F498" s="1"/>
  <c r="O498" s="1"/>
  <c r="E66"/>
  <c r="G66" s="1"/>
  <c r="E96"/>
  <c r="F96" s="1"/>
  <c r="O96" s="1"/>
  <c r="E636"/>
  <c r="G636" s="1"/>
  <c r="E250"/>
  <c r="F250" s="1"/>
  <c r="O250" s="1"/>
  <c r="E351"/>
  <c r="G351" s="1"/>
  <c r="E363"/>
  <c r="F363" s="1"/>
  <c r="O363" s="1"/>
  <c r="E144"/>
  <c r="F144" s="1"/>
  <c r="Q144" s="1"/>
  <c r="E90"/>
  <c r="F90" s="1"/>
  <c r="H395"/>
  <c r="G395"/>
  <c r="F395"/>
  <c r="O395" s="1"/>
  <c r="H305"/>
  <c r="G305"/>
  <c r="F305"/>
  <c r="M305" s="1"/>
  <c r="P407"/>
  <c r="V407" s="1"/>
  <c r="X407" s="1"/>
  <c r="I407"/>
  <c r="L407" s="1"/>
  <c r="H457"/>
  <c r="G457"/>
  <c r="F457"/>
  <c r="M457" s="1"/>
  <c r="E613"/>
  <c r="H613" s="1"/>
  <c r="H605"/>
  <c r="G605"/>
  <c r="F605"/>
  <c r="O605" s="1"/>
  <c r="E569"/>
  <c r="G569" s="1"/>
  <c r="E553"/>
  <c r="H456"/>
  <c r="G456"/>
  <c r="F456"/>
  <c r="M456" s="1"/>
  <c r="E3"/>
  <c r="E291"/>
  <c r="E530"/>
  <c r="G530" s="1"/>
  <c r="E15"/>
  <c r="E518"/>
  <c r="G518" s="1"/>
  <c r="E238"/>
  <c r="E258"/>
  <c r="G258" s="1"/>
  <c r="E415"/>
  <c r="E270"/>
  <c r="H429"/>
  <c r="G429"/>
  <c r="F429"/>
  <c r="M429" s="1"/>
  <c r="E506"/>
  <c r="F506" s="1"/>
  <c r="E200"/>
  <c r="E112"/>
  <c r="H112" s="1"/>
  <c r="E228"/>
  <c r="H228" s="1"/>
  <c r="H304"/>
  <c r="G304"/>
  <c r="F304"/>
  <c r="M304" s="1"/>
  <c r="I479"/>
  <c r="E188"/>
  <c r="H188" s="1"/>
  <c r="E656"/>
  <c r="G656" s="1"/>
  <c r="E371"/>
  <c r="H371" s="1"/>
  <c r="H428"/>
  <c r="G428"/>
  <c r="F428"/>
  <c r="M428" s="1"/>
  <c r="E74"/>
  <c r="H329"/>
  <c r="G329"/>
  <c r="F329"/>
  <c r="Q329" s="1"/>
  <c r="E644"/>
  <c r="H644" s="1"/>
  <c r="H142"/>
  <c r="G142"/>
  <c r="F142"/>
  <c r="M142" s="1"/>
  <c r="E383"/>
  <c r="H141"/>
  <c r="G141"/>
  <c r="F141"/>
  <c r="O141" s="1"/>
  <c r="H328"/>
  <c r="G328"/>
  <c r="F328"/>
  <c r="O328" s="1"/>
  <c r="E126"/>
  <c r="H455"/>
  <c r="G455"/>
  <c r="F455"/>
  <c r="M455" s="1"/>
  <c r="H623"/>
  <c r="G623"/>
  <c r="F623"/>
  <c r="O623" s="1"/>
  <c r="H667"/>
  <c r="G667"/>
  <c r="F667"/>
  <c r="O667" s="1"/>
  <c r="H163"/>
  <c r="G163"/>
  <c r="F163"/>
  <c r="H30"/>
  <c r="G30"/>
  <c r="F30"/>
  <c r="O30" s="1"/>
  <c r="H103"/>
  <c r="G103"/>
  <c r="F103"/>
  <c r="O103" s="1"/>
  <c r="H49"/>
  <c r="G49"/>
  <c r="F49"/>
  <c r="O49" s="1"/>
  <c r="E580"/>
  <c r="E38"/>
  <c r="H38" s="1"/>
  <c r="E57"/>
  <c r="E155"/>
  <c r="H155" s="1"/>
  <c r="E215"/>
  <c r="F215" s="1"/>
  <c r="E588"/>
  <c r="H588" s="1"/>
  <c r="E596"/>
  <c r="E497"/>
  <c r="H497" s="1"/>
  <c r="E65"/>
  <c r="E95"/>
  <c r="F95" s="1"/>
  <c r="Q95" s="1"/>
  <c r="E635"/>
  <c r="G635" s="1"/>
  <c r="E249"/>
  <c r="F249" s="1"/>
  <c r="Q249" s="1"/>
  <c r="E350"/>
  <c r="G350" s="1"/>
  <c r="E362"/>
  <c r="H362" s="1"/>
  <c r="E143"/>
  <c r="G143" s="1"/>
  <c r="E89"/>
  <c r="H89" s="1"/>
  <c r="H394"/>
  <c r="G394"/>
  <c r="F394"/>
  <c r="Q394" s="1"/>
  <c r="H303"/>
  <c r="G303"/>
  <c r="F303"/>
  <c r="M303" s="1"/>
  <c r="P406"/>
  <c r="V406" s="1"/>
  <c r="X406" s="1"/>
  <c r="H454"/>
  <c r="G454"/>
  <c r="F454"/>
  <c r="M454" s="1"/>
  <c r="E48"/>
  <c r="E612"/>
  <c r="F612" s="1"/>
  <c r="H604"/>
  <c r="G604"/>
  <c r="F604"/>
  <c r="Q604" s="1"/>
  <c r="E568"/>
  <c r="H568" s="1"/>
  <c r="E552"/>
  <c r="G552" s="1"/>
  <c r="H453"/>
  <c r="G453"/>
  <c r="F453"/>
  <c r="M453" s="1"/>
  <c r="E2"/>
  <c r="G2" s="1"/>
  <c r="E290"/>
  <c r="H290" s="1"/>
  <c r="E529"/>
  <c r="E14"/>
  <c r="G14" s="1"/>
  <c r="E517"/>
  <c r="E237"/>
  <c r="E257"/>
  <c r="H257" s="1"/>
  <c r="E414"/>
  <c r="H414" s="1"/>
  <c r="E269"/>
  <c r="H427"/>
  <c r="G427"/>
  <c r="F427"/>
  <c r="E505"/>
  <c r="F505" s="1"/>
  <c r="E199"/>
  <c r="H199" s="1"/>
  <c r="E111"/>
  <c r="E227"/>
  <c r="H227" s="1"/>
  <c r="H302"/>
  <c r="G302"/>
  <c r="F302"/>
  <c r="O302" s="1"/>
  <c r="I478"/>
  <c r="E187"/>
  <c r="E655"/>
  <c r="H655" s="1"/>
  <c r="E370"/>
  <c r="H370" s="1"/>
  <c r="H426"/>
  <c r="G426"/>
  <c r="F426"/>
  <c r="O426" s="1"/>
  <c r="E73"/>
  <c r="H73" s="1"/>
  <c r="H327"/>
  <c r="G327"/>
  <c r="F327"/>
  <c r="E643"/>
  <c r="H140"/>
  <c r="G140"/>
  <c r="F140"/>
  <c r="E382"/>
  <c r="H382" s="1"/>
  <c r="H139"/>
  <c r="G139"/>
  <c r="F139"/>
  <c r="Q139" s="1"/>
  <c r="H326"/>
  <c r="G326"/>
  <c r="F326"/>
  <c r="Q326" s="1"/>
  <c r="E125"/>
  <c r="H125" s="1"/>
  <c r="L393" l="1"/>
  <c r="O393" s="1"/>
  <c r="V393" s="1"/>
  <c r="L301"/>
  <c r="O301" s="1"/>
  <c r="V301" s="1"/>
  <c r="L248"/>
  <c r="O248" s="1"/>
  <c r="V248" s="1"/>
  <c r="L136"/>
  <c r="O136" s="1"/>
  <c r="V136" s="1"/>
  <c r="L122"/>
  <c r="O122" s="1"/>
  <c r="V122" s="1"/>
  <c r="L84"/>
  <c r="V84" s="1"/>
  <c r="L381"/>
  <c r="O381" s="1"/>
  <c r="V381" s="1"/>
  <c r="L198"/>
  <c r="O198" s="1"/>
  <c r="V198" s="1"/>
  <c r="O579"/>
  <c r="V579" s="1"/>
  <c r="V528"/>
  <c r="O405"/>
  <c r="V405" s="1"/>
  <c r="O13"/>
  <c r="V13" s="1"/>
  <c r="O25"/>
  <c r="V25" s="1"/>
  <c r="O563"/>
  <c r="V563" s="1"/>
  <c r="O425"/>
  <c r="V425" s="1"/>
  <c r="V448"/>
  <c r="O654"/>
  <c r="P514"/>
  <c r="V514" s="1"/>
  <c r="V403"/>
  <c r="V266"/>
  <c r="P120"/>
  <c r="V120" s="1"/>
  <c r="P379"/>
  <c r="V379" s="1"/>
  <c r="V538"/>
  <c r="P246"/>
  <c r="V246" s="1"/>
  <c r="P224"/>
  <c r="V224" s="1"/>
  <c r="V424"/>
  <c r="V577"/>
  <c r="P622"/>
  <c r="V622" s="1"/>
  <c r="V247"/>
  <c r="P653"/>
  <c r="V653" s="1"/>
  <c r="P83"/>
  <c r="V83" s="1"/>
  <c r="V300"/>
  <c r="P423"/>
  <c r="V423" s="1"/>
  <c r="L515"/>
  <c r="P515" s="1"/>
  <c r="P299"/>
  <c r="V299" s="1"/>
  <c r="P23"/>
  <c r="V23" s="1"/>
  <c r="P267"/>
  <c r="V267" s="1"/>
  <c r="P404"/>
  <c r="V404" s="1"/>
  <c r="L12"/>
  <c r="P12" s="1"/>
  <c r="V12" s="1"/>
  <c r="L278"/>
  <c r="P278" s="1"/>
  <c r="L539"/>
  <c r="P539" s="1"/>
  <c r="V539" s="1"/>
  <c r="L82"/>
  <c r="P82" s="1"/>
  <c r="V82" s="1"/>
  <c r="L561"/>
  <c r="P561" s="1"/>
  <c r="V561" s="1"/>
  <c r="L279"/>
  <c r="P279" s="1"/>
  <c r="P392"/>
  <c r="P578"/>
  <c r="V578" s="1"/>
  <c r="P197"/>
  <c r="V197" s="1"/>
  <c r="V225"/>
  <c r="P135"/>
  <c r="V447"/>
  <c r="P527"/>
  <c r="V527" s="1"/>
  <c r="P380"/>
  <c r="V380" s="1"/>
  <c r="P134"/>
  <c r="V445"/>
  <c r="P391"/>
  <c r="P652"/>
  <c r="P236"/>
  <c r="L541"/>
  <c r="P541" s="1"/>
  <c r="V541" s="1"/>
  <c r="L172"/>
  <c r="P172" s="1"/>
  <c r="V172" s="1"/>
  <c r="L179"/>
  <c r="P179" s="1"/>
  <c r="V179" s="1"/>
  <c r="L177"/>
  <c r="P177" s="1"/>
  <c r="V177" s="1"/>
  <c r="L543"/>
  <c r="P543" s="1"/>
  <c r="V543" s="1"/>
  <c r="L282"/>
  <c r="P282" s="1"/>
  <c r="V282" s="1"/>
  <c r="L544"/>
  <c r="P544" s="1"/>
  <c r="V544" s="1"/>
  <c r="L174"/>
  <c r="P174" s="1"/>
  <c r="V174" s="1"/>
  <c r="L545"/>
  <c r="P545" s="1"/>
  <c r="V545" s="1"/>
  <c r="L479"/>
  <c r="P479" s="1"/>
  <c r="R479" s="1"/>
  <c r="L171"/>
  <c r="P171" s="1"/>
  <c r="V171" s="1"/>
  <c r="L178"/>
  <c r="P178" s="1"/>
  <c r="V178" s="1"/>
  <c r="L480"/>
  <c r="P480" s="1"/>
  <c r="R480" s="1"/>
  <c r="L482"/>
  <c r="P482" s="1"/>
  <c r="R482" s="1"/>
  <c r="L280"/>
  <c r="P280" s="1"/>
  <c r="V280" s="1"/>
  <c r="L542"/>
  <c r="P542" s="1"/>
  <c r="V542" s="1"/>
  <c r="L281"/>
  <c r="P281" s="1"/>
  <c r="V281" s="1"/>
  <c r="L213"/>
  <c r="P213" s="1"/>
  <c r="V213" s="1"/>
  <c r="L485"/>
  <c r="P485" s="1"/>
  <c r="L180"/>
  <c r="P180" s="1"/>
  <c r="V180" s="1"/>
  <c r="L486"/>
  <c r="P486" s="1"/>
  <c r="L483"/>
  <c r="P483" s="1"/>
  <c r="R483" s="1"/>
  <c r="L661"/>
  <c r="P661" s="1"/>
  <c r="R661" s="1"/>
  <c r="L214"/>
  <c r="P214" s="1"/>
  <c r="V214" s="1"/>
  <c r="L478"/>
  <c r="P478" s="1"/>
  <c r="R478" s="1"/>
  <c r="L481"/>
  <c r="P481" s="1"/>
  <c r="R481" s="1"/>
  <c r="L211"/>
  <c r="P211" s="1"/>
  <c r="V211" s="1"/>
  <c r="L212"/>
  <c r="P212" s="1"/>
  <c r="V212" s="1"/>
  <c r="L484"/>
  <c r="P484" s="1"/>
  <c r="L173"/>
  <c r="P173" s="1"/>
  <c r="V173" s="1"/>
  <c r="L662"/>
  <c r="P662" s="1"/>
  <c r="R662" s="1"/>
  <c r="L283"/>
  <c r="P283" s="1"/>
  <c r="V283" s="1"/>
  <c r="L663"/>
  <c r="P663" s="1"/>
  <c r="R663" s="1"/>
  <c r="G110"/>
  <c r="O317"/>
  <c r="I327"/>
  <c r="L327" s="1"/>
  <c r="O468"/>
  <c r="F125"/>
  <c r="Q125" s="1"/>
  <c r="F637"/>
  <c r="Q637" s="1"/>
  <c r="F362"/>
  <c r="Q362" s="1"/>
  <c r="F502"/>
  <c r="O502" s="1"/>
  <c r="H494"/>
  <c r="Q303"/>
  <c r="G591"/>
  <c r="G376"/>
  <c r="G250"/>
  <c r="I462"/>
  <c r="L462" s="1"/>
  <c r="H505"/>
  <c r="G589"/>
  <c r="G384"/>
  <c r="G497"/>
  <c r="G90"/>
  <c r="H250"/>
  <c r="G365"/>
  <c r="F62"/>
  <c r="Q62" s="1"/>
  <c r="F494"/>
  <c r="Q494" s="1"/>
  <c r="F585"/>
  <c r="O585" s="1"/>
  <c r="G588"/>
  <c r="H144"/>
  <c r="H389"/>
  <c r="H569"/>
  <c r="H90"/>
  <c r="H490"/>
  <c r="I32"/>
  <c r="L32" s="1"/>
  <c r="G272"/>
  <c r="G98"/>
  <c r="G273"/>
  <c r="H62"/>
  <c r="I470"/>
  <c r="L470" s="1"/>
  <c r="G243"/>
  <c r="O170"/>
  <c r="F611"/>
  <c r="O611" s="1"/>
  <c r="Q413"/>
  <c r="Q452"/>
  <c r="F655"/>
  <c r="M655" s="1"/>
  <c r="H58"/>
  <c r="F4"/>
  <c r="Q4" s="1"/>
  <c r="F352"/>
  <c r="O352" s="1"/>
  <c r="H598"/>
  <c r="F491"/>
  <c r="F385"/>
  <c r="Q146"/>
  <c r="G294"/>
  <c r="G354"/>
  <c r="G192"/>
  <c r="H522"/>
  <c r="F220"/>
  <c r="G193"/>
  <c r="F275"/>
  <c r="M275" s="1"/>
  <c r="F263"/>
  <c r="O263" s="1"/>
  <c r="G296"/>
  <c r="G586"/>
  <c r="F629"/>
  <c r="O629" s="1"/>
  <c r="H401"/>
  <c r="F595"/>
  <c r="O595" s="1"/>
  <c r="G95"/>
  <c r="F188"/>
  <c r="O188" s="1"/>
  <c r="F552"/>
  <c r="Q552" s="1"/>
  <c r="G644"/>
  <c r="F569"/>
  <c r="Q569" s="1"/>
  <c r="F351"/>
  <c r="Q351" s="1"/>
  <c r="F66"/>
  <c r="Q66" s="1"/>
  <c r="F597"/>
  <c r="Q597" s="1"/>
  <c r="I396"/>
  <c r="L396" s="1"/>
  <c r="G491"/>
  <c r="F17"/>
  <c r="Q17" s="1"/>
  <c r="I464"/>
  <c r="L464" s="1"/>
  <c r="F601"/>
  <c r="Q601" s="1"/>
  <c r="F149"/>
  <c r="O149" s="1"/>
  <c r="F377"/>
  <c r="O377" s="1"/>
  <c r="G512"/>
  <c r="H264"/>
  <c r="G369"/>
  <c r="F37"/>
  <c r="O37" s="1"/>
  <c r="I88"/>
  <c r="I342"/>
  <c r="L342" s="1"/>
  <c r="F576"/>
  <c r="O576" s="1"/>
  <c r="F644"/>
  <c r="O644" s="1"/>
  <c r="F227"/>
  <c r="M227" s="1"/>
  <c r="O142"/>
  <c r="Q456"/>
  <c r="I457"/>
  <c r="L457" s="1"/>
  <c r="H636"/>
  <c r="H66"/>
  <c r="G156"/>
  <c r="I668"/>
  <c r="Q458"/>
  <c r="G364"/>
  <c r="G590"/>
  <c r="G252"/>
  <c r="G500"/>
  <c r="G158"/>
  <c r="G41"/>
  <c r="G129"/>
  <c r="G366"/>
  <c r="F592"/>
  <c r="I181"/>
  <c r="G204"/>
  <c r="G557"/>
  <c r="F94"/>
  <c r="F55"/>
  <c r="O55" s="1"/>
  <c r="G169"/>
  <c r="F132"/>
  <c r="O132" s="1"/>
  <c r="H575"/>
  <c r="G133"/>
  <c r="Q318"/>
  <c r="F620"/>
  <c r="M620" s="1"/>
  <c r="H419"/>
  <c r="G419"/>
  <c r="F419"/>
  <c r="Q419" s="1"/>
  <c r="H206"/>
  <c r="F206"/>
  <c r="M206" s="1"/>
  <c r="F73"/>
  <c r="O73" s="1"/>
  <c r="G655"/>
  <c r="G227"/>
  <c r="G199"/>
  <c r="I427"/>
  <c r="L427" s="1"/>
  <c r="F14"/>
  <c r="Q14" s="1"/>
  <c r="F290"/>
  <c r="Q290" s="1"/>
  <c r="F2"/>
  <c r="O2" s="1"/>
  <c r="F89"/>
  <c r="O89" s="1"/>
  <c r="G362"/>
  <c r="H95"/>
  <c r="F126"/>
  <c r="G188"/>
  <c r="F112"/>
  <c r="O112" s="1"/>
  <c r="F258"/>
  <c r="O258" s="1"/>
  <c r="F518"/>
  <c r="O518" s="1"/>
  <c r="F530"/>
  <c r="O530" s="1"/>
  <c r="G363"/>
  <c r="H351"/>
  <c r="G96"/>
  <c r="H597"/>
  <c r="F216"/>
  <c r="Q216" s="1"/>
  <c r="G39"/>
  <c r="G581"/>
  <c r="H384"/>
  <c r="G201"/>
  <c r="H4"/>
  <c r="H554"/>
  <c r="F554"/>
  <c r="O554" s="1"/>
  <c r="H648"/>
  <c r="G648"/>
  <c r="H70"/>
  <c r="G70"/>
  <c r="F70"/>
  <c r="Q70" s="1"/>
  <c r="G160"/>
  <c r="F160"/>
  <c r="Q160" s="1"/>
  <c r="H602"/>
  <c r="G602"/>
  <c r="F602"/>
  <c r="Q602" s="1"/>
  <c r="G63"/>
  <c r="F63"/>
  <c r="O63" s="1"/>
  <c r="G72"/>
  <c r="F72"/>
  <c r="O72" s="1"/>
  <c r="H513"/>
  <c r="F513"/>
  <c r="M513" s="1"/>
  <c r="G537"/>
  <c r="H537"/>
  <c r="F537"/>
  <c r="O537" s="1"/>
  <c r="O249"/>
  <c r="G618"/>
  <c r="F618"/>
  <c r="O618" s="1"/>
  <c r="G641"/>
  <c r="H641"/>
  <c r="F641"/>
  <c r="O641" s="1"/>
  <c r="G370"/>
  <c r="F414"/>
  <c r="Q414" s="1"/>
  <c r="F237"/>
  <c r="Q237" s="1"/>
  <c r="G290"/>
  <c r="H2"/>
  <c r="F568"/>
  <c r="O568" s="1"/>
  <c r="Q612"/>
  <c r="I303"/>
  <c r="L303" s="1"/>
  <c r="H126"/>
  <c r="G112"/>
  <c r="O305"/>
  <c r="I395"/>
  <c r="H363"/>
  <c r="F636"/>
  <c r="Q636" s="1"/>
  <c r="G498"/>
  <c r="H216"/>
  <c r="F58"/>
  <c r="Q58" s="1"/>
  <c r="Q164"/>
  <c r="I458"/>
  <c r="L458" s="1"/>
  <c r="O459"/>
  <c r="Q459"/>
  <c r="G554"/>
  <c r="H40"/>
  <c r="H92"/>
  <c r="G92"/>
  <c r="H386"/>
  <c r="G386"/>
  <c r="F386"/>
  <c r="O386" s="1"/>
  <c r="H533"/>
  <c r="G533"/>
  <c r="H234"/>
  <c r="Q151"/>
  <c r="I151"/>
  <c r="L151" s="1"/>
  <c r="M439"/>
  <c r="I439"/>
  <c r="L439" s="1"/>
  <c r="M319"/>
  <c r="Q319"/>
  <c r="F382"/>
  <c r="O382" s="1"/>
  <c r="Q428"/>
  <c r="Q304"/>
  <c r="O430"/>
  <c r="Q306"/>
  <c r="O461"/>
  <c r="I461"/>
  <c r="L461" s="1"/>
  <c r="H76"/>
  <c r="G76"/>
  <c r="F76"/>
  <c r="O76" s="1"/>
  <c r="Q60"/>
  <c r="H231"/>
  <c r="G231"/>
  <c r="H241"/>
  <c r="F241"/>
  <c r="Q241" s="1"/>
  <c r="H232"/>
  <c r="G232"/>
  <c r="H573"/>
  <c r="G573"/>
  <c r="F573"/>
  <c r="Q573" s="1"/>
  <c r="G640"/>
  <c r="H640"/>
  <c r="F640"/>
  <c r="Q640" s="1"/>
  <c r="Q439"/>
  <c r="G45"/>
  <c r="H45"/>
  <c r="F45"/>
  <c r="F10"/>
  <c r="Q10" s="1"/>
  <c r="H637"/>
  <c r="Q332"/>
  <c r="O417"/>
  <c r="Q181"/>
  <c r="O367"/>
  <c r="I54"/>
  <c r="L54" s="1"/>
  <c r="I108"/>
  <c r="L108" s="1"/>
  <c r="O438"/>
  <c r="I340"/>
  <c r="L340" s="1"/>
  <c r="O341"/>
  <c r="O316"/>
  <c r="H576"/>
  <c r="I182"/>
  <c r="L182" s="1"/>
  <c r="I105"/>
  <c r="L105" s="1"/>
  <c r="G385"/>
  <c r="I432"/>
  <c r="L432" s="1"/>
  <c r="F272"/>
  <c r="O272" s="1"/>
  <c r="H417"/>
  <c r="O60"/>
  <c r="G583"/>
  <c r="Q464"/>
  <c r="F129"/>
  <c r="G115"/>
  <c r="F273"/>
  <c r="M273" s="1"/>
  <c r="F294"/>
  <c r="Q294" s="1"/>
  <c r="F366"/>
  <c r="O366" s="1"/>
  <c r="F42"/>
  <c r="O42" s="1"/>
  <c r="G617"/>
  <c r="H94"/>
  <c r="H601"/>
  <c r="G220"/>
  <c r="F376"/>
  <c r="G263"/>
  <c r="H503"/>
  <c r="H161"/>
  <c r="F389"/>
  <c r="I341"/>
  <c r="L341" s="1"/>
  <c r="H194"/>
  <c r="I316"/>
  <c r="L316" s="1"/>
  <c r="G118"/>
  <c r="H536"/>
  <c r="I186"/>
  <c r="L186" s="1"/>
  <c r="Q342"/>
  <c r="F207"/>
  <c r="M207" s="1"/>
  <c r="F265"/>
  <c r="Q265" s="1"/>
  <c r="Q454"/>
  <c r="Q103"/>
  <c r="Q31"/>
  <c r="F217"/>
  <c r="Q217" s="1"/>
  <c r="G532"/>
  <c r="F532"/>
  <c r="O532" s="1"/>
  <c r="M463"/>
  <c r="I463"/>
  <c r="L463" s="1"/>
  <c r="Q463"/>
  <c r="O166"/>
  <c r="Q166"/>
  <c r="O434"/>
  <c r="Q434"/>
  <c r="G493"/>
  <c r="F493"/>
  <c r="O493" s="1"/>
  <c r="O474"/>
  <c r="Q474"/>
  <c r="H660"/>
  <c r="G660"/>
  <c r="O139"/>
  <c r="G382"/>
  <c r="G73"/>
  <c r="G414"/>
  <c r="G237"/>
  <c r="H14"/>
  <c r="O453"/>
  <c r="H552"/>
  <c r="G568"/>
  <c r="H612"/>
  <c r="G89"/>
  <c r="G249"/>
  <c r="O95"/>
  <c r="G155"/>
  <c r="G38"/>
  <c r="I103"/>
  <c r="Q623"/>
  <c r="Q142"/>
  <c r="G228"/>
  <c r="F270"/>
  <c r="O270" s="1"/>
  <c r="O457"/>
  <c r="Q395"/>
  <c r="H96"/>
  <c r="H498"/>
  <c r="H589"/>
  <c r="H156"/>
  <c r="H39"/>
  <c r="O490"/>
  <c r="H581"/>
  <c r="G127"/>
  <c r="G657"/>
  <c r="F519"/>
  <c r="O519" s="1"/>
  <c r="G16"/>
  <c r="G614"/>
  <c r="G145"/>
  <c r="F145"/>
  <c r="Q145" s="1"/>
  <c r="F67"/>
  <c r="Q67" s="1"/>
  <c r="G217"/>
  <c r="G59"/>
  <c r="H59"/>
  <c r="O607"/>
  <c r="I607"/>
  <c r="L607" s="1"/>
  <c r="H146"/>
  <c r="G146"/>
  <c r="O638"/>
  <c r="O599"/>
  <c r="O33"/>
  <c r="Q33"/>
  <c r="H261"/>
  <c r="G261"/>
  <c r="H572"/>
  <c r="G572"/>
  <c r="F572"/>
  <c r="Q572" s="1"/>
  <c r="G69"/>
  <c r="F69"/>
  <c r="O69" s="1"/>
  <c r="O608"/>
  <c r="Q608"/>
  <c r="O336"/>
  <c r="Q336"/>
  <c r="Q426"/>
  <c r="H237"/>
  <c r="Q453"/>
  <c r="I604"/>
  <c r="L604" s="1"/>
  <c r="O303"/>
  <c r="I394"/>
  <c r="L394" s="1"/>
  <c r="H249"/>
  <c r="I49"/>
  <c r="I667"/>
  <c r="I623"/>
  <c r="G74"/>
  <c r="I428"/>
  <c r="L428" s="1"/>
  <c r="F371"/>
  <c r="M371" s="1"/>
  <c r="I304"/>
  <c r="L304" s="1"/>
  <c r="G270"/>
  <c r="I456"/>
  <c r="L456" s="1"/>
  <c r="Q457"/>
  <c r="Q90"/>
  <c r="Q363"/>
  <c r="Q250"/>
  <c r="Q96"/>
  <c r="Q498"/>
  <c r="Q589"/>
  <c r="Q156"/>
  <c r="H127"/>
  <c r="Q430"/>
  <c r="F416"/>
  <c r="O416" s="1"/>
  <c r="G519"/>
  <c r="H531"/>
  <c r="I459"/>
  <c r="L459" s="1"/>
  <c r="H67"/>
  <c r="H217"/>
  <c r="H5"/>
  <c r="G5"/>
  <c r="O631"/>
  <c r="I631"/>
  <c r="L631" s="1"/>
  <c r="I453"/>
  <c r="L453" s="1"/>
  <c r="Q49"/>
  <c r="Q667"/>
  <c r="O428"/>
  <c r="O304"/>
  <c r="M506"/>
  <c r="H270"/>
  <c r="O456"/>
  <c r="F613"/>
  <c r="M613" s="1"/>
  <c r="I50"/>
  <c r="I31"/>
  <c r="O458"/>
  <c r="G645"/>
  <c r="I430"/>
  <c r="L430" s="1"/>
  <c r="I306"/>
  <c r="L306" s="1"/>
  <c r="F201"/>
  <c r="O201" s="1"/>
  <c r="F531"/>
  <c r="O531" s="1"/>
  <c r="G352"/>
  <c r="H97"/>
  <c r="F598"/>
  <c r="Q598" s="1"/>
  <c r="I625"/>
  <c r="L625" s="1"/>
  <c r="I284"/>
  <c r="L284" s="1"/>
  <c r="G128"/>
  <c r="F128"/>
  <c r="M128" s="1"/>
  <c r="H520"/>
  <c r="G520"/>
  <c r="F555"/>
  <c r="Q555" s="1"/>
  <c r="O463"/>
  <c r="Q397"/>
  <c r="O146"/>
  <c r="H638"/>
  <c r="G638"/>
  <c r="O626"/>
  <c r="Q626"/>
  <c r="H374"/>
  <c r="G374"/>
  <c r="F374"/>
  <c r="O374" s="1"/>
  <c r="M310"/>
  <c r="O310"/>
  <c r="Q99"/>
  <c r="G219"/>
  <c r="F219"/>
  <c r="O219" s="1"/>
  <c r="O358"/>
  <c r="Q358"/>
  <c r="Q436"/>
  <c r="F117"/>
  <c r="M117" s="1"/>
  <c r="G574"/>
  <c r="H574"/>
  <c r="F574"/>
  <c r="Q574" s="1"/>
  <c r="H400"/>
  <c r="G400"/>
  <c r="F400"/>
  <c r="O183"/>
  <c r="I183"/>
  <c r="L183" s="1"/>
  <c r="O451"/>
  <c r="I451"/>
  <c r="L451" s="1"/>
  <c r="H524"/>
  <c r="G524"/>
  <c r="F524"/>
  <c r="Q524" s="1"/>
  <c r="F357"/>
  <c r="Q357" s="1"/>
  <c r="G222"/>
  <c r="F222"/>
  <c r="O222" s="1"/>
  <c r="O567"/>
  <c r="I567"/>
  <c r="L567" s="1"/>
  <c r="H195"/>
  <c r="G195"/>
  <c r="F195"/>
  <c r="O195" s="1"/>
  <c r="M443"/>
  <c r="O443"/>
  <c r="Q461"/>
  <c r="I308"/>
  <c r="L308" s="1"/>
  <c r="H17"/>
  <c r="O462"/>
  <c r="I397"/>
  <c r="G599"/>
  <c r="G60"/>
  <c r="I166"/>
  <c r="L166" s="1"/>
  <c r="I626"/>
  <c r="L626" s="1"/>
  <c r="O464"/>
  <c r="I334"/>
  <c r="L334" s="1"/>
  <c r="O335"/>
  <c r="I310"/>
  <c r="L310" s="1"/>
  <c r="G241"/>
  <c r="O466"/>
  <c r="G99"/>
  <c r="G592"/>
  <c r="G42"/>
  <c r="I467"/>
  <c r="L467" s="1"/>
  <c r="I286"/>
  <c r="I85"/>
  <c r="I436"/>
  <c r="L436" s="1"/>
  <c r="F19"/>
  <c r="O19" s="1"/>
  <c r="Q468"/>
  <c r="G148"/>
  <c r="G367"/>
  <c r="I609"/>
  <c r="L609" s="1"/>
  <c r="Q632"/>
  <c r="I411"/>
  <c r="I450"/>
  <c r="L450" s="1"/>
  <c r="Q131"/>
  <c r="Q438"/>
  <c r="G117"/>
  <c r="H618"/>
  <c r="O633"/>
  <c r="Q633"/>
  <c r="O412"/>
  <c r="Q412"/>
  <c r="H650"/>
  <c r="F650"/>
  <c r="O650" s="1"/>
  <c r="O162"/>
  <c r="O525"/>
  <c r="O308"/>
  <c r="Q462"/>
  <c r="H599"/>
  <c r="H60"/>
  <c r="Q52"/>
  <c r="I106"/>
  <c r="I33"/>
  <c r="L33" s="1"/>
  <c r="Q285"/>
  <c r="Q334"/>
  <c r="Q335"/>
  <c r="I434"/>
  <c r="L434" s="1"/>
  <c r="H99"/>
  <c r="I107"/>
  <c r="L107" s="1"/>
  <c r="I34"/>
  <c r="L34" s="1"/>
  <c r="I167"/>
  <c r="L167" s="1"/>
  <c r="Q467"/>
  <c r="Q286"/>
  <c r="Q85"/>
  <c r="I564"/>
  <c r="I608"/>
  <c r="L608" s="1"/>
  <c r="I474"/>
  <c r="L474" s="1"/>
  <c r="I358"/>
  <c r="L358" s="1"/>
  <c r="I410"/>
  <c r="I336"/>
  <c r="L336" s="1"/>
  <c r="G19"/>
  <c r="I468"/>
  <c r="L468" s="1"/>
  <c r="O313"/>
  <c r="H367"/>
  <c r="I168"/>
  <c r="L168" s="1"/>
  <c r="Q565"/>
  <c r="I359"/>
  <c r="Q411"/>
  <c r="I338"/>
  <c r="L338" s="1"/>
  <c r="I438"/>
  <c r="L438" s="1"/>
  <c r="H535"/>
  <c r="G535"/>
  <c r="F535"/>
  <c r="I472"/>
  <c r="L472" s="1"/>
  <c r="O360"/>
  <c r="Q360"/>
  <c r="H9"/>
  <c r="G9"/>
  <c r="F9"/>
  <c r="H102"/>
  <c r="G102"/>
  <c r="F102"/>
  <c r="H235"/>
  <c r="F235"/>
  <c r="M235" s="1"/>
  <c r="Q106"/>
  <c r="I335"/>
  <c r="L335" s="1"/>
  <c r="Q564"/>
  <c r="Q410"/>
  <c r="O436"/>
  <c r="Q313"/>
  <c r="I628"/>
  <c r="L628" s="1"/>
  <c r="I86"/>
  <c r="Q338"/>
  <c r="Q388"/>
  <c r="O314"/>
  <c r="H558"/>
  <c r="G558"/>
  <c r="F558"/>
  <c r="O558" s="1"/>
  <c r="F221"/>
  <c r="Q221" s="1"/>
  <c r="O476"/>
  <c r="Q476"/>
  <c r="Q183"/>
  <c r="Q451"/>
  <c r="H150"/>
  <c r="G150"/>
  <c r="F150"/>
  <c r="G496"/>
  <c r="F496"/>
  <c r="Q567"/>
  <c r="H390"/>
  <c r="G390"/>
  <c r="F390"/>
  <c r="O390" s="1"/>
  <c r="H651"/>
  <c r="G651"/>
  <c r="F651"/>
  <c r="M651" s="1"/>
  <c r="H378"/>
  <c r="F378"/>
  <c r="M378" s="1"/>
  <c r="M119"/>
  <c r="Q443"/>
  <c r="O185"/>
  <c r="Q255"/>
  <c r="H586"/>
  <c r="I87"/>
  <c r="L87" s="1"/>
  <c r="I566"/>
  <c r="L566" s="1"/>
  <c r="Q340"/>
  <c r="H512"/>
  <c r="O441"/>
  <c r="Q317"/>
  <c r="G595"/>
  <c r="H110"/>
  <c r="I289"/>
  <c r="Q477"/>
  <c r="Q361"/>
  <c r="Q634"/>
  <c r="Q184"/>
  <c r="O342"/>
  <c r="H119"/>
  <c r="H265"/>
  <c r="G525"/>
  <c r="G10"/>
  <c r="Q586"/>
  <c r="I476"/>
  <c r="L476" s="1"/>
  <c r="I360"/>
  <c r="L360" s="1"/>
  <c r="I633"/>
  <c r="L633" s="1"/>
  <c r="I412"/>
  <c r="L412" s="1"/>
  <c r="Q110"/>
  <c r="Q289"/>
  <c r="I318"/>
  <c r="L318" s="1"/>
  <c r="H525"/>
  <c r="H10"/>
  <c r="I319"/>
  <c r="L319" s="1"/>
  <c r="O439"/>
  <c r="Q472"/>
  <c r="I255"/>
  <c r="F169"/>
  <c r="O169" s="1"/>
  <c r="G132"/>
  <c r="Q341"/>
  <c r="G377"/>
  <c r="Q316"/>
  <c r="F234"/>
  <c r="M234" s="1"/>
  <c r="F118"/>
  <c r="O118" s="1"/>
  <c r="F619"/>
  <c r="M619" s="1"/>
  <c r="F264"/>
  <c r="O264" s="1"/>
  <c r="F536"/>
  <c r="F575"/>
  <c r="O575" s="1"/>
  <c r="G401"/>
  <c r="I317"/>
  <c r="L317" s="1"/>
  <c r="Q88"/>
  <c r="G611"/>
  <c r="O318"/>
  <c r="Q119"/>
  <c r="O319"/>
  <c r="F223"/>
  <c r="F277"/>
  <c r="H277"/>
  <c r="F298"/>
  <c r="O298" s="1"/>
  <c r="H298"/>
  <c r="F245"/>
  <c r="O245" s="1"/>
  <c r="H245"/>
  <c r="H560"/>
  <c r="F560"/>
  <c r="Q560" s="1"/>
  <c r="F402"/>
  <c r="H402"/>
  <c r="G223"/>
  <c r="I443"/>
  <c r="L443" s="1"/>
  <c r="G277"/>
  <c r="H422"/>
  <c r="F422"/>
  <c r="G298"/>
  <c r="O442"/>
  <c r="Q442"/>
  <c r="I442"/>
  <c r="L442" s="1"/>
  <c r="F133"/>
  <c r="H81"/>
  <c r="F81"/>
  <c r="M442"/>
  <c r="G422"/>
  <c r="H22"/>
  <c r="F22"/>
  <c r="Q343"/>
  <c r="I343"/>
  <c r="L343" s="1"/>
  <c r="O343"/>
  <c r="G378"/>
  <c r="G119"/>
  <c r="O119"/>
  <c r="G513"/>
  <c r="O151"/>
  <c r="G235"/>
  <c r="G207"/>
  <c r="G620"/>
  <c r="M340"/>
  <c r="H80"/>
  <c r="F80"/>
  <c r="O80" s="1"/>
  <c r="Q512"/>
  <c r="M512"/>
  <c r="G80"/>
  <c r="O440"/>
  <c r="Q440"/>
  <c r="I440"/>
  <c r="L440" s="1"/>
  <c r="I441"/>
  <c r="L441" s="1"/>
  <c r="H559"/>
  <c r="G559"/>
  <c r="F559"/>
  <c r="H603"/>
  <c r="G603"/>
  <c r="F603"/>
  <c r="O603" s="1"/>
  <c r="H421"/>
  <c r="G421"/>
  <c r="F421"/>
  <c r="O421" s="1"/>
  <c r="G650"/>
  <c r="O194"/>
  <c r="H21"/>
  <c r="G21"/>
  <c r="F21"/>
  <c r="Q194"/>
  <c r="M441"/>
  <c r="H276"/>
  <c r="H244"/>
  <c r="H297"/>
  <c r="I256"/>
  <c r="Q256"/>
  <c r="H642"/>
  <c r="G642"/>
  <c r="F642"/>
  <c r="O642" s="1"/>
  <c r="H630"/>
  <c r="G630"/>
  <c r="F630"/>
  <c r="O630" s="1"/>
  <c r="H56"/>
  <c r="G56"/>
  <c r="F56"/>
  <c r="O56" s="1"/>
  <c r="G194"/>
  <c r="G234"/>
  <c r="G206"/>
  <c r="G619"/>
  <c r="F276"/>
  <c r="O276" s="1"/>
  <c r="F244"/>
  <c r="F297"/>
  <c r="Q297" s="1"/>
  <c r="F401"/>
  <c r="O401" s="1"/>
  <c r="H64"/>
  <c r="G64"/>
  <c r="F64"/>
  <c r="O186"/>
  <c r="H369"/>
  <c r="Q369"/>
  <c r="G357"/>
  <c r="H72"/>
  <c r="G504"/>
  <c r="H222"/>
  <c r="G162"/>
  <c r="H496"/>
  <c r="G587"/>
  <c r="H37"/>
  <c r="G170"/>
  <c r="I477"/>
  <c r="I361"/>
  <c r="I634"/>
  <c r="I184"/>
  <c r="I413"/>
  <c r="I452"/>
  <c r="H357"/>
  <c r="H504"/>
  <c r="Q504"/>
  <c r="H162"/>
  <c r="Q162"/>
  <c r="H587"/>
  <c r="Q587"/>
  <c r="H170"/>
  <c r="Q170"/>
  <c r="G131"/>
  <c r="O131"/>
  <c r="M338"/>
  <c r="G388"/>
  <c r="O388"/>
  <c r="F649"/>
  <c r="O649" s="1"/>
  <c r="H79"/>
  <c r="Q79"/>
  <c r="G511"/>
  <c r="H511"/>
  <c r="F511"/>
  <c r="Q315"/>
  <c r="I315"/>
  <c r="L315" s="1"/>
  <c r="M315"/>
  <c r="H131"/>
  <c r="H388"/>
  <c r="G649"/>
  <c r="F193"/>
  <c r="G523"/>
  <c r="H523"/>
  <c r="F523"/>
  <c r="M131"/>
  <c r="Q339"/>
  <c r="I339"/>
  <c r="L339" s="1"/>
  <c r="H233"/>
  <c r="G233"/>
  <c r="F233"/>
  <c r="O233" s="1"/>
  <c r="G8"/>
  <c r="H8"/>
  <c r="F8"/>
  <c r="Q8" s="1"/>
  <c r="M339"/>
  <c r="O79"/>
  <c r="G79"/>
  <c r="M79"/>
  <c r="H205"/>
  <c r="G205"/>
  <c r="F205"/>
  <c r="M205" s="1"/>
  <c r="O315"/>
  <c r="G71"/>
  <c r="H71"/>
  <c r="F71"/>
  <c r="Q71" s="1"/>
  <c r="H594"/>
  <c r="G594"/>
  <c r="F594"/>
  <c r="Q594" s="1"/>
  <c r="I314"/>
  <c r="L314" s="1"/>
  <c r="Q314"/>
  <c r="H117"/>
  <c r="G275"/>
  <c r="H420"/>
  <c r="Q243"/>
  <c r="H243"/>
  <c r="O243"/>
  <c r="H20"/>
  <c r="Q296"/>
  <c r="H296"/>
  <c r="O296"/>
  <c r="Q471"/>
  <c r="I185"/>
  <c r="L185" s="1"/>
  <c r="G368"/>
  <c r="F368"/>
  <c r="Q368" s="1"/>
  <c r="O566"/>
  <c r="I471"/>
  <c r="L471" s="1"/>
  <c r="F356"/>
  <c r="H356"/>
  <c r="H44"/>
  <c r="G44"/>
  <c r="F44"/>
  <c r="O44" s="1"/>
  <c r="I288"/>
  <c r="L288" s="1"/>
  <c r="F420"/>
  <c r="Q420" s="1"/>
  <c r="F20"/>
  <c r="M471"/>
  <c r="H101"/>
  <c r="F101"/>
  <c r="O101" s="1"/>
  <c r="G221"/>
  <c r="H221"/>
  <c r="O288"/>
  <c r="M472"/>
  <c r="H149"/>
  <c r="G495"/>
  <c r="F495"/>
  <c r="H109"/>
  <c r="G109"/>
  <c r="F503"/>
  <c r="Q503" s="1"/>
  <c r="H495"/>
  <c r="F109"/>
  <c r="Q109" s="1"/>
  <c r="G36"/>
  <c r="F36"/>
  <c r="O36" s="1"/>
  <c r="Q473"/>
  <c r="I473"/>
  <c r="L473" s="1"/>
  <c r="O473"/>
  <c r="O87"/>
  <c r="G610"/>
  <c r="F610"/>
  <c r="H63"/>
  <c r="H55"/>
  <c r="H629"/>
  <c r="F161"/>
  <c r="Q161" s="1"/>
  <c r="H387"/>
  <c r="G387"/>
  <c r="F387"/>
  <c r="O387" s="1"/>
  <c r="H116"/>
  <c r="G116"/>
  <c r="F116"/>
  <c r="O116" s="1"/>
  <c r="G242"/>
  <c r="H242"/>
  <c r="F242"/>
  <c r="F593"/>
  <c r="Q593" s="1"/>
  <c r="H593"/>
  <c r="G593"/>
  <c r="Q287"/>
  <c r="I287"/>
  <c r="L287" s="1"/>
  <c r="Q337"/>
  <c r="I337"/>
  <c r="L337" s="1"/>
  <c r="O337"/>
  <c r="H130"/>
  <c r="G130"/>
  <c r="H375"/>
  <c r="G375"/>
  <c r="F375"/>
  <c r="Q375" s="1"/>
  <c r="Q312"/>
  <c r="I312"/>
  <c r="L312" s="1"/>
  <c r="O312"/>
  <c r="G295"/>
  <c r="H295"/>
  <c r="F295"/>
  <c r="Q295" s="1"/>
  <c r="F130"/>
  <c r="H510"/>
  <c r="G510"/>
  <c r="F510"/>
  <c r="O287"/>
  <c r="Q475"/>
  <c r="I475"/>
  <c r="H262"/>
  <c r="H534"/>
  <c r="H7"/>
  <c r="F100"/>
  <c r="H100"/>
  <c r="G100"/>
  <c r="Q86"/>
  <c r="Q359"/>
  <c r="M336"/>
  <c r="F78"/>
  <c r="G274"/>
  <c r="F262"/>
  <c r="F534"/>
  <c r="Q534" s="1"/>
  <c r="F7"/>
  <c r="O7" s="1"/>
  <c r="Q469"/>
  <c r="I469"/>
  <c r="L469" s="1"/>
  <c r="O469"/>
  <c r="O108"/>
  <c r="Q470"/>
  <c r="O470"/>
  <c r="M470"/>
  <c r="F660"/>
  <c r="O660" s="1"/>
  <c r="F648"/>
  <c r="G78"/>
  <c r="F192"/>
  <c r="O192" s="1"/>
  <c r="F232"/>
  <c r="F204"/>
  <c r="F617"/>
  <c r="O617" s="1"/>
  <c r="Q437"/>
  <c r="I437"/>
  <c r="L437" s="1"/>
  <c r="O437"/>
  <c r="F274"/>
  <c r="G262"/>
  <c r="F522"/>
  <c r="O522" s="1"/>
  <c r="G534"/>
  <c r="G7"/>
  <c r="Q399"/>
  <c r="I399"/>
  <c r="Q355"/>
  <c r="H355"/>
  <c r="G355"/>
  <c r="F43"/>
  <c r="H43"/>
  <c r="G43"/>
  <c r="Q35"/>
  <c r="I35"/>
  <c r="F557"/>
  <c r="O557" s="1"/>
  <c r="I313"/>
  <c r="L313" s="1"/>
  <c r="F148"/>
  <c r="O148" s="1"/>
  <c r="I254"/>
  <c r="L254" s="1"/>
  <c r="O54"/>
  <c r="O628"/>
  <c r="I565"/>
  <c r="O609"/>
  <c r="I632"/>
  <c r="O182"/>
  <c r="O450"/>
  <c r="O254"/>
  <c r="H502"/>
  <c r="H160"/>
  <c r="H585"/>
  <c r="O168"/>
  <c r="O53"/>
  <c r="O627"/>
  <c r="M334"/>
  <c r="F659"/>
  <c r="F647"/>
  <c r="G77"/>
  <c r="M434"/>
  <c r="F191"/>
  <c r="F203"/>
  <c r="O203" s="1"/>
  <c r="F509"/>
  <c r="I435"/>
  <c r="L435" s="1"/>
  <c r="F556"/>
  <c r="Q556" s="1"/>
  <c r="H556"/>
  <c r="G556"/>
  <c r="G147"/>
  <c r="F147"/>
  <c r="Q147" s="1"/>
  <c r="H147"/>
  <c r="H253"/>
  <c r="G253"/>
  <c r="F253"/>
  <c r="Q253" s="1"/>
  <c r="O34"/>
  <c r="G18"/>
  <c r="F18"/>
  <c r="Q18" s="1"/>
  <c r="Q465"/>
  <c r="O465"/>
  <c r="F77"/>
  <c r="F616"/>
  <c r="O616" s="1"/>
  <c r="H18"/>
  <c r="G61"/>
  <c r="F61"/>
  <c r="Q61" s="1"/>
  <c r="Q584"/>
  <c r="H584"/>
  <c r="G584"/>
  <c r="O584"/>
  <c r="G659"/>
  <c r="G647"/>
  <c r="G191"/>
  <c r="F231"/>
  <c r="O231" s="1"/>
  <c r="F115"/>
  <c r="G203"/>
  <c r="G509"/>
  <c r="H616"/>
  <c r="O435"/>
  <c r="M435"/>
  <c r="G418"/>
  <c r="F418"/>
  <c r="Q521"/>
  <c r="H521"/>
  <c r="G521"/>
  <c r="I465"/>
  <c r="L465" s="1"/>
  <c r="I398"/>
  <c r="L398" s="1"/>
  <c r="Q398"/>
  <c r="O398"/>
  <c r="Q311"/>
  <c r="I311"/>
  <c r="L311" s="1"/>
  <c r="O311"/>
  <c r="Q93"/>
  <c r="H93"/>
  <c r="G93"/>
  <c r="O93"/>
  <c r="I53"/>
  <c r="L53" s="1"/>
  <c r="I627"/>
  <c r="L627" s="1"/>
  <c r="H6"/>
  <c r="G639"/>
  <c r="F639"/>
  <c r="H501"/>
  <c r="G501"/>
  <c r="F261"/>
  <c r="F533"/>
  <c r="Q533" s="1"/>
  <c r="F6"/>
  <c r="H639"/>
  <c r="F501"/>
  <c r="Q501" s="1"/>
  <c r="G600"/>
  <c r="F600"/>
  <c r="O600" s="1"/>
  <c r="Q159"/>
  <c r="H159"/>
  <c r="G159"/>
  <c r="O107"/>
  <c r="O167"/>
  <c r="M467"/>
  <c r="I466"/>
  <c r="L466" s="1"/>
  <c r="Q466"/>
  <c r="H354"/>
  <c r="Q354"/>
  <c r="H69"/>
  <c r="H219"/>
  <c r="H493"/>
  <c r="H646"/>
  <c r="M432"/>
  <c r="I332"/>
  <c r="L332" s="1"/>
  <c r="M308"/>
  <c r="F646"/>
  <c r="Q646" s="1"/>
  <c r="O432"/>
  <c r="G658"/>
  <c r="H190"/>
  <c r="F190"/>
  <c r="Q190" s="1"/>
  <c r="G571"/>
  <c r="H571"/>
  <c r="F571"/>
  <c r="Q571" s="1"/>
  <c r="G492"/>
  <c r="H492"/>
  <c r="F492"/>
  <c r="O492" s="1"/>
  <c r="H230"/>
  <c r="G230"/>
  <c r="F230"/>
  <c r="O230" s="1"/>
  <c r="H615"/>
  <c r="G615"/>
  <c r="F615"/>
  <c r="M615" s="1"/>
  <c r="G240"/>
  <c r="H240"/>
  <c r="F240"/>
  <c r="G353"/>
  <c r="H353"/>
  <c r="F353"/>
  <c r="M332"/>
  <c r="G646"/>
  <c r="Q333"/>
  <c r="Q432"/>
  <c r="H202"/>
  <c r="G202"/>
  <c r="F202"/>
  <c r="Q202" s="1"/>
  <c r="H260"/>
  <c r="G260"/>
  <c r="F260"/>
  <c r="Q260" s="1"/>
  <c r="G218"/>
  <c r="H218"/>
  <c r="F218"/>
  <c r="O218" s="1"/>
  <c r="M333"/>
  <c r="F658"/>
  <c r="M658" s="1"/>
  <c r="H658"/>
  <c r="Q433"/>
  <c r="I433"/>
  <c r="L433" s="1"/>
  <c r="O433"/>
  <c r="I333"/>
  <c r="L333" s="1"/>
  <c r="H373"/>
  <c r="F373"/>
  <c r="M433"/>
  <c r="G293"/>
  <c r="H293"/>
  <c r="F293"/>
  <c r="G68"/>
  <c r="H68"/>
  <c r="F68"/>
  <c r="I52"/>
  <c r="I309"/>
  <c r="L309" s="1"/>
  <c r="Q309"/>
  <c r="H114"/>
  <c r="H508"/>
  <c r="G417"/>
  <c r="H532"/>
  <c r="H555"/>
  <c r="Q365"/>
  <c r="H365"/>
  <c r="O365"/>
  <c r="Q98"/>
  <c r="H98"/>
  <c r="O98"/>
  <c r="Q591"/>
  <c r="H591"/>
  <c r="O591"/>
  <c r="Q41"/>
  <c r="H41"/>
  <c r="O41"/>
  <c r="M309"/>
  <c r="F114"/>
  <c r="O114" s="1"/>
  <c r="F508"/>
  <c r="F520"/>
  <c r="O520" s="1"/>
  <c r="F5"/>
  <c r="O5" s="1"/>
  <c r="F92"/>
  <c r="O92" s="1"/>
  <c r="F252"/>
  <c r="O252" s="1"/>
  <c r="F500"/>
  <c r="O500" s="1"/>
  <c r="F158"/>
  <c r="O158" s="1"/>
  <c r="F583"/>
  <c r="O583" s="1"/>
  <c r="I285"/>
  <c r="H251"/>
  <c r="G251"/>
  <c r="O330"/>
  <c r="F372"/>
  <c r="Q372" s="1"/>
  <c r="F189"/>
  <c r="Q189" s="1"/>
  <c r="G271"/>
  <c r="F271"/>
  <c r="M271" s="1"/>
  <c r="F91"/>
  <c r="F157"/>
  <c r="Q157" s="1"/>
  <c r="F75"/>
  <c r="Q75" s="1"/>
  <c r="G372"/>
  <c r="G189"/>
  <c r="M306"/>
  <c r="G229"/>
  <c r="G113"/>
  <c r="G507"/>
  <c r="H271"/>
  <c r="H292"/>
  <c r="G292"/>
  <c r="H570"/>
  <c r="G570"/>
  <c r="F570"/>
  <c r="O570" s="1"/>
  <c r="O32"/>
  <c r="M330"/>
  <c r="M331"/>
  <c r="G239"/>
  <c r="F239"/>
  <c r="H91"/>
  <c r="G91"/>
  <c r="H499"/>
  <c r="G499"/>
  <c r="H157"/>
  <c r="G157"/>
  <c r="H582"/>
  <c r="G582"/>
  <c r="O331"/>
  <c r="F229"/>
  <c r="M229" s="1"/>
  <c r="H239"/>
  <c r="Q606"/>
  <c r="I606"/>
  <c r="F251"/>
  <c r="F499"/>
  <c r="F582"/>
  <c r="F127"/>
  <c r="M127" s="1"/>
  <c r="I330"/>
  <c r="L330" s="1"/>
  <c r="F384"/>
  <c r="M384" s="1"/>
  <c r="F645"/>
  <c r="I331"/>
  <c r="L331" s="1"/>
  <c r="G75"/>
  <c r="F657"/>
  <c r="H229"/>
  <c r="F113"/>
  <c r="F507"/>
  <c r="O507" s="1"/>
  <c r="Q431"/>
  <c r="I431"/>
  <c r="L431" s="1"/>
  <c r="O431"/>
  <c r="Q259"/>
  <c r="H259"/>
  <c r="G259"/>
  <c r="F292"/>
  <c r="O292" s="1"/>
  <c r="Q460"/>
  <c r="I460"/>
  <c r="L460" s="1"/>
  <c r="O460"/>
  <c r="O396"/>
  <c r="Q165"/>
  <c r="I165"/>
  <c r="H416"/>
  <c r="F16"/>
  <c r="M459"/>
  <c r="F614"/>
  <c r="M614" s="1"/>
  <c r="Q307"/>
  <c r="I307"/>
  <c r="L307" s="1"/>
  <c r="O307"/>
  <c r="F364"/>
  <c r="F97"/>
  <c r="O97" s="1"/>
  <c r="F590"/>
  <c r="F40"/>
  <c r="O40" s="1"/>
  <c r="I51"/>
  <c r="L51" s="1"/>
  <c r="O105"/>
  <c r="M461"/>
  <c r="O284"/>
  <c r="O59"/>
  <c r="O51"/>
  <c r="O625"/>
  <c r="I142"/>
  <c r="L142" s="1"/>
  <c r="H383"/>
  <c r="G383"/>
  <c r="F383"/>
  <c r="M329"/>
  <c r="H291"/>
  <c r="G291"/>
  <c r="F291"/>
  <c r="Q291" s="1"/>
  <c r="G126"/>
  <c r="I328"/>
  <c r="L328" s="1"/>
  <c r="Q328"/>
  <c r="I141"/>
  <c r="L141" s="1"/>
  <c r="Q141"/>
  <c r="O329"/>
  <c r="H74"/>
  <c r="G371"/>
  <c r="H656"/>
  <c r="F200"/>
  <c r="O200" s="1"/>
  <c r="H15"/>
  <c r="G15"/>
  <c r="F15"/>
  <c r="Q15" s="1"/>
  <c r="Q605"/>
  <c r="I605"/>
  <c r="M328"/>
  <c r="M141"/>
  <c r="G200"/>
  <c r="Q429"/>
  <c r="I429"/>
  <c r="L429" s="1"/>
  <c r="O429"/>
  <c r="H238"/>
  <c r="G238"/>
  <c r="F238"/>
  <c r="O238" s="1"/>
  <c r="G3"/>
  <c r="H3"/>
  <c r="F3"/>
  <c r="O3" s="1"/>
  <c r="G553"/>
  <c r="H553"/>
  <c r="F553"/>
  <c r="Q553" s="1"/>
  <c r="I329"/>
  <c r="L329" s="1"/>
  <c r="F74"/>
  <c r="F656"/>
  <c r="O656" s="1"/>
  <c r="F228"/>
  <c r="M228" s="1"/>
  <c r="H200"/>
  <c r="H506"/>
  <c r="O506"/>
  <c r="G506"/>
  <c r="Q506"/>
  <c r="H415"/>
  <c r="G415"/>
  <c r="F415"/>
  <c r="Q581"/>
  <c r="I104"/>
  <c r="L104" s="1"/>
  <c r="Q104"/>
  <c r="O104"/>
  <c r="H258"/>
  <c r="H518"/>
  <c r="H530"/>
  <c r="G613"/>
  <c r="Q305"/>
  <c r="I305"/>
  <c r="L305" s="1"/>
  <c r="O90"/>
  <c r="G144"/>
  <c r="O144"/>
  <c r="O39"/>
  <c r="I624"/>
  <c r="Q624"/>
  <c r="G490"/>
  <c r="Q50"/>
  <c r="I164"/>
  <c r="Q668"/>
  <c r="O326"/>
  <c r="G643"/>
  <c r="O327"/>
  <c r="I426"/>
  <c r="L426" s="1"/>
  <c r="G187"/>
  <c r="F111"/>
  <c r="M111" s="1"/>
  <c r="H269"/>
  <c r="G269"/>
  <c r="H517"/>
  <c r="G529"/>
  <c r="F529"/>
  <c r="O529" s="1"/>
  <c r="H48"/>
  <c r="G48"/>
  <c r="Q163"/>
  <c r="I163"/>
  <c r="L163" s="1"/>
  <c r="O163"/>
  <c r="M326"/>
  <c r="Q140"/>
  <c r="I140"/>
  <c r="L140" s="1"/>
  <c r="O140"/>
  <c r="M302"/>
  <c r="Q505"/>
  <c r="I139"/>
  <c r="L139" s="1"/>
  <c r="H643"/>
  <c r="Q327"/>
  <c r="M426"/>
  <c r="H187"/>
  <c r="Q302"/>
  <c r="G111"/>
  <c r="O427"/>
  <c r="Q427"/>
  <c r="M427"/>
  <c r="F269"/>
  <c r="M269" s="1"/>
  <c r="H529"/>
  <c r="F48"/>
  <c r="F643"/>
  <c r="O643" s="1"/>
  <c r="M327"/>
  <c r="F187"/>
  <c r="Q187" s="1"/>
  <c r="G517"/>
  <c r="F517"/>
  <c r="O215"/>
  <c r="G125"/>
  <c r="I326"/>
  <c r="L326" s="1"/>
  <c r="M139"/>
  <c r="M140"/>
  <c r="F370"/>
  <c r="O370" s="1"/>
  <c r="I302"/>
  <c r="L302" s="1"/>
  <c r="H111"/>
  <c r="G257"/>
  <c r="F257"/>
  <c r="Q257" s="1"/>
  <c r="M612"/>
  <c r="H596"/>
  <c r="G596"/>
  <c r="F596"/>
  <c r="O596" s="1"/>
  <c r="F199"/>
  <c r="M199" s="1"/>
  <c r="O505"/>
  <c r="G505"/>
  <c r="M505"/>
  <c r="O612"/>
  <c r="G612"/>
  <c r="O454"/>
  <c r="I454"/>
  <c r="L454" s="1"/>
  <c r="H65"/>
  <c r="G65"/>
  <c r="H580"/>
  <c r="G580"/>
  <c r="F143"/>
  <c r="Q143" s="1"/>
  <c r="F350"/>
  <c r="O350" s="1"/>
  <c r="F635"/>
  <c r="Q635" s="1"/>
  <c r="F65"/>
  <c r="O65" s="1"/>
  <c r="H57"/>
  <c r="G57"/>
  <c r="F580"/>
  <c r="O580" s="1"/>
  <c r="I30"/>
  <c r="Q30"/>
  <c r="Q455"/>
  <c r="I455"/>
  <c r="L455" s="1"/>
  <c r="O455"/>
  <c r="O604"/>
  <c r="O394"/>
  <c r="H143"/>
  <c r="H350"/>
  <c r="H635"/>
  <c r="Q215"/>
  <c r="H215"/>
  <c r="G215"/>
  <c r="F57"/>
  <c r="F497"/>
  <c r="Q497" s="1"/>
  <c r="F588"/>
  <c r="Q588" s="1"/>
  <c r="F155"/>
  <c r="Q155" s="1"/>
  <c r="F38"/>
  <c r="Q38" s="1"/>
  <c r="V654" l="1"/>
  <c r="V515"/>
  <c r="V278"/>
  <c r="V279"/>
  <c r="V392"/>
  <c r="V135"/>
  <c r="V652"/>
  <c r="V391"/>
  <c r="V236"/>
  <c r="V134"/>
  <c r="I110"/>
  <c r="L110" s="1"/>
  <c r="P110" s="1"/>
  <c r="V110" s="1"/>
  <c r="R484"/>
  <c r="V484" s="1"/>
  <c r="R485"/>
  <c r="V485" s="1"/>
  <c r="R486"/>
  <c r="V486" s="1"/>
  <c r="L605"/>
  <c r="P605" s="1"/>
  <c r="V605" s="1"/>
  <c r="X605" s="1"/>
  <c r="L413"/>
  <c r="P413" s="1"/>
  <c r="V413" s="1"/>
  <c r="L667"/>
  <c r="P667" s="1"/>
  <c r="V667" s="1"/>
  <c r="X667" s="1"/>
  <c r="L103"/>
  <c r="P103" s="1"/>
  <c r="V103" s="1"/>
  <c r="X103" s="1"/>
  <c r="L88"/>
  <c r="P88" s="1"/>
  <c r="V88" s="1"/>
  <c r="L285"/>
  <c r="P285" s="1"/>
  <c r="V285" s="1"/>
  <c r="L35"/>
  <c r="P35" s="1"/>
  <c r="V35" s="1"/>
  <c r="L399"/>
  <c r="P399" s="1"/>
  <c r="V399" s="1"/>
  <c r="L184"/>
  <c r="P184" s="1"/>
  <c r="V184" s="1"/>
  <c r="L86"/>
  <c r="P86" s="1"/>
  <c r="V86" s="1"/>
  <c r="L49"/>
  <c r="P49" s="1"/>
  <c r="V49" s="1"/>
  <c r="X49" s="1"/>
  <c r="L395"/>
  <c r="P395" s="1"/>
  <c r="V395" s="1"/>
  <c r="X395" s="1"/>
  <c r="L668"/>
  <c r="P668" s="1"/>
  <c r="V668" s="1"/>
  <c r="X668" s="1"/>
  <c r="L606"/>
  <c r="P606" s="1"/>
  <c r="V606" s="1"/>
  <c r="L634"/>
  <c r="P634" s="1"/>
  <c r="V634" s="1"/>
  <c r="L256"/>
  <c r="P256" s="1"/>
  <c r="V256" s="1"/>
  <c r="L289"/>
  <c r="P289" s="1"/>
  <c r="V289" s="1"/>
  <c r="L397"/>
  <c r="P397" s="1"/>
  <c r="V397" s="1"/>
  <c r="L31"/>
  <c r="P31" s="1"/>
  <c r="V31" s="1"/>
  <c r="X31" s="1"/>
  <c r="L181"/>
  <c r="P181" s="1"/>
  <c r="V181" s="1"/>
  <c r="L632"/>
  <c r="P632" s="1"/>
  <c r="V632" s="1"/>
  <c r="L477"/>
  <c r="P477" s="1"/>
  <c r="V477" s="1"/>
  <c r="L30"/>
  <c r="P30" s="1"/>
  <c r="V30" s="1"/>
  <c r="X30" s="1"/>
  <c r="L164"/>
  <c r="P164" s="1"/>
  <c r="V164" s="1"/>
  <c r="X164" s="1"/>
  <c r="L624"/>
  <c r="P624" s="1"/>
  <c r="V624" s="1"/>
  <c r="X624" s="1"/>
  <c r="L165"/>
  <c r="P165" s="1"/>
  <c r="V165" s="1"/>
  <c r="L565"/>
  <c r="P565" s="1"/>
  <c r="V565" s="1"/>
  <c r="L359"/>
  <c r="P359" s="1"/>
  <c r="V359" s="1"/>
  <c r="L410"/>
  <c r="P410" s="1"/>
  <c r="V410" s="1"/>
  <c r="L564"/>
  <c r="P564" s="1"/>
  <c r="V564" s="1"/>
  <c r="L411"/>
  <c r="P411" s="1"/>
  <c r="V411" s="1"/>
  <c r="L85"/>
  <c r="P85" s="1"/>
  <c r="V85" s="1"/>
  <c r="L52"/>
  <c r="P52" s="1"/>
  <c r="V52" s="1"/>
  <c r="L475"/>
  <c r="P475" s="1"/>
  <c r="V475" s="1"/>
  <c r="L452"/>
  <c r="P452" s="1"/>
  <c r="V452" s="1"/>
  <c r="L361"/>
  <c r="P361" s="1"/>
  <c r="V361" s="1"/>
  <c r="L255"/>
  <c r="P255" s="1"/>
  <c r="V255" s="1"/>
  <c r="L106"/>
  <c r="P106" s="1"/>
  <c r="V106" s="1"/>
  <c r="L286"/>
  <c r="P286" s="1"/>
  <c r="V286" s="1"/>
  <c r="L50"/>
  <c r="P50" s="1"/>
  <c r="V50" s="1"/>
  <c r="X50" s="1"/>
  <c r="L623"/>
  <c r="P623" s="1"/>
  <c r="V623" s="1"/>
  <c r="X623" s="1"/>
  <c r="Q650"/>
  <c r="I591"/>
  <c r="Q377"/>
  <c r="P464"/>
  <c r="V464" s="1"/>
  <c r="P317"/>
  <c r="V317" s="1"/>
  <c r="I250"/>
  <c r="O555"/>
  <c r="I377"/>
  <c r="L377" s="1"/>
  <c r="Q502"/>
  <c r="Q37"/>
  <c r="P168"/>
  <c r="V168" s="1"/>
  <c r="M188"/>
  <c r="I555"/>
  <c r="L555" s="1"/>
  <c r="Q385"/>
  <c r="M644"/>
  <c r="I629"/>
  <c r="O275"/>
  <c r="I37"/>
  <c r="O655"/>
  <c r="I611"/>
  <c r="M377"/>
  <c r="P436"/>
  <c r="V436" s="1"/>
  <c r="I568"/>
  <c r="P333"/>
  <c r="V333" s="1"/>
  <c r="I156"/>
  <c r="P334"/>
  <c r="V334" s="1"/>
  <c r="O62"/>
  <c r="O128"/>
  <c r="P604"/>
  <c r="V604" s="1"/>
  <c r="X604" s="1"/>
  <c r="I222"/>
  <c r="P458"/>
  <c r="V458" s="1"/>
  <c r="X458" s="1"/>
  <c r="P305"/>
  <c r="V305" s="1"/>
  <c r="X305" s="1"/>
  <c r="I294"/>
  <c r="L294" s="1"/>
  <c r="I498"/>
  <c r="Q558"/>
  <c r="Q568"/>
  <c r="O371"/>
  <c r="I414"/>
  <c r="L414" s="1"/>
  <c r="P468"/>
  <c r="V468" s="1"/>
  <c r="I41"/>
  <c r="Q206"/>
  <c r="Q576"/>
  <c r="Q55"/>
  <c r="O206"/>
  <c r="M112"/>
  <c r="I55"/>
  <c r="I17"/>
  <c r="L17" s="1"/>
  <c r="I99"/>
  <c r="Q69"/>
  <c r="Q585"/>
  <c r="P456"/>
  <c r="V456" s="1"/>
  <c r="X456" s="1"/>
  <c r="I363"/>
  <c r="I597"/>
  <c r="L597" s="1"/>
  <c r="I220"/>
  <c r="L220" s="1"/>
  <c r="I569"/>
  <c r="L569" s="1"/>
  <c r="O640"/>
  <c r="I296"/>
  <c r="I243"/>
  <c r="I519"/>
  <c r="Q235"/>
  <c r="O241"/>
  <c r="I119"/>
  <c r="P167"/>
  <c r="V167" s="1"/>
  <c r="O221"/>
  <c r="I42"/>
  <c r="P314"/>
  <c r="V314" s="1"/>
  <c r="I265"/>
  <c r="L265" s="1"/>
  <c r="P628"/>
  <c r="V628" s="1"/>
  <c r="P108"/>
  <c r="V108" s="1"/>
  <c r="P284"/>
  <c r="V284" s="1"/>
  <c r="P306"/>
  <c r="V306" s="1"/>
  <c r="M129"/>
  <c r="O220"/>
  <c r="Q619"/>
  <c r="O265"/>
  <c r="P608"/>
  <c r="V608" s="1"/>
  <c r="O569"/>
  <c r="Q188"/>
  <c r="Q644"/>
  <c r="P34"/>
  <c r="V34" s="1"/>
  <c r="O129"/>
  <c r="Q222"/>
  <c r="Q42"/>
  <c r="Q129"/>
  <c r="I581"/>
  <c r="M125"/>
  <c r="Q220"/>
  <c r="P360"/>
  <c r="V360" s="1"/>
  <c r="O494"/>
  <c r="O125"/>
  <c r="O362"/>
  <c r="Q89"/>
  <c r="I273"/>
  <c r="L273" s="1"/>
  <c r="Q641"/>
  <c r="I263"/>
  <c r="P438"/>
  <c r="V438" s="1"/>
  <c r="Q263"/>
  <c r="I89"/>
  <c r="I354"/>
  <c r="I355"/>
  <c r="I619"/>
  <c r="L619" s="1"/>
  <c r="O389"/>
  <c r="O217"/>
  <c r="I589"/>
  <c r="I249"/>
  <c r="I362"/>
  <c r="L362" s="1"/>
  <c r="I217"/>
  <c r="L217" s="1"/>
  <c r="O637"/>
  <c r="P105"/>
  <c r="V105" s="1"/>
  <c r="I372"/>
  <c r="L372" s="1"/>
  <c r="O160"/>
  <c r="I618"/>
  <c r="L618" s="1"/>
  <c r="P633"/>
  <c r="V633" s="1"/>
  <c r="P609"/>
  <c r="V609" s="1"/>
  <c r="P313"/>
  <c r="V313" s="1"/>
  <c r="M390"/>
  <c r="Q595"/>
  <c r="I96"/>
  <c r="I216"/>
  <c r="L216" s="1"/>
  <c r="I506"/>
  <c r="I518"/>
  <c r="O294"/>
  <c r="I367"/>
  <c r="Q618"/>
  <c r="I637"/>
  <c r="L637" s="1"/>
  <c r="I237"/>
  <c r="L237" s="1"/>
  <c r="I227"/>
  <c r="L227" s="1"/>
  <c r="I490"/>
  <c r="Q613"/>
  <c r="I112"/>
  <c r="L112" s="1"/>
  <c r="O126"/>
  <c r="Q532"/>
  <c r="M374"/>
  <c r="O234"/>
  <c r="Q390"/>
  <c r="O524"/>
  <c r="P428"/>
  <c r="V428" s="1"/>
  <c r="X428" s="1"/>
  <c r="P607"/>
  <c r="V607" s="1"/>
  <c r="I505"/>
  <c r="I382"/>
  <c r="L382" s="1"/>
  <c r="O227"/>
  <c r="M372"/>
  <c r="Q615"/>
  <c r="V483"/>
  <c r="I235"/>
  <c r="L235" s="1"/>
  <c r="I651"/>
  <c r="L651" s="1"/>
  <c r="Q272"/>
  <c r="I638"/>
  <c r="Q126"/>
  <c r="O4"/>
  <c r="M272"/>
  <c r="I365"/>
  <c r="I272"/>
  <c r="L272" s="1"/>
  <c r="I502"/>
  <c r="O70"/>
  <c r="P626"/>
  <c r="V626" s="1"/>
  <c r="P567"/>
  <c r="V567" s="1"/>
  <c r="P451"/>
  <c r="V451" s="1"/>
  <c r="M126"/>
  <c r="I494"/>
  <c r="L494" s="1"/>
  <c r="P463"/>
  <c r="V463" s="1"/>
  <c r="Q616"/>
  <c r="O61"/>
  <c r="M616"/>
  <c r="P450"/>
  <c r="V450" s="1"/>
  <c r="O601"/>
  <c r="I232"/>
  <c r="L232" s="1"/>
  <c r="Q275"/>
  <c r="O513"/>
  <c r="Q513"/>
  <c r="P166"/>
  <c r="V166" s="1"/>
  <c r="Q352"/>
  <c r="I601"/>
  <c r="L601" s="1"/>
  <c r="O17"/>
  <c r="I576"/>
  <c r="O597"/>
  <c r="P32"/>
  <c r="V32" s="1"/>
  <c r="I215"/>
  <c r="I529"/>
  <c r="Q258"/>
  <c r="I554"/>
  <c r="I157"/>
  <c r="L157" s="1"/>
  <c r="O385"/>
  <c r="I61"/>
  <c r="L61" s="1"/>
  <c r="I573"/>
  <c r="L573" s="1"/>
  <c r="Q149"/>
  <c r="I275"/>
  <c r="L275" s="1"/>
  <c r="O8"/>
  <c r="I206"/>
  <c r="L206" s="1"/>
  <c r="Q234"/>
  <c r="O651"/>
  <c r="I525"/>
  <c r="I352"/>
  <c r="I146"/>
  <c r="I59"/>
  <c r="O602"/>
  <c r="I4"/>
  <c r="L4" s="1"/>
  <c r="I39"/>
  <c r="I188"/>
  <c r="L188" s="1"/>
  <c r="I491"/>
  <c r="L491" s="1"/>
  <c r="I90"/>
  <c r="I655"/>
  <c r="L655" s="1"/>
  <c r="Q655"/>
  <c r="I258"/>
  <c r="I385"/>
  <c r="L385" s="1"/>
  <c r="M385"/>
  <c r="Q273"/>
  <c r="I584"/>
  <c r="O273"/>
  <c r="Q629"/>
  <c r="M389"/>
  <c r="I22"/>
  <c r="L22" s="1"/>
  <c r="Q389"/>
  <c r="Q611"/>
  <c r="P304"/>
  <c r="V304" s="1"/>
  <c r="X304" s="1"/>
  <c r="I14"/>
  <c r="L14" s="1"/>
  <c r="I62"/>
  <c r="L62" s="1"/>
  <c r="O14"/>
  <c r="I641"/>
  <c r="M618"/>
  <c r="I221"/>
  <c r="L221" s="1"/>
  <c r="I595"/>
  <c r="I620"/>
  <c r="L620" s="1"/>
  <c r="I378"/>
  <c r="L378" s="1"/>
  <c r="P341"/>
  <c r="V341" s="1"/>
  <c r="Q491"/>
  <c r="I636"/>
  <c r="L636" s="1"/>
  <c r="P454"/>
  <c r="V454" s="1"/>
  <c r="X454" s="1"/>
  <c r="O199"/>
  <c r="I144"/>
  <c r="L144" s="1"/>
  <c r="I351"/>
  <c r="L351" s="1"/>
  <c r="Q530"/>
  <c r="I145"/>
  <c r="L145" s="1"/>
  <c r="O614"/>
  <c r="O372"/>
  <c r="I98"/>
  <c r="I76"/>
  <c r="L76" s="1"/>
  <c r="P54"/>
  <c r="V54" s="1"/>
  <c r="I131"/>
  <c r="L131" s="1"/>
  <c r="P338"/>
  <c r="V338" s="1"/>
  <c r="I504"/>
  <c r="I389"/>
  <c r="L389" s="1"/>
  <c r="Q207"/>
  <c r="O378"/>
  <c r="P412"/>
  <c r="V412" s="1"/>
  <c r="O491"/>
  <c r="O636"/>
  <c r="O145"/>
  <c r="I69"/>
  <c r="O552"/>
  <c r="O351"/>
  <c r="I530"/>
  <c r="O598"/>
  <c r="I598"/>
  <c r="L598" s="1"/>
  <c r="P396"/>
  <c r="V396" s="1"/>
  <c r="I366"/>
  <c r="I129"/>
  <c r="L129" s="1"/>
  <c r="I585"/>
  <c r="Q72"/>
  <c r="O235"/>
  <c r="Q620"/>
  <c r="O620"/>
  <c r="Q76"/>
  <c r="P462"/>
  <c r="V462" s="1"/>
  <c r="P310"/>
  <c r="V310" s="1"/>
  <c r="I374"/>
  <c r="L374" s="1"/>
  <c r="I270"/>
  <c r="L270" s="1"/>
  <c r="I552"/>
  <c r="L552" s="1"/>
  <c r="I644"/>
  <c r="L644" s="1"/>
  <c r="I95"/>
  <c r="I586"/>
  <c r="I19"/>
  <c r="O523"/>
  <c r="Q523"/>
  <c r="I496"/>
  <c r="L496" s="1"/>
  <c r="M195"/>
  <c r="O357"/>
  <c r="O400"/>
  <c r="Q400"/>
  <c r="I128"/>
  <c r="L128" s="1"/>
  <c r="O376"/>
  <c r="Q376"/>
  <c r="I94"/>
  <c r="L94" s="1"/>
  <c r="Q2"/>
  <c r="I2"/>
  <c r="V480"/>
  <c r="O496"/>
  <c r="Q496"/>
  <c r="O66"/>
  <c r="O293"/>
  <c r="I293"/>
  <c r="L293" s="1"/>
  <c r="Q218"/>
  <c r="I260"/>
  <c r="L260" s="1"/>
  <c r="I202"/>
  <c r="L202" s="1"/>
  <c r="I517"/>
  <c r="L517" s="1"/>
  <c r="O74"/>
  <c r="M74"/>
  <c r="Q416"/>
  <c r="Q293"/>
  <c r="O253"/>
  <c r="I253"/>
  <c r="L253" s="1"/>
  <c r="O147"/>
  <c r="I79"/>
  <c r="M650"/>
  <c r="O536"/>
  <c r="I536"/>
  <c r="L536" s="1"/>
  <c r="P335"/>
  <c r="V335" s="1"/>
  <c r="O657"/>
  <c r="I657"/>
  <c r="L657" s="1"/>
  <c r="O646"/>
  <c r="M646"/>
  <c r="Q132"/>
  <c r="M132"/>
  <c r="Q94"/>
  <c r="O94"/>
  <c r="O592"/>
  <c r="I592"/>
  <c r="L592" s="1"/>
  <c r="Q592"/>
  <c r="Q227"/>
  <c r="P326"/>
  <c r="V326" s="1"/>
  <c r="X326" s="1"/>
  <c r="I66"/>
  <c r="L66" s="1"/>
  <c r="Q645"/>
  <c r="M645"/>
  <c r="M373"/>
  <c r="Q373"/>
  <c r="I117"/>
  <c r="L117" s="1"/>
  <c r="I118"/>
  <c r="L118" s="1"/>
  <c r="I575"/>
  <c r="M277"/>
  <c r="I277"/>
  <c r="L277" s="1"/>
  <c r="O223"/>
  <c r="Q223"/>
  <c r="I512"/>
  <c r="O117"/>
  <c r="P358"/>
  <c r="V358" s="1"/>
  <c r="O45"/>
  <c r="Q45"/>
  <c r="I416"/>
  <c r="I259"/>
  <c r="I159"/>
  <c r="I6"/>
  <c r="L6" s="1"/>
  <c r="Q386"/>
  <c r="M386"/>
  <c r="I419"/>
  <c r="L419" s="1"/>
  <c r="P336"/>
  <c r="V336" s="1"/>
  <c r="Q63"/>
  <c r="P87"/>
  <c r="V87" s="1"/>
  <c r="I44"/>
  <c r="P566"/>
  <c r="V566" s="1"/>
  <c r="I72"/>
  <c r="P186"/>
  <c r="V186" s="1"/>
  <c r="I10"/>
  <c r="L10" s="1"/>
  <c r="P439"/>
  <c r="V439" s="1"/>
  <c r="O619"/>
  <c r="P476"/>
  <c r="V476" s="1"/>
  <c r="I535"/>
  <c r="L535" s="1"/>
  <c r="I70"/>
  <c r="L70" s="1"/>
  <c r="P474"/>
  <c r="V474" s="1"/>
  <c r="P107"/>
  <c r="V107" s="1"/>
  <c r="P33"/>
  <c r="V33" s="1"/>
  <c r="I599"/>
  <c r="I60"/>
  <c r="I195"/>
  <c r="L195" s="1"/>
  <c r="Q128"/>
  <c r="Q519"/>
  <c r="P453"/>
  <c r="V453" s="1"/>
  <c r="X453" s="1"/>
  <c r="M382"/>
  <c r="Q112"/>
  <c r="P457"/>
  <c r="V457" s="1"/>
  <c r="X457" s="1"/>
  <c r="I63"/>
  <c r="I169"/>
  <c r="P342"/>
  <c r="V342" s="1"/>
  <c r="I150"/>
  <c r="L150" s="1"/>
  <c r="M76"/>
  <c r="O414"/>
  <c r="Q382"/>
  <c r="I45"/>
  <c r="L45" s="1"/>
  <c r="O573"/>
  <c r="I241"/>
  <c r="L241" s="1"/>
  <c r="P430"/>
  <c r="V430" s="1"/>
  <c r="I602"/>
  <c r="L602" s="1"/>
  <c r="O419"/>
  <c r="P316"/>
  <c r="V316" s="1"/>
  <c r="Q65"/>
  <c r="P394"/>
  <c r="V394" s="1"/>
  <c r="X394" s="1"/>
  <c r="O155"/>
  <c r="I73"/>
  <c r="L73" s="1"/>
  <c r="P302"/>
  <c r="V302" s="1"/>
  <c r="X302" s="1"/>
  <c r="P163"/>
  <c r="V163" s="1"/>
  <c r="X163" s="1"/>
  <c r="M73"/>
  <c r="O58"/>
  <c r="O553"/>
  <c r="P459"/>
  <c r="V459" s="1"/>
  <c r="P331"/>
  <c r="V331" s="1"/>
  <c r="P330"/>
  <c r="V330" s="1"/>
  <c r="O571"/>
  <c r="Q219"/>
  <c r="I493"/>
  <c r="P465"/>
  <c r="V465" s="1"/>
  <c r="M231"/>
  <c r="I659"/>
  <c r="L659" s="1"/>
  <c r="O18"/>
  <c r="M203"/>
  <c r="I295"/>
  <c r="L295" s="1"/>
  <c r="M375"/>
  <c r="Q387"/>
  <c r="I593"/>
  <c r="L593" s="1"/>
  <c r="O593"/>
  <c r="M387"/>
  <c r="I574"/>
  <c r="L574" s="1"/>
  <c r="I376"/>
  <c r="L376" s="1"/>
  <c r="M649"/>
  <c r="V661"/>
  <c r="I162"/>
  <c r="I244"/>
  <c r="L244" s="1"/>
  <c r="I194"/>
  <c r="I264"/>
  <c r="M80"/>
  <c r="P340"/>
  <c r="V340" s="1"/>
  <c r="I207"/>
  <c r="L207" s="1"/>
  <c r="P151"/>
  <c r="V151" s="1"/>
  <c r="I390"/>
  <c r="L390" s="1"/>
  <c r="Q169"/>
  <c r="I9"/>
  <c r="L9" s="1"/>
  <c r="V663"/>
  <c r="O572"/>
  <c r="P303"/>
  <c r="V303" s="1"/>
  <c r="X303" s="1"/>
  <c r="O10"/>
  <c r="O290"/>
  <c r="Q73"/>
  <c r="P51"/>
  <c r="V51" s="1"/>
  <c r="I201"/>
  <c r="L201" s="1"/>
  <c r="I67"/>
  <c r="L67" s="1"/>
  <c r="I571"/>
  <c r="L571" s="1"/>
  <c r="P308"/>
  <c r="V308" s="1"/>
  <c r="I219"/>
  <c r="Q659"/>
  <c r="O659"/>
  <c r="I160"/>
  <c r="L160" s="1"/>
  <c r="P182"/>
  <c r="V182" s="1"/>
  <c r="O295"/>
  <c r="I375"/>
  <c r="L375" s="1"/>
  <c r="O574"/>
  <c r="Q276"/>
  <c r="I132"/>
  <c r="L132" s="1"/>
  <c r="I102"/>
  <c r="L102" s="1"/>
  <c r="Q366"/>
  <c r="Q554"/>
  <c r="O237"/>
  <c r="I290"/>
  <c r="L290" s="1"/>
  <c r="Q350"/>
  <c r="M643"/>
  <c r="O216"/>
  <c r="I58"/>
  <c r="L58" s="1"/>
  <c r="Q518"/>
  <c r="Q270"/>
  <c r="I15"/>
  <c r="L15" s="1"/>
  <c r="O383"/>
  <c r="P625"/>
  <c r="V625" s="1"/>
  <c r="I582"/>
  <c r="L582" s="1"/>
  <c r="Q570"/>
  <c r="Q229"/>
  <c r="O157"/>
  <c r="I532"/>
  <c r="O260"/>
  <c r="Q493"/>
  <c r="I386"/>
  <c r="L386" s="1"/>
  <c r="P434"/>
  <c r="V434" s="1"/>
  <c r="I617"/>
  <c r="L617" s="1"/>
  <c r="O503"/>
  <c r="I400"/>
  <c r="L400" s="1"/>
  <c r="I558"/>
  <c r="M376"/>
  <c r="I170"/>
  <c r="I559"/>
  <c r="L559" s="1"/>
  <c r="I537"/>
  <c r="I513"/>
  <c r="L513" s="1"/>
  <c r="O207"/>
  <c r="P318"/>
  <c r="V318" s="1"/>
  <c r="Q537"/>
  <c r="O67"/>
  <c r="I640"/>
  <c r="L640" s="1"/>
  <c r="Q580"/>
  <c r="Q261"/>
  <c r="O261"/>
  <c r="Q262"/>
  <c r="O262"/>
  <c r="M200"/>
  <c r="V479"/>
  <c r="X479" s="1"/>
  <c r="I383"/>
  <c r="L383" s="1"/>
  <c r="I499"/>
  <c r="L499" s="1"/>
  <c r="M507"/>
  <c r="I271"/>
  <c r="L271" s="1"/>
  <c r="O508"/>
  <c r="I508"/>
  <c r="L508" s="1"/>
  <c r="O68"/>
  <c r="Q68"/>
  <c r="O240"/>
  <c r="Q240"/>
  <c r="P432"/>
  <c r="V432" s="1"/>
  <c r="I77"/>
  <c r="L77" s="1"/>
  <c r="M77"/>
  <c r="O77"/>
  <c r="Q77"/>
  <c r="O204"/>
  <c r="I204"/>
  <c r="L204" s="1"/>
  <c r="M648"/>
  <c r="I648"/>
  <c r="L648" s="1"/>
  <c r="O100"/>
  <c r="Q100"/>
  <c r="I242"/>
  <c r="L242" s="1"/>
  <c r="Q242"/>
  <c r="O511"/>
  <c r="I511"/>
  <c r="L511" s="1"/>
  <c r="Q511"/>
  <c r="M511"/>
  <c r="I384"/>
  <c r="L384" s="1"/>
  <c r="Q6"/>
  <c r="I635"/>
  <c r="L635" s="1"/>
  <c r="Q596"/>
  <c r="I269"/>
  <c r="L269" s="1"/>
  <c r="P327"/>
  <c r="V327" s="1"/>
  <c r="X327" s="1"/>
  <c r="Q200"/>
  <c r="M383"/>
  <c r="O251"/>
  <c r="Q251"/>
  <c r="O189"/>
  <c r="O582"/>
  <c r="O190"/>
  <c r="M190"/>
  <c r="I190"/>
  <c r="L190" s="1"/>
  <c r="M115"/>
  <c r="O115"/>
  <c r="I509"/>
  <c r="L509" s="1"/>
  <c r="O509"/>
  <c r="Q191"/>
  <c r="M191"/>
  <c r="I191"/>
  <c r="L191" s="1"/>
  <c r="O510"/>
  <c r="M510"/>
  <c r="Q20"/>
  <c r="O20"/>
  <c r="I388"/>
  <c r="L388" s="1"/>
  <c r="I230"/>
  <c r="L230" s="1"/>
  <c r="M230"/>
  <c r="Q230"/>
  <c r="M187"/>
  <c r="I596"/>
  <c r="O497"/>
  <c r="I65"/>
  <c r="O48"/>
  <c r="I48"/>
  <c r="L48" s="1"/>
  <c r="Q269"/>
  <c r="V478"/>
  <c r="X478" s="1"/>
  <c r="P104"/>
  <c r="V104" s="1"/>
  <c r="X104" s="1"/>
  <c r="I238"/>
  <c r="I371"/>
  <c r="L371" s="1"/>
  <c r="I126"/>
  <c r="L126" s="1"/>
  <c r="I553"/>
  <c r="L553" s="1"/>
  <c r="Q74"/>
  <c r="P461"/>
  <c r="V461" s="1"/>
  <c r="Q582"/>
  <c r="I239"/>
  <c r="L239" s="1"/>
  <c r="I570"/>
  <c r="Q292"/>
  <c r="O271"/>
  <c r="Q271"/>
  <c r="I68"/>
  <c r="L68" s="1"/>
  <c r="V481"/>
  <c r="I658"/>
  <c r="L658" s="1"/>
  <c r="O658"/>
  <c r="I218"/>
  <c r="I240"/>
  <c r="L240" s="1"/>
  <c r="Q492"/>
  <c r="Q509"/>
  <c r="O242"/>
  <c r="I615"/>
  <c r="L615" s="1"/>
  <c r="P53"/>
  <c r="V53" s="1"/>
  <c r="I521"/>
  <c r="I18"/>
  <c r="L18" s="1"/>
  <c r="I78"/>
  <c r="L78" s="1"/>
  <c r="I387"/>
  <c r="L387" s="1"/>
  <c r="P471"/>
  <c r="V471" s="1"/>
  <c r="I297"/>
  <c r="L297" s="1"/>
  <c r="P440"/>
  <c r="V440" s="1"/>
  <c r="I298"/>
  <c r="Q22"/>
  <c r="I402"/>
  <c r="L402" s="1"/>
  <c r="I245"/>
  <c r="Q298"/>
  <c r="Q118"/>
  <c r="Q575"/>
  <c r="Q378"/>
  <c r="O535"/>
  <c r="Q535"/>
  <c r="Q19"/>
  <c r="Q195"/>
  <c r="P183"/>
  <c r="V183" s="1"/>
  <c r="Q531"/>
  <c r="I572"/>
  <c r="L572" s="1"/>
  <c r="M270"/>
  <c r="I8"/>
  <c r="L8" s="1"/>
  <c r="I523"/>
  <c r="L523" s="1"/>
  <c r="I422"/>
  <c r="L422" s="1"/>
  <c r="Q536"/>
  <c r="Q651"/>
  <c r="I524"/>
  <c r="L524" s="1"/>
  <c r="O613"/>
  <c r="M201"/>
  <c r="Q371"/>
  <c r="O22"/>
  <c r="Q264"/>
  <c r="O150"/>
  <c r="Q150"/>
  <c r="I531"/>
  <c r="Q201"/>
  <c r="I353"/>
  <c r="L353" s="1"/>
  <c r="I492"/>
  <c r="P627"/>
  <c r="V627" s="1"/>
  <c r="I147"/>
  <c r="L147" s="1"/>
  <c r="M659"/>
  <c r="V482"/>
  <c r="I43"/>
  <c r="L43" s="1"/>
  <c r="I356"/>
  <c r="L356" s="1"/>
  <c r="I503"/>
  <c r="L503" s="1"/>
  <c r="I587"/>
  <c r="I64"/>
  <c r="L64" s="1"/>
  <c r="I21"/>
  <c r="L21" s="1"/>
  <c r="I80"/>
  <c r="L80" s="1"/>
  <c r="Q80"/>
  <c r="Q402"/>
  <c r="Q277"/>
  <c r="P319"/>
  <c r="V319" s="1"/>
  <c r="M118"/>
  <c r="O102"/>
  <c r="Q102"/>
  <c r="Q9"/>
  <c r="O9"/>
  <c r="Q117"/>
  <c r="Q374"/>
  <c r="P631"/>
  <c r="V631" s="1"/>
  <c r="O81"/>
  <c r="I81"/>
  <c r="L81" s="1"/>
  <c r="O133"/>
  <c r="M81"/>
  <c r="P442"/>
  <c r="V442" s="1"/>
  <c r="O422"/>
  <c r="P443"/>
  <c r="Q133"/>
  <c r="O560"/>
  <c r="Q245"/>
  <c r="I223"/>
  <c r="L223" s="1"/>
  <c r="I133"/>
  <c r="L133" s="1"/>
  <c r="M133"/>
  <c r="P343"/>
  <c r="V343" s="1"/>
  <c r="Q81"/>
  <c r="I560"/>
  <c r="L560" s="1"/>
  <c r="Q422"/>
  <c r="O402"/>
  <c r="O277"/>
  <c r="I369"/>
  <c r="Q21"/>
  <c r="Q559"/>
  <c r="I56"/>
  <c r="O64"/>
  <c r="I276"/>
  <c r="L276" s="1"/>
  <c r="Q244"/>
  <c r="O21"/>
  <c r="O244"/>
  <c r="I603"/>
  <c r="O559"/>
  <c r="O297"/>
  <c r="I421"/>
  <c r="V662"/>
  <c r="Q64"/>
  <c r="Q56"/>
  <c r="Q421"/>
  <c r="Q603"/>
  <c r="P441"/>
  <c r="M276"/>
  <c r="I401"/>
  <c r="L401" s="1"/>
  <c r="Q401"/>
  <c r="I357"/>
  <c r="L357" s="1"/>
  <c r="I630"/>
  <c r="Q630"/>
  <c r="I642"/>
  <c r="Q642"/>
  <c r="I234"/>
  <c r="L234" s="1"/>
  <c r="I650"/>
  <c r="L650" s="1"/>
  <c r="Q610"/>
  <c r="I610"/>
  <c r="L610" s="1"/>
  <c r="I193"/>
  <c r="L193" s="1"/>
  <c r="Q193"/>
  <c r="O610"/>
  <c r="P473"/>
  <c r="V473" s="1"/>
  <c r="O161"/>
  <c r="Q495"/>
  <c r="I495"/>
  <c r="L495" s="1"/>
  <c r="O356"/>
  <c r="I101"/>
  <c r="P185"/>
  <c r="I71"/>
  <c r="L71" s="1"/>
  <c r="I149"/>
  <c r="I205"/>
  <c r="L205" s="1"/>
  <c r="M193"/>
  <c r="I109"/>
  <c r="L109" s="1"/>
  <c r="O109"/>
  <c r="O495"/>
  <c r="O420"/>
  <c r="P288"/>
  <c r="V288" s="1"/>
  <c r="Q356"/>
  <c r="I368"/>
  <c r="L368" s="1"/>
  <c r="O368"/>
  <c r="I594"/>
  <c r="L594" s="1"/>
  <c r="O71"/>
  <c r="O205"/>
  <c r="Q205"/>
  <c r="M233"/>
  <c r="P339"/>
  <c r="V339" s="1"/>
  <c r="P315"/>
  <c r="V315" s="1"/>
  <c r="Q649"/>
  <c r="I649"/>
  <c r="L649" s="1"/>
  <c r="I161"/>
  <c r="L161" s="1"/>
  <c r="Q36"/>
  <c r="I36"/>
  <c r="P472"/>
  <c r="Q101"/>
  <c r="Q44"/>
  <c r="O594"/>
  <c r="I20"/>
  <c r="L20" s="1"/>
  <c r="I420"/>
  <c r="L420" s="1"/>
  <c r="O193"/>
  <c r="Q233"/>
  <c r="I233"/>
  <c r="L233" s="1"/>
  <c r="P254"/>
  <c r="V254" s="1"/>
  <c r="I274"/>
  <c r="L274" s="1"/>
  <c r="Q274"/>
  <c r="I192"/>
  <c r="L192" s="1"/>
  <c r="P470"/>
  <c r="V470" s="1"/>
  <c r="Q7"/>
  <c r="I130"/>
  <c r="L130" s="1"/>
  <c r="M130"/>
  <c r="Q148"/>
  <c r="I148"/>
  <c r="Q557"/>
  <c r="I557"/>
  <c r="O43"/>
  <c r="I522"/>
  <c r="Q522"/>
  <c r="I100"/>
  <c r="L100" s="1"/>
  <c r="I534"/>
  <c r="L534" s="1"/>
  <c r="M274"/>
  <c r="Q617"/>
  <c r="Q232"/>
  <c r="M78"/>
  <c r="Q660"/>
  <c r="O534"/>
  <c r="Q78"/>
  <c r="M617"/>
  <c r="P312"/>
  <c r="V312" s="1"/>
  <c r="O78"/>
  <c r="I116"/>
  <c r="L116" s="1"/>
  <c r="M192"/>
  <c r="P287"/>
  <c r="V287" s="1"/>
  <c r="M116"/>
  <c r="M232"/>
  <c r="Q43"/>
  <c r="P437"/>
  <c r="O648"/>
  <c r="I660"/>
  <c r="L660" s="1"/>
  <c r="I7"/>
  <c r="Q510"/>
  <c r="I510"/>
  <c r="L510" s="1"/>
  <c r="Q116"/>
  <c r="O375"/>
  <c r="O130"/>
  <c r="Q130"/>
  <c r="O232"/>
  <c r="P469"/>
  <c r="I262"/>
  <c r="L262" s="1"/>
  <c r="O274"/>
  <c r="Q204"/>
  <c r="Q192"/>
  <c r="Q648"/>
  <c r="M204"/>
  <c r="M660"/>
  <c r="P337"/>
  <c r="V337" s="1"/>
  <c r="Q639"/>
  <c r="I639"/>
  <c r="L639" s="1"/>
  <c r="I533"/>
  <c r="L533" s="1"/>
  <c r="Q418"/>
  <c r="I418"/>
  <c r="L418" s="1"/>
  <c r="O533"/>
  <c r="M509"/>
  <c r="P467"/>
  <c r="V467" s="1"/>
  <c r="O639"/>
  <c r="O6"/>
  <c r="I261"/>
  <c r="L261" s="1"/>
  <c r="P311"/>
  <c r="V311" s="1"/>
  <c r="P398"/>
  <c r="V398" s="1"/>
  <c r="O418"/>
  <c r="O556"/>
  <c r="Q647"/>
  <c r="O191"/>
  <c r="P466"/>
  <c r="Q600"/>
  <c r="I600"/>
  <c r="I115"/>
  <c r="L115" s="1"/>
  <c r="Q115"/>
  <c r="I501"/>
  <c r="L501" s="1"/>
  <c r="O501"/>
  <c r="I93"/>
  <c r="L93" s="1"/>
  <c r="I556"/>
  <c r="L556" s="1"/>
  <c r="I231"/>
  <c r="L231" s="1"/>
  <c r="Q231"/>
  <c r="I616"/>
  <c r="L616" s="1"/>
  <c r="P435"/>
  <c r="Q203"/>
  <c r="I203"/>
  <c r="L203" s="1"/>
  <c r="M647"/>
  <c r="I647"/>
  <c r="L647" s="1"/>
  <c r="O647"/>
  <c r="I158"/>
  <c r="Q158"/>
  <c r="I252"/>
  <c r="Q252"/>
  <c r="I520"/>
  <c r="Q520"/>
  <c r="Q508"/>
  <c r="P309"/>
  <c r="V309" s="1"/>
  <c r="P433"/>
  <c r="O202"/>
  <c r="Q353"/>
  <c r="O615"/>
  <c r="Q658"/>
  <c r="M508"/>
  <c r="O353"/>
  <c r="I114"/>
  <c r="L114" s="1"/>
  <c r="I417"/>
  <c r="M114"/>
  <c r="P332"/>
  <c r="V332" s="1"/>
  <c r="I583"/>
  <c r="Q583"/>
  <c r="I500"/>
  <c r="Q500"/>
  <c r="I92"/>
  <c r="L92" s="1"/>
  <c r="Q92"/>
  <c r="I5"/>
  <c r="Q5"/>
  <c r="Q114"/>
  <c r="O373"/>
  <c r="I373"/>
  <c r="L373" s="1"/>
  <c r="I646"/>
  <c r="L646" s="1"/>
  <c r="M202"/>
  <c r="O75"/>
  <c r="P431"/>
  <c r="Q91"/>
  <c r="Q364"/>
  <c r="I364"/>
  <c r="L364" s="1"/>
  <c r="P307"/>
  <c r="V307" s="1"/>
  <c r="Q16"/>
  <c r="I16"/>
  <c r="L16" s="1"/>
  <c r="O645"/>
  <c r="I229"/>
  <c r="L229" s="1"/>
  <c r="O229"/>
  <c r="I645"/>
  <c r="L645" s="1"/>
  <c r="I127"/>
  <c r="L127" s="1"/>
  <c r="I251"/>
  <c r="L251" s="1"/>
  <c r="I189"/>
  <c r="L189" s="1"/>
  <c r="O499"/>
  <c r="Q590"/>
  <c r="I590"/>
  <c r="L590" s="1"/>
  <c r="Q113"/>
  <c r="I113"/>
  <c r="L113" s="1"/>
  <c r="Q40"/>
  <c r="I40"/>
  <c r="O590"/>
  <c r="Q614"/>
  <c r="I614"/>
  <c r="L614" s="1"/>
  <c r="O127"/>
  <c r="I75"/>
  <c r="L75" s="1"/>
  <c r="Q499"/>
  <c r="O113"/>
  <c r="Q127"/>
  <c r="O91"/>
  <c r="Q97"/>
  <c r="I97"/>
  <c r="O364"/>
  <c r="O16"/>
  <c r="P460"/>
  <c r="V460" s="1"/>
  <c r="Q239"/>
  <c r="I507"/>
  <c r="L507" s="1"/>
  <c r="Q507"/>
  <c r="O384"/>
  <c r="M189"/>
  <c r="I91"/>
  <c r="L91" s="1"/>
  <c r="O239"/>
  <c r="I292"/>
  <c r="M113"/>
  <c r="Q657"/>
  <c r="M75"/>
  <c r="Q384"/>
  <c r="M657"/>
  <c r="P429"/>
  <c r="I613"/>
  <c r="L613" s="1"/>
  <c r="I415"/>
  <c r="L415" s="1"/>
  <c r="Q415"/>
  <c r="O228"/>
  <c r="Q3"/>
  <c r="Q238"/>
  <c r="I74"/>
  <c r="L74" s="1"/>
  <c r="I200"/>
  <c r="L200" s="1"/>
  <c r="O15"/>
  <c r="P328"/>
  <c r="V328" s="1"/>
  <c r="X328" s="1"/>
  <c r="I291"/>
  <c r="L291" s="1"/>
  <c r="O415"/>
  <c r="P329"/>
  <c r="V329" s="1"/>
  <c r="X329" s="1"/>
  <c r="Q228"/>
  <c r="Q656"/>
  <c r="I3"/>
  <c r="I228"/>
  <c r="L228" s="1"/>
  <c r="I656"/>
  <c r="L656" s="1"/>
  <c r="O291"/>
  <c r="P141"/>
  <c r="P142"/>
  <c r="M656"/>
  <c r="Q383"/>
  <c r="I588"/>
  <c r="L588" s="1"/>
  <c r="O57"/>
  <c r="I57"/>
  <c r="L57" s="1"/>
  <c r="I497"/>
  <c r="L497" s="1"/>
  <c r="Q57"/>
  <c r="I143"/>
  <c r="L143" s="1"/>
  <c r="P139"/>
  <c r="P140"/>
  <c r="Q643"/>
  <c r="I38"/>
  <c r="L38" s="1"/>
  <c r="P455"/>
  <c r="V455" s="1"/>
  <c r="X455" s="1"/>
  <c r="O588"/>
  <c r="O38"/>
  <c r="O517"/>
  <c r="Q370"/>
  <c r="I370"/>
  <c r="L370" s="1"/>
  <c r="Q517"/>
  <c r="O111"/>
  <c r="I125"/>
  <c r="L125" s="1"/>
  <c r="I155"/>
  <c r="L155" s="1"/>
  <c r="I580"/>
  <c r="I350"/>
  <c r="O635"/>
  <c r="O143"/>
  <c r="I612"/>
  <c r="L612" s="1"/>
  <c r="I199"/>
  <c r="L199" s="1"/>
  <c r="Q199"/>
  <c r="O257"/>
  <c r="I257"/>
  <c r="L257" s="1"/>
  <c r="P427"/>
  <c r="I187"/>
  <c r="L187" s="1"/>
  <c r="I643"/>
  <c r="L643" s="1"/>
  <c r="O187"/>
  <c r="M370"/>
  <c r="Q48"/>
  <c r="Q529"/>
  <c r="O269"/>
  <c r="I111"/>
  <c r="L111" s="1"/>
  <c r="P426"/>
  <c r="V426" s="1"/>
  <c r="X426" s="1"/>
  <c r="Q111"/>
  <c r="L580" l="1"/>
  <c r="P580" s="1"/>
  <c r="V580" s="1"/>
  <c r="X580" s="1"/>
  <c r="L218"/>
  <c r="P218" s="1"/>
  <c r="V218" s="1"/>
  <c r="L60"/>
  <c r="P60" s="1"/>
  <c r="V60" s="1"/>
  <c r="L69"/>
  <c r="P69" s="1"/>
  <c r="V69" s="1"/>
  <c r="L504"/>
  <c r="P504" s="1"/>
  <c r="V504" s="1"/>
  <c r="L96"/>
  <c r="P96" s="1"/>
  <c r="V96" s="1"/>
  <c r="X96" s="1"/>
  <c r="L581"/>
  <c r="P581" s="1"/>
  <c r="V581" s="1"/>
  <c r="X581" s="1"/>
  <c r="L519"/>
  <c r="P519" s="1"/>
  <c r="V519" s="1"/>
  <c r="L363"/>
  <c r="P363" s="1"/>
  <c r="V363" s="1"/>
  <c r="X363" s="1"/>
  <c r="L99"/>
  <c r="P99" s="1"/>
  <c r="V99" s="1"/>
  <c r="L156"/>
  <c r="P156" s="1"/>
  <c r="V156" s="1"/>
  <c r="X156" s="1"/>
  <c r="L37"/>
  <c r="P37" s="1"/>
  <c r="V37" s="1"/>
  <c r="L250"/>
  <c r="P250" s="1"/>
  <c r="V250" s="1"/>
  <c r="X250" s="1"/>
  <c r="L591"/>
  <c r="P591" s="1"/>
  <c r="V591" s="1"/>
  <c r="L3"/>
  <c r="P3" s="1"/>
  <c r="V3" s="1"/>
  <c r="X3" s="1"/>
  <c r="L292"/>
  <c r="P292" s="1"/>
  <c r="V292" s="1"/>
  <c r="L97"/>
  <c r="P97" s="1"/>
  <c r="V97" s="1"/>
  <c r="L417"/>
  <c r="P417" s="1"/>
  <c r="V417" s="1"/>
  <c r="L520"/>
  <c r="P520" s="1"/>
  <c r="V520" s="1"/>
  <c r="L158"/>
  <c r="P158" s="1"/>
  <c r="V158" s="1"/>
  <c r="L600"/>
  <c r="P600" s="1"/>
  <c r="V600" s="1"/>
  <c r="L36"/>
  <c r="P36" s="1"/>
  <c r="V36" s="1"/>
  <c r="L421"/>
  <c r="P421" s="1"/>
  <c r="V421" s="1"/>
  <c r="L521"/>
  <c r="P521" s="1"/>
  <c r="V521" s="1"/>
  <c r="L238"/>
  <c r="P238" s="1"/>
  <c r="V238" s="1"/>
  <c r="X238" s="1"/>
  <c r="L596"/>
  <c r="P596" s="1"/>
  <c r="V596" s="1"/>
  <c r="X596" s="1"/>
  <c r="L537"/>
  <c r="P537" s="1"/>
  <c r="V537" s="1"/>
  <c r="L558"/>
  <c r="P558" s="1"/>
  <c r="V558" s="1"/>
  <c r="L532"/>
  <c r="P532" s="1"/>
  <c r="V532" s="1"/>
  <c r="L264"/>
  <c r="P264" s="1"/>
  <c r="V264" s="1"/>
  <c r="L493"/>
  <c r="P493" s="1"/>
  <c r="V493" s="1"/>
  <c r="L72"/>
  <c r="P72" s="1"/>
  <c r="V72" s="1"/>
  <c r="L416"/>
  <c r="P416" s="1"/>
  <c r="V416" s="1"/>
  <c r="L19"/>
  <c r="P19" s="1"/>
  <c r="V19" s="1"/>
  <c r="L366"/>
  <c r="P366" s="1"/>
  <c r="V366" s="1"/>
  <c r="L530"/>
  <c r="P530" s="1"/>
  <c r="V530" s="1"/>
  <c r="X530" s="1"/>
  <c r="L98"/>
  <c r="P98" s="1"/>
  <c r="V98" s="1"/>
  <c r="L59"/>
  <c r="P59" s="1"/>
  <c r="V59" s="1"/>
  <c r="L529"/>
  <c r="P529" s="1"/>
  <c r="V529" s="1"/>
  <c r="X529" s="1"/>
  <c r="L576"/>
  <c r="P576" s="1"/>
  <c r="V576" s="1"/>
  <c r="L365"/>
  <c r="P365" s="1"/>
  <c r="V365" s="1"/>
  <c r="L638"/>
  <c r="P638" s="1"/>
  <c r="V638" s="1"/>
  <c r="L518"/>
  <c r="P518" s="1"/>
  <c r="V518" s="1"/>
  <c r="X518" s="1"/>
  <c r="L263"/>
  <c r="P263" s="1"/>
  <c r="V263" s="1"/>
  <c r="L119"/>
  <c r="P119" s="1"/>
  <c r="V119" s="1"/>
  <c r="L41"/>
  <c r="P41" s="1"/>
  <c r="V41" s="1"/>
  <c r="L5"/>
  <c r="P5" s="1"/>
  <c r="V5" s="1"/>
  <c r="L603"/>
  <c r="P603" s="1"/>
  <c r="V603" s="1"/>
  <c r="L570"/>
  <c r="P570" s="1"/>
  <c r="V570" s="1"/>
  <c r="L219"/>
  <c r="P219" s="1"/>
  <c r="V219" s="1"/>
  <c r="L162"/>
  <c r="P162" s="1"/>
  <c r="V162" s="1"/>
  <c r="L169"/>
  <c r="P169" s="1"/>
  <c r="V169" s="1"/>
  <c r="L259"/>
  <c r="P259" s="1"/>
  <c r="V259" s="1"/>
  <c r="L575"/>
  <c r="P575" s="1"/>
  <c r="V575" s="1"/>
  <c r="L2"/>
  <c r="P2" s="1"/>
  <c r="V2" s="1"/>
  <c r="X2" s="1"/>
  <c r="L595"/>
  <c r="P595" s="1"/>
  <c r="V595" s="1"/>
  <c r="L641"/>
  <c r="P641" s="1"/>
  <c r="V641" s="1"/>
  <c r="L525"/>
  <c r="P525" s="1"/>
  <c r="V525" s="1"/>
  <c r="L354"/>
  <c r="P354" s="1"/>
  <c r="V354" s="1"/>
  <c r="L583"/>
  <c r="P583" s="1"/>
  <c r="V583" s="1"/>
  <c r="L7"/>
  <c r="P7" s="1"/>
  <c r="V7" s="1"/>
  <c r="L522"/>
  <c r="P522" s="1"/>
  <c r="V522" s="1"/>
  <c r="L148"/>
  <c r="P148" s="1"/>
  <c r="V148" s="1"/>
  <c r="L101"/>
  <c r="P101" s="1"/>
  <c r="V101" s="1"/>
  <c r="L630"/>
  <c r="P630" s="1"/>
  <c r="V630" s="1"/>
  <c r="L369"/>
  <c r="P369" s="1"/>
  <c r="V369" s="1"/>
  <c r="L298"/>
  <c r="P298" s="1"/>
  <c r="V298" s="1"/>
  <c r="L194"/>
  <c r="P194" s="1"/>
  <c r="V194" s="1"/>
  <c r="L63"/>
  <c r="P63" s="1"/>
  <c r="V63" s="1"/>
  <c r="L599"/>
  <c r="P599" s="1"/>
  <c r="V599" s="1"/>
  <c r="L79"/>
  <c r="P79" s="1"/>
  <c r="V79" s="1"/>
  <c r="L586"/>
  <c r="P586" s="1"/>
  <c r="V586" s="1"/>
  <c r="L90"/>
  <c r="P90" s="1"/>
  <c r="V90" s="1"/>
  <c r="L39"/>
  <c r="P39" s="1"/>
  <c r="V39" s="1"/>
  <c r="X39" s="1"/>
  <c r="L146"/>
  <c r="P146" s="1"/>
  <c r="V146" s="1"/>
  <c r="L215"/>
  <c r="P215" s="1"/>
  <c r="V215" s="1"/>
  <c r="X215" s="1"/>
  <c r="L490"/>
  <c r="P490" s="1"/>
  <c r="V490" s="1"/>
  <c r="X490" s="1"/>
  <c r="L506"/>
  <c r="P506" s="1"/>
  <c r="V506" s="1"/>
  <c r="X506" s="1"/>
  <c r="L249"/>
  <c r="P249" s="1"/>
  <c r="V249" s="1"/>
  <c r="X249" s="1"/>
  <c r="L89"/>
  <c r="P89" s="1"/>
  <c r="V89" s="1"/>
  <c r="L42"/>
  <c r="P42" s="1"/>
  <c r="V42" s="1"/>
  <c r="L243"/>
  <c r="P243" s="1"/>
  <c r="V243" s="1"/>
  <c r="L568"/>
  <c r="P568" s="1"/>
  <c r="V568" s="1"/>
  <c r="X568" s="1"/>
  <c r="L611"/>
  <c r="P611" s="1"/>
  <c r="V611" s="1"/>
  <c r="L629"/>
  <c r="P629" s="1"/>
  <c r="V629" s="1"/>
  <c r="L40"/>
  <c r="P40" s="1"/>
  <c r="V40" s="1"/>
  <c r="L500"/>
  <c r="P500" s="1"/>
  <c r="V500" s="1"/>
  <c r="L557"/>
  <c r="P557" s="1"/>
  <c r="V557" s="1"/>
  <c r="L642"/>
  <c r="P642" s="1"/>
  <c r="V642" s="1"/>
  <c r="L531"/>
  <c r="P531" s="1"/>
  <c r="V531" s="1"/>
  <c r="L350"/>
  <c r="P350" s="1"/>
  <c r="V350" s="1"/>
  <c r="X350" s="1"/>
  <c r="L252"/>
  <c r="P252" s="1"/>
  <c r="V252" s="1"/>
  <c r="L149"/>
  <c r="P149" s="1"/>
  <c r="V149" s="1"/>
  <c r="L56"/>
  <c r="P56" s="1"/>
  <c r="V56" s="1"/>
  <c r="L587"/>
  <c r="P587" s="1"/>
  <c r="V587" s="1"/>
  <c r="L492"/>
  <c r="P492" s="1"/>
  <c r="V492" s="1"/>
  <c r="L245"/>
  <c r="P245" s="1"/>
  <c r="V245" s="1"/>
  <c r="L65"/>
  <c r="P65" s="1"/>
  <c r="V65" s="1"/>
  <c r="X65" s="1"/>
  <c r="L170"/>
  <c r="P170" s="1"/>
  <c r="V170" s="1"/>
  <c r="L44"/>
  <c r="P44" s="1"/>
  <c r="V44" s="1"/>
  <c r="L159"/>
  <c r="P159" s="1"/>
  <c r="V159" s="1"/>
  <c r="L512"/>
  <c r="P512" s="1"/>
  <c r="V512" s="1"/>
  <c r="L95"/>
  <c r="P95" s="1"/>
  <c r="V95" s="1"/>
  <c r="X95" s="1"/>
  <c r="L585"/>
  <c r="P585" s="1"/>
  <c r="V585" s="1"/>
  <c r="L584"/>
  <c r="P584" s="1"/>
  <c r="V584" s="1"/>
  <c r="L258"/>
  <c r="P258" s="1"/>
  <c r="V258" s="1"/>
  <c r="X258" s="1"/>
  <c r="L352"/>
  <c r="P352" s="1"/>
  <c r="V352" s="1"/>
  <c r="L554"/>
  <c r="P554" s="1"/>
  <c r="V554" s="1"/>
  <c r="L502"/>
  <c r="P502" s="1"/>
  <c r="V502" s="1"/>
  <c r="L505"/>
  <c r="P505" s="1"/>
  <c r="V505" s="1"/>
  <c r="X505" s="1"/>
  <c r="L367"/>
  <c r="P367" s="1"/>
  <c r="V367" s="1"/>
  <c r="L589"/>
  <c r="P589" s="1"/>
  <c r="V589" s="1"/>
  <c r="X589" s="1"/>
  <c r="L355"/>
  <c r="P355" s="1"/>
  <c r="V355" s="1"/>
  <c r="L296"/>
  <c r="P296" s="1"/>
  <c r="V296" s="1"/>
  <c r="L55"/>
  <c r="P55" s="1"/>
  <c r="V55" s="1"/>
  <c r="L498"/>
  <c r="P498" s="1"/>
  <c r="V498" s="1"/>
  <c r="X498" s="1"/>
  <c r="L222"/>
  <c r="P222" s="1"/>
  <c r="V222" s="1"/>
  <c r="P555"/>
  <c r="V555" s="1"/>
  <c r="P377"/>
  <c r="V377" s="1"/>
  <c r="P188"/>
  <c r="V188" s="1"/>
  <c r="X188" s="1"/>
  <c r="P275"/>
  <c r="V275" s="1"/>
  <c r="P644"/>
  <c r="V644" s="1"/>
  <c r="X644" s="1"/>
  <c r="P655"/>
  <c r="V655" s="1"/>
  <c r="X655" s="1"/>
  <c r="P62"/>
  <c r="V62" s="1"/>
  <c r="P414"/>
  <c r="V414" s="1"/>
  <c r="X414" s="1"/>
  <c r="P351"/>
  <c r="V351" s="1"/>
  <c r="X351" s="1"/>
  <c r="P237"/>
  <c r="V237" s="1"/>
  <c r="X237" s="1"/>
  <c r="P128"/>
  <c r="V128" s="1"/>
  <c r="P294"/>
  <c r="V294" s="1"/>
  <c r="P374"/>
  <c r="V374" s="1"/>
  <c r="P76"/>
  <c r="V76" s="1"/>
  <c r="P382"/>
  <c r="V382" s="1"/>
  <c r="X382" s="1"/>
  <c r="P112"/>
  <c r="V112" s="1"/>
  <c r="X112" s="1"/>
  <c r="P553"/>
  <c r="V553" s="1"/>
  <c r="X553" s="1"/>
  <c r="P206"/>
  <c r="V206" s="1"/>
  <c r="P597"/>
  <c r="V597" s="1"/>
  <c r="X597" s="1"/>
  <c r="P17"/>
  <c r="V17" s="1"/>
  <c r="P102"/>
  <c r="V102" s="1"/>
  <c r="P240"/>
  <c r="V240" s="1"/>
  <c r="P371"/>
  <c r="V371" s="1"/>
  <c r="X371" s="1"/>
  <c r="P265"/>
  <c r="V265" s="1"/>
  <c r="P273"/>
  <c r="V273" s="1"/>
  <c r="P640"/>
  <c r="V640" s="1"/>
  <c r="P494"/>
  <c r="V494" s="1"/>
  <c r="P217"/>
  <c r="V217" s="1"/>
  <c r="P220"/>
  <c r="V220" s="1"/>
  <c r="P4"/>
  <c r="V4" s="1"/>
  <c r="P388"/>
  <c r="P615"/>
  <c r="V615" s="1"/>
  <c r="P58"/>
  <c r="V58" s="1"/>
  <c r="X58" s="1"/>
  <c r="P376"/>
  <c r="V376" s="1"/>
  <c r="P241"/>
  <c r="V241" s="1"/>
  <c r="P569"/>
  <c r="V569" s="1"/>
  <c r="X569" s="1"/>
  <c r="P145"/>
  <c r="V145" s="1"/>
  <c r="P357"/>
  <c r="V357" s="1"/>
  <c r="P559"/>
  <c r="V559" s="1"/>
  <c r="P513"/>
  <c r="V513" s="1"/>
  <c r="P353"/>
  <c r="V353" s="1"/>
  <c r="P523"/>
  <c r="V523" s="1"/>
  <c r="P235"/>
  <c r="V235" s="1"/>
  <c r="P390"/>
  <c r="P8"/>
  <c r="V8" s="1"/>
  <c r="P295"/>
  <c r="V295" s="1"/>
  <c r="P260"/>
  <c r="V260" s="1"/>
  <c r="P618"/>
  <c r="V618" s="1"/>
  <c r="P199"/>
  <c r="V199" s="1"/>
  <c r="X199" s="1"/>
  <c r="P616"/>
  <c r="V616" s="1"/>
  <c r="P262"/>
  <c r="V262" s="1"/>
  <c r="P378"/>
  <c r="V378" s="1"/>
  <c r="P221"/>
  <c r="V221" s="1"/>
  <c r="P362"/>
  <c r="V362" s="1"/>
  <c r="X362" s="1"/>
  <c r="P503"/>
  <c r="V503" s="1"/>
  <c r="P150"/>
  <c r="V150" s="1"/>
  <c r="P22"/>
  <c r="V22" s="1"/>
  <c r="P155"/>
  <c r="V155" s="1"/>
  <c r="X155" s="1"/>
  <c r="P203"/>
  <c r="V203" s="1"/>
  <c r="P61"/>
  <c r="V61" s="1"/>
  <c r="P389"/>
  <c r="P227"/>
  <c r="V227" s="1"/>
  <c r="P643"/>
  <c r="V643" s="1"/>
  <c r="X643" s="1"/>
  <c r="P216"/>
  <c r="V216" s="1"/>
  <c r="X216" s="1"/>
  <c r="P66"/>
  <c r="V66" s="1"/>
  <c r="X66" s="1"/>
  <c r="P160"/>
  <c r="V160" s="1"/>
  <c r="P637"/>
  <c r="V637" s="1"/>
  <c r="P560"/>
  <c r="V560" s="1"/>
  <c r="P602"/>
  <c r="V602" s="1"/>
  <c r="P14"/>
  <c r="V14" s="1"/>
  <c r="X14" s="1"/>
  <c r="P601"/>
  <c r="V601" s="1"/>
  <c r="P202"/>
  <c r="V202" s="1"/>
  <c r="P524"/>
  <c r="V524" s="1"/>
  <c r="P598"/>
  <c r="V598" s="1"/>
  <c r="P372"/>
  <c r="V372" s="1"/>
  <c r="P131"/>
  <c r="P118"/>
  <c r="V118" s="1"/>
  <c r="P94"/>
  <c r="V94" s="1"/>
  <c r="P129"/>
  <c r="P126"/>
  <c r="V126" s="1"/>
  <c r="P272"/>
  <c r="V272" s="1"/>
  <c r="P571"/>
  <c r="V571" s="1"/>
  <c r="P195"/>
  <c r="V195" s="1"/>
  <c r="P651"/>
  <c r="V651" s="1"/>
  <c r="P115"/>
  <c r="V115" s="1"/>
  <c r="P582"/>
  <c r="V582" s="1"/>
  <c r="P144"/>
  <c r="V144" s="1"/>
  <c r="X144" s="1"/>
  <c r="P619"/>
  <c r="V619" s="1"/>
  <c r="P157"/>
  <c r="V157" s="1"/>
  <c r="P10"/>
  <c r="V10" s="1"/>
  <c r="P70"/>
  <c r="V70" s="1"/>
  <c r="P15"/>
  <c r="V15" s="1"/>
  <c r="X15" s="1"/>
  <c r="P80"/>
  <c r="V80" s="1"/>
  <c r="P290"/>
  <c r="V290" s="1"/>
  <c r="X290" s="1"/>
  <c r="P132"/>
  <c r="P251"/>
  <c r="V251" s="1"/>
  <c r="P636"/>
  <c r="V636" s="1"/>
  <c r="X636" s="1"/>
  <c r="P385"/>
  <c r="V385" s="1"/>
  <c r="P573"/>
  <c r="V573" s="1"/>
  <c r="P517"/>
  <c r="V517" s="1"/>
  <c r="X517" s="1"/>
  <c r="P497"/>
  <c r="V497" s="1"/>
  <c r="X497" s="1"/>
  <c r="P507"/>
  <c r="V507" s="1"/>
  <c r="P261"/>
  <c r="V261" s="1"/>
  <c r="P223"/>
  <c r="V223" s="1"/>
  <c r="P269"/>
  <c r="V269" s="1"/>
  <c r="X269" s="1"/>
  <c r="P635"/>
  <c r="V635" s="1"/>
  <c r="X635" s="1"/>
  <c r="P74"/>
  <c r="V74" s="1"/>
  <c r="X74" s="1"/>
  <c r="P6"/>
  <c r="V6" s="1"/>
  <c r="P253"/>
  <c r="V253" s="1"/>
  <c r="P491"/>
  <c r="V491" s="1"/>
  <c r="P239"/>
  <c r="V239" s="1"/>
  <c r="P20"/>
  <c r="V20" s="1"/>
  <c r="P161"/>
  <c r="V161" s="1"/>
  <c r="P147"/>
  <c r="V147" s="1"/>
  <c r="P201"/>
  <c r="V201" s="1"/>
  <c r="P64"/>
  <c r="P230"/>
  <c r="V230" s="1"/>
  <c r="P511"/>
  <c r="V511" s="1"/>
  <c r="P73"/>
  <c r="V73" s="1"/>
  <c r="X73" s="1"/>
  <c r="P117"/>
  <c r="V117" s="1"/>
  <c r="P536"/>
  <c r="V536" s="1"/>
  <c r="P552"/>
  <c r="V552" s="1"/>
  <c r="X552" s="1"/>
  <c r="P620"/>
  <c r="V620" s="1"/>
  <c r="P48"/>
  <c r="V48" s="1"/>
  <c r="X48" s="1"/>
  <c r="P535"/>
  <c r="V535" s="1"/>
  <c r="P419"/>
  <c r="V419" s="1"/>
  <c r="P657"/>
  <c r="V657" s="1"/>
  <c r="P400"/>
  <c r="V400" s="1"/>
  <c r="P244"/>
  <c r="V244" s="1"/>
  <c r="P422"/>
  <c r="V422" s="1"/>
  <c r="P509"/>
  <c r="V509" s="1"/>
  <c r="P617"/>
  <c r="V617" s="1"/>
  <c r="P420"/>
  <c r="V420" s="1"/>
  <c r="P9"/>
  <c r="V9" s="1"/>
  <c r="P387"/>
  <c r="V387" s="1"/>
  <c r="P68"/>
  <c r="V68" s="1"/>
  <c r="P77"/>
  <c r="V77" s="1"/>
  <c r="P592"/>
  <c r="V592" s="1"/>
  <c r="P297"/>
  <c r="V297" s="1"/>
  <c r="P659"/>
  <c r="V659" s="1"/>
  <c r="P572"/>
  <c r="V572" s="1"/>
  <c r="P383"/>
  <c r="P574"/>
  <c r="V574" s="1"/>
  <c r="P593"/>
  <c r="V593" s="1"/>
  <c r="P45"/>
  <c r="V45" s="1"/>
  <c r="P293"/>
  <c r="V293" s="1"/>
  <c r="P496"/>
  <c r="V496" s="1"/>
  <c r="P111"/>
  <c r="V111" s="1"/>
  <c r="X111" s="1"/>
  <c r="P257"/>
  <c r="V257" s="1"/>
  <c r="X257" s="1"/>
  <c r="P510"/>
  <c r="V510" s="1"/>
  <c r="P116"/>
  <c r="V116" s="1"/>
  <c r="P43"/>
  <c r="V43" s="1"/>
  <c r="P508"/>
  <c r="V508" s="1"/>
  <c r="P67"/>
  <c r="V67" s="1"/>
  <c r="P499"/>
  <c r="V499" s="1"/>
  <c r="P386"/>
  <c r="P100"/>
  <c r="V100" s="1"/>
  <c r="P18"/>
  <c r="V18" s="1"/>
  <c r="P200"/>
  <c r="V200" s="1"/>
  <c r="X200" s="1"/>
  <c r="P639"/>
  <c r="V639" s="1"/>
  <c r="P375"/>
  <c r="V375" s="1"/>
  <c r="P356"/>
  <c r="V356" s="1"/>
  <c r="P191"/>
  <c r="V191" s="1"/>
  <c r="P207"/>
  <c r="V207" s="1"/>
  <c r="P192"/>
  <c r="V192" s="1"/>
  <c r="P109"/>
  <c r="V109" s="1"/>
  <c r="P658"/>
  <c r="V658" s="1"/>
  <c r="P242"/>
  <c r="V242" s="1"/>
  <c r="P271"/>
  <c r="V271" s="1"/>
  <c r="P384"/>
  <c r="V384" s="1"/>
  <c r="P270"/>
  <c r="V270" s="1"/>
  <c r="X270" s="1"/>
  <c r="P364"/>
  <c r="V364" s="1"/>
  <c r="P204"/>
  <c r="V204" s="1"/>
  <c r="P274"/>
  <c r="V274" s="1"/>
  <c r="P71"/>
  <c r="V71" s="1"/>
  <c r="P190"/>
  <c r="V190" s="1"/>
  <c r="P402"/>
  <c r="P81"/>
  <c r="V81" s="1"/>
  <c r="V443"/>
  <c r="P133"/>
  <c r="P277"/>
  <c r="V277" s="1"/>
  <c r="P650"/>
  <c r="P401"/>
  <c r="V441"/>
  <c r="P21"/>
  <c r="V21" s="1"/>
  <c r="P276"/>
  <c r="V276" s="1"/>
  <c r="P234"/>
  <c r="P233"/>
  <c r="P649"/>
  <c r="P205"/>
  <c r="V205" s="1"/>
  <c r="P193"/>
  <c r="V193" s="1"/>
  <c r="P594"/>
  <c r="V594" s="1"/>
  <c r="P610"/>
  <c r="V610" s="1"/>
  <c r="V472"/>
  <c r="P368"/>
  <c r="V368" s="1"/>
  <c r="V185"/>
  <c r="P495"/>
  <c r="V495" s="1"/>
  <c r="V469"/>
  <c r="P130"/>
  <c r="P648"/>
  <c r="P232"/>
  <c r="P660"/>
  <c r="V660" s="1"/>
  <c r="V437"/>
  <c r="P534"/>
  <c r="V534" s="1"/>
  <c r="P78"/>
  <c r="V78" s="1"/>
  <c r="P556"/>
  <c r="V556" s="1"/>
  <c r="P501"/>
  <c r="V501" s="1"/>
  <c r="P231"/>
  <c r="P93"/>
  <c r="V466"/>
  <c r="P647"/>
  <c r="V435"/>
  <c r="P418"/>
  <c r="V418" s="1"/>
  <c r="P533"/>
  <c r="V533" s="1"/>
  <c r="P92"/>
  <c r="P114"/>
  <c r="V114" s="1"/>
  <c r="P646"/>
  <c r="P373"/>
  <c r="V373" s="1"/>
  <c r="V433"/>
  <c r="P91"/>
  <c r="P113"/>
  <c r="V113" s="1"/>
  <c r="P127"/>
  <c r="V431"/>
  <c r="P645"/>
  <c r="P16"/>
  <c r="V16" s="1"/>
  <c r="P614"/>
  <c r="P189"/>
  <c r="V189" s="1"/>
  <c r="P75"/>
  <c r="V75" s="1"/>
  <c r="P590"/>
  <c r="V590" s="1"/>
  <c r="P229"/>
  <c r="P228"/>
  <c r="P613"/>
  <c r="P291"/>
  <c r="V291" s="1"/>
  <c r="X291" s="1"/>
  <c r="V141"/>
  <c r="P415"/>
  <c r="V415" s="1"/>
  <c r="X415" s="1"/>
  <c r="V429"/>
  <c r="V142"/>
  <c r="P656"/>
  <c r="V656" s="1"/>
  <c r="X656" s="1"/>
  <c r="V139"/>
  <c r="P612"/>
  <c r="P38"/>
  <c r="V38" s="1"/>
  <c r="X38" s="1"/>
  <c r="V140"/>
  <c r="P588"/>
  <c r="V588" s="1"/>
  <c r="X588" s="1"/>
  <c r="P187"/>
  <c r="V187" s="1"/>
  <c r="X187" s="1"/>
  <c r="P125"/>
  <c r="V427"/>
  <c r="P370"/>
  <c r="V370" s="1"/>
  <c r="X370" s="1"/>
  <c r="P143"/>
  <c r="V143" s="1"/>
  <c r="X143" s="1"/>
  <c r="P57"/>
  <c r="V57" s="1"/>
  <c r="X57" s="1"/>
  <c r="V388" l="1"/>
  <c r="V389"/>
  <c r="V390"/>
  <c r="V131"/>
  <c r="V129"/>
  <c r="V383"/>
  <c r="X383" s="1"/>
  <c r="V132"/>
  <c r="V386"/>
  <c r="V64"/>
  <c r="V133"/>
  <c r="V402"/>
  <c r="V234"/>
  <c r="V401"/>
  <c r="V650"/>
  <c r="V233"/>
  <c r="V649"/>
  <c r="V232"/>
  <c r="V130"/>
  <c r="V648"/>
  <c r="V647"/>
  <c r="V93"/>
  <c r="V231"/>
  <c r="V646"/>
  <c r="V92"/>
  <c r="V614"/>
  <c r="V127"/>
  <c r="V645"/>
  <c r="V229"/>
  <c r="V91"/>
  <c r="V613"/>
  <c r="X90"/>
  <c r="V228"/>
  <c r="X126"/>
  <c r="X142"/>
  <c r="X429"/>
  <c r="X141"/>
  <c r="X227"/>
  <c r="X139"/>
  <c r="X89"/>
  <c r="V612"/>
  <c r="V125"/>
  <c r="X140"/>
  <c r="X427"/>
  <c r="X228" l="1"/>
  <c r="X613"/>
  <c r="X125"/>
  <c r="X612"/>
</calcChain>
</file>

<file path=xl/sharedStrings.xml><?xml version="1.0" encoding="utf-8"?>
<sst xmlns="http://schemas.openxmlformats.org/spreadsheetml/2006/main" count="2012" uniqueCount="177">
  <si>
    <t xml:space="preserve"> S.No</t>
  </si>
  <si>
    <t xml:space="preserve"> NAME </t>
  </si>
  <si>
    <t>DESIGNATION</t>
  </si>
  <si>
    <t>BASIC</t>
  </si>
  <si>
    <t>DA 10%</t>
  </si>
  <si>
    <t>HRA 30%</t>
  </si>
  <si>
    <t>CCA 10%</t>
  </si>
  <si>
    <t>GROSS</t>
  </si>
  <si>
    <t>MA</t>
  </si>
  <si>
    <t>TA</t>
  </si>
  <si>
    <t>Gratuity</t>
  </si>
  <si>
    <t>Medical Insurance</t>
  </si>
  <si>
    <t>Org.PF</t>
  </si>
  <si>
    <t>CTC</t>
  </si>
  <si>
    <t>PF 12%</t>
  </si>
  <si>
    <t>I.Tax</t>
  </si>
  <si>
    <t>P.TAX</t>
  </si>
  <si>
    <t>S.A/T.A</t>
  </si>
  <si>
    <t>LOP</t>
  </si>
  <si>
    <t>NET</t>
  </si>
  <si>
    <t>Covid Contribution</t>
  </si>
  <si>
    <t>Net Payable</t>
  </si>
  <si>
    <t>Increment Month</t>
  </si>
  <si>
    <t>G MADHAVI</t>
  </si>
  <si>
    <t>PO</t>
  </si>
  <si>
    <t>April</t>
  </si>
  <si>
    <t>N RAJENDRA PRASAD</t>
  </si>
  <si>
    <t>DIR - F &amp; A</t>
  </si>
  <si>
    <t>GNANA PRAKASAM</t>
  </si>
  <si>
    <t>ED</t>
  </si>
  <si>
    <t>P VIMALA</t>
  </si>
  <si>
    <t>PA</t>
  </si>
  <si>
    <t>3 A</t>
  </si>
  <si>
    <t>VAISHALI</t>
  </si>
  <si>
    <t>2 A</t>
  </si>
  <si>
    <t>FD</t>
  </si>
  <si>
    <t>BALAKRUSHNA PANDA</t>
  </si>
  <si>
    <t>PC</t>
  </si>
  <si>
    <t>RAJESH KUMAR JHA</t>
  </si>
  <si>
    <t>JD</t>
  </si>
  <si>
    <t>8</t>
  </si>
  <si>
    <t>P L NARAYANA</t>
  </si>
  <si>
    <t>VRINDA RAMAN</t>
  </si>
  <si>
    <t>PROG.CO</t>
  </si>
  <si>
    <t>K K PANDEY</t>
  </si>
  <si>
    <t>RAMKUMAR BENDAPUDI</t>
  </si>
  <si>
    <t>DIRECTOR-PROG.</t>
  </si>
  <si>
    <t>Consolidated</t>
  </si>
  <si>
    <t>MONIMOY SINHA</t>
  </si>
  <si>
    <t xml:space="preserve">DIRECTOR </t>
  </si>
  <si>
    <t>KISHORE KUMAR RAZAK</t>
  </si>
  <si>
    <t>SOA</t>
  </si>
  <si>
    <t>D KALYANI</t>
  </si>
  <si>
    <t>PO - F &amp; A</t>
  </si>
  <si>
    <t>K PRAMEELA</t>
  </si>
  <si>
    <t>OA</t>
  </si>
  <si>
    <t>S ANASUYA</t>
  </si>
  <si>
    <t xml:space="preserve"> </t>
  </si>
  <si>
    <t>7 A</t>
  </si>
  <si>
    <t>MD SHABAN</t>
  </si>
  <si>
    <t>RAJ LAXMI PURTY</t>
  </si>
  <si>
    <t>MANDODARI MAHATO</t>
  </si>
  <si>
    <t>FO</t>
  </si>
  <si>
    <t>LAXMI SOREN</t>
  </si>
  <si>
    <t>SABITA SOREN</t>
  </si>
  <si>
    <t>AMBUJ KUMAR GHOREI</t>
  </si>
  <si>
    <t>SANJAY MUKHERJEE</t>
  </si>
  <si>
    <t>MIRZA RAM SOREN</t>
  </si>
  <si>
    <t xml:space="preserve">ABHA SINHA </t>
  </si>
  <si>
    <t>RAJSHREE</t>
  </si>
  <si>
    <t>SHANTANU BADHUK</t>
  </si>
  <si>
    <t>SHUBHANGI ANAND</t>
  </si>
  <si>
    <t>SUNITE KERKETTA</t>
  </si>
  <si>
    <t>October</t>
  </si>
  <si>
    <t>SURABHI SHARMA</t>
  </si>
  <si>
    <t>ANANDA MAHATO</t>
  </si>
  <si>
    <t>PGS -TRAINER</t>
  </si>
  <si>
    <t>26 A</t>
  </si>
  <si>
    <t>RAHUL KUMAR SINGH</t>
  </si>
  <si>
    <t>???</t>
  </si>
  <si>
    <t>12 A</t>
  </si>
  <si>
    <t>DIRECTOR</t>
  </si>
  <si>
    <t>PRAMOD KUMAR</t>
  </si>
  <si>
    <t>BISWAJIT PATRA</t>
  </si>
  <si>
    <t>PM</t>
  </si>
  <si>
    <t>HELINA FRANCIS</t>
  </si>
  <si>
    <t>ACCOUNTANT</t>
  </si>
  <si>
    <t xml:space="preserve">NONI GOPAL SINGH </t>
  </si>
  <si>
    <t>ANIMATOR</t>
  </si>
  <si>
    <t>NAND GOPAL NAG</t>
  </si>
  <si>
    <t>MAJHESWAR KISKU</t>
  </si>
  <si>
    <t>UPENDRA KUMAR YADAV</t>
  </si>
  <si>
    <t>SR Coor.</t>
  </si>
  <si>
    <t>CHANDAN KUMAR SAW</t>
  </si>
  <si>
    <t>BABITA DEVI</t>
  </si>
  <si>
    <t>ROSE MARY KISKU</t>
  </si>
  <si>
    <t xml:space="preserve">SUNITA HANSDA </t>
  </si>
  <si>
    <t>SUKUMAR SINGH</t>
  </si>
  <si>
    <t>LS Coor - 3</t>
  </si>
  <si>
    <t>KAUSHIK SAMANTO</t>
  </si>
  <si>
    <t>LS COOR - Livehood</t>
  </si>
  <si>
    <t>INDRAJIT KUMAR</t>
  </si>
  <si>
    <t>MIS &amp; DOC OFF</t>
  </si>
  <si>
    <t>ARUN KUMAR</t>
  </si>
  <si>
    <t>AMRITA BHATTACHARJEE</t>
  </si>
  <si>
    <t>LS Coor. - 1</t>
  </si>
  <si>
    <t>SILAS PURTY</t>
  </si>
  <si>
    <t>S R COOR</t>
  </si>
  <si>
    <t>ANIL KUMAR GOPE</t>
  </si>
  <si>
    <t>CHANDRA JAMUDA</t>
  </si>
  <si>
    <t>AMITY PURTY</t>
  </si>
  <si>
    <t xml:space="preserve">INTESAM BANO  </t>
  </si>
  <si>
    <t>SURESH KAYAM</t>
  </si>
  <si>
    <t>25 B</t>
  </si>
  <si>
    <t>Month</t>
  </si>
  <si>
    <t>RAMRAI JAMUDA</t>
  </si>
  <si>
    <t>XAVIER SORENG</t>
  </si>
  <si>
    <t>LS Coordinator</t>
  </si>
  <si>
    <t>7</t>
  </si>
  <si>
    <t>6 A</t>
  </si>
  <si>
    <t>25 A</t>
  </si>
  <si>
    <t>11 A</t>
  </si>
  <si>
    <t>PO - ADMN &amp; FIN</t>
  </si>
  <si>
    <t>MENKA BOIPAI</t>
  </si>
  <si>
    <t>EXECUTIVE DIRECTOR</t>
  </si>
  <si>
    <t>4 A</t>
  </si>
  <si>
    <t>MIS &amp; COMM. OFFICER</t>
  </si>
  <si>
    <t>26 B</t>
  </si>
  <si>
    <t>SEFALI RANI</t>
  </si>
  <si>
    <t>11A</t>
  </si>
  <si>
    <t>BIMAL KHANDIAT</t>
  </si>
  <si>
    <t>SHARMISTHA DAS</t>
  </si>
  <si>
    <t>PROJECT INCHARGE</t>
  </si>
  <si>
    <t>RAM PRASAD DAS</t>
  </si>
  <si>
    <t>Edu.Coor.</t>
  </si>
  <si>
    <t>NARESH DAS</t>
  </si>
  <si>
    <t>MOBILIZER</t>
  </si>
  <si>
    <t>UPENDRA KUMAR SAH</t>
  </si>
  <si>
    <t>JITENDRA KUMAR MISHRA</t>
  </si>
  <si>
    <t>CHILD PROT.COOR</t>
  </si>
  <si>
    <t xml:space="preserve">JITENDRA KUMAR </t>
  </si>
  <si>
    <t>MD SHAHUD ANSARI</t>
  </si>
  <si>
    <t>KARTIK KAPRI</t>
  </si>
  <si>
    <t>JAGDISH PARAIYA</t>
  </si>
  <si>
    <t>Comm. Mobilizer</t>
  </si>
  <si>
    <t>LS 1 Coordinator</t>
  </si>
  <si>
    <t>Comm. MOBILIZER</t>
  </si>
  <si>
    <t>RAJKUMARI KISKU</t>
  </si>
  <si>
    <t>CONSULTANT</t>
  </si>
  <si>
    <t xml:space="preserve">JOHN BIRENDRA LAKRA </t>
  </si>
  <si>
    <t>8 A</t>
  </si>
  <si>
    <t>12A</t>
  </si>
  <si>
    <t>6A</t>
  </si>
  <si>
    <t>Total Gross</t>
  </si>
  <si>
    <t xml:space="preserve"> '6 A</t>
  </si>
  <si>
    <t>9 A</t>
  </si>
  <si>
    <t>AMIT KUMAR SHARMA</t>
  </si>
  <si>
    <t>13A</t>
  </si>
  <si>
    <t>G SUCHARITA</t>
  </si>
  <si>
    <t>Consultant</t>
  </si>
  <si>
    <t>PO-Finance</t>
  </si>
  <si>
    <t>ANAND MAHATO</t>
  </si>
  <si>
    <t>SHANKAR KEWAT</t>
  </si>
  <si>
    <t>FF</t>
  </si>
  <si>
    <t>JANO SOY</t>
  </si>
  <si>
    <t>DAMAYANTI</t>
  </si>
  <si>
    <t>14A</t>
  </si>
  <si>
    <t>Pan No. require</t>
  </si>
  <si>
    <t>Sl.No.</t>
  </si>
  <si>
    <t>Name of the employee</t>
  </si>
  <si>
    <t>TDS amount</t>
  </si>
  <si>
    <t>Monimoy Sinha</t>
  </si>
  <si>
    <t>Pramod Kumar</t>
  </si>
  <si>
    <t xml:space="preserve"> '4 A</t>
  </si>
  <si>
    <t>15 A</t>
  </si>
  <si>
    <t>SHANKAR KAIBARTA</t>
  </si>
  <si>
    <t>DAIMANTI SAVAIYA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</si>
</sst>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sz val="8"/>
      <color rgb="FFFF0000"/>
      <name val="Arial"/>
      <family val="2"/>
    </font>
    <font>
      <sz val="6"/>
      <name val="Arial"/>
      <family val="2"/>
    </font>
    <font>
      <sz val="8"/>
      <color rgb="FF00B050"/>
      <name val="Arial"/>
      <family val="2"/>
    </font>
    <font>
      <b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 wrapText="1"/>
    </xf>
    <xf numFmtId="43" fontId="2" fillId="0" borderId="3" xfId="1" applyFont="1" applyFill="1" applyBorder="1" applyAlignment="1">
      <alignment horizontal="center" vertical="center" wrapText="1"/>
    </xf>
    <xf numFmtId="43" fontId="2" fillId="0" borderId="1" xfId="1" applyFont="1" applyFill="1" applyBorder="1" applyAlignment="1">
      <alignment horizontal="center" vertical="center" wrapText="1"/>
    </xf>
    <xf numFmtId="165" fontId="2" fillId="0" borderId="3" xfId="1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3" xfId="1" applyNumberFormat="1" applyFont="1" applyFill="1" applyBorder="1"/>
    <xf numFmtId="0" fontId="4" fillId="0" borderId="3" xfId="0" applyFont="1" applyBorder="1" applyAlignment="1">
      <alignment horizontal="center"/>
    </xf>
    <xf numFmtId="43" fontId="4" fillId="0" borderId="3" xfId="1" applyFont="1" applyFill="1" applyBorder="1"/>
    <xf numFmtId="43" fontId="4" fillId="0" borderId="3" xfId="1" applyFont="1" applyFill="1" applyBorder="1" applyAlignment="1">
      <alignment horizontal="right"/>
    </xf>
    <xf numFmtId="43" fontId="5" fillId="0" borderId="3" xfId="1" applyFont="1" applyFill="1" applyBorder="1"/>
    <xf numFmtId="43" fontId="4" fillId="0" borderId="5" xfId="1" applyFont="1" applyFill="1" applyBorder="1"/>
    <xf numFmtId="165" fontId="6" fillId="0" borderId="3" xfId="1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43" fontId="4" fillId="2" borderId="3" xfId="1" applyFont="1" applyFill="1" applyBorder="1"/>
    <xf numFmtId="43" fontId="4" fillId="2" borderId="3" xfId="1" applyFont="1" applyFill="1" applyBorder="1" applyAlignment="1">
      <alignment horizontal="right"/>
    </xf>
    <xf numFmtId="43" fontId="4" fillId="2" borderId="5" xfId="1" applyFont="1" applyFill="1" applyBorder="1"/>
    <xf numFmtId="165" fontId="6" fillId="2" borderId="3" xfId="1" applyNumberFormat="1" applyFont="1" applyFill="1" applyBorder="1" applyAlignment="1">
      <alignment horizontal="center" vertical="center" wrapText="1"/>
    </xf>
    <xf numFmtId="43" fontId="2" fillId="0" borderId="3" xfId="1" applyFont="1" applyFill="1" applyBorder="1"/>
    <xf numFmtId="0" fontId="4" fillId="2" borderId="3" xfId="1" applyNumberFormat="1" applyFont="1" applyFill="1" applyBorder="1"/>
    <xf numFmtId="43" fontId="4" fillId="2" borderId="6" xfId="1" applyFont="1" applyFill="1" applyBorder="1"/>
    <xf numFmtId="43" fontId="4" fillId="2" borderId="3" xfId="1" applyFont="1" applyFill="1" applyBorder="1" applyAlignment="1">
      <alignment horizontal="center"/>
    </xf>
    <xf numFmtId="43" fontId="4" fillId="0" borderId="6" xfId="1" applyFont="1" applyFill="1" applyBorder="1"/>
    <xf numFmtId="43" fontId="4" fillId="0" borderId="3" xfId="1" applyFont="1" applyFill="1" applyBorder="1" applyAlignment="1">
      <alignment horizontal="center"/>
    </xf>
    <xf numFmtId="0" fontId="4" fillId="2" borderId="4" xfId="0" quotePrefix="1" applyFont="1" applyFill="1" applyBorder="1" applyAlignment="1">
      <alignment horizontal="center" vertical="center"/>
    </xf>
    <xf numFmtId="165" fontId="6" fillId="0" borderId="3" xfId="1" applyNumberFormat="1" applyFont="1" applyFill="1" applyBorder="1" applyAlignment="1">
      <alignment horizontal="center"/>
    </xf>
    <xf numFmtId="43" fontId="5" fillId="2" borderId="3" xfId="1" applyFont="1" applyFill="1" applyBorder="1"/>
    <xf numFmtId="165" fontId="6" fillId="2" borderId="3" xfId="1" applyNumberFormat="1" applyFont="1" applyFill="1" applyBorder="1" applyAlignment="1">
      <alignment horizontal="center"/>
    </xf>
    <xf numFmtId="0" fontId="4" fillId="2" borderId="3" xfId="1" applyNumberFormat="1" applyFont="1" applyFill="1" applyBorder="1" applyAlignment="1">
      <alignment horizontal="left"/>
    </xf>
    <xf numFmtId="18" fontId="4" fillId="0" borderId="3" xfId="0" quotePrefix="1" applyNumberFormat="1" applyFont="1" applyBorder="1" applyAlignment="1">
      <alignment horizontal="center"/>
    </xf>
    <xf numFmtId="0" fontId="4" fillId="0" borderId="3" xfId="1" applyNumberFormat="1" applyFont="1" applyFill="1" applyBorder="1" applyAlignment="1">
      <alignment horizontal="left"/>
    </xf>
    <xf numFmtId="43" fontId="2" fillId="0" borderId="5" xfId="1" applyFont="1" applyFill="1" applyBorder="1"/>
    <xf numFmtId="0" fontId="4" fillId="0" borderId="3" xfId="0" applyFont="1" applyBorder="1" applyAlignment="1">
      <alignment horizontal="left"/>
    </xf>
    <xf numFmtId="0" fontId="4" fillId="0" borderId="3" xfId="1" applyNumberFormat="1" applyFont="1" applyFill="1" applyBorder="1" applyAlignment="1">
      <alignment horizontal="center"/>
    </xf>
    <xf numFmtId="0" fontId="4" fillId="0" borderId="3" xfId="0" applyFont="1" applyBorder="1"/>
    <xf numFmtId="165" fontId="4" fillId="0" borderId="3" xfId="1" applyNumberFormat="1" applyFont="1" applyFill="1" applyBorder="1" applyAlignment="1">
      <alignment horizontal="center"/>
    </xf>
    <xf numFmtId="0" fontId="4" fillId="0" borderId="8" xfId="1" applyNumberFormat="1" applyFont="1" applyFill="1" applyBorder="1" applyAlignment="1">
      <alignment horizontal="center"/>
    </xf>
    <xf numFmtId="43" fontId="4" fillId="0" borderId="4" xfId="1" applyFont="1" applyFill="1" applyBorder="1"/>
    <xf numFmtId="43" fontId="4" fillId="0" borderId="4" xfId="1" applyFont="1" applyFill="1" applyBorder="1" applyAlignment="1">
      <alignment horizontal="right"/>
    </xf>
    <xf numFmtId="165" fontId="4" fillId="0" borderId="3" xfId="1" applyNumberFormat="1" applyFont="1" applyFill="1" applyBorder="1" applyAlignment="1">
      <alignment horizontal="center" vertical="center"/>
    </xf>
    <xf numFmtId="18" fontId="4" fillId="2" borderId="3" xfId="0" quotePrefix="1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165" fontId="4" fillId="2" borderId="3" xfId="1" applyNumberFormat="1" applyFont="1" applyFill="1" applyBorder="1" applyAlignment="1">
      <alignment horizontal="center" vertical="center"/>
    </xf>
    <xf numFmtId="164" fontId="4" fillId="2" borderId="3" xfId="1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165" fontId="6" fillId="0" borderId="3" xfId="1" applyNumberFormat="1" applyFont="1" applyFill="1" applyBorder="1" applyAlignment="1">
      <alignment horizontal="center" vertical="center"/>
    </xf>
    <xf numFmtId="165" fontId="4" fillId="2" borderId="3" xfId="1" applyNumberFormat="1" applyFont="1" applyFill="1" applyBorder="1" applyAlignment="1">
      <alignment horizontal="center"/>
    </xf>
    <xf numFmtId="43" fontId="4" fillId="2" borderId="5" xfId="1" applyFont="1" applyFill="1" applyBorder="1" applyAlignment="1">
      <alignment horizontal="right"/>
    </xf>
    <xf numFmtId="43" fontId="4" fillId="2" borderId="5" xfId="1" applyFont="1" applyFill="1" applyBorder="1" applyAlignment="1">
      <alignment horizontal="center"/>
    </xf>
    <xf numFmtId="43" fontId="2" fillId="2" borderId="5" xfId="1" applyFont="1" applyFill="1" applyBorder="1"/>
    <xf numFmtId="165" fontId="6" fillId="2" borderId="3" xfId="1" applyNumberFormat="1" applyFont="1" applyFill="1" applyBorder="1" applyAlignment="1">
      <alignment horizontal="center" vertical="center"/>
    </xf>
    <xf numFmtId="0" fontId="4" fillId="3" borderId="3" xfId="0" applyFont="1" applyFill="1" applyBorder="1"/>
    <xf numFmtId="165" fontId="4" fillId="3" borderId="3" xfId="1" applyNumberFormat="1" applyFont="1" applyFill="1" applyBorder="1" applyAlignment="1">
      <alignment horizontal="center"/>
    </xf>
    <xf numFmtId="43" fontId="7" fillId="0" borderId="5" xfId="1" applyFont="1" applyFill="1" applyBorder="1"/>
    <xf numFmtId="43" fontId="4" fillId="0" borderId="5" xfId="1" applyFont="1" applyFill="1" applyBorder="1" applyAlignment="1">
      <alignment horizontal="right"/>
    </xf>
    <xf numFmtId="43" fontId="4" fillId="0" borderId="5" xfId="1" applyFont="1" applyFill="1" applyBorder="1" applyAlignment="1">
      <alignment horizontal="center"/>
    </xf>
    <xf numFmtId="0" fontId="4" fillId="0" borderId="8" xfId="0" applyFont="1" applyBorder="1"/>
    <xf numFmtId="165" fontId="4" fillId="0" borderId="8" xfId="1" applyNumberFormat="1" applyFont="1" applyFill="1" applyBorder="1" applyAlignment="1">
      <alignment horizontal="center"/>
    </xf>
    <xf numFmtId="0" fontId="4" fillId="2" borderId="3" xfId="1" quotePrefix="1" applyNumberFormat="1" applyFont="1" applyFill="1" applyBorder="1" applyAlignment="1">
      <alignment horizontal="center"/>
    </xf>
    <xf numFmtId="0" fontId="4" fillId="2" borderId="8" xfId="0" applyFont="1" applyFill="1" applyBorder="1"/>
    <xf numFmtId="43" fontId="7" fillId="2" borderId="3" xfId="1" applyFont="1" applyFill="1" applyBorder="1" applyAlignment="1">
      <alignment horizontal="right"/>
    </xf>
    <xf numFmtId="18" fontId="4" fillId="0" borderId="3" xfId="1" quotePrefix="1" applyNumberFormat="1" applyFont="1" applyFill="1" applyBorder="1" applyAlignment="1">
      <alignment horizontal="center"/>
    </xf>
    <xf numFmtId="43" fontId="7" fillId="0" borderId="3" xfId="1" applyFont="1" applyFill="1" applyBorder="1"/>
    <xf numFmtId="0" fontId="0" fillId="0" borderId="3" xfId="0" applyBorder="1"/>
    <xf numFmtId="0" fontId="3" fillId="0" borderId="3" xfId="0" applyFont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165" fontId="8" fillId="0" borderId="3" xfId="1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7" fillId="0" borderId="3" xfId="0" applyFont="1" applyBorder="1"/>
    <xf numFmtId="0" fontId="9" fillId="0" borderId="3" xfId="0" applyFont="1" applyBorder="1" applyAlignment="1">
      <alignment horizontal="left"/>
    </xf>
    <xf numFmtId="165" fontId="9" fillId="0" borderId="3" xfId="1" applyNumberFormat="1" applyFont="1" applyFill="1" applyBorder="1" applyAlignment="1">
      <alignment horizontal="center"/>
    </xf>
    <xf numFmtId="43" fontId="9" fillId="0" borderId="3" xfId="1" applyFont="1" applyFill="1" applyBorder="1"/>
    <xf numFmtId="43" fontId="9" fillId="0" borderId="3" xfId="1" applyFont="1" applyFill="1" applyBorder="1" applyAlignment="1">
      <alignment horizontal="right"/>
    </xf>
    <xf numFmtId="0" fontId="4" fillId="2" borderId="3" xfId="0" quotePrefix="1" applyFont="1" applyFill="1" applyBorder="1" applyAlignment="1">
      <alignment horizontal="center"/>
    </xf>
    <xf numFmtId="0" fontId="4" fillId="2" borderId="3" xfId="1" applyNumberFormat="1" applyFont="1" applyFill="1" applyBorder="1" applyAlignment="1">
      <alignment horizontal="center"/>
    </xf>
    <xf numFmtId="43" fontId="7" fillId="0" borderId="3" xfId="1" applyFont="1" applyFill="1" applyBorder="1" applyAlignment="1">
      <alignment horizontal="right"/>
    </xf>
    <xf numFmtId="0" fontId="7" fillId="0" borderId="8" xfId="0" applyFont="1" applyBorder="1"/>
    <xf numFmtId="18" fontId="4" fillId="4" borderId="3" xfId="0" quotePrefix="1" applyNumberFormat="1" applyFont="1" applyFill="1" applyBorder="1" applyAlignment="1">
      <alignment horizontal="center" vertical="center"/>
    </xf>
    <xf numFmtId="17" fontId="0" fillId="0" borderId="3" xfId="0" applyNumberFormat="1" applyBorder="1"/>
    <xf numFmtId="0" fontId="4" fillId="2" borderId="3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2" borderId="3" xfId="0" quotePrefix="1" applyFont="1" applyFill="1" applyBorder="1" applyAlignment="1">
      <alignment horizontal="center" vertical="center"/>
    </xf>
    <xf numFmtId="0" fontId="4" fillId="0" borderId="4" xfId="1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/>
    <xf numFmtId="0" fontId="4" fillId="0" borderId="0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4" fillId="0" borderId="4" xfId="1" applyNumberFormat="1" applyFont="1" applyFill="1" applyBorder="1"/>
    <xf numFmtId="0" fontId="4" fillId="0" borderId="8" xfId="1" applyNumberFormat="1" applyFont="1" applyFill="1" applyBorder="1" applyAlignment="1">
      <alignment horizontal="left"/>
    </xf>
    <xf numFmtId="0" fontId="4" fillId="0" borderId="8" xfId="0" applyFont="1" applyBorder="1" applyAlignment="1">
      <alignment horizontal="left"/>
    </xf>
    <xf numFmtId="0" fontId="9" fillId="0" borderId="3" xfId="0" applyFont="1" applyBorder="1"/>
    <xf numFmtId="0" fontId="4" fillId="0" borderId="0" xfId="0" applyFont="1" applyBorder="1"/>
    <xf numFmtId="0" fontId="4" fillId="3" borderId="4" xfId="0" applyFont="1" applyFill="1" applyBorder="1"/>
    <xf numFmtId="0" fontId="7" fillId="0" borderId="4" xfId="0" applyFont="1" applyBorder="1" applyAlignment="1">
      <alignment horizontal="left"/>
    </xf>
    <xf numFmtId="165" fontId="4" fillId="0" borderId="7" xfId="1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165" fontId="4" fillId="3" borderId="7" xfId="1" applyNumberFormat="1" applyFont="1" applyFill="1" applyBorder="1" applyAlignment="1">
      <alignment horizontal="center"/>
    </xf>
    <xf numFmtId="43" fontId="4" fillId="0" borderId="7" xfId="1" applyFont="1" applyFill="1" applyBorder="1"/>
    <xf numFmtId="43" fontId="4" fillId="0" borderId="7" xfId="1" applyFont="1" applyFill="1" applyBorder="1" applyAlignment="1">
      <alignment horizontal="right"/>
    </xf>
    <xf numFmtId="43" fontId="2" fillId="2" borderId="3" xfId="1" applyFont="1" applyFill="1" applyBorder="1"/>
    <xf numFmtId="43" fontId="5" fillId="0" borderId="5" xfId="1" applyFont="1" applyFill="1" applyBorder="1"/>
    <xf numFmtId="43" fontId="5" fillId="2" borderId="5" xfId="1" applyFont="1" applyFill="1" applyBorder="1"/>
    <xf numFmtId="165" fontId="6" fillId="0" borderId="5" xfId="1" applyNumberFormat="1" applyFont="1" applyFill="1" applyBorder="1" applyAlignment="1">
      <alignment horizontal="center" vertical="center"/>
    </xf>
    <xf numFmtId="165" fontId="6" fillId="0" borderId="5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5" xfId="0" applyBorder="1"/>
    <xf numFmtId="43" fontId="4" fillId="2" borderId="0" xfId="1" applyFont="1" applyFill="1" applyBorder="1"/>
    <xf numFmtId="43" fontId="4" fillId="0" borderId="0" xfId="1" applyFont="1" applyFill="1" applyBorder="1"/>
    <xf numFmtId="165" fontId="6" fillId="2" borderId="0" xfId="1" applyNumberFormat="1" applyFont="1" applyFill="1" applyBorder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165" fontId="6" fillId="0" borderId="0" xfId="1" applyNumberFormat="1" applyFont="1" applyFill="1" applyBorder="1" applyAlignment="1">
      <alignment horizontal="center" vertical="center" wrapText="1"/>
    </xf>
    <xf numFmtId="165" fontId="6" fillId="2" borderId="0" xfId="1" applyNumberFormat="1" applyFont="1" applyFill="1" applyBorder="1" applyAlignment="1">
      <alignment horizontal="center" vertical="center" wrapText="1"/>
    </xf>
    <xf numFmtId="165" fontId="6" fillId="0" borderId="0" xfId="1" applyNumberFormat="1" applyFont="1" applyFill="1" applyBorder="1" applyAlignment="1">
      <alignment horizontal="center"/>
    </xf>
    <xf numFmtId="165" fontId="6" fillId="0" borderId="0" xfId="1" applyNumberFormat="1" applyFont="1" applyFill="1" applyBorder="1" applyAlignment="1">
      <alignment horizontal="center" vertical="center"/>
    </xf>
    <xf numFmtId="165" fontId="6" fillId="2" borderId="0" xfId="1" applyNumberFormat="1" applyFont="1" applyFill="1" applyBorder="1" applyAlignment="1">
      <alignment horizontal="center" vertical="center"/>
    </xf>
    <xf numFmtId="43" fontId="4" fillId="5" borderId="3" xfId="1" applyFont="1" applyFill="1" applyBorder="1" applyAlignment="1">
      <alignment horizontal="right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164" fontId="4" fillId="0" borderId="3" xfId="1" applyNumberFormat="1" applyFont="1" applyFill="1" applyBorder="1"/>
    <xf numFmtId="164" fontId="4" fillId="0" borderId="3" xfId="1" applyNumberFormat="1" applyFont="1" applyFill="1" applyBorder="1" applyAlignment="1">
      <alignment horizontal="right"/>
    </xf>
    <xf numFmtId="164" fontId="5" fillId="0" borderId="3" xfId="1" applyNumberFormat="1" applyFont="1" applyFill="1" applyBorder="1"/>
    <xf numFmtId="164" fontId="4" fillId="0" borderId="5" xfId="1" applyNumberFormat="1" applyFont="1" applyFill="1" applyBorder="1"/>
    <xf numFmtId="0" fontId="4" fillId="0" borderId="3" xfId="0" applyFont="1" applyFill="1" applyBorder="1" applyAlignment="1">
      <alignment horizontal="left"/>
    </xf>
    <xf numFmtId="164" fontId="4" fillId="0" borderId="5" xfId="1" applyNumberFormat="1" applyFont="1" applyFill="1" applyBorder="1" applyAlignment="1">
      <alignment horizontal="right"/>
    </xf>
    <xf numFmtId="164" fontId="4" fillId="0" borderId="5" xfId="1" applyNumberFormat="1" applyFont="1" applyFill="1" applyBorder="1" applyAlignment="1">
      <alignment horizontal="center"/>
    </xf>
    <xf numFmtId="164" fontId="2" fillId="0" borderId="5" xfId="1" applyNumberFormat="1" applyFont="1" applyFill="1" applyBorder="1"/>
    <xf numFmtId="0" fontId="4" fillId="0" borderId="3" xfId="0" applyNumberFormat="1" applyFont="1" applyFill="1" applyBorder="1"/>
    <xf numFmtId="164" fontId="4" fillId="2" borderId="3" xfId="1" applyNumberFormat="1" applyFont="1" applyFill="1" applyBorder="1"/>
    <xf numFmtId="164" fontId="4" fillId="2" borderId="3" xfId="1" applyNumberFormat="1" applyFont="1" applyFill="1" applyBorder="1" applyAlignment="1">
      <alignment horizontal="right"/>
    </xf>
    <xf numFmtId="164" fontId="4" fillId="2" borderId="5" xfId="1" applyNumberFormat="1" applyFont="1" applyFill="1" applyBorder="1"/>
    <xf numFmtId="164" fontId="2" fillId="0" borderId="3" xfId="1" applyNumberFormat="1" applyFont="1" applyFill="1" applyBorder="1"/>
    <xf numFmtId="164" fontId="4" fillId="0" borderId="6" xfId="1" applyNumberFormat="1" applyFont="1" applyFill="1" applyBorder="1"/>
    <xf numFmtId="164" fontId="4" fillId="0" borderId="3" xfId="1" applyNumberFormat="1" applyFont="1" applyFill="1" applyBorder="1" applyAlignment="1">
      <alignment horizontal="center"/>
    </xf>
    <xf numFmtId="164" fontId="4" fillId="2" borderId="6" xfId="1" applyNumberFormat="1" applyFont="1" applyFill="1" applyBorder="1"/>
    <xf numFmtId="164" fontId="4" fillId="2" borderId="3" xfId="1" applyNumberFormat="1" applyFont="1" applyFill="1" applyBorder="1" applyAlignment="1">
      <alignment horizontal="center"/>
    </xf>
    <xf numFmtId="0" fontId="4" fillId="0" borderId="3" xfId="0" applyNumberFormat="1" applyFont="1" applyFill="1" applyBorder="1" applyAlignment="1">
      <alignment horizontal="center"/>
    </xf>
    <xf numFmtId="164" fontId="5" fillId="2" borderId="3" xfId="1" applyNumberFormat="1" applyFont="1" applyFill="1" applyBorder="1"/>
    <xf numFmtId="0" fontId="4" fillId="2" borderId="3" xfId="0" applyNumberFormat="1" applyFont="1" applyFill="1" applyBorder="1" applyAlignment="1">
      <alignment horizontal="center"/>
    </xf>
    <xf numFmtId="18" fontId="4" fillId="2" borderId="3" xfId="0" applyNumberFormat="1" applyFont="1" applyFill="1" applyBorder="1" applyAlignment="1">
      <alignment horizontal="center"/>
    </xf>
    <xf numFmtId="164" fontId="4" fillId="0" borderId="4" xfId="1" applyNumberFormat="1" applyFont="1" applyFill="1" applyBorder="1"/>
    <xf numFmtId="164" fontId="4" fillId="0" borderId="4" xfId="1" applyNumberFormat="1" applyFont="1" applyFill="1" applyBorder="1" applyAlignment="1">
      <alignment horizontal="right"/>
    </xf>
    <xf numFmtId="0" fontId="4" fillId="0" borderId="3" xfId="0" applyFont="1" applyFill="1" applyBorder="1"/>
    <xf numFmtId="0" fontId="4" fillId="0" borderId="4" xfId="0" applyFont="1" applyFill="1" applyBorder="1" applyAlignment="1">
      <alignment horizontal="center"/>
    </xf>
    <xf numFmtId="0" fontId="2" fillId="2" borderId="3" xfId="0" applyFont="1" applyFill="1" applyBorder="1"/>
    <xf numFmtId="0" fontId="7" fillId="0" borderId="3" xfId="1" applyNumberFormat="1" applyFont="1" applyFill="1" applyBorder="1"/>
    <xf numFmtId="165" fontId="6" fillId="0" borderId="3" xfId="1" applyNumberFormat="1" applyFont="1" applyFill="1" applyBorder="1" applyAlignment="1">
      <alignment horizontal="left" vertical="center"/>
    </xf>
    <xf numFmtId="164" fontId="7" fillId="0" borderId="3" xfId="1" applyNumberFormat="1" applyFont="1" applyFill="1" applyBorder="1"/>
    <xf numFmtId="0" fontId="4" fillId="0" borderId="3" xfId="0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4" xfId="0" applyNumberFormat="1" applyFont="1" applyFill="1" applyBorder="1" applyAlignment="1">
      <alignment horizontal="center"/>
    </xf>
    <xf numFmtId="0" fontId="4" fillId="0" borderId="8" xfId="0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/>
    </xf>
    <xf numFmtId="0" fontId="4" fillId="0" borderId="4" xfId="0" applyFont="1" applyFill="1" applyBorder="1"/>
    <xf numFmtId="164" fontId="4" fillId="2" borderId="4" xfId="1" applyNumberFormat="1" applyFont="1" applyFill="1" applyBorder="1"/>
    <xf numFmtId="164" fontId="4" fillId="2" borderId="5" xfId="1" applyNumberFormat="1" applyFont="1" applyFill="1" applyBorder="1" applyAlignment="1">
      <alignment horizontal="center" vertical="center" wrapText="1"/>
    </xf>
    <xf numFmtId="43" fontId="7" fillId="0" borderId="6" xfId="1" applyFont="1" applyFill="1" applyBorder="1"/>
    <xf numFmtId="164" fontId="7" fillId="0" borderId="5" xfId="1" applyNumberFormat="1" applyFont="1" applyFill="1" applyBorder="1"/>
    <xf numFmtId="164" fontId="4" fillId="2" borderId="5" xfId="1" applyNumberFormat="1" applyFont="1" applyFill="1" applyBorder="1" applyAlignment="1">
      <alignment horizontal="right"/>
    </xf>
    <xf numFmtId="43" fontId="4" fillId="0" borderId="7" xfId="1" applyFont="1" applyFill="1" applyBorder="1" applyAlignment="1">
      <alignment horizontal="center"/>
    </xf>
    <xf numFmtId="43" fontId="2" fillId="0" borderId="7" xfId="1" applyFont="1" applyFill="1" applyBorder="1"/>
    <xf numFmtId="164" fontId="5" fillId="0" borderId="5" xfId="1" applyNumberFormat="1" applyFont="1" applyFill="1" applyBorder="1"/>
    <xf numFmtId="164" fontId="5" fillId="2" borderId="5" xfId="1" applyNumberFormat="1" applyFont="1" applyFill="1" applyBorder="1"/>
    <xf numFmtId="165" fontId="6" fillId="0" borderId="5" xfId="1" applyNumberFormat="1" applyFont="1" applyFill="1" applyBorder="1" applyAlignment="1">
      <alignment horizontal="left" vertical="center"/>
    </xf>
    <xf numFmtId="0" fontId="0" fillId="0" borderId="0" xfId="0" applyBorder="1"/>
    <xf numFmtId="17" fontId="0" fillId="0" borderId="0" xfId="0" applyNumberFormat="1"/>
    <xf numFmtId="0" fontId="7" fillId="2" borderId="3" xfId="0" applyNumberFormat="1" applyFont="1" applyFill="1" applyBorder="1"/>
    <xf numFmtId="164" fontId="7" fillId="2" borderId="3" xfId="1" applyNumberFormat="1" applyFont="1" applyFill="1" applyBorder="1" applyAlignment="1">
      <alignment horizontal="right"/>
    </xf>
    <xf numFmtId="164" fontId="7" fillId="0" borderId="3" xfId="1" applyNumberFormat="1" applyFont="1" applyFill="1" applyBorder="1" applyAlignment="1">
      <alignment horizontal="right"/>
    </xf>
    <xf numFmtId="164" fontId="10" fillId="2" borderId="3" xfId="1" applyNumberFormat="1" applyFont="1" applyFill="1" applyBorder="1" applyAlignment="1">
      <alignment horizontal="right"/>
    </xf>
    <xf numFmtId="0" fontId="4" fillId="2" borderId="4" xfId="1" quotePrefix="1" applyNumberFormat="1" applyFont="1" applyFill="1" applyBorder="1" applyAlignment="1">
      <alignment horizontal="center"/>
    </xf>
    <xf numFmtId="0" fontId="4" fillId="2" borderId="4" xfId="1" applyNumberFormat="1" applyFont="1" applyFill="1" applyBorder="1" applyAlignment="1">
      <alignment horizontal="center"/>
    </xf>
    <xf numFmtId="0" fontId="4" fillId="2" borderId="4" xfId="0" quotePrefix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0" borderId="8" xfId="1" applyNumberFormat="1" applyFont="1" applyFill="1" applyBorder="1"/>
    <xf numFmtId="0" fontId="4" fillId="2" borderId="4" xfId="1" applyNumberFormat="1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3" xfId="1" applyNumberFormat="1" applyFont="1" applyFill="1" applyBorder="1" applyAlignment="1">
      <alignment horizontal="left"/>
    </xf>
    <xf numFmtId="0" fontId="4" fillId="0" borderId="7" xfId="0" applyFont="1" applyBorder="1" applyAlignment="1">
      <alignment horizontal="center"/>
    </xf>
    <xf numFmtId="165" fontId="4" fillId="0" borderId="4" xfId="1" applyNumberFormat="1" applyFont="1" applyFill="1" applyBorder="1" applyAlignment="1">
      <alignment horizontal="center"/>
    </xf>
    <xf numFmtId="165" fontId="4" fillId="2" borderId="7" xfId="1" applyNumberFormat="1" applyFont="1" applyFill="1" applyBorder="1" applyAlignment="1">
      <alignment horizontal="center"/>
    </xf>
    <xf numFmtId="43" fontId="4" fillId="2" borderId="4" xfId="1" applyFont="1" applyFill="1" applyBorder="1" applyAlignment="1">
      <alignment horizontal="right"/>
    </xf>
    <xf numFmtId="43" fontId="4" fillId="2" borderId="4" xfId="1" applyFont="1" applyFill="1" applyBorder="1"/>
    <xf numFmtId="165" fontId="6" fillId="2" borderId="5" xfId="1" applyNumberFormat="1" applyFont="1" applyFill="1" applyBorder="1" applyAlignment="1">
      <alignment horizontal="center"/>
    </xf>
    <xf numFmtId="18" fontId="4" fillId="2" borderId="8" xfId="0" applyNumberFormat="1" applyFont="1" applyFill="1" applyBorder="1" applyAlignment="1">
      <alignment horizontal="center"/>
    </xf>
    <xf numFmtId="0" fontId="4" fillId="2" borderId="8" xfId="1" quotePrefix="1" applyNumberFormat="1" applyFont="1" applyFill="1" applyBorder="1" applyAlignment="1">
      <alignment horizontal="center"/>
    </xf>
    <xf numFmtId="0" fontId="4" fillId="0" borderId="9" xfId="1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center"/>
    </xf>
    <xf numFmtId="0" fontId="4" fillId="2" borderId="4" xfId="0" applyFont="1" applyFill="1" applyBorder="1"/>
    <xf numFmtId="0" fontId="4" fillId="2" borderId="8" xfId="1" applyNumberFormat="1" applyFont="1" applyFill="1" applyBorder="1"/>
    <xf numFmtId="0" fontId="4" fillId="0" borderId="0" xfId="0" applyFont="1" applyFill="1" applyBorder="1" applyAlignment="1">
      <alignment horizontal="left" vertical="center"/>
    </xf>
    <xf numFmtId="0" fontId="4" fillId="0" borderId="4" xfId="1" applyNumberFormat="1" applyFont="1" applyFill="1" applyBorder="1" applyAlignment="1">
      <alignment horizontal="left"/>
    </xf>
    <xf numFmtId="0" fontId="9" fillId="0" borderId="8" xfId="0" applyFont="1" applyBorder="1" applyAlignment="1">
      <alignment horizontal="left"/>
    </xf>
    <xf numFmtId="0" fontId="4" fillId="3" borderId="0" xfId="0" applyFont="1" applyFill="1" applyBorder="1"/>
    <xf numFmtId="164" fontId="4" fillId="2" borderId="7" xfId="1" applyNumberFormat="1" applyFont="1" applyFill="1" applyBorder="1" applyAlignment="1">
      <alignment horizontal="center"/>
    </xf>
    <xf numFmtId="164" fontId="4" fillId="0" borderId="7" xfId="1" applyNumberFormat="1" applyFont="1" applyFill="1" applyBorder="1" applyAlignment="1">
      <alignment horizontal="center"/>
    </xf>
    <xf numFmtId="165" fontId="4" fillId="2" borderId="8" xfId="1" applyNumberFormat="1" applyFont="1" applyFill="1" applyBorder="1" applyAlignment="1">
      <alignment horizontal="center"/>
    </xf>
    <xf numFmtId="165" fontId="8" fillId="0" borderId="8" xfId="1" applyNumberFormat="1" applyFont="1" applyFill="1" applyBorder="1" applyAlignment="1">
      <alignment horizontal="center"/>
    </xf>
    <xf numFmtId="164" fontId="4" fillId="0" borderId="8" xfId="1" applyNumberFormat="1" applyFont="1" applyFill="1" applyBorder="1" applyAlignment="1">
      <alignment horizontal="center"/>
    </xf>
    <xf numFmtId="164" fontId="7" fillId="2" borderId="5" xfId="1" applyNumberFormat="1" applyFont="1" applyFill="1" applyBorder="1"/>
    <xf numFmtId="43" fontId="7" fillId="0" borderId="4" xfId="1" applyFont="1" applyFill="1" applyBorder="1"/>
    <xf numFmtId="43" fontId="4" fillId="5" borderId="5" xfId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Y669"/>
  <sheetViews>
    <sheetView tabSelected="1" topLeftCell="D1" workbookViewId="0">
      <selection activeCell="Q673" sqref="Q673"/>
    </sheetView>
  </sheetViews>
  <sheetFormatPr defaultRowHeight="15"/>
  <cols>
    <col min="1" max="1" width="7.42578125" customWidth="1"/>
    <col min="2" max="2" width="6.28515625" customWidth="1"/>
    <col min="3" max="3" width="27.42578125" customWidth="1"/>
    <col min="4" max="4" width="13.28515625" customWidth="1"/>
    <col min="5" max="5" width="11.42578125" customWidth="1"/>
    <col min="7" max="7" width="11.140625" customWidth="1"/>
    <col min="9" max="9" width="11.140625" customWidth="1"/>
    <col min="15" max="16" width="10.85546875" customWidth="1"/>
    <col min="17" max="17" width="10.28515625" customWidth="1"/>
    <col min="18" max="18" width="10" bestFit="1" customWidth="1"/>
    <col min="21" max="21" width="11.140625" customWidth="1"/>
  </cols>
  <sheetData>
    <row r="1" spans="1:25" ht="33.75">
      <c r="A1" s="68" t="s">
        <v>114</v>
      </c>
      <c r="B1" s="1" t="s">
        <v>0</v>
      </c>
      <c r="C1" s="2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153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5" t="s">
        <v>15</v>
      </c>
      <c r="S1" s="4" t="s">
        <v>16</v>
      </c>
      <c r="T1" s="4" t="s">
        <v>17</v>
      </c>
      <c r="U1" s="4" t="s">
        <v>18</v>
      </c>
      <c r="V1" s="6" t="s">
        <v>19</v>
      </c>
      <c r="W1" s="5" t="s">
        <v>20</v>
      </c>
      <c r="X1" s="5" t="s">
        <v>21</v>
      </c>
      <c r="Y1" s="7" t="s">
        <v>22</v>
      </c>
    </row>
    <row r="2" spans="1:25" hidden="1">
      <c r="A2" s="84">
        <v>43922</v>
      </c>
      <c r="B2" s="49">
        <v>25</v>
      </c>
      <c r="C2" s="39" t="s">
        <v>68</v>
      </c>
      <c r="D2" s="40" t="s">
        <v>62</v>
      </c>
      <c r="E2" s="11">
        <f>8627+733</f>
        <v>9360</v>
      </c>
      <c r="F2" s="12">
        <f>SUM(E2*10%)</f>
        <v>936</v>
      </c>
      <c r="G2" s="12">
        <f>SUM(E2*30%)</f>
        <v>2808</v>
      </c>
      <c r="H2" s="12">
        <f>SUM(E2*10%)</f>
        <v>936</v>
      </c>
      <c r="I2" s="12">
        <f>E2+F2+G2+H2</f>
        <v>14040</v>
      </c>
      <c r="J2" s="12">
        <v>0</v>
      </c>
      <c r="K2" s="12">
        <v>0</v>
      </c>
      <c r="L2" s="124">
        <f>SUM(I2:K2)</f>
        <v>14040</v>
      </c>
      <c r="M2" s="12">
        <v>0</v>
      </c>
      <c r="N2" s="12">
        <v>0</v>
      </c>
      <c r="O2" s="12">
        <f>ROUND(SUM(E2+F2)*13%,0)</f>
        <v>1338</v>
      </c>
      <c r="P2" s="12">
        <f>SUM(I2:O2)</f>
        <v>29418</v>
      </c>
      <c r="Q2" s="12">
        <f>ROUND(SUM(E2+F2)*12%,0)</f>
        <v>1236</v>
      </c>
      <c r="R2" s="11">
        <v>0</v>
      </c>
      <c r="S2" s="11">
        <v>0</v>
      </c>
      <c r="T2" s="11">
        <v>0</v>
      </c>
      <c r="U2" s="11">
        <v>0</v>
      </c>
      <c r="V2" s="14">
        <f>P2-(M2+N2+O2+Q2+R2+S2+T2)</f>
        <v>26844</v>
      </c>
      <c r="W2" s="14">
        <v>1000</v>
      </c>
      <c r="X2" s="14">
        <f>V2-W2</f>
        <v>25844</v>
      </c>
      <c r="Y2" s="50" t="s">
        <v>25</v>
      </c>
    </row>
    <row r="3" spans="1:25" hidden="1">
      <c r="A3" s="84">
        <v>43952</v>
      </c>
      <c r="B3" s="49">
        <v>25</v>
      </c>
      <c r="C3" s="39" t="s">
        <v>68</v>
      </c>
      <c r="D3" s="40" t="s">
        <v>62</v>
      </c>
      <c r="E3" s="11">
        <f>8627+733</f>
        <v>9360</v>
      </c>
      <c r="F3" s="12">
        <f>SUM(E3*10%)</f>
        <v>936</v>
      </c>
      <c r="G3" s="12">
        <f>SUM(E3*30%)</f>
        <v>2808</v>
      </c>
      <c r="H3" s="12">
        <f>SUM(E3*10%)</f>
        <v>936</v>
      </c>
      <c r="I3" s="12">
        <f>E3+F3+G3+H3</f>
        <v>14040</v>
      </c>
      <c r="J3" s="12">
        <v>0</v>
      </c>
      <c r="K3" s="12">
        <v>0</v>
      </c>
      <c r="L3" s="124">
        <f>SUM(I3:K3)</f>
        <v>14040</v>
      </c>
      <c r="M3" s="12">
        <v>0</v>
      </c>
      <c r="N3" s="12">
        <v>0</v>
      </c>
      <c r="O3" s="12">
        <f>ROUND(SUM(E3+F3)*13%,0)</f>
        <v>1338</v>
      </c>
      <c r="P3" s="12">
        <f>SUM(I3:O3)</f>
        <v>29418</v>
      </c>
      <c r="Q3" s="12">
        <f>ROUND(SUM(E3+F3)*12%,0)</f>
        <v>1236</v>
      </c>
      <c r="R3" s="11">
        <v>0</v>
      </c>
      <c r="S3" s="11">
        <v>0</v>
      </c>
      <c r="T3" s="11">
        <v>0</v>
      </c>
      <c r="U3" s="11">
        <v>0</v>
      </c>
      <c r="V3" s="14">
        <f>P3-(M3+N3+O3+Q3+R3+S3+T3)</f>
        <v>26844</v>
      </c>
      <c r="W3" s="14"/>
      <c r="X3" s="14">
        <f>V3-W3</f>
        <v>26844</v>
      </c>
      <c r="Y3" s="50" t="s">
        <v>25</v>
      </c>
    </row>
    <row r="4" spans="1:25" hidden="1">
      <c r="A4" s="84">
        <v>43983</v>
      </c>
      <c r="B4" s="49">
        <v>24</v>
      </c>
      <c r="C4" s="39" t="s">
        <v>68</v>
      </c>
      <c r="D4" s="40" t="s">
        <v>62</v>
      </c>
      <c r="E4" s="27">
        <f>8627+733</f>
        <v>9360</v>
      </c>
      <c r="F4" s="12">
        <f>SUM(E4*10%)</f>
        <v>936</v>
      </c>
      <c r="G4" s="12">
        <f>SUM(E4*30%)</f>
        <v>2808</v>
      </c>
      <c r="H4" s="12">
        <f>SUM(E4*10%)</f>
        <v>936</v>
      </c>
      <c r="I4" s="12">
        <f>E4+F4+G4+H4</f>
        <v>14040</v>
      </c>
      <c r="J4" s="12">
        <v>0</v>
      </c>
      <c r="K4" s="12">
        <v>0</v>
      </c>
      <c r="L4" s="124">
        <f>SUM(I4:K4)</f>
        <v>14040</v>
      </c>
      <c r="M4" s="12">
        <v>0</v>
      </c>
      <c r="N4" s="12">
        <v>0</v>
      </c>
      <c r="O4" s="12">
        <f>ROUND(SUM(E4+F4)*13%,0)</f>
        <v>1338</v>
      </c>
      <c r="P4" s="12">
        <f>SUM(I4:O4)</f>
        <v>29418</v>
      </c>
      <c r="Q4" s="12">
        <f>ROUND(SUM(E4+F4)*12%,0)</f>
        <v>1236</v>
      </c>
      <c r="R4" s="11">
        <v>0</v>
      </c>
      <c r="S4" s="11">
        <v>0</v>
      </c>
      <c r="T4" s="11">
        <v>0</v>
      </c>
      <c r="U4" s="11">
        <v>0</v>
      </c>
      <c r="V4" s="14">
        <f>P4-(M4+N4+O4+Q4+R4+S4+T4)</f>
        <v>26844</v>
      </c>
      <c r="W4" s="110" t="s">
        <v>25</v>
      </c>
      <c r="X4" s="114"/>
      <c r="Y4" s="68"/>
    </row>
    <row r="5" spans="1:25" hidden="1">
      <c r="A5" s="84">
        <v>44013</v>
      </c>
      <c r="B5" s="49">
        <v>25</v>
      </c>
      <c r="C5" s="39" t="s">
        <v>68</v>
      </c>
      <c r="D5" s="40" t="s">
        <v>62</v>
      </c>
      <c r="E5" s="27">
        <f>8627+733</f>
        <v>9360</v>
      </c>
      <c r="F5" s="12">
        <f>SUM(E5*10%)</f>
        <v>936</v>
      </c>
      <c r="G5" s="12">
        <f>SUM(E5*30%)</f>
        <v>2808</v>
      </c>
      <c r="H5" s="12">
        <f>SUM(E5*10%)</f>
        <v>936</v>
      </c>
      <c r="I5" s="12">
        <f>E5+F5+G5+H5</f>
        <v>14040</v>
      </c>
      <c r="J5" s="12">
        <v>0</v>
      </c>
      <c r="K5" s="12">
        <v>0</v>
      </c>
      <c r="L5" s="124">
        <f>SUM(I5:K5)</f>
        <v>14040</v>
      </c>
      <c r="M5" s="12">
        <v>0</v>
      </c>
      <c r="N5" s="12">
        <v>0</v>
      </c>
      <c r="O5" s="12">
        <f>ROUND(SUM(E5+F5)*13%,0)</f>
        <v>1338</v>
      </c>
      <c r="P5" s="12">
        <f>SUM(I5:O5)</f>
        <v>29418</v>
      </c>
      <c r="Q5" s="12">
        <f>ROUND(SUM(E5+F5)*12%,0)</f>
        <v>1236</v>
      </c>
      <c r="R5" s="11">
        <v>0</v>
      </c>
      <c r="S5" s="11">
        <v>0</v>
      </c>
      <c r="T5" s="11">
        <v>0</v>
      </c>
      <c r="U5" s="11">
        <v>0</v>
      </c>
      <c r="V5" s="14">
        <f>P5-(M5+N5+O5+Q5+R5+S5+T5)</f>
        <v>26844</v>
      </c>
      <c r="W5" s="110" t="s">
        <v>25</v>
      </c>
      <c r="X5" s="114"/>
      <c r="Y5" s="68"/>
    </row>
    <row r="6" spans="1:25" hidden="1">
      <c r="A6" s="84">
        <v>44044</v>
      </c>
      <c r="B6" s="49">
        <v>25</v>
      </c>
      <c r="C6" s="92" t="s">
        <v>68</v>
      </c>
      <c r="D6" s="102" t="s">
        <v>62</v>
      </c>
      <c r="E6" s="105">
        <f>8627+733</f>
        <v>9360</v>
      </c>
      <c r="F6" s="106">
        <f>SUM(E6*10%)</f>
        <v>936</v>
      </c>
      <c r="G6" s="106">
        <f>SUM(E6*30%)</f>
        <v>2808</v>
      </c>
      <c r="H6" s="106">
        <f>SUM(E6*10%)</f>
        <v>936</v>
      </c>
      <c r="I6" s="12">
        <f>E6+F6+G6+H6</f>
        <v>14040</v>
      </c>
      <c r="J6" s="106">
        <v>0</v>
      </c>
      <c r="K6" s="106">
        <v>0</v>
      </c>
      <c r="L6" s="124">
        <f>SUM(I6:K6)</f>
        <v>14040</v>
      </c>
      <c r="M6" s="12">
        <v>0</v>
      </c>
      <c r="N6" s="106">
        <v>0</v>
      </c>
      <c r="O6" s="12">
        <f>ROUND(SUM(E6+F6)*13%,0)</f>
        <v>1338</v>
      </c>
      <c r="P6" s="12">
        <f>SUM(I6:O6)</f>
        <v>29418</v>
      </c>
      <c r="Q6" s="106">
        <f>ROUND(SUM(E6+F6)*12%,0)</f>
        <v>1236</v>
      </c>
      <c r="R6" s="105">
        <v>0</v>
      </c>
      <c r="S6" s="105">
        <v>0</v>
      </c>
      <c r="T6" s="105">
        <v>0</v>
      </c>
      <c r="U6" s="105">
        <v>0</v>
      </c>
      <c r="V6" s="14">
        <f>P6-(M6+N6+O6+Q6+R6+S6+T6)</f>
        <v>26844</v>
      </c>
      <c r="W6" s="110" t="s">
        <v>25</v>
      </c>
      <c r="X6" s="114"/>
      <c r="Y6" s="68"/>
    </row>
    <row r="7" spans="1:25" hidden="1">
      <c r="A7" s="84">
        <v>44075</v>
      </c>
      <c r="B7" s="10">
        <v>25</v>
      </c>
      <c r="C7" s="39" t="s">
        <v>68</v>
      </c>
      <c r="D7" s="40" t="s">
        <v>62</v>
      </c>
      <c r="E7" s="27">
        <f>8627+733</f>
        <v>9360</v>
      </c>
      <c r="F7" s="12">
        <f>SUM(E7*10%)</f>
        <v>936</v>
      </c>
      <c r="G7" s="12">
        <f>SUM(E7*30%)</f>
        <v>2808</v>
      </c>
      <c r="H7" s="12">
        <f>SUM(E7*10%)</f>
        <v>936</v>
      </c>
      <c r="I7" s="12">
        <f>E7+F7+G7+H7</f>
        <v>14040</v>
      </c>
      <c r="J7" s="12">
        <v>0</v>
      </c>
      <c r="K7" s="12">
        <v>0</v>
      </c>
      <c r="L7" s="124">
        <f>SUM(I7:K7)</f>
        <v>14040</v>
      </c>
      <c r="M7" s="12">
        <v>0</v>
      </c>
      <c r="N7" s="12">
        <v>0</v>
      </c>
      <c r="O7" s="12">
        <f>ROUND(SUM(E7+F7)*13%,0)</f>
        <v>1338</v>
      </c>
      <c r="P7" s="12">
        <f>SUM(I7:O7)</f>
        <v>29418</v>
      </c>
      <c r="Q7" s="12">
        <f>ROUND(SUM(E7+F7)*12%,0)</f>
        <v>1236</v>
      </c>
      <c r="R7" s="11">
        <v>0</v>
      </c>
      <c r="S7" s="11">
        <v>0</v>
      </c>
      <c r="T7" s="11">
        <v>0</v>
      </c>
      <c r="U7" s="11">
        <v>0</v>
      </c>
      <c r="V7" s="14">
        <f>P7-(M7+N7+O7+Q7+R7+S7+T7)</f>
        <v>26844</v>
      </c>
      <c r="W7" s="110" t="s">
        <v>25</v>
      </c>
      <c r="X7" s="114"/>
      <c r="Y7" s="68"/>
    </row>
    <row r="8" spans="1:25" hidden="1">
      <c r="A8" s="84">
        <v>44105</v>
      </c>
      <c r="B8" s="49">
        <v>25</v>
      </c>
      <c r="C8" s="39" t="s">
        <v>68</v>
      </c>
      <c r="D8" s="40" t="s">
        <v>62</v>
      </c>
      <c r="E8" s="11">
        <f>8627+733</f>
        <v>9360</v>
      </c>
      <c r="F8" s="12">
        <f>SUM(E8*10%)</f>
        <v>936</v>
      </c>
      <c r="G8" s="12">
        <f>SUM(E8*30%)</f>
        <v>2808</v>
      </c>
      <c r="H8" s="12">
        <f>SUM(E8*10%)</f>
        <v>936</v>
      </c>
      <c r="I8" s="12">
        <f>E8+F8+G8+H8</f>
        <v>14040</v>
      </c>
      <c r="J8" s="12">
        <v>0</v>
      </c>
      <c r="K8" s="12">
        <v>0</v>
      </c>
      <c r="L8" s="124">
        <f>SUM(I8:K8)</f>
        <v>14040</v>
      </c>
      <c r="M8" s="12">
        <v>0</v>
      </c>
      <c r="N8" s="12">
        <v>0</v>
      </c>
      <c r="O8" s="12">
        <f>ROUND(SUM(E8+F8)*13%,0)</f>
        <v>1338</v>
      </c>
      <c r="P8" s="12">
        <f>SUM(I8:O8)</f>
        <v>29418</v>
      </c>
      <c r="Q8" s="12">
        <f>ROUND(SUM(E8+F8)*12%,0)</f>
        <v>1236</v>
      </c>
      <c r="R8" s="11">
        <v>0</v>
      </c>
      <c r="S8" s="11">
        <v>0</v>
      </c>
      <c r="T8" s="11">
        <v>0</v>
      </c>
      <c r="U8" s="11">
        <v>0</v>
      </c>
      <c r="V8" s="14">
        <f>P8-(M8+N8+O8+Q8+R8+S8+T8)</f>
        <v>26844</v>
      </c>
      <c r="W8" s="110" t="s">
        <v>25</v>
      </c>
      <c r="X8" s="114"/>
      <c r="Y8" s="68"/>
    </row>
    <row r="9" spans="1:25" hidden="1">
      <c r="A9" s="84">
        <v>44136</v>
      </c>
      <c r="B9" s="10">
        <v>25</v>
      </c>
      <c r="C9" s="39" t="s">
        <v>68</v>
      </c>
      <c r="D9" s="40" t="s">
        <v>62</v>
      </c>
      <c r="E9" s="11">
        <f>8627+733</f>
        <v>9360</v>
      </c>
      <c r="F9" s="12">
        <f>SUM(E9*10%)</f>
        <v>936</v>
      </c>
      <c r="G9" s="12">
        <f>SUM(E9*30%)</f>
        <v>2808</v>
      </c>
      <c r="H9" s="12">
        <f>SUM(E9*10%)</f>
        <v>936</v>
      </c>
      <c r="I9" s="12">
        <f>E9+F9+G9+H9</f>
        <v>14040</v>
      </c>
      <c r="J9" s="12">
        <v>0</v>
      </c>
      <c r="K9" s="12">
        <v>0</v>
      </c>
      <c r="L9" s="124">
        <f>SUM(I9:K9)</f>
        <v>14040</v>
      </c>
      <c r="M9" s="12">
        <v>0</v>
      </c>
      <c r="N9" s="12">
        <v>0</v>
      </c>
      <c r="O9" s="12">
        <f>ROUND(SUM(E9+F9)*13%,0)</f>
        <v>1338</v>
      </c>
      <c r="P9" s="12">
        <f>SUM(I9:O9)</f>
        <v>29418</v>
      </c>
      <c r="Q9" s="12">
        <f>ROUND(SUM(E9+F9)*12%,0)</f>
        <v>1236</v>
      </c>
      <c r="R9" s="11">
        <v>0</v>
      </c>
      <c r="S9" s="11">
        <v>0</v>
      </c>
      <c r="T9" s="11">
        <v>0</v>
      </c>
      <c r="U9" s="11">
        <v>0</v>
      </c>
      <c r="V9" s="14">
        <f>P9-(M9+N9+O9+Q9+R9+S9+T9)</f>
        <v>26844</v>
      </c>
      <c r="W9" s="110" t="s">
        <v>25</v>
      </c>
      <c r="X9" s="114"/>
      <c r="Y9" s="68"/>
    </row>
    <row r="10" spans="1:25" hidden="1">
      <c r="A10" s="84">
        <v>44166</v>
      </c>
      <c r="B10" s="10">
        <v>26</v>
      </c>
      <c r="C10" s="39" t="s">
        <v>68</v>
      </c>
      <c r="D10" s="40" t="s">
        <v>62</v>
      </c>
      <c r="E10" s="11">
        <f>8627+733</f>
        <v>9360</v>
      </c>
      <c r="F10" s="12">
        <f>SUM(E10*10%)</f>
        <v>936</v>
      </c>
      <c r="G10" s="12">
        <f>SUM(E10*30%)</f>
        <v>2808</v>
      </c>
      <c r="H10" s="12">
        <f>SUM(E10*10%)</f>
        <v>936</v>
      </c>
      <c r="I10" s="12">
        <f>E10+F10+G10+H10</f>
        <v>14040</v>
      </c>
      <c r="J10" s="12">
        <v>0</v>
      </c>
      <c r="K10" s="12">
        <v>0</v>
      </c>
      <c r="L10" s="124">
        <f>SUM(I10:K10)</f>
        <v>14040</v>
      </c>
      <c r="M10" s="12">
        <v>0</v>
      </c>
      <c r="N10" s="12">
        <v>0</v>
      </c>
      <c r="O10" s="12">
        <f>ROUND(SUM(E10+F10)*13%,0)</f>
        <v>1338</v>
      </c>
      <c r="P10" s="12">
        <f>SUM(I10:O10)</f>
        <v>29418</v>
      </c>
      <c r="Q10" s="12">
        <f>ROUND(SUM(E10+F10)*12%,0)</f>
        <v>1236</v>
      </c>
      <c r="R10" s="11">
        <v>0</v>
      </c>
      <c r="S10" s="11">
        <v>0</v>
      </c>
      <c r="T10" s="11">
        <v>0</v>
      </c>
      <c r="U10" s="11">
        <v>0</v>
      </c>
      <c r="V10" s="14">
        <f>P10-(M10+N10+O10+Q10+R10+S10+T10)</f>
        <v>26844</v>
      </c>
      <c r="W10" s="110" t="s">
        <v>25</v>
      </c>
      <c r="X10" s="114"/>
      <c r="Y10" s="68"/>
    </row>
    <row r="11" spans="1:25" hidden="1">
      <c r="A11" s="84">
        <v>44197</v>
      </c>
      <c r="B11" s="126">
        <v>27</v>
      </c>
      <c r="C11" s="150" t="s">
        <v>68</v>
      </c>
      <c r="D11" s="40" t="s">
        <v>62</v>
      </c>
      <c r="E11" s="127">
        <f>8627+733</f>
        <v>9360</v>
      </c>
      <c r="F11" s="128">
        <f>SUM(E11*10%)</f>
        <v>936</v>
      </c>
      <c r="G11" s="128">
        <f>SUM(E11*30%)</f>
        <v>2808</v>
      </c>
      <c r="H11" s="128">
        <f>SUM(E11*10%)</f>
        <v>936</v>
      </c>
      <c r="I11" s="128">
        <f>E11+F11+G11+H11</f>
        <v>14040</v>
      </c>
      <c r="J11" s="128">
        <v>0</v>
      </c>
      <c r="K11" s="128">
        <v>0</v>
      </c>
      <c r="L11" s="124">
        <f>SUM(I11:K11)</f>
        <v>14040</v>
      </c>
      <c r="M11" s="128">
        <v>0</v>
      </c>
      <c r="N11" s="128">
        <v>0</v>
      </c>
      <c r="O11" s="128">
        <f>ROUND(SUM(E11+F11)*13%,0)</f>
        <v>1338</v>
      </c>
      <c r="P11" s="128">
        <f>SUM(I11:O11)</f>
        <v>29418</v>
      </c>
      <c r="Q11" s="128">
        <f>ROUND(SUM(E11+F11)*12%,0)</f>
        <v>1236</v>
      </c>
      <c r="R11" s="127">
        <v>0</v>
      </c>
      <c r="S11" s="127">
        <v>0</v>
      </c>
      <c r="T11" s="127">
        <v>0</v>
      </c>
      <c r="U11" s="127">
        <v>0</v>
      </c>
      <c r="V11" s="130">
        <f>P11-(M11+N11+O11+Q11+R11+S11+T11)</f>
        <v>26844</v>
      </c>
      <c r="W11" s="110" t="s">
        <v>25</v>
      </c>
      <c r="X11" s="114"/>
      <c r="Y11" s="68"/>
    </row>
    <row r="12" spans="1:25" hidden="1">
      <c r="A12" s="84">
        <v>44228</v>
      </c>
      <c r="B12" s="126">
        <v>27</v>
      </c>
      <c r="C12" s="150" t="s">
        <v>68</v>
      </c>
      <c r="D12" s="40" t="s">
        <v>62</v>
      </c>
      <c r="E12" s="140">
        <f>8627+733</f>
        <v>9360</v>
      </c>
      <c r="F12" s="128">
        <f>SUM(E12*10%)</f>
        <v>936</v>
      </c>
      <c r="G12" s="128">
        <f>SUM(E12*30%)</f>
        <v>2808</v>
      </c>
      <c r="H12" s="128">
        <f>SUM(E12*10%)</f>
        <v>936</v>
      </c>
      <c r="I12" s="128">
        <f>E12+F12+G12+H12</f>
        <v>14040</v>
      </c>
      <c r="J12" s="128">
        <v>0</v>
      </c>
      <c r="K12" s="128">
        <v>0</v>
      </c>
      <c r="L12" s="124">
        <f>SUM(I12:K12)</f>
        <v>14040</v>
      </c>
      <c r="M12" s="128">
        <v>0</v>
      </c>
      <c r="N12" s="128">
        <v>0</v>
      </c>
      <c r="O12" s="128">
        <f>ROUND(SUM(E12+F12)*13%,0)</f>
        <v>1338</v>
      </c>
      <c r="P12" s="128">
        <f>SUM(I12:O12)</f>
        <v>29418</v>
      </c>
      <c r="Q12" s="128">
        <f>ROUND(SUM(E12+F12)*12%,0)</f>
        <v>1236</v>
      </c>
      <c r="R12" s="127">
        <v>0</v>
      </c>
      <c r="S12" s="127">
        <v>0</v>
      </c>
      <c r="T12" s="127">
        <v>0</v>
      </c>
      <c r="U12" s="130">
        <v>0</v>
      </c>
      <c r="V12" s="130">
        <f>P12-(M12+N12+O12+Q12+R12+S12+T12)</f>
        <v>26844</v>
      </c>
      <c r="W12" s="110" t="s">
        <v>25</v>
      </c>
      <c r="X12" s="114"/>
      <c r="Y12" s="68"/>
    </row>
    <row r="13" spans="1:25" hidden="1">
      <c r="A13" s="84">
        <v>44256</v>
      </c>
      <c r="B13" s="126">
        <v>24</v>
      </c>
      <c r="C13" s="150" t="s">
        <v>68</v>
      </c>
      <c r="D13" s="40" t="s">
        <v>62</v>
      </c>
      <c r="E13" s="127">
        <f>8627+733</f>
        <v>9360</v>
      </c>
      <c r="F13" s="128">
        <f>SUM(E13*10%)</f>
        <v>936</v>
      </c>
      <c r="G13" s="128">
        <f>SUM(E13*30%)</f>
        <v>2808</v>
      </c>
      <c r="H13" s="128">
        <f>SUM(E13*10%)</f>
        <v>936</v>
      </c>
      <c r="I13" s="128">
        <f>E13+F13+G13+H13</f>
        <v>14040</v>
      </c>
      <c r="J13" s="128">
        <v>0</v>
      </c>
      <c r="K13" s="128">
        <v>0</v>
      </c>
      <c r="L13" s="124">
        <f>SUM(I13:K13)</f>
        <v>14040</v>
      </c>
      <c r="M13" s="128">
        <v>0</v>
      </c>
      <c r="N13" s="128">
        <f>ROUND(SUM(E13+F13)*13%,0)</f>
        <v>1338</v>
      </c>
      <c r="O13" s="128">
        <f>SUM(I13:N13)</f>
        <v>29418</v>
      </c>
      <c r="P13" s="128">
        <f>ROUND(SUM(E13+F13)*12%,0)</f>
        <v>1236</v>
      </c>
      <c r="Q13" s="127">
        <v>0</v>
      </c>
      <c r="R13" s="127">
        <v>0</v>
      </c>
      <c r="S13" s="127">
        <v>0</v>
      </c>
      <c r="T13" s="127">
        <v>0</v>
      </c>
      <c r="U13" s="127"/>
      <c r="V13" s="130">
        <f>O13-(L13+M13+N13+P13+Q13+R13+S13)</f>
        <v>12804</v>
      </c>
      <c r="W13" s="110" t="s">
        <v>25</v>
      </c>
      <c r="X13" s="114"/>
      <c r="Y13" s="68"/>
    </row>
    <row r="14" spans="1:25" hidden="1">
      <c r="A14" s="84">
        <v>43922</v>
      </c>
      <c r="B14" s="10">
        <v>22</v>
      </c>
      <c r="C14" s="39" t="s">
        <v>65</v>
      </c>
      <c r="D14" s="40" t="s">
        <v>62</v>
      </c>
      <c r="E14" s="11">
        <f>7195+306</f>
        <v>7501</v>
      </c>
      <c r="F14" s="12">
        <f>SUM(E14*10%)-0.1</f>
        <v>750</v>
      </c>
      <c r="G14" s="12">
        <f>SUM(E14*30%)-0.3</f>
        <v>2249.9999999999995</v>
      </c>
      <c r="H14" s="12">
        <f>SUM(E14*10%)-0.1</f>
        <v>750</v>
      </c>
      <c r="I14" s="12">
        <f>E14+F14+G14+H14</f>
        <v>11251</v>
      </c>
      <c r="J14" s="12">
        <v>0</v>
      </c>
      <c r="K14" s="12">
        <v>0</v>
      </c>
      <c r="L14" s="124">
        <f>SUM(I14:K14)</f>
        <v>11251</v>
      </c>
      <c r="M14" s="12">
        <v>0</v>
      </c>
      <c r="N14" s="12">
        <v>0</v>
      </c>
      <c r="O14" s="12">
        <f>ROUND(SUM(E14+F14)*13%,0)</f>
        <v>1073</v>
      </c>
      <c r="P14" s="12">
        <f>SUM(I14:O14)</f>
        <v>23575</v>
      </c>
      <c r="Q14" s="12">
        <f>ROUND(SUM(E14+F14)*12%,0)</f>
        <v>990</v>
      </c>
      <c r="R14" s="11">
        <v>0</v>
      </c>
      <c r="S14" s="11">
        <v>0</v>
      </c>
      <c r="T14" s="11">
        <v>0</v>
      </c>
      <c r="U14" s="11">
        <v>0</v>
      </c>
      <c r="V14" s="14">
        <f>P14-(M14+N14+O14+Q14+R14+S14+T14)</f>
        <v>21512</v>
      </c>
      <c r="W14" s="14">
        <v>500</v>
      </c>
      <c r="X14" s="14">
        <f>V14-W14</f>
        <v>21012</v>
      </c>
      <c r="Y14" s="50" t="s">
        <v>25</v>
      </c>
    </row>
    <row r="15" spans="1:25" hidden="1">
      <c r="A15" s="84">
        <v>43952</v>
      </c>
      <c r="B15" s="10">
        <v>22</v>
      </c>
      <c r="C15" s="39" t="s">
        <v>65</v>
      </c>
      <c r="D15" s="40" t="s">
        <v>62</v>
      </c>
      <c r="E15" s="11">
        <f>7195+306</f>
        <v>7501</v>
      </c>
      <c r="F15" s="12">
        <f>SUM(E15*10%)-0.1</f>
        <v>750</v>
      </c>
      <c r="G15" s="12">
        <f>SUM(E15*30%)-0.3</f>
        <v>2249.9999999999995</v>
      </c>
      <c r="H15" s="12">
        <f>SUM(E15*10%)-0.1</f>
        <v>750</v>
      </c>
      <c r="I15" s="12">
        <f>E15+F15+G15+H15</f>
        <v>11251</v>
      </c>
      <c r="J15" s="12">
        <v>0</v>
      </c>
      <c r="K15" s="12">
        <v>0</v>
      </c>
      <c r="L15" s="124">
        <f>SUM(I15:K15)</f>
        <v>11251</v>
      </c>
      <c r="M15" s="12">
        <v>0</v>
      </c>
      <c r="N15" s="12">
        <v>0</v>
      </c>
      <c r="O15" s="12">
        <f>ROUND(SUM(E15+F15)*13%,0)</f>
        <v>1073</v>
      </c>
      <c r="P15" s="12">
        <f>SUM(I15:O15)</f>
        <v>23575</v>
      </c>
      <c r="Q15" s="12">
        <f>ROUND(SUM(E15+F15)*12%,0)</f>
        <v>990</v>
      </c>
      <c r="R15" s="11">
        <v>0</v>
      </c>
      <c r="S15" s="11">
        <v>0</v>
      </c>
      <c r="T15" s="11">
        <v>0</v>
      </c>
      <c r="U15" s="11">
        <v>0</v>
      </c>
      <c r="V15" s="14">
        <f>P15-(M15+N15+O15+Q15+R15+S15+T15)</f>
        <v>21512</v>
      </c>
      <c r="W15" s="14"/>
      <c r="X15" s="14">
        <f>V15-W15</f>
        <v>21512</v>
      </c>
      <c r="Y15" s="50" t="s">
        <v>25</v>
      </c>
    </row>
    <row r="16" spans="1:25" hidden="1">
      <c r="A16" s="84">
        <v>43983</v>
      </c>
      <c r="B16" s="10">
        <v>21</v>
      </c>
      <c r="C16" s="39" t="s">
        <v>65</v>
      </c>
      <c r="D16" s="40" t="s">
        <v>62</v>
      </c>
      <c r="E16" s="27">
        <f>7195+306</f>
        <v>7501</v>
      </c>
      <c r="F16" s="12">
        <f>SUM(E16*10%)-0.1</f>
        <v>750</v>
      </c>
      <c r="G16" s="12">
        <f>SUM(E16*30%)-0.3</f>
        <v>2249.9999999999995</v>
      </c>
      <c r="H16" s="12">
        <f>SUM(E16*10%)-0.1</f>
        <v>750</v>
      </c>
      <c r="I16" s="12">
        <f>E16+F16+G16+H16</f>
        <v>11251</v>
      </c>
      <c r="J16" s="12">
        <v>0</v>
      </c>
      <c r="K16" s="12">
        <v>0</v>
      </c>
      <c r="L16" s="124">
        <f>SUM(I16:K16)</f>
        <v>11251</v>
      </c>
      <c r="M16" s="12">
        <v>0</v>
      </c>
      <c r="N16" s="12">
        <v>0</v>
      </c>
      <c r="O16" s="12">
        <f>ROUND(SUM(E16+F16)*13%,0)</f>
        <v>1073</v>
      </c>
      <c r="P16" s="12">
        <f>SUM(I16:O16)</f>
        <v>23575</v>
      </c>
      <c r="Q16" s="12">
        <f>ROUND(SUM(E16+F16)*12%,0)</f>
        <v>990</v>
      </c>
      <c r="R16" s="11">
        <v>0</v>
      </c>
      <c r="S16" s="11">
        <v>0</v>
      </c>
      <c r="T16" s="11">
        <v>0</v>
      </c>
      <c r="U16" s="11">
        <v>0</v>
      </c>
      <c r="V16" s="14">
        <f>P16-(M16+N16+O16+Q16+R16+S16+T16)</f>
        <v>21512</v>
      </c>
      <c r="W16" s="110" t="s">
        <v>25</v>
      </c>
      <c r="X16" s="114"/>
      <c r="Y16" s="68"/>
    </row>
    <row r="17" spans="1:25" hidden="1">
      <c r="A17" s="84">
        <v>44013</v>
      </c>
      <c r="B17" s="86">
        <v>22</v>
      </c>
      <c r="C17" s="92" t="s">
        <v>65</v>
      </c>
      <c r="D17" s="102" t="s">
        <v>62</v>
      </c>
      <c r="E17" s="42">
        <f>7195+306</f>
        <v>7501</v>
      </c>
      <c r="F17" s="12">
        <f>SUM(E17*10%)-0.1</f>
        <v>750</v>
      </c>
      <c r="G17" s="12">
        <f>SUM(E17*30%)-0.3</f>
        <v>2249.9999999999995</v>
      </c>
      <c r="H17" s="12">
        <f>SUM(E17*10%)-0.1</f>
        <v>750</v>
      </c>
      <c r="I17" s="12">
        <f>E17+F17+G17+H17</f>
        <v>11251</v>
      </c>
      <c r="J17" s="12">
        <v>0</v>
      </c>
      <c r="K17" s="12">
        <v>0</v>
      </c>
      <c r="L17" s="124">
        <f>SUM(I17:K17)</f>
        <v>11251</v>
      </c>
      <c r="M17" s="12">
        <v>0</v>
      </c>
      <c r="N17" s="12">
        <v>0</v>
      </c>
      <c r="O17" s="12">
        <f>ROUND(SUM(E17+F17)*13%,0)</f>
        <v>1073</v>
      </c>
      <c r="P17" s="12">
        <f>SUM(I17:O17)</f>
        <v>23575</v>
      </c>
      <c r="Q17" s="43">
        <f>ROUND(SUM(E17+F17)*12%,0)</f>
        <v>990</v>
      </c>
      <c r="R17" s="42">
        <v>0</v>
      </c>
      <c r="S17" s="11">
        <v>0</v>
      </c>
      <c r="T17" s="11">
        <v>0</v>
      </c>
      <c r="U17" s="11">
        <v>0</v>
      </c>
      <c r="V17" s="14">
        <f>P17-(M17+N17+O17+Q17+R17+S17+T17)</f>
        <v>21512</v>
      </c>
      <c r="W17" s="110" t="s">
        <v>25</v>
      </c>
      <c r="X17" s="114"/>
      <c r="Y17" s="68"/>
    </row>
    <row r="18" spans="1:25" hidden="1">
      <c r="A18" s="84">
        <v>44044</v>
      </c>
      <c r="B18" s="86">
        <v>22</v>
      </c>
      <c r="C18" s="92" t="s">
        <v>65</v>
      </c>
      <c r="D18" s="40" t="s">
        <v>62</v>
      </c>
      <c r="E18" s="11">
        <f>7195+306</f>
        <v>7501</v>
      </c>
      <c r="F18" s="12">
        <f>SUM(E18*10%)-0.1</f>
        <v>750</v>
      </c>
      <c r="G18" s="12">
        <f>SUM(E18*30%)-0.3</f>
        <v>2249.9999999999995</v>
      </c>
      <c r="H18" s="12">
        <f>SUM(E18*10%)-0.1</f>
        <v>750</v>
      </c>
      <c r="I18" s="12">
        <f>E18+F18+G18+H18</f>
        <v>11251</v>
      </c>
      <c r="J18" s="12">
        <v>0</v>
      </c>
      <c r="K18" s="12">
        <v>0</v>
      </c>
      <c r="L18" s="124">
        <f>SUM(I18:K18)</f>
        <v>11251</v>
      </c>
      <c r="M18" s="12">
        <v>0</v>
      </c>
      <c r="N18" s="12">
        <v>0</v>
      </c>
      <c r="O18" s="12">
        <f>ROUND(SUM(E18+F18)*13%,0)</f>
        <v>1073</v>
      </c>
      <c r="P18" s="12">
        <f>SUM(I18:O18)</f>
        <v>23575</v>
      </c>
      <c r="Q18" s="12">
        <f>ROUND(SUM(E18+F18)*12%,0)</f>
        <v>990</v>
      </c>
      <c r="R18" s="11">
        <v>0</v>
      </c>
      <c r="S18" s="11">
        <v>0</v>
      </c>
      <c r="T18" s="11">
        <v>0</v>
      </c>
      <c r="U18" s="11">
        <v>0</v>
      </c>
      <c r="V18" s="14">
        <f>P18-(M18+N18+O18+Q18+R18+S18+T18)</f>
        <v>21512</v>
      </c>
      <c r="W18" s="110" t="s">
        <v>25</v>
      </c>
      <c r="X18" s="114"/>
      <c r="Y18" s="68"/>
    </row>
    <row r="19" spans="1:25" hidden="1">
      <c r="A19" s="84">
        <v>44075</v>
      </c>
      <c r="B19" s="86">
        <v>22</v>
      </c>
      <c r="C19" s="39" t="s">
        <v>65</v>
      </c>
      <c r="D19" s="40" t="s">
        <v>62</v>
      </c>
      <c r="E19" s="11">
        <f>7195+306</f>
        <v>7501</v>
      </c>
      <c r="F19" s="12">
        <f>SUM(E19*10%)-0.1</f>
        <v>750</v>
      </c>
      <c r="G19" s="12">
        <f>SUM(E19*30%)-0.3</f>
        <v>2249.9999999999995</v>
      </c>
      <c r="H19" s="12">
        <f>SUM(E19*10%)-0.1</f>
        <v>750</v>
      </c>
      <c r="I19" s="12">
        <f>E19+F19+G19+H19</f>
        <v>11251</v>
      </c>
      <c r="J19" s="12">
        <v>0</v>
      </c>
      <c r="K19" s="12">
        <v>0</v>
      </c>
      <c r="L19" s="124">
        <f>SUM(I19:K19)</f>
        <v>11251</v>
      </c>
      <c r="M19" s="12">
        <v>0</v>
      </c>
      <c r="N19" s="12">
        <v>0</v>
      </c>
      <c r="O19" s="12">
        <f>ROUND(SUM(E19+F19)*13%,0)</f>
        <v>1073</v>
      </c>
      <c r="P19" s="12">
        <f>SUM(I19:O19)</f>
        <v>23575</v>
      </c>
      <c r="Q19" s="12">
        <f>ROUND(SUM(E19+F19)*12%,0)</f>
        <v>990</v>
      </c>
      <c r="R19" s="11">
        <v>0</v>
      </c>
      <c r="S19" s="11">
        <v>0</v>
      </c>
      <c r="T19" s="11">
        <v>0</v>
      </c>
      <c r="U19" s="11">
        <v>0</v>
      </c>
      <c r="V19" s="14">
        <f>P19-(M19+N19+O19+Q19+R19+S19+T19)</f>
        <v>21512</v>
      </c>
      <c r="W19" s="110" t="s">
        <v>25</v>
      </c>
      <c r="X19" s="114"/>
      <c r="Y19" s="68"/>
    </row>
    <row r="20" spans="1:25" hidden="1">
      <c r="A20" s="84">
        <v>44105</v>
      </c>
      <c r="B20" s="10">
        <v>22</v>
      </c>
      <c r="C20" s="39" t="s">
        <v>65</v>
      </c>
      <c r="D20" s="40" t="s">
        <v>62</v>
      </c>
      <c r="E20" s="11">
        <f>7195+306</f>
        <v>7501</v>
      </c>
      <c r="F20" s="12">
        <f>SUM(E20*10%)-0.1</f>
        <v>750</v>
      </c>
      <c r="G20" s="12">
        <f>SUM(E20*30%)-0.3</f>
        <v>2249.9999999999995</v>
      </c>
      <c r="H20" s="12">
        <f>SUM(E20*10%)-0.1</f>
        <v>750</v>
      </c>
      <c r="I20" s="12">
        <f>E20+F20+G20+H20</f>
        <v>11251</v>
      </c>
      <c r="J20" s="12">
        <v>0</v>
      </c>
      <c r="K20" s="12">
        <v>0</v>
      </c>
      <c r="L20" s="124">
        <f>SUM(I20:K20)</f>
        <v>11251</v>
      </c>
      <c r="M20" s="12">
        <v>0</v>
      </c>
      <c r="N20" s="12">
        <v>0</v>
      </c>
      <c r="O20" s="12">
        <f>ROUND(SUM(E20+F20)*13%,0)</f>
        <v>1073</v>
      </c>
      <c r="P20" s="12">
        <f>SUM(I20:O20)</f>
        <v>23575</v>
      </c>
      <c r="Q20" s="12">
        <f>ROUND(SUM(E20+F20)*12%,0)</f>
        <v>990</v>
      </c>
      <c r="R20" s="11">
        <v>0</v>
      </c>
      <c r="S20" s="11">
        <v>0</v>
      </c>
      <c r="T20" s="11">
        <v>0</v>
      </c>
      <c r="U20" s="11">
        <v>0</v>
      </c>
      <c r="V20" s="14">
        <f>P20-(M20+N20+O20+Q20+R20+S20+T20)</f>
        <v>21512</v>
      </c>
      <c r="W20" s="110" t="s">
        <v>25</v>
      </c>
      <c r="X20" s="114"/>
      <c r="Y20" s="68"/>
    </row>
    <row r="21" spans="1:25" hidden="1">
      <c r="A21" s="84">
        <v>44136</v>
      </c>
      <c r="B21" s="49">
        <v>22</v>
      </c>
      <c r="C21" s="39" t="s">
        <v>65</v>
      </c>
      <c r="D21" s="40" t="s">
        <v>62</v>
      </c>
      <c r="E21" s="14">
        <f>7195+306</f>
        <v>7501</v>
      </c>
      <c r="F21" s="12">
        <f>SUM(E21*10%)-0.1</f>
        <v>750</v>
      </c>
      <c r="G21" s="12">
        <f>SUM(E21*30%)-0.3</f>
        <v>2249.9999999999995</v>
      </c>
      <c r="H21" s="12">
        <f>SUM(E21*10%)-0.1</f>
        <v>750</v>
      </c>
      <c r="I21" s="12">
        <f>E21+F21+G21+H21</f>
        <v>11251</v>
      </c>
      <c r="J21" s="12">
        <v>0</v>
      </c>
      <c r="K21" s="12">
        <v>0</v>
      </c>
      <c r="L21" s="124">
        <f>SUM(I21:K21)</f>
        <v>11251</v>
      </c>
      <c r="M21" s="12">
        <v>0</v>
      </c>
      <c r="N21" s="12">
        <v>0</v>
      </c>
      <c r="O21" s="12">
        <f>ROUND(SUM(E21+F21)*13%,0)</f>
        <v>1073</v>
      </c>
      <c r="P21" s="12">
        <f>SUM(I21:O21)</f>
        <v>23575</v>
      </c>
      <c r="Q21" s="12">
        <f>ROUND(SUM(E21+F21)*12%,0)</f>
        <v>990</v>
      </c>
      <c r="R21" s="11">
        <v>0</v>
      </c>
      <c r="S21" s="11">
        <v>0</v>
      </c>
      <c r="T21" s="11">
        <v>0</v>
      </c>
      <c r="U21" s="11">
        <v>0</v>
      </c>
      <c r="V21" s="14">
        <f>P21-(M21+N21+O21+Q21+R21+S21+T21)</f>
        <v>21512</v>
      </c>
      <c r="W21" s="110" t="s">
        <v>25</v>
      </c>
      <c r="X21" s="114"/>
      <c r="Y21" s="68"/>
    </row>
    <row r="22" spans="1:25" hidden="1">
      <c r="A22" s="84">
        <v>44166</v>
      </c>
      <c r="B22" s="49">
        <v>23</v>
      </c>
      <c r="C22" s="39" t="s">
        <v>65</v>
      </c>
      <c r="D22" s="40" t="s">
        <v>62</v>
      </c>
      <c r="E22" s="14">
        <f>7195+306</f>
        <v>7501</v>
      </c>
      <c r="F22" s="12">
        <f>SUM(E22*10%)-0.1</f>
        <v>750</v>
      </c>
      <c r="G22" s="12">
        <f>SUM(E22*30%)-0.3</f>
        <v>2249.9999999999995</v>
      </c>
      <c r="H22" s="12">
        <f>SUM(E22*10%)-0.1</f>
        <v>750</v>
      </c>
      <c r="I22" s="12">
        <f>E22+F22+G22+H22</f>
        <v>11251</v>
      </c>
      <c r="J22" s="12">
        <v>0</v>
      </c>
      <c r="K22" s="12">
        <v>0</v>
      </c>
      <c r="L22" s="124">
        <f>SUM(I22:K22)</f>
        <v>11251</v>
      </c>
      <c r="M22" s="12">
        <v>0</v>
      </c>
      <c r="N22" s="12">
        <v>0</v>
      </c>
      <c r="O22" s="12">
        <f>ROUND(SUM(E22+F22)*13%,0)</f>
        <v>1073</v>
      </c>
      <c r="P22" s="12">
        <f>SUM(I22:O22)</f>
        <v>23575</v>
      </c>
      <c r="Q22" s="12">
        <f>ROUND(SUM(E22+F22)*12%,0)</f>
        <v>990</v>
      </c>
      <c r="R22" s="11">
        <v>0</v>
      </c>
      <c r="S22" s="11">
        <v>0</v>
      </c>
      <c r="T22" s="11">
        <v>0</v>
      </c>
      <c r="U22" s="11">
        <v>0</v>
      </c>
      <c r="V22" s="14">
        <f>P22-(M22+N22+O22+Q22+R22+S22+T22)</f>
        <v>21512</v>
      </c>
      <c r="W22" s="110" t="s">
        <v>25</v>
      </c>
      <c r="X22" s="114"/>
      <c r="Y22" s="68"/>
    </row>
    <row r="23" spans="1:25" hidden="1">
      <c r="A23" s="84">
        <v>44197</v>
      </c>
      <c r="B23" s="151">
        <v>24</v>
      </c>
      <c r="C23" s="150" t="s">
        <v>65</v>
      </c>
      <c r="D23" s="40" t="s">
        <v>62</v>
      </c>
      <c r="E23" s="130">
        <f>7195+306</f>
        <v>7501</v>
      </c>
      <c r="F23" s="128">
        <f>SUM(E23*10%)-0.1</f>
        <v>750</v>
      </c>
      <c r="G23" s="128">
        <f>SUM(E23*30%)-0.3</f>
        <v>2249.9999999999995</v>
      </c>
      <c r="H23" s="128">
        <f>SUM(E23*10%)-0.1</f>
        <v>750</v>
      </c>
      <c r="I23" s="128">
        <f>E23+F23+G23+H23</f>
        <v>11251</v>
      </c>
      <c r="J23" s="128">
        <v>0</v>
      </c>
      <c r="K23" s="128">
        <v>0</v>
      </c>
      <c r="L23" s="124">
        <f>SUM(I23:K23)</f>
        <v>11251</v>
      </c>
      <c r="M23" s="128">
        <v>0</v>
      </c>
      <c r="N23" s="128">
        <v>0</v>
      </c>
      <c r="O23" s="128">
        <f>ROUND(SUM(E23+F23)*13%,0)</f>
        <v>1073</v>
      </c>
      <c r="P23" s="128">
        <f>SUM(I23:O23)</f>
        <v>23575</v>
      </c>
      <c r="Q23" s="128">
        <f>ROUND(SUM(E23+F23)*12%,0)</f>
        <v>990</v>
      </c>
      <c r="R23" s="127">
        <v>0</v>
      </c>
      <c r="S23" s="127">
        <v>0</v>
      </c>
      <c r="T23" s="127">
        <v>0</v>
      </c>
      <c r="U23" s="127">
        <v>0</v>
      </c>
      <c r="V23" s="130">
        <f>P23-(M23+N23+O23+Q23+R23+S23+T23)</f>
        <v>21512</v>
      </c>
      <c r="W23" s="110" t="s">
        <v>25</v>
      </c>
      <c r="X23" s="114"/>
      <c r="Y23" s="68"/>
    </row>
    <row r="24" spans="1:25" hidden="1">
      <c r="A24" s="84">
        <v>44228</v>
      </c>
      <c r="B24" s="151">
        <v>24</v>
      </c>
      <c r="C24" s="150" t="s">
        <v>65</v>
      </c>
      <c r="D24" s="40" t="s">
        <v>62</v>
      </c>
      <c r="E24" s="130">
        <f>7195+306</f>
        <v>7501</v>
      </c>
      <c r="F24" s="128">
        <f>SUM(E24*10%)-0.1</f>
        <v>750</v>
      </c>
      <c r="G24" s="128">
        <f>SUM(E24*30%)-0.3</f>
        <v>2249.9999999999995</v>
      </c>
      <c r="H24" s="128">
        <f>SUM(E24*10%)-0.1</f>
        <v>750</v>
      </c>
      <c r="I24" s="128">
        <f>E24+F24+G24+H24</f>
        <v>11251</v>
      </c>
      <c r="J24" s="128">
        <v>0</v>
      </c>
      <c r="K24" s="128">
        <v>0</v>
      </c>
      <c r="L24" s="124">
        <f>SUM(I24:K24)</f>
        <v>11251</v>
      </c>
      <c r="M24" s="128">
        <v>0</v>
      </c>
      <c r="N24" s="128">
        <v>0</v>
      </c>
      <c r="O24" s="128">
        <f>ROUND(SUM(E24+F24)*13%,0)</f>
        <v>1073</v>
      </c>
      <c r="P24" s="128">
        <f>SUM(I24:O24)</f>
        <v>23575</v>
      </c>
      <c r="Q24" s="128">
        <f>ROUND(SUM(E24+F24)*12%,0)</f>
        <v>990</v>
      </c>
      <c r="R24" s="127">
        <v>0</v>
      </c>
      <c r="S24" s="127">
        <v>0</v>
      </c>
      <c r="T24" s="127">
        <v>0</v>
      </c>
      <c r="U24" s="127">
        <v>0</v>
      </c>
      <c r="V24" s="130">
        <f>P24-(M24+N24+O24+Q24+R24+S24+T24)</f>
        <v>21512</v>
      </c>
      <c r="W24" s="110" t="s">
        <v>25</v>
      </c>
      <c r="X24" s="114"/>
      <c r="Y24" s="68"/>
    </row>
    <row r="25" spans="1:25" hidden="1">
      <c r="A25" s="84">
        <v>44256</v>
      </c>
      <c r="B25" s="151">
        <v>21</v>
      </c>
      <c r="C25" s="150" t="s">
        <v>65</v>
      </c>
      <c r="D25" s="40" t="s">
        <v>62</v>
      </c>
      <c r="E25" s="130">
        <f>7195+306</f>
        <v>7501</v>
      </c>
      <c r="F25" s="128">
        <f>SUM(E25*10%)-0.1</f>
        <v>750</v>
      </c>
      <c r="G25" s="128">
        <f>SUM(E25*30%)-0.3</f>
        <v>2249.9999999999995</v>
      </c>
      <c r="H25" s="128">
        <f>SUM(E25*10%)-0.1</f>
        <v>750</v>
      </c>
      <c r="I25" s="128">
        <f>E25+F25+G25+H25</f>
        <v>11251</v>
      </c>
      <c r="J25" s="128">
        <v>0</v>
      </c>
      <c r="K25" s="128">
        <v>0</v>
      </c>
      <c r="L25" s="128">
        <v>0</v>
      </c>
      <c r="M25" s="128">
        <v>0</v>
      </c>
      <c r="N25" s="128">
        <f>ROUND(SUM(E25+F25)*13%,0)</f>
        <v>1073</v>
      </c>
      <c r="O25" s="128">
        <f>SUM(I25:N25)</f>
        <v>12324</v>
      </c>
      <c r="P25" s="128">
        <f>ROUND(SUM(E25+F25)*12%,0)</f>
        <v>990</v>
      </c>
      <c r="Q25" s="127">
        <v>0</v>
      </c>
      <c r="R25" s="127">
        <v>0</v>
      </c>
      <c r="S25" s="127">
        <v>0</v>
      </c>
      <c r="T25" s="127">
        <v>0</v>
      </c>
      <c r="U25" s="127"/>
      <c r="V25" s="130">
        <f>O25-(L25+M25+N25+P25+Q25+R25+S25)</f>
        <v>10261</v>
      </c>
      <c r="W25" s="110" t="s">
        <v>25</v>
      </c>
      <c r="X25" s="114"/>
      <c r="Y25" s="68"/>
    </row>
    <row r="26" spans="1:25" hidden="1">
      <c r="A26" s="84">
        <v>44228</v>
      </c>
      <c r="B26" s="89">
        <v>14</v>
      </c>
      <c r="C26" s="135" t="s">
        <v>156</v>
      </c>
      <c r="D26" s="40" t="s">
        <v>55</v>
      </c>
      <c r="E26" s="130">
        <v>1719</v>
      </c>
      <c r="F26" s="128">
        <f>SUM(E26*10%)+0.1</f>
        <v>172</v>
      </c>
      <c r="G26" s="128">
        <f>SUM(E26*30%)-0.7</f>
        <v>514.99999999999989</v>
      </c>
      <c r="H26" s="128">
        <f>SUM(E26*10%)+0.1</f>
        <v>172</v>
      </c>
      <c r="I26" s="128">
        <f>E26+F26+G26+H26</f>
        <v>2578</v>
      </c>
      <c r="J26" s="128">
        <v>0</v>
      </c>
      <c r="K26" s="128">
        <v>0</v>
      </c>
      <c r="L26" s="124">
        <f>SUM(I26:K26)</f>
        <v>2578</v>
      </c>
      <c r="M26" s="128">
        <v>0</v>
      </c>
      <c r="N26" s="128">
        <v>1176</v>
      </c>
      <c r="O26" s="128">
        <f>ROUND(SUM(E26+F26)*13%,0)</f>
        <v>246</v>
      </c>
      <c r="P26" s="128">
        <f>SUM(I26:O26)</f>
        <v>6578</v>
      </c>
      <c r="Q26" s="128">
        <f>ROUND(SUM(E26+F26)*12%,0)</f>
        <v>227</v>
      </c>
      <c r="R26" s="127">
        <v>0</v>
      </c>
      <c r="S26" s="127">
        <v>0</v>
      </c>
      <c r="T26" s="127">
        <v>0</v>
      </c>
      <c r="U26" s="127">
        <v>0</v>
      </c>
      <c r="V26" s="130">
        <f>P26-(M26+N26+O26+Q26+R26+S26+T26)</f>
        <v>4929</v>
      </c>
      <c r="W26" s="111" t="s">
        <v>25</v>
      </c>
      <c r="X26" s="114"/>
      <c r="Y26" s="68"/>
    </row>
    <row r="27" spans="1:25" hidden="1">
      <c r="A27" s="84">
        <v>44228</v>
      </c>
      <c r="B27" s="151" t="s">
        <v>166</v>
      </c>
      <c r="C27" s="39" t="s">
        <v>156</v>
      </c>
      <c r="D27" s="40" t="s">
        <v>55</v>
      </c>
      <c r="E27" s="169">
        <v>3652</v>
      </c>
      <c r="F27" s="128">
        <f>SUM(E27*10%)-0.2</f>
        <v>365.00000000000006</v>
      </c>
      <c r="G27" s="128">
        <f>SUM(E27*30%)+0.4</f>
        <v>1096</v>
      </c>
      <c r="H27" s="128">
        <f>SUM(E27*10%)-0.2</f>
        <v>365.00000000000006</v>
      </c>
      <c r="I27" s="128">
        <f>E27+F27+G27+H27</f>
        <v>5478</v>
      </c>
      <c r="J27" s="128">
        <v>0</v>
      </c>
      <c r="K27" s="128">
        <v>0</v>
      </c>
      <c r="L27" s="124">
        <f>SUM(I27:K27)</f>
        <v>5478</v>
      </c>
      <c r="M27" s="128">
        <v>0</v>
      </c>
      <c r="N27" s="128">
        <v>0</v>
      </c>
      <c r="O27" s="128">
        <f>ROUND(SUM(E27+F27)*13%,0)</f>
        <v>522</v>
      </c>
      <c r="P27" s="128">
        <f>SUM(I27:O27)</f>
        <v>11478</v>
      </c>
      <c r="Q27" s="128">
        <f>ROUND(SUM(E27+F27)*12%,0)</f>
        <v>482</v>
      </c>
      <c r="R27" s="127">
        <v>0</v>
      </c>
      <c r="S27" s="127">
        <v>0</v>
      </c>
      <c r="T27" s="127">
        <v>0</v>
      </c>
      <c r="U27" s="127">
        <v>0</v>
      </c>
      <c r="V27" s="130">
        <f>P27-(M27+N27+O27+Q27+R27+S27+T27)</f>
        <v>10474</v>
      </c>
      <c r="W27" s="175"/>
      <c r="X27" s="114"/>
      <c r="Y27" s="68"/>
    </row>
    <row r="28" spans="1:25" hidden="1">
      <c r="A28" s="84">
        <v>44256</v>
      </c>
      <c r="B28" s="89">
        <v>11</v>
      </c>
      <c r="C28" s="178" t="s">
        <v>156</v>
      </c>
      <c r="D28" s="51" t="s">
        <v>55</v>
      </c>
      <c r="E28" s="138">
        <v>3652</v>
      </c>
      <c r="F28" s="137">
        <f>SUM(E28*10%)-0.2</f>
        <v>365.00000000000006</v>
      </c>
      <c r="G28" s="137">
        <f>SUM(E28*30%)+0.4</f>
        <v>1096</v>
      </c>
      <c r="H28" s="137">
        <f>SUM(E28*10%)-0.2</f>
        <v>365.00000000000006</v>
      </c>
      <c r="I28" s="137">
        <f>E28+F28+G28+H28</f>
        <v>5478</v>
      </c>
      <c r="J28" s="137">
        <v>0</v>
      </c>
      <c r="K28" s="137">
        <v>0</v>
      </c>
      <c r="L28" s="137">
        <v>0</v>
      </c>
      <c r="M28" s="137">
        <v>0</v>
      </c>
      <c r="N28" s="137">
        <f>ROUND(SUM(E28+F28)*13%,0)</f>
        <v>522</v>
      </c>
      <c r="O28" s="179">
        <f>SUM(I28:N28)</f>
        <v>6000</v>
      </c>
      <c r="P28" s="137">
        <f>ROUND(SUM(E28+F28)*12%,0)</f>
        <v>482</v>
      </c>
      <c r="Q28" s="136">
        <v>0</v>
      </c>
      <c r="R28" s="136">
        <v>0</v>
      </c>
      <c r="S28" s="138">
        <v>0</v>
      </c>
      <c r="T28" s="138">
        <v>0</v>
      </c>
      <c r="U28" s="138"/>
      <c r="V28" s="138">
        <f>O28-(L28+M28+N28+P28+Q28+R28+S28)</f>
        <v>4996</v>
      </c>
      <c r="W28" s="196" t="s">
        <v>57</v>
      </c>
      <c r="X28" s="114"/>
      <c r="Y28" s="68"/>
    </row>
    <row r="29" spans="1:25" hidden="1">
      <c r="A29" s="84">
        <v>44256</v>
      </c>
      <c r="B29" s="151" t="s">
        <v>151</v>
      </c>
      <c r="C29" s="17" t="s">
        <v>156</v>
      </c>
      <c r="D29" s="51" t="s">
        <v>55</v>
      </c>
      <c r="E29" s="212">
        <v>2435</v>
      </c>
      <c r="F29" s="137">
        <f>SUM(E29*10%)-0.5</f>
        <v>243</v>
      </c>
      <c r="G29" s="137">
        <f>SUM(E29*30%)+0.5</f>
        <v>731</v>
      </c>
      <c r="H29" s="137">
        <f>SUM(E29*10%)-0.5</f>
        <v>243</v>
      </c>
      <c r="I29" s="137">
        <f>E29+F29+G29+H29</f>
        <v>3652</v>
      </c>
      <c r="J29" s="137">
        <v>0</v>
      </c>
      <c r="K29" s="137">
        <v>0</v>
      </c>
      <c r="L29" s="137">
        <v>0</v>
      </c>
      <c r="M29" s="137">
        <v>0</v>
      </c>
      <c r="N29" s="137">
        <f>ROUND(SUM(E29+F29)*13%,0)</f>
        <v>348</v>
      </c>
      <c r="O29" s="181">
        <f>SUM(I29:N29)</f>
        <v>4000</v>
      </c>
      <c r="P29" s="137">
        <f>ROUND(SUM(E29+F29)*12%,0)</f>
        <v>321</v>
      </c>
      <c r="Q29" s="136">
        <v>0</v>
      </c>
      <c r="R29" s="136">
        <v>0</v>
      </c>
      <c r="S29" s="136">
        <v>0</v>
      </c>
      <c r="T29" s="136">
        <v>0</v>
      </c>
      <c r="U29" s="136"/>
      <c r="V29" s="138">
        <f>O29-(L29+M29+N29+P29+Q29+R29+S29)</f>
        <v>3331</v>
      </c>
      <c r="W29" s="175"/>
      <c r="X29" s="114"/>
      <c r="Y29" s="68"/>
    </row>
    <row r="30" spans="1:25" hidden="1">
      <c r="A30" s="84">
        <v>43922</v>
      </c>
      <c r="B30" s="49">
        <v>52</v>
      </c>
      <c r="C30" s="72" t="s">
        <v>110</v>
      </c>
      <c r="D30" s="40"/>
      <c r="E30" s="11">
        <v>4565</v>
      </c>
      <c r="F30" s="59">
        <f>SUM(E30*10%)-0.5</f>
        <v>456</v>
      </c>
      <c r="G30" s="59">
        <f>SUM(E30*30%)+0.5</f>
        <v>1370</v>
      </c>
      <c r="H30" s="59">
        <f>SUM(E30*10%)-0.5</f>
        <v>456</v>
      </c>
      <c r="I30" s="12">
        <f>E30+F30+G30+H30</f>
        <v>6847</v>
      </c>
      <c r="J30" s="59">
        <v>0</v>
      </c>
      <c r="K30" s="59">
        <v>0</v>
      </c>
      <c r="L30" s="124">
        <f>SUM(I30:K30)</f>
        <v>6847</v>
      </c>
      <c r="M30" s="12">
        <v>0</v>
      </c>
      <c r="N30" s="59">
        <v>0</v>
      </c>
      <c r="O30" s="12">
        <f>ROUND(SUM(E30+F30)*13%,0)</f>
        <v>653</v>
      </c>
      <c r="P30" s="12">
        <f>SUM(I30:O30)</f>
        <v>14347</v>
      </c>
      <c r="Q30" s="59">
        <f>ROUND(SUM(E30+F30)*12%,0)</f>
        <v>603</v>
      </c>
      <c r="R30" s="11">
        <v>0</v>
      </c>
      <c r="S30" s="60">
        <v>0</v>
      </c>
      <c r="T30" s="36">
        <v>0</v>
      </c>
      <c r="U30" s="36">
        <v>0</v>
      </c>
      <c r="V30" s="14">
        <f>P30-(M30+N30+O30+Q30+R30+S30+T30)</f>
        <v>13091</v>
      </c>
      <c r="W30" s="14">
        <v>500</v>
      </c>
      <c r="X30" s="14">
        <f>V30-W30</f>
        <v>12591</v>
      </c>
      <c r="Y30" s="70" t="s">
        <v>73</v>
      </c>
    </row>
    <row r="31" spans="1:25" hidden="1">
      <c r="A31" s="84">
        <v>43952</v>
      </c>
      <c r="B31" s="49">
        <v>52</v>
      </c>
      <c r="C31" s="72" t="s">
        <v>110</v>
      </c>
      <c r="D31" s="40" t="s">
        <v>88</v>
      </c>
      <c r="E31" s="14">
        <v>4565</v>
      </c>
      <c r="F31" s="12">
        <f>SUM(E31*10%)-0.5</f>
        <v>456</v>
      </c>
      <c r="G31" s="12">
        <f>SUM(E31*30%)+0.5</f>
        <v>1370</v>
      </c>
      <c r="H31" s="12">
        <f>SUM(E31*10%)-0.5</f>
        <v>456</v>
      </c>
      <c r="I31" s="12">
        <f>E31+F31+G31+H31</f>
        <v>6847</v>
      </c>
      <c r="J31" s="12">
        <v>0</v>
      </c>
      <c r="K31" s="12">
        <v>0</v>
      </c>
      <c r="L31" s="124">
        <f>SUM(I31:K31)</f>
        <v>6847</v>
      </c>
      <c r="M31" s="12">
        <v>0</v>
      </c>
      <c r="N31" s="12">
        <v>0</v>
      </c>
      <c r="O31" s="12">
        <f>ROUND(SUM(E31+F31)*13%,0)</f>
        <v>653</v>
      </c>
      <c r="P31" s="12">
        <f>SUM(I31:O31)</f>
        <v>14347</v>
      </c>
      <c r="Q31" s="12">
        <f>ROUND(SUM(E31+F31)*12%,0)</f>
        <v>603</v>
      </c>
      <c r="R31" s="11">
        <v>0</v>
      </c>
      <c r="S31" s="28">
        <v>0</v>
      </c>
      <c r="T31" s="23">
        <v>0</v>
      </c>
      <c r="U31" s="23">
        <v>0</v>
      </c>
      <c r="V31" s="14">
        <f>P31-(M31+N31+O31+Q31+R31+S31+T31)</f>
        <v>13091</v>
      </c>
      <c r="W31" s="14"/>
      <c r="X31" s="14">
        <f>V31-W31</f>
        <v>13091</v>
      </c>
      <c r="Y31" s="70" t="s">
        <v>73</v>
      </c>
    </row>
    <row r="32" spans="1:25" hidden="1">
      <c r="A32" s="84">
        <v>43983</v>
      </c>
      <c r="B32" s="49">
        <v>51</v>
      </c>
      <c r="C32" s="72" t="s">
        <v>110</v>
      </c>
      <c r="D32" s="40" t="s">
        <v>88</v>
      </c>
      <c r="E32" s="14">
        <v>4565</v>
      </c>
      <c r="F32" s="12">
        <f>SUM(E32*10%)-0.5</f>
        <v>456</v>
      </c>
      <c r="G32" s="12">
        <f>SUM(E32*30%)+0.5</f>
        <v>1370</v>
      </c>
      <c r="H32" s="12">
        <f>SUM(E32*10%)-0.5</f>
        <v>456</v>
      </c>
      <c r="I32" s="12">
        <f>E32+F32+G32+H32</f>
        <v>6847</v>
      </c>
      <c r="J32" s="12">
        <v>0</v>
      </c>
      <c r="K32" s="12">
        <v>0</v>
      </c>
      <c r="L32" s="124">
        <f>SUM(I32:K32)</f>
        <v>6847</v>
      </c>
      <c r="M32" s="12">
        <v>0</v>
      </c>
      <c r="N32" s="12">
        <v>0</v>
      </c>
      <c r="O32" s="12">
        <f>ROUND(SUM(E32+F32)*13%,0)</f>
        <v>653</v>
      </c>
      <c r="P32" s="12">
        <f>SUM(I32:O32)</f>
        <v>14347</v>
      </c>
      <c r="Q32" s="12">
        <f>ROUND(SUM(E32+F32)*12%,0)</f>
        <v>603</v>
      </c>
      <c r="R32" s="11">
        <v>0</v>
      </c>
      <c r="S32" s="28">
        <v>0</v>
      </c>
      <c r="T32" s="23">
        <v>0</v>
      </c>
      <c r="U32" s="23">
        <v>0</v>
      </c>
      <c r="V32" s="14">
        <f>P32-(M32+N32+O32+Q32+R32+S32+T32)</f>
        <v>13091</v>
      </c>
      <c r="W32" s="112" t="s">
        <v>73</v>
      </c>
      <c r="X32" s="114"/>
      <c r="Y32" s="68"/>
    </row>
    <row r="33" spans="1:25" hidden="1">
      <c r="A33" s="84">
        <v>44013</v>
      </c>
      <c r="B33" s="49">
        <v>51</v>
      </c>
      <c r="C33" s="72" t="s">
        <v>110</v>
      </c>
      <c r="D33" s="40" t="s">
        <v>88</v>
      </c>
      <c r="E33" s="14">
        <v>4565</v>
      </c>
      <c r="F33" s="12">
        <f>SUM(E33*10%)-0.5</f>
        <v>456</v>
      </c>
      <c r="G33" s="12">
        <f>SUM(E33*30%)+0.5</f>
        <v>1370</v>
      </c>
      <c r="H33" s="12">
        <f>SUM(E33*10%)-0.5</f>
        <v>456</v>
      </c>
      <c r="I33" s="12">
        <f>E33+F33+G33+H33</f>
        <v>6847</v>
      </c>
      <c r="J33" s="12">
        <v>0</v>
      </c>
      <c r="K33" s="12">
        <v>0</v>
      </c>
      <c r="L33" s="124">
        <f>SUM(I33:K33)</f>
        <v>6847</v>
      </c>
      <c r="M33" s="12">
        <v>0</v>
      </c>
      <c r="N33" s="12">
        <v>0</v>
      </c>
      <c r="O33" s="12">
        <f>ROUND(SUM(E33+F33)*13%,0)</f>
        <v>653</v>
      </c>
      <c r="P33" s="12">
        <f>SUM(I33:O33)</f>
        <v>14347</v>
      </c>
      <c r="Q33" s="12">
        <f>ROUND(SUM(E33+F33)*12%,0)</f>
        <v>603</v>
      </c>
      <c r="R33" s="11">
        <v>0</v>
      </c>
      <c r="S33" s="28">
        <v>0</v>
      </c>
      <c r="T33" s="23">
        <v>0</v>
      </c>
      <c r="U33" s="23">
        <v>0</v>
      </c>
      <c r="V33" s="14">
        <f>P33-(M33+N33+O33+Q33+R33+S33+T33)</f>
        <v>13091</v>
      </c>
      <c r="W33" s="112" t="s">
        <v>73</v>
      </c>
      <c r="X33" s="114"/>
      <c r="Y33" s="68"/>
    </row>
    <row r="34" spans="1:25" hidden="1">
      <c r="A34" s="84">
        <v>44044</v>
      </c>
      <c r="B34" s="10">
        <v>50</v>
      </c>
      <c r="C34" s="72" t="s">
        <v>110</v>
      </c>
      <c r="D34" s="40" t="s">
        <v>88</v>
      </c>
      <c r="E34" s="11">
        <v>4565</v>
      </c>
      <c r="F34" s="59">
        <f>SUM(E34*10%)-0.5</f>
        <v>456</v>
      </c>
      <c r="G34" s="59">
        <f>SUM(E34*30%)+0.5</f>
        <v>1370</v>
      </c>
      <c r="H34" s="59">
        <f>SUM(E34*10%)-0.5</f>
        <v>456</v>
      </c>
      <c r="I34" s="12">
        <f>E34+F34+G34+H34</f>
        <v>6847</v>
      </c>
      <c r="J34" s="59">
        <v>0</v>
      </c>
      <c r="K34" s="59">
        <v>0</v>
      </c>
      <c r="L34" s="124">
        <f>SUM(I34:K34)</f>
        <v>6847</v>
      </c>
      <c r="M34" s="12">
        <v>0</v>
      </c>
      <c r="N34" s="59">
        <v>0</v>
      </c>
      <c r="O34" s="12">
        <f>ROUND(SUM(E34+F34)*13%,0)</f>
        <v>653</v>
      </c>
      <c r="P34" s="12">
        <f>SUM(I34:O34)</f>
        <v>14347</v>
      </c>
      <c r="Q34" s="59">
        <f>ROUND(SUM(E34+F34)*12%,0)</f>
        <v>603</v>
      </c>
      <c r="R34" s="11">
        <v>0</v>
      </c>
      <c r="S34" s="60">
        <v>0</v>
      </c>
      <c r="T34" s="36">
        <v>0</v>
      </c>
      <c r="U34" s="36">
        <v>0</v>
      </c>
      <c r="V34" s="14">
        <f>P34-(M34+N34+O34+Q34+R34+S34+T34)</f>
        <v>13091</v>
      </c>
      <c r="W34" s="112" t="s">
        <v>73</v>
      </c>
      <c r="X34" s="114"/>
      <c r="Y34" s="68"/>
    </row>
    <row r="35" spans="1:25" hidden="1">
      <c r="A35" s="84">
        <v>44075</v>
      </c>
      <c r="B35" s="10">
        <v>50</v>
      </c>
      <c r="C35" s="94" t="s">
        <v>110</v>
      </c>
      <c r="D35" s="62" t="s">
        <v>88</v>
      </c>
      <c r="E35" s="11">
        <v>4565</v>
      </c>
      <c r="F35" s="59">
        <f>SUM(E35*10%)-0.5</f>
        <v>456</v>
      </c>
      <c r="G35" s="59">
        <f>SUM(E35*30%)+0.5</f>
        <v>1370</v>
      </c>
      <c r="H35" s="59">
        <f>SUM(E35*10%)-0.5</f>
        <v>456</v>
      </c>
      <c r="I35" s="12">
        <f>E35+F35+G35+H35</f>
        <v>6847</v>
      </c>
      <c r="J35" s="59">
        <v>0</v>
      </c>
      <c r="K35" s="59">
        <v>0</v>
      </c>
      <c r="L35" s="124">
        <f>SUM(I35:K35)</f>
        <v>6847</v>
      </c>
      <c r="M35" s="59">
        <v>0</v>
      </c>
      <c r="N35" s="59">
        <v>0</v>
      </c>
      <c r="O35" s="12">
        <f>ROUND(SUM(E35+F35)*13%,0)</f>
        <v>653</v>
      </c>
      <c r="P35" s="12">
        <f>SUM(I35:O35)</f>
        <v>14347</v>
      </c>
      <c r="Q35" s="59">
        <f>ROUND(SUM(E35+F35)*12%,0)</f>
        <v>603</v>
      </c>
      <c r="R35" s="11">
        <v>0</v>
      </c>
      <c r="S35" s="60">
        <v>0</v>
      </c>
      <c r="T35" s="36">
        <v>0</v>
      </c>
      <c r="U35" s="36">
        <v>0</v>
      </c>
      <c r="V35" s="14">
        <f>P35-(M35+N35+O35+Q35+R35+S35+T35)</f>
        <v>13091</v>
      </c>
      <c r="W35" s="112" t="s">
        <v>73</v>
      </c>
      <c r="X35" s="114"/>
      <c r="Y35" s="68"/>
    </row>
    <row r="36" spans="1:25" hidden="1">
      <c r="A36" s="84">
        <v>44105</v>
      </c>
      <c r="B36" s="10">
        <v>50</v>
      </c>
      <c r="C36" s="205" t="s">
        <v>110</v>
      </c>
      <c r="D36" s="62" t="s">
        <v>88</v>
      </c>
      <c r="E36" s="11">
        <f>4565+388</f>
        <v>4953</v>
      </c>
      <c r="F36" s="59">
        <f>SUM(E36*10%)-0.3</f>
        <v>495</v>
      </c>
      <c r="G36" s="59">
        <f>SUM(E36*30%)+0.1</f>
        <v>1485.9999999999998</v>
      </c>
      <c r="H36" s="59">
        <f>SUM(E36*10%)-0.3</f>
        <v>495</v>
      </c>
      <c r="I36" s="12">
        <f>E36+F36+G36+H36</f>
        <v>7429</v>
      </c>
      <c r="J36" s="59">
        <v>0</v>
      </c>
      <c r="K36" s="59">
        <v>0</v>
      </c>
      <c r="L36" s="124">
        <f>SUM(I36:K36)</f>
        <v>7429</v>
      </c>
      <c r="M36" s="12">
        <v>0</v>
      </c>
      <c r="N36" s="59">
        <v>0</v>
      </c>
      <c r="O36" s="12">
        <f>ROUND(SUM(E36+F36)*13%,0)</f>
        <v>708</v>
      </c>
      <c r="P36" s="12">
        <f>SUM(I36:O36)</f>
        <v>15566</v>
      </c>
      <c r="Q36" s="59">
        <f>ROUND(SUM(E36+F36)*12%,0)</f>
        <v>654</v>
      </c>
      <c r="R36" s="11">
        <v>0</v>
      </c>
      <c r="S36" s="60">
        <v>0</v>
      </c>
      <c r="T36" s="36">
        <v>0</v>
      </c>
      <c r="U36" s="36">
        <v>0</v>
      </c>
      <c r="V36" s="14">
        <f>P36-(M36+N36+O36+Q36+R36+S36+T36)</f>
        <v>14204</v>
      </c>
      <c r="W36" s="112" t="s">
        <v>73</v>
      </c>
      <c r="X36" s="114"/>
      <c r="Y36" s="68"/>
    </row>
    <row r="37" spans="1:25" hidden="1">
      <c r="A37" s="84">
        <v>44136</v>
      </c>
      <c r="B37" s="10">
        <v>49</v>
      </c>
      <c r="C37" s="205" t="s">
        <v>110</v>
      </c>
      <c r="D37" s="62" t="s">
        <v>88</v>
      </c>
      <c r="E37" s="11">
        <f>4565+388</f>
        <v>4953</v>
      </c>
      <c r="F37" s="59">
        <f>SUM(E37*10%)-0.3</f>
        <v>495</v>
      </c>
      <c r="G37" s="59">
        <f>SUM(E37*30%)+0.1</f>
        <v>1485.9999999999998</v>
      </c>
      <c r="H37" s="59">
        <f>SUM(E37*10%)-0.3</f>
        <v>495</v>
      </c>
      <c r="I37" s="59">
        <f>E37+F37+G37+H37</f>
        <v>7429</v>
      </c>
      <c r="J37" s="59">
        <v>0</v>
      </c>
      <c r="K37" s="59">
        <v>0</v>
      </c>
      <c r="L37" s="124">
        <f>SUM(I37:K37)</f>
        <v>7429</v>
      </c>
      <c r="M37" s="59">
        <v>0</v>
      </c>
      <c r="N37" s="59">
        <v>0</v>
      </c>
      <c r="O37" s="59">
        <f>ROUND(SUM(E37+F37)*13%,0)</f>
        <v>708</v>
      </c>
      <c r="P37" s="59">
        <f>SUM(I37:O37)</f>
        <v>15566</v>
      </c>
      <c r="Q37" s="59">
        <f>ROUND(SUM(E37+F37)*12%,0)</f>
        <v>654</v>
      </c>
      <c r="R37" s="11">
        <v>0</v>
      </c>
      <c r="S37" s="60">
        <v>0</v>
      </c>
      <c r="T37" s="36">
        <v>0</v>
      </c>
      <c r="U37" s="36">
        <v>0</v>
      </c>
      <c r="V37" s="14">
        <f>P37-(M37+N37+O37+Q37+R37+S37+T37)</f>
        <v>14204</v>
      </c>
      <c r="W37" s="112" t="s">
        <v>73</v>
      </c>
      <c r="X37" s="114"/>
      <c r="Y37" s="68"/>
    </row>
    <row r="38" spans="1:25" hidden="1">
      <c r="A38" s="84">
        <v>43922</v>
      </c>
      <c r="B38" s="10">
        <v>48</v>
      </c>
      <c r="C38" s="97" t="s">
        <v>104</v>
      </c>
      <c r="D38" s="62" t="s">
        <v>105</v>
      </c>
      <c r="E38" s="11">
        <f>10955+931</f>
        <v>11886</v>
      </c>
      <c r="F38" s="59">
        <f>SUM(E38*10%)+0.4</f>
        <v>1189.0000000000002</v>
      </c>
      <c r="G38" s="59">
        <f>SUM(E38*30%)+0.2</f>
        <v>3565.9999999999995</v>
      </c>
      <c r="H38" s="59">
        <f>SUM(E38*10%)+0.4</f>
        <v>1189.0000000000002</v>
      </c>
      <c r="I38" s="12">
        <f>E38+F38+G38+H38</f>
        <v>17830</v>
      </c>
      <c r="J38" s="59">
        <v>0</v>
      </c>
      <c r="K38" s="59">
        <v>0</v>
      </c>
      <c r="L38" s="124">
        <f>SUM(I38:K38)</f>
        <v>17830</v>
      </c>
      <c r="M38" s="12">
        <v>0</v>
      </c>
      <c r="N38" s="59">
        <v>0</v>
      </c>
      <c r="O38" s="12">
        <f>ROUND(SUM(E38+F38)*13%,0)</f>
        <v>1700</v>
      </c>
      <c r="P38" s="12">
        <f>SUM(I38:O38)</f>
        <v>37360</v>
      </c>
      <c r="Q38" s="59">
        <f>ROUND(SUM(E38+F38)*12%,0)</f>
        <v>1569</v>
      </c>
      <c r="R38" s="11">
        <v>0</v>
      </c>
      <c r="S38" s="60">
        <v>150</v>
      </c>
      <c r="T38" s="36">
        <v>0</v>
      </c>
      <c r="U38" s="14">
        <v>0</v>
      </c>
      <c r="V38" s="14">
        <f>P38-(M38+N38+O38+Q38+R38+S38+T38+U38)</f>
        <v>33941</v>
      </c>
      <c r="W38" s="14">
        <v>1000</v>
      </c>
      <c r="X38" s="14">
        <f>V38-W38</f>
        <v>32941</v>
      </c>
      <c r="Y38" s="70" t="s">
        <v>25</v>
      </c>
    </row>
    <row r="39" spans="1:25" hidden="1">
      <c r="A39" s="84">
        <v>43952</v>
      </c>
      <c r="B39" s="10">
        <v>47</v>
      </c>
      <c r="C39" s="37" t="s">
        <v>104</v>
      </c>
      <c r="D39" s="40" t="s">
        <v>105</v>
      </c>
      <c r="E39" s="11">
        <f>10955+931</f>
        <v>11886</v>
      </c>
      <c r="F39" s="12">
        <f>SUM(E39*10%)+0.4</f>
        <v>1189.0000000000002</v>
      </c>
      <c r="G39" s="12">
        <f>SUM(E39*30%)+0.2</f>
        <v>3565.9999999999995</v>
      </c>
      <c r="H39" s="12">
        <f>SUM(E39*10%)+0.4</f>
        <v>1189.0000000000002</v>
      </c>
      <c r="I39" s="12">
        <f>E39+F39+G39+H39</f>
        <v>17830</v>
      </c>
      <c r="J39" s="12">
        <v>0</v>
      </c>
      <c r="K39" s="12">
        <v>0</v>
      </c>
      <c r="L39" s="124">
        <f>SUM(I39:K39)</f>
        <v>17830</v>
      </c>
      <c r="M39" s="12">
        <v>0</v>
      </c>
      <c r="N39" s="12">
        <v>0</v>
      </c>
      <c r="O39" s="12">
        <f>ROUND(SUM(E39+F39)*13%,0)</f>
        <v>1700</v>
      </c>
      <c r="P39" s="12">
        <f>SUM(I39:O39)</f>
        <v>37360</v>
      </c>
      <c r="Q39" s="12">
        <f>ROUND(SUM(E39+F39)*12%,0)</f>
        <v>1569</v>
      </c>
      <c r="R39" s="11">
        <v>0</v>
      </c>
      <c r="S39" s="28">
        <v>150</v>
      </c>
      <c r="T39" s="23">
        <v>0</v>
      </c>
      <c r="U39" s="11">
        <v>0</v>
      </c>
      <c r="V39" s="14">
        <f>P39-(M39+N39+O39+Q39+R39+S39+T39+U39)</f>
        <v>33941</v>
      </c>
      <c r="W39" s="14"/>
      <c r="X39" s="14">
        <f>V39-W39</f>
        <v>33941</v>
      </c>
      <c r="Y39" s="70" t="s">
        <v>25</v>
      </c>
    </row>
    <row r="40" spans="1:25" hidden="1">
      <c r="A40" s="84">
        <v>43983</v>
      </c>
      <c r="B40" s="10">
        <v>46</v>
      </c>
      <c r="C40" s="37" t="s">
        <v>104</v>
      </c>
      <c r="D40" s="40" t="s">
        <v>105</v>
      </c>
      <c r="E40" s="11">
        <f>10955+931</f>
        <v>11886</v>
      </c>
      <c r="F40" s="59">
        <f>SUM(E40*10%)+0.4</f>
        <v>1189.0000000000002</v>
      </c>
      <c r="G40" s="59">
        <f>SUM(E40*30%)+0.2</f>
        <v>3565.9999999999995</v>
      </c>
      <c r="H40" s="59">
        <f>SUM(E40*10%)+0.4</f>
        <v>1189.0000000000002</v>
      </c>
      <c r="I40" s="12">
        <f>E40+F40+G40+H40</f>
        <v>17830</v>
      </c>
      <c r="J40" s="59">
        <v>0</v>
      </c>
      <c r="K40" s="59">
        <v>0</v>
      </c>
      <c r="L40" s="124">
        <f>SUM(I40:K40)</f>
        <v>17830</v>
      </c>
      <c r="M40" s="59">
        <v>0</v>
      </c>
      <c r="N40" s="59">
        <v>0</v>
      </c>
      <c r="O40" s="12">
        <f>ROUND(SUM(E40+F40)*13%,0)</f>
        <v>1700</v>
      </c>
      <c r="P40" s="12">
        <f>SUM(I40:O40)</f>
        <v>37360</v>
      </c>
      <c r="Q40" s="59">
        <f>ROUND(SUM(E40+F40)*12%,0)</f>
        <v>1569</v>
      </c>
      <c r="R40" s="11">
        <v>0</v>
      </c>
      <c r="S40" s="60">
        <v>150</v>
      </c>
      <c r="T40" s="36">
        <v>0</v>
      </c>
      <c r="U40" s="14">
        <v>0</v>
      </c>
      <c r="V40" s="14">
        <f>P40-(M40+N40+O40+Q40+R40+S40+T40+U40)</f>
        <v>33941</v>
      </c>
      <c r="W40" s="112" t="s">
        <v>25</v>
      </c>
      <c r="X40" s="114"/>
      <c r="Y40" s="68"/>
    </row>
    <row r="41" spans="1:25" hidden="1">
      <c r="A41" s="84">
        <v>44013</v>
      </c>
      <c r="B41" s="10">
        <v>46</v>
      </c>
      <c r="C41" s="37" t="s">
        <v>104</v>
      </c>
      <c r="D41" s="40" t="s">
        <v>105</v>
      </c>
      <c r="E41" s="11">
        <f>10955+931</f>
        <v>11886</v>
      </c>
      <c r="F41" s="59">
        <f>SUM(E41*10%)+0.4</f>
        <v>1189.0000000000002</v>
      </c>
      <c r="G41" s="59">
        <f>SUM(E41*30%)+0.2</f>
        <v>3565.9999999999995</v>
      </c>
      <c r="H41" s="59">
        <f>SUM(E41*10%)+0.4</f>
        <v>1189.0000000000002</v>
      </c>
      <c r="I41" s="12">
        <f>E41+F41+G41+H41</f>
        <v>17830</v>
      </c>
      <c r="J41" s="59">
        <v>0</v>
      </c>
      <c r="K41" s="59">
        <v>0</v>
      </c>
      <c r="L41" s="124">
        <f>SUM(I41:K41)</f>
        <v>17830</v>
      </c>
      <c r="M41" s="59">
        <v>0</v>
      </c>
      <c r="N41" s="59">
        <v>0</v>
      </c>
      <c r="O41" s="12">
        <f>ROUND(SUM(E41+F41)*13%,0)</f>
        <v>1700</v>
      </c>
      <c r="P41" s="12">
        <f>SUM(I41:O41)</f>
        <v>37360</v>
      </c>
      <c r="Q41" s="59">
        <f>ROUND(SUM(E41+F41)*12%,0)</f>
        <v>1569</v>
      </c>
      <c r="R41" s="11">
        <v>0</v>
      </c>
      <c r="S41" s="60">
        <v>150</v>
      </c>
      <c r="T41" s="36">
        <v>0</v>
      </c>
      <c r="U41" s="14">
        <v>0</v>
      </c>
      <c r="V41" s="14">
        <f>P41-(M41+N41+O41+Q41+R41+S41+T41+U41)</f>
        <v>33941</v>
      </c>
      <c r="W41" s="112" t="s">
        <v>25</v>
      </c>
      <c r="X41" s="114"/>
      <c r="Y41" s="68"/>
    </row>
    <row r="42" spans="1:25" hidden="1">
      <c r="A42" s="84">
        <v>44044</v>
      </c>
      <c r="B42" s="10">
        <v>45</v>
      </c>
      <c r="C42" s="37" t="s">
        <v>104</v>
      </c>
      <c r="D42" s="40" t="s">
        <v>105</v>
      </c>
      <c r="E42" s="11">
        <f>10955+931</f>
        <v>11886</v>
      </c>
      <c r="F42" s="59">
        <f>SUM(E42*10%)+0.4</f>
        <v>1189.0000000000002</v>
      </c>
      <c r="G42" s="59">
        <f>SUM(E42*30%)+0.2</f>
        <v>3565.9999999999995</v>
      </c>
      <c r="H42" s="59">
        <f>SUM(E42*10%)+0.4</f>
        <v>1189.0000000000002</v>
      </c>
      <c r="I42" s="12">
        <f>E42+F42+G42+H42</f>
        <v>17830</v>
      </c>
      <c r="J42" s="59">
        <v>0</v>
      </c>
      <c r="K42" s="59">
        <v>0</v>
      </c>
      <c r="L42" s="124">
        <f>SUM(I42:K42)</f>
        <v>17830</v>
      </c>
      <c r="M42" s="59">
        <v>0</v>
      </c>
      <c r="N42" s="59">
        <v>0</v>
      </c>
      <c r="O42" s="12">
        <f>ROUND(SUM(E42+F42)*13%,0)</f>
        <v>1700</v>
      </c>
      <c r="P42" s="12">
        <f>SUM(I42:O42)</f>
        <v>37360</v>
      </c>
      <c r="Q42" s="59">
        <f>ROUND(SUM(E42+F42)*12%,0)</f>
        <v>1569</v>
      </c>
      <c r="R42" s="11">
        <v>0</v>
      </c>
      <c r="S42" s="60">
        <v>150</v>
      </c>
      <c r="T42" s="36">
        <v>0</v>
      </c>
      <c r="U42" s="14">
        <v>0</v>
      </c>
      <c r="V42" s="14">
        <f>P42-(M42+N42+O42+Q42+R42+S42+T42+U42)</f>
        <v>33941</v>
      </c>
      <c r="W42" s="112" t="s">
        <v>25</v>
      </c>
      <c r="X42" s="114"/>
      <c r="Y42" s="68"/>
    </row>
    <row r="43" spans="1:25" hidden="1">
      <c r="A43" s="84">
        <v>44075</v>
      </c>
      <c r="B43" s="10">
        <v>45</v>
      </c>
      <c r="C43" s="37" t="s">
        <v>104</v>
      </c>
      <c r="D43" s="40" t="s">
        <v>105</v>
      </c>
      <c r="E43" s="11">
        <f>10955+931</f>
        <v>11886</v>
      </c>
      <c r="F43" s="59">
        <f>SUM(E43*10%)+0.4</f>
        <v>1189.0000000000002</v>
      </c>
      <c r="G43" s="59">
        <f>SUM(E43*30%)+0.2</f>
        <v>3565.9999999999995</v>
      </c>
      <c r="H43" s="59">
        <f>SUM(E43*10%)+0.4</f>
        <v>1189.0000000000002</v>
      </c>
      <c r="I43" s="12">
        <f>E43+F43+G43+H43</f>
        <v>17830</v>
      </c>
      <c r="J43" s="59">
        <v>0</v>
      </c>
      <c r="K43" s="59">
        <v>0</v>
      </c>
      <c r="L43" s="124">
        <f>SUM(I43:K43)</f>
        <v>17830</v>
      </c>
      <c r="M43" s="59">
        <v>0</v>
      </c>
      <c r="N43" s="59">
        <v>0</v>
      </c>
      <c r="O43" s="12">
        <f>ROUND(SUM(E43+F43)*13%,0)</f>
        <v>1700</v>
      </c>
      <c r="P43" s="12">
        <f>SUM(I43:O43)</f>
        <v>37360</v>
      </c>
      <c r="Q43" s="59">
        <f>ROUND(SUM(E43+F43)*12%,0)</f>
        <v>1569</v>
      </c>
      <c r="R43" s="11">
        <v>0</v>
      </c>
      <c r="S43" s="60">
        <v>150</v>
      </c>
      <c r="T43" s="36">
        <v>0</v>
      </c>
      <c r="U43" s="14">
        <v>0</v>
      </c>
      <c r="V43" s="14">
        <f>P43-(M43+N43+O43+Q43+R43+S43+T43+U43)</f>
        <v>33941</v>
      </c>
      <c r="W43" s="112" t="s">
        <v>25</v>
      </c>
      <c r="X43" s="114"/>
      <c r="Y43" s="68"/>
    </row>
    <row r="44" spans="1:25" hidden="1">
      <c r="A44" s="84">
        <v>44105</v>
      </c>
      <c r="B44" s="10">
        <v>45</v>
      </c>
      <c r="C44" s="37" t="s">
        <v>104</v>
      </c>
      <c r="D44" s="40" t="s">
        <v>105</v>
      </c>
      <c r="E44" s="11">
        <f>10955+931</f>
        <v>11886</v>
      </c>
      <c r="F44" s="59">
        <f>SUM(E44*10%)+0.4</f>
        <v>1189.0000000000002</v>
      </c>
      <c r="G44" s="59">
        <f>SUM(E44*30%)+0.2</f>
        <v>3565.9999999999995</v>
      </c>
      <c r="H44" s="59">
        <f>SUM(E44*10%)+0.4</f>
        <v>1189.0000000000002</v>
      </c>
      <c r="I44" s="12">
        <f>E44+F44+G44+H44</f>
        <v>17830</v>
      </c>
      <c r="J44" s="59">
        <v>0</v>
      </c>
      <c r="K44" s="59">
        <v>0</v>
      </c>
      <c r="L44" s="124">
        <f>SUM(I44:K44)</f>
        <v>17830</v>
      </c>
      <c r="M44" s="59">
        <v>0</v>
      </c>
      <c r="N44" s="59">
        <v>0</v>
      </c>
      <c r="O44" s="12">
        <f>ROUND(SUM(E44+F44)*13%,0)</f>
        <v>1700</v>
      </c>
      <c r="P44" s="12">
        <f>SUM(I44:O44)</f>
        <v>37360</v>
      </c>
      <c r="Q44" s="59">
        <f>ROUND(SUM(E44+F44)*12%,0)</f>
        <v>1569</v>
      </c>
      <c r="R44" s="11">
        <v>0</v>
      </c>
      <c r="S44" s="60">
        <v>150</v>
      </c>
      <c r="T44" s="36">
        <v>0</v>
      </c>
      <c r="U44" s="14">
        <v>0</v>
      </c>
      <c r="V44" s="14">
        <f>P44-(M44+N44+O44+Q44+R44+S44+T44+U44)</f>
        <v>33941</v>
      </c>
      <c r="W44" s="112" t="s">
        <v>25</v>
      </c>
      <c r="X44" s="114"/>
      <c r="Y44" s="68"/>
    </row>
    <row r="45" spans="1:25" hidden="1">
      <c r="A45" s="84">
        <v>44136</v>
      </c>
      <c r="B45" s="10">
        <v>44</v>
      </c>
      <c r="C45" s="37" t="s">
        <v>104</v>
      </c>
      <c r="D45" s="40" t="s">
        <v>105</v>
      </c>
      <c r="E45" s="11">
        <f>10955+931</f>
        <v>11886</v>
      </c>
      <c r="F45" s="59">
        <f>SUM(E45*10%)+0.4</f>
        <v>1189.0000000000002</v>
      </c>
      <c r="G45" s="59">
        <f>SUM(E45*30%)+0.2</f>
        <v>3565.9999999999995</v>
      </c>
      <c r="H45" s="59">
        <f>SUM(E45*10%)+0.4</f>
        <v>1189.0000000000002</v>
      </c>
      <c r="I45" s="12">
        <f>E45+F45+G45+H45</f>
        <v>17830</v>
      </c>
      <c r="J45" s="59">
        <v>0</v>
      </c>
      <c r="K45" s="59">
        <v>0</v>
      </c>
      <c r="L45" s="124">
        <f>SUM(I45:K45)</f>
        <v>17830</v>
      </c>
      <c r="M45" s="59">
        <v>0</v>
      </c>
      <c r="N45" s="59">
        <v>0</v>
      </c>
      <c r="O45" s="12">
        <f>ROUND(SUM(E45+F45)*13%,0)</f>
        <v>1700</v>
      </c>
      <c r="P45" s="12">
        <f>SUM(I45:O45)</f>
        <v>37360</v>
      </c>
      <c r="Q45" s="59">
        <f>ROUND(SUM(E45+F45)*12%,0)</f>
        <v>1569</v>
      </c>
      <c r="R45" s="11">
        <v>0</v>
      </c>
      <c r="S45" s="60">
        <v>150</v>
      </c>
      <c r="T45" s="36">
        <v>0</v>
      </c>
      <c r="U45" s="14">
        <v>0</v>
      </c>
      <c r="V45" s="14">
        <f>P45-(M45+N45+O45+Q45+R45+S45+T45+U45)</f>
        <v>33941</v>
      </c>
      <c r="W45" s="112" t="s">
        <v>25</v>
      </c>
      <c r="X45" s="114"/>
      <c r="Y45" s="68"/>
    </row>
    <row r="46" spans="1:25" hidden="1">
      <c r="A46" s="84">
        <v>44228</v>
      </c>
      <c r="B46" s="126">
        <v>35</v>
      </c>
      <c r="C46" s="37" t="s">
        <v>161</v>
      </c>
      <c r="D46" s="10" t="s">
        <v>31</v>
      </c>
      <c r="E46" s="155">
        <v>15349</v>
      </c>
      <c r="F46" s="132">
        <f>SUM(E46*10%)+0.1</f>
        <v>1535</v>
      </c>
      <c r="G46" s="132">
        <f>SUM(E46*30%)+0.3</f>
        <v>4605</v>
      </c>
      <c r="H46" s="132">
        <f>SUM(E46*10%)+0.1</f>
        <v>1535</v>
      </c>
      <c r="I46" s="128">
        <f>E46+F46+G46+H46</f>
        <v>23024</v>
      </c>
      <c r="J46" s="132">
        <v>0</v>
      </c>
      <c r="K46" s="132">
        <v>0</v>
      </c>
      <c r="L46" s="124">
        <f>SUM(I46:K46)</f>
        <v>23024</v>
      </c>
      <c r="M46" s="132">
        <v>0</v>
      </c>
      <c r="N46" s="132">
        <v>0</v>
      </c>
      <c r="O46" s="128">
        <f>ROUND(SUM(E46+F46)*12.5%,0)+75</f>
        <v>2186</v>
      </c>
      <c r="P46" s="128">
        <f>SUM(I46:O46)</f>
        <v>48234</v>
      </c>
      <c r="Q46" s="132">
        <f>ROUND(SUM(E46+F46)*12%,0)</f>
        <v>2026</v>
      </c>
      <c r="R46" s="127">
        <v>0</v>
      </c>
      <c r="S46" s="130">
        <v>200</v>
      </c>
      <c r="T46" s="130">
        <v>0</v>
      </c>
      <c r="U46" s="130">
        <v>0</v>
      </c>
      <c r="V46" s="130">
        <f>P46-(M46+N46+O46+Q46+R46+S46+T46)</f>
        <v>43822</v>
      </c>
      <c r="W46" s="175"/>
      <c r="X46" s="114"/>
      <c r="Y46" s="68"/>
    </row>
    <row r="47" spans="1:25" hidden="1">
      <c r="A47" s="84">
        <v>44256</v>
      </c>
      <c r="B47" s="126">
        <v>32</v>
      </c>
      <c r="C47" s="37" t="s">
        <v>161</v>
      </c>
      <c r="D47" s="10" t="s">
        <v>31</v>
      </c>
      <c r="E47" s="127">
        <v>17054</v>
      </c>
      <c r="F47" s="132">
        <f>SUM(E47*10%)-0.4</f>
        <v>1705</v>
      </c>
      <c r="G47" s="132">
        <f>SUM(E47*30%)-0.2</f>
        <v>5116</v>
      </c>
      <c r="H47" s="132">
        <f>SUM(E47*10%)-0.4</f>
        <v>1705</v>
      </c>
      <c r="I47" s="128">
        <f>E47+F47+G47+H47</f>
        <v>25580</v>
      </c>
      <c r="J47" s="132">
        <v>0</v>
      </c>
      <c r="K47" s="132">
        <v>0</v>
      </c>
      <c r="L47" s="128">
        <v>0</v>
      </c>
      <c r="M47" s="132">
        <v>0</v>
      </c>
      <c r="N47" s="132">
        <f>ROUND(SUM(E47+F47)*12.5%,0)+75</f>
        <v>2420</v>
      </c>
      <c r="O47" s="128">
        <f>SUM(I47:N47)</f>
        <v>28000</v>
      </c>
      <c r="P47" s="128">
        <f>ROUND(SUM(E47+F47)*12%,0)</f>
        <v>2251</v>
      </c>
      <c r="Q47" s="130">
        <v>0</v>
      </c>
      <c r="R47" s="127">
        <v>200</v>
      </c>
      <c r="S47" s="130">
        <v>0</v>
      </c>
      <c r="T47" s="130">
        <v>0</v>
      </c>
      <c r="U47" s="130"/>
      <c r="V47" s="130">
        <f>O47-(L47+M47+N47+P47+Q47+R47+S47)</f>
        <v>23129</v>
      </c>
      <c r="W47" s="175"/>
      <c r="X47" s="114"/>
      <c r="Y47" s="68"/>
    </row>
    <row r="48" spans="1:25" hidden="1">
      <c r="A48" s="84">
        <v>43922</v>
      </c>
      <c r="B48" s="38">
        <v>31</v>
      </c>
      <c r="C48" s="39" t="s">
        <v>75</v>
      </c>
      <c r="D48" s="40" t="s">
        <v>76</v>
      </c>
      <c r="E48" s="11">
        <f>15852+634</f>
        <v>16486</v>
      </c>
      <c r="F48" s="59">
        <f>SUM(E48*10%)+0.4</f>
        <v>1649.0000000000002</v>
      </c>
      <c r="G48" s="59">
        <f>SUM(E48*30%)+0.2</f>
        <v>4946</v>
      </c>
      <c r="H48" s="59">
        <f>SUM(E48*10%)+0.4</f>
        <v>1649.0000000000002</v>
      </c>
      <c r="I48" s="12">
        <f>E48+F48+G48+H48</f>
        <v>24730</v>
      </c>
      <c r="J48" s="59">
        <v>0</v>
      </c>
      <c r="K48" s="59">
        <v>0</v>
      </c>
      <c r="L48" s="124">
        <f>SUM(I48:K48)</f>
        <v>24730</v>
      </c>
      <c r="M48" s="59">
        <v>0</v>
      </c>
      <c r="N48" s="59">
        <v>0</v>
      </c>
      <c r="O48" s="12">
        <f>ROUND(SUM(E48+F48)*12.5%,0)+75</f>
        <v>2342</v>
      </c>
      <c r="P48" s="12">
        <f>SUM(I48:O48)</f>
        <v>51802</v>
      </c>
      <c r="Q48" s="59">
        <f>ROUND(SUM(E48+F48)*12%,0)</f>
        <v>2176</v>
      </c>
      <c r="R48" s="11">
        <v>0</v>
      </c>
      <c r="S48" s="60">
        <v>200</v>
      </c>
      <c r="T48" s="36">
        <v>0</v>
      </c>
      <c r="U48" s="36">
        <v>0</v>
      </c>
      <c r="V48" s="14">
        <f>P48-(M48+N48+O48+Q48+R48+S48+T48)</f>
        <v>47084</v>
      </c>
      <c r="W48" s="14">
        <v>900</v>
      </c>
      <c r="X48" s="14">
        <f>V48-W48</f>
        <v>46184</v>
      </c>
      <c r="Y48" s="30" t="s">
        <v>73</v>
      </c>
    </row>
    <row r="49" spans="1:25" hidden="1">
      <c r="A49" s="84">
        <v>43922</v>
      </c>
      <c r="B49" s="10">
        <v>50</v>
      </c>
      <c r="C49" s="72" t="s">
        <v>108</v>
      </c>
      <c r="D49" s="40"/>
      <c r="E49" s="11">
        <v>4565</v>
      </c>
      <c r="F49" s="59">
        <f>SUM(E49*10%)-0.5</f>
        <v>456</v>
      </c>
      <c r="G49" s="59">
        <f>SUM(E49*30%)+0.5</f>
        <v>1370</v>
      </c>
      <c r="H49" s="59">
        <f>SUM(E49*10%)-0.5</f>
        <v>456</v>
      </c>
      <c r="I49" s="12">
        <f>E49+F49+G49+H49</f>
        <v>6847</v>
      </c>
      <c r="J49" s="59">
        <v>0</v>
      </c>
      <c r="K49" s="59">
        <v>0</v>
      </c>
      <c r="L49" s="124">
        <f>SUM(I49:K49)</f>
        <v>6847</v>
      </c>
      <c r="M49" s="59">
        <v>0</v>
      </c>
      <c r="N49" s="59">
        <v>0</v>
      </c>
      <c r="O49" s="12">
        <f>ROUND(SUM(E49+F49)*13%,0)</f>
        <v>653</v>
      </c>
      <c r="P49" s="12">
        <f>SUM(I49:O49)</f>
        <v>14347</v>
      </c>
      <c r="Q49" s="59">
        <f>ROUND(SUM(E49+F49)*12%,0)</f>
        <v>603</v>
      </c>
      <c r="R49" s="11">
        <v>0</v>
      </c>
      <c r="S49" s="60">
        <v>0</v>
      </c>
      <c r="T49" s="36">
        <v>0</v>
      </c>
      <c r="U49" s="36">
        <v>0</v>
      </c>
      <c r="V49" s="14">
        <f>P49-(M49+N49+O49+Q49+R49+S49+T49)</f>
        <v>13091</v>
      </c>
      <c r="W49" s="14">
        <v>500</v>
      </c>
      <c r="X49" s="14">
        <f>V49-W49</f>
        <v>12591</v>
      </c>
      <c r="Y49" s="70" t="s">
        <v>73</v>
      </c>
    </row>
    <row r="50" spans="1:25" hidden="1">
      <c r="A50" s="84">
        <v>43952</v>
      </c>
      <c r="B50" s="10">
        <v>50</v>
      </c>
      <c r="C50" s="72" t="s">
        <v>108</v>
      </c>
      <c r="D50" s="40" t="s">
        <v>88</v>
      </c>
      <c r="E50" s="11">
        <v>4565</v>
      </c>
      <c r="F50" s="59">
        <f>SUM(E50*10%)-0.5</f>
        <v>456</v>
      </c>
      <c r="G50" s="59">
        <f>SUM(E50*30%)+0.5</f>
        <v>1370</v>
      </c>
      <c r="H50" s="59">
        <f>SUM(E50*10%)-0.5</f>
        <v>456</v>
      </c>
      <c r="I50" s="12">
        <f>E50+F50+G50+H50</f>
        <v>6847</v>
      </c>
      <c r="J50" s="59">
        <v>0</v>
      </c>
      <c r="K50" s="59">
        <v>0</v>
      </c>
      <c r="L50" s="124">
        <f>SUM(I50:K50)</f>
        <v>6847</v>
      </c>
      <c r="M50" s="59">
        <v>0</v>
      </c>
      <c r="N50" s="59">
        <v>0</v>
      </c>
      <c r="O50" s="12">
        <f>ROUND(SUM(E50+F50)*13%,0)</f>
        <v>653</v>
      </c>
      <c r="P50" s="12">
        <f>SUM(I50:O50)</f>
        <v>14347</v>
      </c>
      <c r="Q50" s="59">
        <f>ROUND(SUM(E50+F50)*12%,0)</f>
        <v>603</v>
      </c>
      <c r="R50" s="11">
        <v>0</v>
      </c>
      <c r="S50" s="60">
        <v>0</v>
      </c>
      <c r="T50" s="36">
        <v>0</v>
      </c>
      <c r="U50" s="36">
        <v>0</v>
      </c>
      <c r="V50" s="14">
        <f>P50-(M50+N50+O50+Q50+R50+S50+T50)</f>
        <v>13091</v>
      </c>
      <c r="W50" s="14"/>
      <c r="X50" s="14">
        <f>V50-W50</f>
        <v>13091</v>
      </c>
      <c r="Y50" s="70" t="s">
        <v>73</v>
      </c>
    </row>
    <row r="51" spans="1:25" hidden="1">
      <c r="A51" s="84">
        <v>43983</v>
      </c>
      <c r="B51" s="10">
        <v>49</v>
      </c>
      <c r="C51" s="72" t="s">
        <v>108</v>
      </c>
      <c r="D51" s="40" t="s">
        <v>88</v>
      </c>
      <c r="E51" s="11">
        <v>4565</v>
      </c>
      <c r="F51" s="59">
        <f>SUM(E51*10%)-0.5</f>
        <v>456</v>
      </c>
      <c r="G51" s="59">
        <f>SUM(E51*30%)+0.5</f>
        <v>1370</v>
      </c>
      <c r="H51" s="59">
        <f>SUM(E51*10%)-0.5</f>
        <v>456</v>
      </c>
      <c r="I51" s="12">
        <f>E51+F51+G51+H51</f>
        <v>6847</v>
      </c>
      <c r="J51" s="59">
        <v>0</v>
      </c>
      <c r="K51" s="59">
        <v>0</v>
      </c>
      <c r="L51" s="124">
        <f>SUM(I51:K51)</f>
        <v>6847</v>
      </c>
      <c r="M51" s="59">
        <v>0</v>
      </c>
      <c r="N51" s="59">
        <v>0</v>
      </c>
      <c r="O51" s="12">
        <f>ROUND(SUM(E51+F51)*13%,0)</f>
        <v>653</v>
      </c>
      <c r="P51" s="12">
        <f>SUM(I51:O51)</f>
        <v>14347</v>
      </c>
      <c r="Q51" s="59">
        <f>ROUND(SUM(E51+F51)*12%,0)</f>
        <v>603</v>
      </c>
      <c r="R51" s="11">
        <v>0</v>
      </c>
      <c r="S51" s="60">
        <v>0</v>
      </c>
      <c r="T51" s="36">
        <v>0</v>
      </c>
      <c r="U51" s="36">
        <v>0</v>
      </c>
      <c r="V51" s="14">
        <f>P51-(M51+N51+O51+Q51+R51+S51+T51)</f>
        <v>13091</v>
      </c>
      <c r="W51" s="112" t="s">
        <v>73</v>
      </c>
      <c r="X51" s="114"/>
      <c r="Y51" s="68"/>
    </row>
    <row r="52" spans="1:25" hidden="1">
      <c r="A52" s="84">
        <v>44013</v>
      </c>
      <c r="B52" s="10">
        <v>49</v>
      </c>
      <c r="C52" s="72" t="s">
        <v>108</v>
      </c>
      <c r="D52" s="40" t="s">
        <v>88</v>
      </c>
      <c r="E52" s="11">
        <v>4565</v>
      </c>
      <c r="F52" s="59">
        <f>SUM(E52*10%)-0.5</f>
        <v>456</v>
      </c>
      <c r="G52" s="59">
        <f>SUM(E52*30%)+0.5</f>
        <v>1370</v>
      </c>
      <c r="H52" s="59">
        <f>SUM(E52*10%)-0.5</f>
        <v>456</v>
      </c>
      <c r="I52" s="12">
        <f>E52+F52+G52+H52</f>
        <v>6847</v>
      </c>
      <c r="J52" s="59">
        <v>0</v>
      </c>
      <c r="K52" s="59">
        <v>0</v>
      </c>
      <c r="L52" s="124">
        <f>SUM(I52:K52)</f>
        <v>6847</v>
      </c>
      <c r="M52" s="59">
        <v>0</v>
      </c>
      <c r="N52" s="59">
        <v>0</v>
      </c>
      <c r="O52" s="12">
        <f>ROUND(SUM(E52+F52)*13%,0)</f>
        <v>653</v>
      </c>
      <c r="P52" s="12">
        <f>SUM(I52:O52)</f>
        <v>14347</v>
      </c>
      <c r="Q52" s="59">
        <f>ROUND(SUM(E52+F52)*12%,0)</f>
        <v>603</v>
      </c>
      <c r="R52" s="11">
        <v>0</v>
      </c>
      <c r="S52" s="60">
        <v>0</v>
      </c>
      <c r="T52" s="36">
        <v>0</v>
      </c>
      <c r="U52" s="36">
        <v>0</v>
      </c>
      <c r="V52" s="14">
        <f>P52-(M52+N52+O52+Q52+R52+S52+T52)</f>
        <v>13091</v>
      </c>
      <c r="W52" s="112" t="s">
        <v>73</v>
      </c>
      <c r="X52" s="114"/>
      <c r="Y52" s="68"/>
    </row>
    <row r="53" spans="1:25" hidden="1">
      <c r="A53" s="84">
        <v>44044</v>
      </c>
      <c r="B53" s="10">
        <v>48</v>
      </c>
      <c r="C53" s="72" t="s">
        <v>108</v>
      </c>
      <c r="D53" s="40" t="s">
        <v>88</v>
      </c>
      <c r="E53" s="11">
        <v>4565</v>
      </c>
      <c r="F53" s="59">
        <f>SUM(E53*10%)-0.5</f>
        <v>456</v>
      </c>
      <c r="G53" s="59">
        <f>SUM(E53*30%)+0.5</f>
        <v>1370</v>
      </c>
      <c r="H53" s="59">
        <f>SUM(E53*10%)-0.5</f>
        <v>456</v>
      </c>
      <c r="I53" s="12">
        <f>E53+F53+G53+H53</f>
        <v>6847</v>
      </c>
      <c r="J53" s="59">
        <v>0</v>
      </c>
      <c r="K53" s="59">
        <v>0</v>
      </c>
      <c r="L53" s="124">
        <f>SUM(I53:K53)</f>
        <v>6847</v>
      </c>
      <c r="M53" s="59">
        <v>0</v>
      </c>
      <c r="N53" s="59">
        <v>0</v>
      </c>
      <c r="O53" s="12">
        <f>ROUND(SUM(E53+F53)*13%,0)</f>
        <v>653</v>
      </c>
      <c r="P53" s="12">
        <f>SUM(I53:O53)</f>
        <v>14347</v>
      </c>
      <c r="Q53" s="59">
        <f>ROUND(SUM(E53+F53)*12%,0)</f>
        <v>603</v>
      </c>
      <c r="R53" s="11">
        <v>0</v>
      </c>
      <c r="S53" s="60">
        <v>0</v>
      </c>
      <c r="T53" s="36">
        <v>0</v>
      </c>
      <c r="U53" s="36">
        <v>0</v>
      </c>
      <c r="V53" s="14">
        <f>P53-(M53+N53+O53+Q53+R53+S53+T53)</f>
        <v>13091</v>
      </c>
      <c r="W53" s="112" t="s">
        <v>73</v>
      </c>
      <c r="X53" s="114"/>
      <c r="Y53" s="68"/>
    </row>
    <row r="54" spans="1:25" hidden="1">
      <c r="A54" s="84">
        <v>44075</v>
      </c>
      <c r="B54" s="10">
        <v>48</v>
      </c>
      <c r="C54" s="72" t="s">
        <v>108</v>
      </c>
      <c r="D54" s="40" t="s">
        <v>88</v>
      </c>
      <c r="E54" s="11">
        <v>4565</v>
      </c>
      <c r="F54" s="59">
        <f>SUM(E54*10%)-0.5</f>
        <v>456</v>
      </c>
      <c r="G54" s="59">
        <f>SUM(E54*30%)+0.5</f>
        <v>1370</v>
      </c>
      <c r="H54" s="59">
        <f>SUM(E54*10%)-0.5</f>
        <v>456</v>
      </c>
      <c r="I54" s="12">
        <f>E54+F54+G54+H54</f>
        <v>6847</v>
      </c>
      <c r="J54" s="59">
        <v>0</v>
      </c>
      <c r="K54" s="59">
        <v>0</v>
      </c>
      <c r="L54" s="124">
        <f>SUM(I54:K54)</f>
        <v>6847</v>
      </c>
      <c r="M54" s="59">
        <v>0</v>
      </c>
      <c r="N54" s="59">
        <v>0</v>
      </c>
      <c r="O54" s="12">
        <f>ROUND(SUM(E54+F54)*13%,0)</f>
        <v>653</v>
      </c>
      <c r="P54" s="12">
        <f>SUM(I54:O54)</f>
        <v>14347</v>
      </c>
      <c r="Q54" s="59">
        <f>ROUND(SUM(E54+F54)*12%,0)</f>
        <v>603</v>
      </c>
      <c r="R54" s="11">
        <v>0</v>
      </c>
      <c r="S54" s="60">
        <v>0</v>
      </c>
      <c r="T54" s="36">
        <v>0</v>
      </c>
      <c r="U54" s="36">
        <v>0</v>
      </c>
      <c r="V54" s="14">
        <f>P54-(M54+N54+O54+Q54+R54+S54+T54)</f>
        <v>13091</v>
      </c>
      <c r="W54" s="112" t="s">
        <v>73</v>
      </c>
      <c r="X54" s="114"/>
      <c r="Y54" s="68"/>
    </row>
    <row r="55" spans="1:25" hidden="1">
      <c r="A55" s="84">
        <v>44105</v>
      </c>
      <c r="B55" s="10">
        <v>48</v>
      </c>
      <c r="C55" s="75" t="s">
        <v>108</v>
      </c>
      <c r="D55" s="40" t="s">
        <v>88</v>
      </c>
      <c r="E55" s="11">
        <f>4565+388</f>
        <v>4953</v>
      </c>
      <c r="F55" s="59">
        <f>SUM(E55*10%)-0.3</f>
        <v>495</v>
      </c>
      <c r="G55" s="59">
        <f>SUM(E55*30%)+0.1</f>
        <v>1485.9999999999998</v>
      </c>
      <c r="H55" s="59">
        <f>SUM(E55*10%)-0.3</f>
        <v>495</v>
      </c>
      <c r="I55" s="12">
        <f>E55+F55+G55+H55</f>
        <v>7429</v>
      </c>
      <c r="J55" s="59">
        <v>0</v>
      </c>
      <c r="K55" s="59">
        <v>0</v>
      </c>
      <c r="L55" s="124">
        <f>SUM(I55:K55)</f>
        <v>7429</v>
      </c>
      <c r="M55" s="59">
        <v>0</v>
      </c>
      <c r="N55" s="59">
        <v>0</v>
      </c>
      <c r="O55" s="12">
        <f>ROUND(SUM(E55+F55)*13%,0)</f>
        <v>708</v>
      </c>
      <c r="P55" s="12">
        <f>SUM(I55:O55)</f>
        <v>15566</v>
      </c>
      <c r="Q55" s="59">
        <f>ROUND(SUM(E55+F55)*12%,0)</f>
        <v>654</v>
      </c>
      <c r="R55" s="11">
        <v>0</v>
      </c>
      <c r="S55" s="60">
        <v>0</v>
      </c>
      <c r="T55" s="36">
        <v>0</v>
      </c>
      <c r="U55" s="36">
        <v>0</v>
      </c>
      <c r="V55" s="14">
        <f>P55-(M55+N55+O55+Q55+R55+S55+T55)</f>
        <v>14204</v>
      </c>
      <c r="W55" s="112" t="s">
        <v>73</v>
      </c>
      <c r="X55" s="114"/>
      <c r="Y55" s="68"/>
    </row>
    <row r="56" spans="1:25" hidden="1">
      <c r="A56" s="84">
        <v>44136</v>
      </c>
      <c r="B56" s="10">
        <v>47</v>
      </c>
      <c r="C56" s="75" t="s">
        <v>108</v>
      </c>
      <c r="D56" s="40" t="s">
        <v>88</v>
      </c>
      <c r="E56" s="11">
        <f>4565+388</f>
        <v>4953</v>
      </c>
      <c r="F56" s="59">
        <f>SUM(E56*10%)-0.3</f>
        <v>495</v>
      </c>
      <c r="G56" s="59">
        <f>SUM(E56*30%)+0.1</f>
        <v>1485.9999999999998</v>
      </c>
      <c r="H56" s="59">
        <f>SUM(E56*10%)-0.3</f>
        <v>495</v>
      </c>
      <c r="I56" s="12">
        <f>E56+F56+G56+H56</f>
        <v>7429</v>
      </c>
      <c r="J56" s="59">
        <v>0</v>
      </c>
      <c r="K56" s="59">
        <v>0</v>
      </c>
      <c r="L56" s="124">
        <f>SUM(I56:K56)</f>
        <v>7429</v>
      </c>
      <c r="M56" s="59">
        <v>0</v>
      </c>
      <c r="N56" s="59">
        <v>0</v>
      </c>
      <c r="O56" s="12">
        <f>ROUND(SUM(E56+F56)*13%,0)</f>
        <v>708</v>
      </c>
      <c r="P56" s="12">
        <f>SUM(I56:O56)</f>
        <v>15566</v>
      </c>
      <c r="Q56" s="59">
        <f>ROUND(SUM(E56+F56)*12%,0)</f>
        <v>654</v>
      </c>
      <c r="R56" s="11">
        <v>0</v>
      </c>
      <c r="S56" s="60">
        <v>0</v>
      </c>
      <c r="T56" s="36">
        <v>0</v>
      </c>
      <c r="U56" s="36">
        <v>0</v>
      </c>
      <c r="V56" s="14">
        <f>P56-(M56+N56+O56+Q56+R56+S56+T56)</f>
        <v>14204</v>
      </c>
      <c r="W56" s="112" t="s">
        <v>73</v>
      </c>
      <c r="X56" s="114"/>
      <c r="Y56" s="68"/>
    </row>
    <row r="57" spans="1:25" hidden="1">
      <c r="A57" s="84">
        <v>43922</v>
      </c>
      <c r="B57" s="10">
        <v>47</v>
      </c>
      <c r="C57" s="37" t="s">
        <v>103</v>
      </c>
      <c r="D57" s="40" t="s">
        <v>92</v>
      </c>
      <c r="E57" s="11">
        <f>12632+1074</f>
        <v>13706</v>
      </c>
      <c r="F57" s="59">
        <f>SUM(E57*10%)+0.4</f>
        <v>1371.0000000000002</v>
      </c>
      <c r="G57" s="59">
        <f>SUM(E57*30%)+0.2</f>
        <v>4112</v>
      </c>
      <c r="H57" s="59">
        <f>SUM(E57*10%)+0.4</f>
        <v>1371.0000000000002</v>
      </c>
      <c r="I57" s="12">
        <f>E57+F57+G57+H57</f>
        <v>20560</v>
      </c>
      <c r="J57" s="59">
        <v>0</v>
      </c>
      <c r="K57" s="59">
        <v>0</v>
      </c>
      <c r="L57" s="124">
        <f>SUM(I57:K57)</f>
        <v>20560</v>
      </c>
      <c r="M57" s="59">
        <v>0</v>
      </c>
      <c r="N57" s="59">
        <v>0</v>
      </c>
      <c r="O57" s="12">
        <f>ROUND(SUM(E57+F57)*13%,0)</f>
        <v>1960</v>
      </c>
      <c r="P57" s="12">
        <f>SUM(I57:O57)</f>
        <v>43080</v>
      </c>
      <c r="Q57" s="59">
        <f>ROUND(SUM(E57+F57)*12%,0)</f>
        <v>1809</v>
      </c>
      <c r="R57" s="11">
        <v>0</v>
      </c>
      <c r="S57" s="60">
        <v>200</v>
      </c>
      <c r="T57" s="36">
        <v>0</v>
      </c>
      <c r="U57" s="36">
        <v>0</v>
      </c>
      <c r="V57" s="14">
        <f>P57-(M57+N57+O57+Q57+R57+S57+T57)</f>
        <v>39111</v>
      </c>
      <c r="W57" s="14">
        <v>1000</v>
      </c>
      <c r="X57" s="14">
        <f>V57-W57</f>
        <v>38111</v>
      </c>
      <c r="Y57" s="70" t="s">
        <v>25</v>
      </c>
    </row>
    <row r="58" spans="1:25" hidden="1">
      <c r="A58" s="84">
        <v>43952</v>
      </c>
      <c r="B58" s="10">
        <v>46</v>
      </c>
      <c r="C58" s="37" t="s">
        <v>103</v>
      </c>
      <c r="D58" s="40" t="s">
        <v>92</v>
      </c>
      <c r="E58" s="11">
        <f>12632+1074</f>
        <v>13706</v>
      </c>
      <c r="F58" s="59">
        <f>SUM(E58*10%)+0.4</f>
        <v>1371.0000000000002</v>
      </c>
      <c r="G58" s="59">
        <f>SUM(E58*30%)+0.2</f>
        <v>4112</v>
      </c>
      <c r="H58" s="59">
        <f>SUM(E58*10%)+0.4</f>
        <v>1371.0000000000002</v>
      </c>
      <c r="I58" s="12">
        <f>E58+F58+G58+H58</f>
        <v>20560</v>
      </c>
      <c r="J58" s="59">
        <v>0</v>
      </c>
      <c r="K58" s="59">
        <v>0</v>
      </c>
      <c r="L58" s="124">
        <f>SUM(I58:K58)</f>
        <v>20560</v>
      </c>
      <c r="M58" s="59">
        <v>0</v>
      </c>
      <c r="N58" s="59">
        <v>0</v>
      </c>
      <c r="O58" s="12">
        <f>ROUND(SUM(E58+F58)*13%,0)</f>
        <v>1960</v>
      </c>
      <c r="P58" s="12">
        <f>SUM(I58:O58)</f>
        <v>43080</v>
      </c>
      <c r="Q58" s="59">
        <f>ROUND(SUM(E58+F58)*12%,0)</f>
        <v>1809</v>
      </c>
      <c r="R58" s="11">
        <v>0</v>
      </c>
      <c r="S58" s="60">
        <v>200</v>
      </c>
      <c r="T58" s="36">
        <v>0</v>
      </c>
      <c r="U58" s="36">
        <v>0</v>
      </c>
      <c r="V58" s="14">
        <f>P58-(M58+N58+O58+Q58+R58+S58+T58)</f>
        <v>39111</v>
      </c>
      <c r="W58" s="14"/>
      <c r="X58" s="14">
        <f>V58-W58</f>
        <v>39111</v>
      </c>
      <c r="Y58" s="70" t="s">
        <v>25</v>
      </c>
    </row>
    <row r="59" spans="1:25" hidden="1">
      <c r="A59" s="84">
        <v>43983</v>
      </c>
      <c r="B59" s="10">
        <v>45</v>
      </c>
      <c r="C59" s="93" t="s">
        <v>103</v>
      </c>
      <c r="D59" s="40" t="s">
        <v>92</v>
      </c>
      <c r="E59" s="11">
        <f>12632+1074</f>
        <v>13706</v>
      </c>
      <c r="F59" s="59">
        <f>SUM(E59*10%)+0.4</f>
        <v>1371.0000000000002</v>
      </c>
      <c r="G59" s="59">
        <f>SUM(E59*30%)+0.2</f>
        <v>4112</v>
      </c>
      <c r="H59" s="59">
        <f>SUM(E59*10%)+0.4</f>
        <v>1371.0000000000002</v>
      </c>
      <c r="I59" s="12">
        <f>E59+F59+G59+H59</f>
        <v>20560</v>
      </c>
      <c r="J59" s="59">
        <v>0</v>
      </c>
      <c r="K59" s="59">
        <v>0</v>
      </c>
      <c r="L59" s="124">
        <f>SUM(I59:K59)</f>
        <v>20560</v>
      </c>
      <c r="M59" s="59">
        <v>0</v>
      </c>
      <c r="N59" s="59">
        <v>0</v>
      </c>
      <c r="O59" s="12">
        <f>ROUND(SUM(E59+F59)*13%,0)</f>
        <v>1960</v>
      </c>
      <c r="P59" s="12">
        <f>SUM(I59:O59)</f>
        <v>43080</v>
      </c>
      <c r="Q59" s="59">
        <f>ROUND(SUM(E59+F59)*12%,0)</f>
        <v>1809</v>
      </c>
      <c r="R59" s="11">
        <v>0</v>
      </c>
      <c r="S59" s="60">
        <v>200</v>
      </c>
      <c r="T59" s="36">
        <v>0</v>
      </c>
      <c r="U59" s="36">
        <v>0</v>
      </c>
      <c r="V59" s="14">
        <f>P59-(M59+N59+O59+Q59+R59+S59+T59)</f>
        <v>39111</v>
      </c>
      <c r="W59" s="112" t="s">
        <v>25</v>
      </c>
      <c r="X59" s="114"/>
      <c r="Y59" s="68"/>
    </row>
    <row r="60" spans="1:25" hidden="1">
      <c r="A60" s="84">
        <v>44013</v>
      </c>
      <c r="B60" s="10">
        <v>45</v>
      </c>
      <c r="C60" s="37" t="s">
        <v>103</v>
      </c>
      <c r="D60" s="40" t="s">
        <v>92</v>
      </c>
      <c r="E60" s="11">
        <f>12632+1074</f>
        <v>13706</v>
      </c>
      <c r="F60" s="59">
        <f>SUM(E60*10%)+0.4</f>
        <v>1371.0000000000002</v>
      </c>
      <c r="G60" s="59">
        <f>SUM(E60*30%)+0.2</f>
        <v>4112</v>
      </c>
      <c r="H60" s="59">
        <f>SUM(E60*10%)+0.4</f>
        <v>1371.0000000000002</v>
      </c>
      <c r="I60" s="12">
        <f>E60+F60+G60+H60</f>
        <v>20560</v>
      </c>
      <c r="J60" s="59">
        <v>0</v>
      </c>
      <c r="K60" s="59">
        <v>0</v>
      </c>
      <c r="L60" s="124">
        <f>SUM(I60:K60)</f>
        <v>20560</v>
      </c>
      <c r="M60" s="59">
        <v>0</v>
      </c>
      <c r="N60" s="59">
        <v>0</v>
      </c>
      <c r="O60" s="12">
        <f>ROUND(SUM(E60+F60)*13%,0)</f>
        <v>1960</v>
      </c>
      <c r="P60" s="12">
        <f>SUM(I60:O60)</f>
        <v>43080</v>
      </c>
      <c r="Q60" s="59">
        <f>ROUND(SUM(E60+F60)*12%,0)</f>
        <v>1809</v>
      </c>
      <c r="R60" s="11">
        <v>0</v>
      </c>
      <c r="S60" s="60">
        <v>200</v>
      </c>
      <c r="T60" s="36">
        <v>0</v>
      </c>
      <c r="U60" s="36">
        <v>0</v>
      </c>
      <c r="V60" s="14">
        <f>P60-(M60+N60+O60+Q60+R60+S60+T60)</f>
        <v>39111</v>
      </c>
      <c r="W60" s="112" t="s">
        <v>25</v>
      </c>
      <c r="X60" s="114"/>
      <c r="Y60" s="68"/>
    </row>
    <row r="61" spans="1:25" hidden="1">
      <c r="A61" s="84">
        <v>44044</v>
      </c>
      <c r="B61" s="10">
        <v>44</v>
      </c>
      <c r="C61" s="37" t="s">
        <v>103</v>
      </c>
      <c r="D61" s="40" t="s">
        <v>92</v>
      </c>
      <c r="E61" s="11">
        <f>12632+1074</f>
        <v>13706</v>
      </c>
      <c r="F61" s="59">
        <f>SUM(E61*10%)+0.4</f>
        <v>1371.0000000000002</v>
      </c>
      <c r="G61" s="59">
        <f>SUM(E61*30%)+0.2</f>
        <v>4112</v>
      </c>
      <c r="H61" s="59">
        <f>SUM(E61*10%)+0.4</f>
        <v>1371.0000000000002</v>
      </c>
      <c r="I61" s="12">
        <f>E61+F61+G61+H61</f>
        <v>20560</v>
      </c>
      <c r="J61" s="59">
        <v>0</v>
      </c>
      <c r="K61" s="59">
        <v>0</v>
      </c>
      <c r="L61" s="124">
        <f>SUM(I61:K61)</f>
        <v>20560</v>
      </c>
      <c r="M61" s="59">
        <v>0</v>
      </c>
      <c r="N61" s="59">
        <v>0</v>
      </c>
      <c r="O61" s="12">
        <f>ROUND(SUM(E61+F61)*12.5%,0)+75</f>
        <v>1960</v>
      </c>
      <c r="P61" s="12">
        <f>SUM(I61:O61)</f>
        <v>43080</v>
      </c>
      <c r="Q61" s="59">
        <f>ROUND(SUM(E61+F61)*12%,0)</f>
        <v>1809</v>
      </c>
      <c r="R61" s="11">
        <v>0</v>
      </c>
      <c r="S61" s="60">
        <v>200</v>
      </c>
      <c r="T61" s="36">
        <v>0</v>
      </c>
      <c r="U61" s="36">
        <v>0</v>
      </c>
      <c r="V61" s="14">
        <f>P61-(M61+N61+O61+Q61+R61+S61+T61)</f>
        <v>39111</v>
      </c>
      <c r="W61" s="112" t="s">
        <v>25</v>
      </c>
      <c r="X61" s="114"/>
      <c r="Y61" s="68"/>
    </row>
    <row r="62" spans="1:25" hidden="1">
      <c r="A62" s="84">
        <v>44075</v>
      </c>
      <c r="B62" s="10">
        <v>44</v>
      </c>
      <c r="C62" s="37" t="s">
        <v>103</v>
      </c>
      <c r="D62" s="40" t="s">
        <v>92</v>
      </c>
      <c r="E62" s="11">
        <f>12632+1074</f>
        <v>13706</v>
      </c>
      <c r="F62" s="59">
        <f>SUM(E62*10%)+0.4</f>
        <v>1371.0000000000002</v>
      </c>
      <c r="G62" s="59">
        <f>SUM(E62*30%)+0.2</f>
        <v>4112</v>
      </c>
      <c r="H62" s="59">
        <f>SUM(E62*10%)+0.4</f>
        <v>1371.0000000000002</v>
      </c>
      <c r="I62" s="12">
        <f>E62+F62+G62+H62</f>
        <v>20560</v>
      </c>
      <c r="J62" s="59">
        <v>0</v>
      </c>
      <c r="K62" s="59">
        <v>0</v>
      </c>
      <c r="L62" s="124">
        <f>SUM(I62:K62)</f>
        <v>20560</v>
      </c>
      <c r="M62" s="12">
        <v>0</v>
      </c>
      <c r="N62" s="59">
        <v>0</v>
      </c>
      <c r="O62" s="12">
        <f>ROUND(SUM(E62+F62)*12.5%,0)+75</f>
        <v>1960</v>
      </c>
      <c r="P62" s="12">
        <f>SUM(I62:O62)</f>
        <v>43080</v>
      </c>
      <c r="Q62" s="59">
        <f>ROUND(SUM(E62+F62)*12%,0)</f>
        <v>1809</v>
      </c>
      <c r="R62" s="11">
        <v>0</v>
      </c>
      <c r="S62" s="60">
        <v>200</v>
      </c>
      <c r="T62" s="36">
        <v>0</v>
      </c>
      <c r="U62" s="36">
        <v>0</v>
      </c>
      <c r="V62" s="14">
        <f>P62-(M62+N62+O62+Q62+R62+S62+T62)</f>
        <v>39111</v>
      </c>
      <c r="W62" s="112" t="s">
        <v>25</v>
      </c>
      <c r="X62" s="114"/>
      <c r="Y62" s="68"/>
    </row>
    <row r="63" spans="1:25" hidden="1">
      <c r="A63" s="84">
        <v>44105</v>
      </c>
      <c r="B63" s="49">
        <v>44</v>
      </c>
      <c r="C63" s="37" t="s">
        <v>103</v>
      </c>
      <c r="D63" s="40" t="s">
        <v>92</v>
      </c>
      <c r="E63" s="11">
        <f>12632+1074</f>
        <v>13706</v>
      </c>
      <c r="F63" s="12">
        <f>SUM(E63*10%)+0.4</f>
        <v>1371.0000000000002</v>
      </c>
      <c r="G63" s="12">
        <f>SUM(E63*30%)+0.2</f>
        <v>4112</v>
      </c>
      <c r="H63" s="12">
        <f>SUM(E63*10%)+0.4</f>
        <v>1371.0000000000002</v>
      </c>
      <c r="I63" s="12">
        <f>E63+F63+G63+H63</f>
        <v>20560</v>
      </c>
      <c r="J63" s="12">
        <v>0</v>
      </c>
      <c r="K63" s="12">
        <v>0</v>
      </c>
      <c r="L63" s="124">
        <f>SUM(I63:K63)</f>
        <v>20560</v>
      </c>
      <c r="M63" s="12">
        <v>0</v>
      </c>
      <c r="N63" s="12">
        <v>0</v>
      </c>
      <c r="O63" s="12">
        <f>ROUND(SUM(E63+F63)*12.5%,0)+75</f>
        <v>1960</v>
      </c>
      <c r="P63" s="12">
        <f>SUM(I63:O63)</f>
        <v>43080</v>
      </c>
      <c r="Q63" s="12">
        <f>ROUND(SUM(E63+F63)*12%,0)</f>
        <v>1809</v>
      </c>
      <c r="R63" s="11">
        <v>0</v>
      </c>
      <c r="S63" s="28">
        <v>200</v>
      </c>
      <c r="T63" s="23">
        <v>0</v>
      </c>
      <c r="U63" s="23">
        <v>0</v>
      </c>
      <c r="V63" s="14">
        <f>P63-(M63+N63+O63+Q63+R63+S63+T63)</f>
        <v>39111</v>
      </c>
      <c r="W63" s="112" t="s">
        <v>25</v>
      </c>
      <c r="X63" s="114"/>
      <c r="Y63" s="68"/>
    </row>
    <row r="64" spans="1:25" hidden="1">
      <c r="A64" s="84">
        <v>44136</v>
      </c>
      <c r="B64" s="49">
        <v>43</v>
      </c>
      <c r="C64" s="37" t="s">
        <v>103</v>
      </c>
      <c r="D64" s="40" t="s">
        <v>92</v>
      </c>
      <c r="E64" s="11">
        <f>12632+1074</f>
        <v>13706</v>
      </c>
      <c r="F64" s="12">
        <f>SUM(E64*10%)+0.4</f>
        <v>1371.0000000000002</v>
      </c>
      <c r="G64" s="12">
        <f>SUM(E64*30%)+0.2</f>
        <v>4112</v>
      </c>
      <c r="H64" s="12">
        <f>SUM(E64*10%)+0.4</f>
        <v>1371.0000000000002</v>
      </c>
      <c r="I64" s="12">
        <f>E64+F64+G64+H64</f>
        <v>20560</v>
      </c>
      <c r="J64" s="12">
        <v>0</v>
      </c>
      <c r="K64" s="12">
        <v>0</v>
      </c>
      <c r="L64" s="124">
        <f>SUM(I64:K64)</f>
        <v>20560</v>
      </c>
      <c r="M64" s="12">
        <v>0</v>
      </c>
      <c r="N64" s="12">
        <v>0</v>
      </c>
      <c r="O64" s="12">
        <f>ROUND(SUM(E64+F64)*12.5%,0)+75</f>
        <v>1960</v>
      </c>
      <c r="P64" s="12">
        <f>SUM(I64:O64)</f>
        <v>43080</v>
      </c>
      <c r="Q64" s="12">
        <f>ROUND(SUM(E64+F64)*12%,0)</f>
        <v>1809</v>
      </c>
      <c r="R64" s="11">
        <v>0</v>
      </c>
      <c r="S64" s="28">
        <v>200</v>
      </c>
      <c r="T64" s="23">
        <v>0</v>
      </c>
      <c r="U64" s="23">
        <v>0</v>
      </c>
      <c r="V64" s="14">
        <f>P64-(M64+N64+O64+Q64+R64+S64+T64)</f>
        <v>39111</v>
      </c>
      <c r="W64" s="112" t="s">
        <v>25</v>
      </c>
      <c r="X64" s="114"/>
      <c r="Y64" s="68"/>
    </row>
    <row r="65" spans="1:25" hidden="1">
      <c r="A65" s="84">
        <v>43922</v>
      </c>
      <c r="B65" s="49">
        <v>41</v>
      </c>
      <c r="C65" s="37" t="s">
        <v>94</v>
      </c>
      <c r="D65" s="40" t="s">
        <v>88</v>
      </c>
      <c r="E65" s="27">
        <f>5681+483</f>
        <v>6164</v>
      </c>
      <c r="F65" s="12">
        <f>SUM(E65*10%)-0.4</f>
        <v>616.00000000000011</v>
      </c>
      <c r="G65" s="12">
        <f>SUM(E65*30%)+0.8</f>
        <v>1849.9999999999998</v>
      </c>
      <c r="H65" s="12">
        <f>SUM(E65*10%)-0.4</f>
        <v>616.00000000000011</v>
      </c>
      <c r="I65" s="12">
        <f>E65+F65+G65+H65</f>
        <v>9246</v>
      </c>
      <c r="J65" s="12">
        <v>0</v>
      </c>
      <c r="K65" s="12">
        <v>100</v>
      </c>
      <c r="L65" s="124">
        <f>SUM(I65:K65)</f>
        <v>9346</v>
      </c>
      <c r="M65" s="12">
        <v>0</v>
      </c>
      <c r="N65" s="12">
        <v>0</v>
      </c>
      <c r="O65" s="12">
        <f>ROUND(SUM(E65+F65)*13%,0)</f>
        <v>881</v>
      </c>
      <c r="P65" s="12">
        <f>SUM(I65:O65)</f>
        <v>19573</v>
      </c>
      <c r="Q65" s="12">
        <f>ROUND(SUM(E65+F65)*12%,0)</f>
        <v>814</v>
      </c>
      <c r="R65" s="11">
        <v>0</v>
      </c>
      <c r="S65" s="28">
        <v>0</v>
      </c>
      <c r="T65" s="23">
        <v>0</v>
      </c>
      <c r="U65" s="23">
        <v>0</v>
      </c>
      <c r="V65" s="14">
        <f>P65-(M65+N65+O65+Q65+R65+S65+T65)</f>
        <v>17878</v>
      </c>
      <c r="W65" s="14">
        <v>1600</v>
      </c>
      <c r="X65" s="14">
        <f>V65-W65</f>
        <v>16278</v>
      </c>
      <c r="Y65" s="70" t="s">
        <v>25</v>
      </c>
    </row>
    <row r="66" spans="1:25" hidden="1">
      <c r="A66" s="84">
        <v>43952</v>
      </c>
      <c r="B66" s="49">
        <v>40</v>
      </c>
      <c r="C66" s="37" t="s">
        <v>94</v>
      </c>
      <c r="D66" s="40" t="s">
        <v>88</v>
      </c>
      <c r="E66" s="27">
        <f>5681+483</f>
        <v>6164</v>
      </c>
      <c r="F66" s="12">
        <f>SUM(E66*10%)-0.4</f>
        <v>616.00000000000011</v>
      </c>
      <c r="G66" s="12">
        <f>SUM(E66*30%)+0.8</f>
        <v>1849.9999999999998</v>
      </c>
      <c r="H66" s="12">
        <f>SUM(E66*10%)-0.4</f>
        <v>616.00000000000011</v>
      </c>
      <c r="I66" s="12">
        <f>E66+F66+G66+H66</f>
        <v>9246</v>
      </c>
      <c r="J66" s="12">
        <v>0</v>
      </c>
      <c r="K66" s="12">
        <v>100</v>
      </c>
      <c r="L66" s="124">
        <f>SUM(I66:K66)</f>
        <v>9346</v>
      </c>
      <c r="M66" s="12">
        <v>0</v>
      </c>
      <c r="N66" s="12">
        <v>0</v>
      </c>
      <c r="O66" s="12">
        <f>ROUND(SUM(E66+F66)*13%,0)</f>
        <v>881</v>
      </c>
      <c r="P66" s="12">
        <f>SUM(I66:O66)</f>
        <v>19573</v>
      </c>
      <c r="Q66" s="12">
        <f>ROUND(SUM(E66+F66)*12%,0)</f>
        <v>814</v>
      </c>
      <c r="R66" s="11">
        <v>0</v>
      </c>
      <c r="S66" s="28">
        <v>0</v>
      </c>
      <c r="T66" s="23">
        <v>0</v>
      </c>
      <c r="U66" s="23">
        <v>0</v>
      </c>
      <c r="V66" s="14">
        <f>P66-(M66+N66+O66+Q66+R66+S66+T66)</f>
        <v>17878</v>
      </c>
      <c r="W66" s="14"/>
      <c r="X66" s="14">
        <f>V66-W66</f>
        <v>17878</v>
      </c>
      <c r="Y66" s="70" t="s">
        <v>25</v>
      </c>
    </row>
    <row r="67" spans="1:25" hidden="1">
      <c r="A67" s="84">
        <v>43983</v>
      </c>
      <c r="B67" s="49">
        <v>39</v>
      </c>
      <c r="C67" s="91" t="s">
        <v>94</v>
      </c>
      <c r="D67" s="102" t="s">
        <v>88</v>
      </c>
      <c r="E67" s="105">
        <f>5681+483</f>
        <v>6164</v>
      </c>
      <c r="F67" s="106">
        <f>SUM(E67*10%)-0.4</f>
        <v>616.00000000000011</v>
      </c>
      <c r="G67" s="106">
        <f>SUM(E67*30%)+0.8</f>
        <v>1849.9999999999998</v>
      </c>
      <c r="H67" s="106">
        <f>SUM(E67*10%)-0.4</f>
        <v>616.00000000000011</v>
      </c>
      <c r="I67" s="12">
        <f>E67+F67+G67+H67</f>
        <v>9246</v>
      </c>
      <c r="J67" s="106">
        <v>0</v>
      </c>
      <c r="K67" s="106">
        <v>100</v>
      </c>
      <c r="L67" s="124">
        <f>SUM(I67:K67)</f>
        <v>9346</v>
      </c>
      <c r="M67" s="12">
        <v>0</v>
      </c>
      <c r="N67" s="106">
        <v>0</v>
      </c>
      <c r="O67" s="12">
        <f>ROUND(SUM(E67+F67)*13%,0)</f>
        <v>881</v>
      </c>
      <c r="P67" s="12">
        <f>SUM(I67:O67)</f>
        <v>19573</v>
      </c>
      <c r="Q67" s="106">
        <f>ROUND(SUM(E67+F67)*12%,0)</f>
        <v>814</v>
      </c>
      <c r="R67" s="105">
        <v>0</v>
      </c>
      <c r="S67" s="171">
        <v>0</v>
      </c>
      <c r="T67" s="172">
        <v>0</v>
      </c>
      <c r="U67" s="172">
        <v>0</v>
      </c>
      <c r="V67" s="14">
        <f>P67-(M67+N67+O67+Q67+R67+S67+T67)</f>
        <v>17878</v>
      </c>
      <c r="W67" s="112" t="s">
        <v>25</v>
      </c>
      <c r="X67" s="114"/>
      <c r="Y67" s="68"/>
    </row>
    <row r="68" spans="1:25" hidden="1">
      <c r="A68" s="84">
        <v>44013</v>
      </c>
      <c r="B68" s="10">
        <v>39</v>
      </c>
      <c r="C68" s="37" t="s">
        <v>94</v>
      </c>
      <c r="D68" s="40" t="s">
        <v>88</v>
      </c>
      <c r="E68" s="27">
        <f>5681+483</f>
        <v>6164</v>
      </c>
      <c r="F68" s="12">
        <f>SUM(E68*10%)-0.4</f>
        <v>616.00000000000011</v>
      </c>
      <c r="G68" s="12">
        <f>SUM(E68*30%)+0.8</f>
        <v>1849.9999999999998</v>
      </c>
      <c r="H68" s="12">
        <f>SUM(E68*10%)-0.4</f>
        <v>616.00000000000011</v>
      </c>
      <c r="I68" s="12">
        <f>E68+F68+G68+H68</f>
        <v>9246</v>
      </c>
      <c r="J68" s="12">
        <v>0</v>
      </c>
      <c r="K68" s="12">
        <v>100</v>
      </c>
      <c r="L68" s="124">
        <f>SUM(I68:K68)</f>
        <v>9346</v>
      </c>
      <c r="M68" s="12">
        <v>0</v>
      </c>
      <c r="N68" s="12">
        <v>0</v>
      </c>
      <c r="O68" s="12">
        <f>ROUND(SUM(E68+F68)*13%,0)</f>
        <v>881</v>
      </c>
      <c r="P68" s="12">
        <f>SUM(I68:O68)</f>
        <v>19573</v>
      </c>
      <c r="Q68" s="12">
        <f>ROUND(SUM(E68+F68)*12%,0)</f>
        <v>814</v>
      </c>
      <c r="R68" s="11">
        <v>0</v>
      </c>
      <c r="S68" s="28">
        <v>0</v>
      </c>
      <c r="T68" s="23">
        <v>0</v>
      </c>
      <c r="U68" s="23">
        <v>0</v>
      </c>
      <c r="V68" s="14">
        <f>P68-(M68+N68+O68+Q68+R68+S68+T68)</f>
        <v>17878</v>
      </c>
      <c r="W68" s="112" t="s">
        <v>25</v>
      </c>
      <c r="X68" s="114"/>
      <c r="Y68" s="68"/>
    </row>
    <row r="69" spans="1:25" hidden="1">
      <c r="A69" s="84">
        <v>44044</v>
      </c>
      <c r="B69" s="49">
        <v>38</v>
      </c>
      <c r="C69" s="37" t="s">
        <v>94</v>
      </c>
      <c r="D69" s="40" t="s">
        <v>88</v>
      </c>
      <c r="E69" s="11">
        <f>5681+483</f>
        <v>6164</v>
      </c>
      <c r="F69" s="12">
        <f>SUM(E69*10%)-0.4</f>
        <v>616.00000000000011</v>
      </c>
      <c r="G69" s="12">
        <f>SUM(E69*30%)+0.8</f>
        <v>1849.9999999999998</v>
      </c>
      <c r="H69" s="12">
        <f>SUM(E69*10%)-0.4</f>
        <v>616.00000000000011</v>
      </c>
      <c r="I69" s="12">
        <f>E69+F69+G69+H69</f>
        <v>9246</v>
      </c>
      <c r="J69" s="12">
        <v>0</v>
      </c>
      <c r="K69" s="12">
        <v>100</v>
      </c>
      <c r="L69" s="124">
        <f>SUM(I69:K69)</f>
        <v>9346</v>
      </c>
      <c r="M69" s="12">
        <v>0</v>
      </c>
      <c r="N69" s="12">
        <v>0</v>
      </c>
      <c r="O69" s="12">
        <f>ROUND(SUM(E69+F69)*13%,0)</f>
        <v>881</v>
      </c>
      <c r="P69" s="12">
        <f>SUM(I69:O69)</f>
        <v>19573</v>
      </c>
      <c r="Q69" s="12">
        <f>ROUND(SUM(E69+F69)*12%,0)</f>
        <v>814</v>
      </c>
      <c r="R69" s="11">
        <v>0</v>
      </c>
      <c r="S69" s="28">
        <v>0</v>
      </c>
      <c r="T69" s="23">
        <v>0</v>
      </c>
      <c r="U69" s="23">
        <v>0</v>
      </c>
      <c r="V69" s="14">
        <f>P69-(M69+N69+O69+Q69+R69+S69+T69)</f>
        <v>17878</v>
      </c>
      <c r="W69" s="112" t="s">
        <v>25</v>
      </c>
      <c r="X69" s="114"/>
      <c r="Y69" s="68"/>
    </row>
    <row r="70" spans="1:25" hidden="1">
      <c r="A70" s="84">
        <v>44075</v>
      </c>
      <c r="B70" s="10">
        <v>38</v>
      </c>
      <c r="C70" s="37" t="s">
        <v>94</v>
      </c>
      <c r="D70" s="40" t="s">
        <v>88</v>
      </c>
      <c r="E70" s="11">
        <f>5681+483</f>
        <v>6164</v>
      </c>
      <c r="F70" s="12">
        <f>SUM(E70*10%)-0.4</f>
        <v>616.00000000000011</v>
      </c>
      <c r="G70" s="12">
        <f>SUM(E70*30%)+0.8</f>
        <v>1849.9999999999998</v>
      </c>
      <c r="H70" s="12">
        <f>SUM(E70*10%)-0.4</f>
        <v>616.00000000000011</v>
      </c>
      <c r="I70" s="12">
        <f>E70+F70+G70+H70</f>
        <v>9246</v>
      </c>
      <c r="J70" s="12">
        <v>0</v>
      </c>
      <c r="K70" s="12">
        <v>100</v>
      </c>
      <c r="L70" s="124">
        <f>SUM(I70:K70)</f>
        <v>9346</v>
      </c>
      <c r="M70" s="12">
        <v>0</v>
      </c>
      <c r="N70" s="12">
        <v>0</v>
      </c>
      <c r="O70" s="12">
        <f>ROUND(SUM(E70+F70)*13%,0)</f>
        <v>881</v>
      </c>
      <c r="P70" s="12">
        <f>SUM(I70:O70)</f>
        <v>19573</v>
      </c>
      <c r="Q70" s="12">
        <f>ROUND(SUM(E70+F70)*12%,0)</f>
        <v>814</v>
      </c>
      <c r="R70" s="11">
        <v>0</v>
      </c>
      <c r="S70" s="28">
        <v>0</v>
      </c>
      <c r="T70" s="23">
        <v>0</v>
      </c>
      <c r="U70" s="23">
        <v>0</v>
      </c>
      <c r="V70" s="14">
        <f>P70-(M70+N70+O70+Q70+R70+S70+T70)</f>
        <v>17878</v>
      </c>
      <c r="W70" s="112" t="s">
        <v>25</v>
      </c>
      <c r="X70" s="114"/>
      <c r="Y70" s="68"/>
    </row>
    <row r="71" spans="1:25" hidden="1">
      <c r="A71" s="84">
        <v>44105</v>
      </c>
      <c r="B71" s="10">
        <v>38</v>
      </c>
      <c r="C71" s="37" t="s">
        <v>94</v>
      </c>
      <c r="D71" s="40" t="s">
        <v>88</v>
      </c>
      <c r="E71" s="11">
        <f>5681+483</f>
        <v>6164</v>
      </c>
      <c r="F71" s="12">
        <f>SUM(E71*10%)-0.4</f>
        <v>616.00000000000011</v>
      </c>
      <c r="G71" s="12">
        <f>SUM(E71*30%)+0.8</f>
        <v>1849.9999999999998</v>
      </c>
      <c r="H71" s="12">
        <f>SUM(E71*10%)-0.4</f>
        <v>616.00000000000011</v>
      </c>
      <c r="I71" s="12">
        <f>E71+F71+G71+H71</f>
        <v>9246</v>
      </c>
      <c r="J71" s="12">
        <v>0</v>
      </c>
      <c r="K71" s="12">
        <v>100</v>
      </c>
      <c r="L71" s="124">
        <f>SUM(I71:K71)</f>
        <v>9346</v>
      </c>
      <c r="M71" s="12">
        <v>0</v>
      </c>
      <c r="N71" s="12">
        <v>0</v>
      </c>
      <c r="O71" s="12">
        <f>ROUND(SUM(E71+F71)*13%,0)</f>
        <v>881</v>
      </c>
      <c r="P71" s="12">
        <f>SUM(I71:O71)</f>
        <v>19573</v>
      </c>
      <c r="Q71" s="12">
        <f>ROUND(SUM(E71+F71)*12%,0)</f>
        <v>814</v>
      </c>
      <c r="R71" s="11">
        <v>0</v>
      </c>
      <c r="S71" s="28">
        <v>0</v>
      </c>
      <c r="T71" s="23">
        <v>0</v>
      </c>
      <c r="U71" s="23">
        <v>0</v>
      </c>
      <c r="V71" s="14">
        <f>P71-(M71+N71+O71+Q71+R71+S71+T71)</f>
        <v>17878</v>
      </c>
      <c r="W71" s="112" t="s">
        <v>25</v>
      </c>
      <c r="X71" s="114"/>
      <c r="Y71" s="68"/>
    </row>
    <row r="72" spans="1:25" hidden="1">
      <c r="A72" s="84">
        <v>44136</v>
      </c>
      <c r="B72" s="10">
        <v>37</v>
      </c>
      <c r="C72" s="37" t="s">
        <v>94</v>
      </c>
      <c r="D72" s="40" t="s">
        <v>88</v>
      </c>
      <c r="E72" s="11">
        <f>5681+483</f>
        <v>6164</v>
      </c>
      <c r="F72" s="12">
        <f>SUM(E72*10%)-0.4</f>
        <v>616.00000000000011</v>
      </c>
      <c r="G72" s="12">
        <f>SUM(E72*30%)+0.8</f>
        <v>1849.9999999999998</v>
      </c>
      <c r="H72" s="12">
        <f>SUM(E72*10%)-0.4</f>
        <v>616.00000000000011</v>
      </c>
      <c r="I72" s="12">
        <f>E72+F72+G72+H72</f>
        <v>9246</v>
      </c>
      <c r="J72" s="12">
        <v>0</v>
      </c>
      <c r="K72" s="12">
        <v>100</v>
      </c>
      <c r="L72" s="124">
        <f>SUM(I72:K72)</f>
        <v>9346</v>
      </c>
      <c r="M72" s="12">
        <v>0</v>
      </c>
      <c r="N72" s="12">
        <v>0</v>
      </c>
      <c r="O72" s="12">
        <f>ROUND(SUM(E72+F72)*13%,0)</f>
        <v>881</v>
      </c>
      <c r="P72" s="12">
        <f>SUM(I72:O72)</f>
        <v>19573</v>
      </c>
      <c r="Q72" s="12">
        <f>ROUND(SUM(E72+F72)*12%,0)</f>
        <v>814</v>
      </c>
      <c r="R72" s="11">
        <v>0</v>
      </c>
      <c r="S72" s="28">
        <v>0</v>
      </c>
      <c r="T72" s="23">
        <v>0</v>
      </c>
      <c r="U72" s="23">
        <v>0</v>
      </c>
      <c r="V72" s="14">
        <f>P72-(M72+N72+O72+Q72+R72+S72+T72)</f>
        <v>17878</v>
      </c>
      <c r="W72" s="112" t="s">
        <v>25</v>
      </c>
      <c r="X72" s="114"/>
      <c r="Y72" s="68"/>
    </row>
    <row r="73" spans="1:25" hidden="1">
      <c r="A73" s="84">
        <v>43922</v>
      </c>
      <c r="B73" s="10">
        <v>6</v>
      </c>
      <c r="C73" s="9" t="s">
        <v>36</v>
      </c>
      <c r="D73" s="10" t="s">
        <v>37</v>
      </c>
      <c r="E73" s="27">
        <f>23930+1600</f>
        <v>25530</v>
      </c>
      <c r="F73" s="12">
        <f>SUM(E73*10%)</f>
        <v>2553</v>
      </c>
      <c r="G73" s="12">
        <f>SUM(E73*30%)</f>
        <v>7659</v>
      </c>
      <c r="H73" s="12">
        <f>SUM(E73*10%)</f>
        <v>2553</v>
      </c>
      <c r="I73" s="12">
        <f>E73+F73+G73+H73</f>
        <v>38295</v>
      </c>
      <c r="J73" s="12">
        <v>800</v>
      </c>
      <c r="K73" s="12">
        <v>500</v>
      </c>
      <c r="L73" s="124">
        <f>SUM(I73:K73)</f>
        <v>39595</v>
      </c>
      <c r="M73" s="12">
        <f>ROUND(SUM(E73+F73)/12,0)</f>
        <v>2340</v>
      </c>
      <c r="N73" s="12">
        <v>716</v>
      </c>
      <c r="O73" s="12">
        <f>ROUND(SUM(E73+F73)*12.5%,0)+75</f>
        <v>3585</v>
      </c>
      <c r="P73" s="12">
        <f>SUM(I73:O73)</f>
        <v>85831</v>
      </c>
      <c r="Q73" s="12">
        <f>ROUND(SUM(E73+F73)*12%,0)</f>
        <v>3370</v>
      </c>
      <c r="R73" s="11">
        <v>0</v>
      </c>
      <c r="S73" s="11">
        <v>200</v>
      </c>
      <c r="T73" s="11">
        <v>0</v>
      </c>
      <c r="U73" s="108">
        <v>0</v>
      </c>
      <c r="V73" s="14">
        <f>P73-(M73+N73+O73+Q73+R73+S73+T73)</f>
        <v>75620</v>
      </c>
      <c r="W73" s="14">
        <v>2500</v>
      </c>
      <c r="X73" s="14">
        <f>V73-W73</f>
        <v>73120</v>
      </c>
      <c r="Y73" s="30" t="s">
        <v>25</v>
      </c>
    </row>
    <row r="74" spans="1:25" hidden="1">
      <c r="A74" s="84">
        <v>43952</v>
      </c>
      <c r="B74" s="10">
        <v>6</v>
      </c>
      <c r="C74" s="9" t="s">
        <v>36</v>
      </c>
      <c r="D74" s="10" t="s">
        <v>37</v>
      </c>
      <c r="E74" s="11">
        <f>23930+1600</f>
        <v>25530</v>
      </c>
      <c r="F74" s="12">
        <f>SUM(E74*10%)</f>
        <v>2553</v>
      </c>
      <c r="G74" s="12">
        <f>SUM(E74*30%)</f>
        <v>7659</v>
      </c>
      <c r="H74" s="12">
        <f>SUM(E74*10%)</f>
        <v>2553</v>
      </c>
      <c r="I74" s="12">
        <f>E74+F74+G74+H74</f>
        <v>38295</v>
      </c>
      <c r="J74" s="12">
        <v>800</v>
      </c>
      <c r="K74" s="12">
        <v>500</v>
      </c>
      <c r="L74" s="124">
        <f>SUM(I74:K74)</f>
        <v>39595</v>
      </c>
      <c r="M74" s="12">
        <f>ROUND(SUM(E74+F74)/12,0)</f>
        <v>2340</v>
      </c>
      <c r="N74" s="12">
        <v>716</v>
      </c>
      <c r="O74" s="12">
        <f>ROUND(SUM(E74+F74)*12.5%,0)+75</f>
        <v>3585</v>
      </c>
      <c r="P74" s="12">
        <f>SUM(I74:O74)</f>
        <v>85831</v>
      </c>
      <c r="Q74" s="12">
        <f>ROUND(SUM(E74+F74)*12%,0)</f>
        <v>3370</v>
      </c>
      <c r="R74" s="11">
        <v>0</v>
      </c>
      <c r="S74" s="11">
        <v>200</v>
      </c>
      <c r="T74" s="11">
        <v>0</v>
      </c>
      <c r="U74" s="13">
        <v>0</v>
      </c>
      <c r="V74" s="14">
        <f>P74-(M74+N74+O74+Q74+R74+S74+T74)</f>
        <v>75620</v>
      </c>
      <c r="W74" s="14"/>
      <c r="X74" s="14">
        <f>V74-W74</f>
        <v>75620</v>
      </c>
      <c r="Y74" s="30" t="s">
        <v>25</v>
      </c>
    </row>
    <row r="75" spans="1:25" hidden="1">
      <c r="A75" s="84">
        <v>43983</v>
      </c>
      <c r="B75" s="10">
        <v>5</v>
      </c>
      <c r="C75" s="9" t="s">
        <v>36</v>
      </c>
      <c r="D75" s="10" t="s">
        <v>37</v>
      </c>
      <c r="E75" s="11">
        <f>23930+1600</f>
        <v>25530</v>
      </c>
      <c r="F75" s="12">
        <f>SUM(E75*10%)</f>
        <v>2553</v>
      </c>
      <c r="G75" s="12">
        <f>SUM(E75*30%)</f>
        <v>7659</v>
      </c>
      <c r="H75" s="12">
        <f>SUM(E75*10%)</f>
        <v>2553</v>
      </c>
      <c r="I75" s="12">
        <f>E75+F75+G75+H75</f>
        <v>38295</v>
      </c>
      <c r="J75" s="12">
        <v>800</v>
      </c>
      <c r="K75" s="12">
        <v>500</v>
      </c>
      <c r="L75" s="124">
        <f>SUM(I75:K75)</f>
        <v>39595</v>
      </c>
      <c r="M75" s="12">
        <f>ROUND(SUM(E75+F75)/12,0)</f>
        <v>2340</v>
      </c>
      <c r="N75" s="12">
        <v>716</v>
      </c>
      <c r="O75" s="12">
        <f>ROUND(SUM(E75+F75)*12.5%,0)+75</f>
        <v>3585</v>
      </c>
      <c r="P75" s="12">
        <f>SUM(I75:O75)</f>
        <v>85831</v>
      </c>
      <c r="Q75" s="12">
        <f>ROUND(SUM(E75+F75)*12%,0)</f>
        <v>3370</v>
      </c>
      <c r="R75" s="11">
        <v>0</v>
      </c>
      <c r="S75" s="11">
        <v>200</v>
      </c>
      <c r="T75" s="11">
        <v>0</v>
      </c>
      <c r="U75" s="13">
        <v>0</v>
      </c>
      <c r="V75" s="14">
        <f>P75-(M75+N75+O75+Q75+R75+S75+T75)</f>
        <v>75620</v>
      </c>
      <c r="W75" s="111" t="s">
        <v>25</v>
      </c>
      <c r="X75" s="114"/>
      <c r="Y75" s="68"/>
    </row>
    <row r="76" spans="1:25" hidden="1">
      <c r="A76" s="84">
        <v>44013</v>
      </c>
      <c r="B76" s="10">
        <v>6</v>
      </c>
      <c r="C76" s="9" t="s">
        <v>36</v>
      </c>
      <c r="D76" s="10" t="s">
        <v>37</v>
      </c>
      <c r="E76" s="11">
        <f>23930+1600</f>
        <v>25530</v>
      </c>
      <c r="F76" s="12">
        <f>SUM(E76*10%)</f>
        <v>2553</v>
      </c>
      <c r="G76" s="12">
        <f>SUM(E76*30%)</f>
        <v>7659</v>
      </c>
      <c r="H76" s="12">
        <f>SUM(E76*10%)</f>
        <v>2553</v>
      </c>
      <c r="I76" s="12">
        <f>E76+F76+G76+H76</f>
        <v>38295</v>
      </c>
      <c r="J76" s="12">
        <v>800</v>
      </c>
      <c r="K76" s="12">
        <v>500</v>
      </c>
      <c r="L76" s="124">
        <f>SUM(I76:K76)</f>
        <v>39595</v>
      </c>
      <c r="M76" s="12">
        <f>ROUND(SUM(E76+F76)/12,0)</f>
        <v>2340</v>
      </c>
      <c r="N76" s="12">
        <v>716</v>
      </c>
      <c r="O76" s="12">
        <f>ROUND(SUM(E76+F76)*12.5%,0)+75</f>
        <v>3585</v>
      </c>
      <c r="P76" s="12">
        <f>SUM(I76:O76)</f>
        <v>85831</v>
      </c>
      <c r="Q76" s="12">
        <f>ROUND(SUM(E76+F76)*12%,0)</f>
        <v>3370</v>
      </c>
      <c r="R76" s="11">
        <v>0</v>
      </c>
      <c r="S76" s="11">
        <v>200</v>
      </c>
      <c r="T76" s="11">
        <v>0</v>
      </c>
      <c r="U76" s="13">
        <v>0</v>
      </c>
      <c r="V76" s="14">
        <f>P76-(M76+N76+O76+Q76+R76+S76+T76)</f>
        <v>75620</v>
      </c>
      <c r="W76" s="111" t="s">
        <v>25</v>
      </c>
      <c r="X76" s="114"/>
      <c r="Y76" s="68"/>
    </row>
    <row r="77" spans="1:25" hidden="1">
      <c r="A77" s="84">
        <v>44044</v>
      </c>
      <c r="B77" s="10">
        <v>6</v>
      </c>
      <c r="C77" s="9" t="s">
        <v>36</v>
      </c>
      <c r="D77" s="10" t="s">
        <v>37</v>
      </c>
      <c r="E77" s="27">
        <f>23930+1600</f>
        <v>25530</v>
      </c>
      <c r="F77" s="12">
        <f>SUM(E77*10%)</f>
        <v>2553</v>
      </c>
      <c r="G77" s="12">
        <f>SUM(E77*30%)</f>
        <v>7659</v>
      </c>
      <c r="H77" s="12">
        <f>SUM(E77*10%)</f>
        <v>2553</v>
      </c>
      <c r="I77" s="12">
        <f>E77+F77+G77+H77</f>
        <v>38295</v>
      </c>
      <c r="J77" s="12">
        <v>800</v>
      </c>
      <c r="K77" s="12">
        <v>500</v>
      </c>
      <c r="L77" s="124">
        <f>SUM(I77:K77)</f>
        <v>39595</v>
      </c>
      <c r="M77" s="12">
        <f>ROUND(SUM(E77+F77)/12,0)</f>
        <v>2340</v>
      </c>
      <c r="N77" s="12">
        <v>716</v>
      </c>
      <c r="O77" s="12">
        <f>ROUND(SUM(E77+F77)*12.5%,0)+75</f>
        <v>3585</v>
      </c>
      <c r="P77" s="12">
        <f>SUM(I77:O77)</f>
        <v>85831</v>
      </c>
      <c r="Q77" s="12">
        <f>ROUND(SUM(E77+F77)*12%,0)</f>
        <v>3370</v>
      </c>
      <c r="R77" s="11">
        <v>0</v>
      </c>
      <c r="S77" s="11">
        <v>200</v>
      </c>
      <c r="T77" s="11">
        <v>0</v>
      </c>
      <c r="U77" s="13">
        <v>0</v>
      </c>
      <c r="V77" s="14">
        <f>P77-(M77+N77+O77+Q77+R77+S77+T77)</f>
        <v>75620</v>
      </c>
      <c r="W77" s="111" t="s">
        <v>25</v>
      </c>
      <c r="X77" s="114"/>
      <c r="Y77" s="68"/>
    </row>
    <row r="78" spans="1:25" hidden="1">
      <c r="A78" s="84">
        <v>44075</v>
      </c>
      <c r="B78" s="86">
        <v>6</v>
      </c>
      <c r="C78" s="95" t="s">
        <v>36</v>
      </c>
      <c r="D78" s="191" t="s">
        <v>37</v>
      </c>
      <c r="E78" s="42">
        <f>23930+1600</f>
        <v>25530</v>
      </c>
      <c r="F78" s="12">
        <f>SUM(E78*10%)</f>
        <v>2553</v>
      </c>
      <c r="G78" s="12">
        <f>SUM(E78*30%)</f>
        <v>7659</v>
      </c>
      <c r="H78" s="12">
        <f>SUM(E78*10%)</f>
        <v>2553</v>
      </c>
      <c r="I78" s="12">
        <f>E78+F78+G78+H78</f>
        <v>38295</v>
      </c>
      <c r="J78" s="12">
        <v>800</v>
      </c>
      <c r="K78" s="12">
        <v>500</v>
      </c>
      <c r="L78" s="124">
        <f>SUM(I78:K78)</f>
        <v>39595</v>
      </c>
      <c r="M78" s="12">
        <f>ROUND(SUM(E78+F78)/12,0)</f>
        <v>2340</v>
      </c>
      <c r="N78" s="12">
        <v>716</v>
      </c>
      <c r="O78" s="12">
        <f>ROUND(SUM(E78+F78)*12.5%,0)+75</f>
        <v>3585</v>
      </c>
      <c r="P78" s="12">
        <f>SUM(I78:O78)</f>
        <v>85831</v>
      </c>
      <c r="Q78" s="43">
        <f>ROUND(SUM(E78+F78)*12%,0)</f>
        <v>3370</v>
      </c>
      <c r="R78" s="42">
        <v>0</v>
      </c>
      <c r="S78" s="11">
        <v>200</v>
      </c>
      <c r="T78" s="11">
        <v>0</v>
      </c>
      <c r="U78" s="13">
        <v>0</v>
      </c>
      <c r="V78" s="14">
        <f>P78-(M78+N78+O78+Q78+R78+S78+T78)</f>
        <v>75620</v>
      </c>
      <c r="W78" s="111" t="s">
        <v>25</v>
      </c>
      <c r="X78" s="114"/>
      <c r="Y78" s="68"/>
    </row>
    <row r="79" spans="1:25" hidden="1">
      <c r="A79" s="84">
        <v>44105</v>
      </c>
      <c r="B79" s="86">
        <v>6</v>
      </c>
      <c r="C79" s="95" t="s">
        <v>36</v>
      </c>
      <c r="D79" s="10" t="s">
        <v>37</v>
      </c>
      <c r="E79" s="11">
        <f>23930+1600</f>
        <v>25530</v>
      </c>
      <c r="F79" s="12">
        <f>SUM(E79*10%)</f>
        <v>2553</v>
      </c>
      <c r="G79" s="12">
        <f>SUM(E79*30%)</f>
        <v>7659</v>
      </c>
      <c r="H79" s="12">
        <f>SUM(E79*10%)</f>
        <v>2553</v>
      </c>
      <c r="I79" s="12">
        <f>E79+F79+G79+H79</f>
        <v>38295</v>
      </c>
      <c r="J79" s="12">
        <v>800</v>
      </c>
      <c r="K79" s="12">
        <v>500</v>
      </c>
      <c r="L79" s="124">
        <f>SUM(I79:K79)</f>
        <v>39595</v>
      </c>
      <c r="M79" s="12">
        <f>ROUND(SUM(E79+F79)/12,0)</f>
        <v>2340</v>
      </c>
      <c r="N79" s="12">
        <v>716</v>
      </c>
      <c r="O79" s="12">
        <f>ROUND(SUM(E79+F79)*12.5%,0)+75</f>
        <v>3585</v>
      </c>
      <c r="P79" s="12">
        <f>SUM(I79:O79)</f>
        <v>85831</v>
      </c>
      <c r="Q79" s="12">
        <f>ROUND(SUM(E79+F79)*12%,0)</f>
        <v>3370</v>
      </c>
      <c r="R79" s="11">
        <v>0</v>
      </c>
      <c r="S79" s="11">
        <v>200</v>
      </c>
      <c r="T79" s="11">
        <v>0</v>
      </c>
      <c r="U79" s="13">
        <v>0</v>
      </c>
      <c r="V79" s="14">
        <f>P79-(M79+N79+O79+Q79+R79+S79+T79)</f>
        <v>75620</v>
      </c>
      <c r="W79" s="111" t="s">
        <v>25</v>
      </c>
      <c r="X79" s="114"/>
      <c r="Y79" s="68"/>
    </row>
    <row r="80" spans="1:25" hidden="1">
      <c r="A80" s="84">
        <v>44136</v>
      </c>
      <c r="B80" s="86">
        <v>6</v>
      </c>
      <c r="C80" s="9" t="s">
        <v>36</v>
      </c>
      <c r="D80" s="10" t="s">
        <v>37</v>
      </c>
      <c r="E80" s="11">
        <f>23930+1600</f>
        <v>25530</v>
      </c>
      <c r="F80" s="12">
        <f>SUM(E80*10%)</f>
        <v>2553</v>
      </c>
      <c r="G80" s="12">
        <f>SUM(E80*30%)</f>
        <v>7659</v>
      </c>
      <c r="H80" s="12">
        <f>SUM(E80*10%)</f>
        <v>2553</v>
      </c>
      <c r="I80" s="12">
        <f>E80+F80+G80+H80</f>
        <v>38295</v>
      </c>
      <c r="J80" s="12">
        <v>800</v>
      </c>
      <c r="K80" s="12">
        <v>500</v>
      </c>
      <c r="L80" s="124">
        <f>SUM(I80:K80)</f>
        <v>39595</v>
      </c>
      <c r="M80" s="12">
        <f>ROUND(SUM(E80+F80)/12,0)</f>
        <v>2340</v>
      </c>
      <c r="N80" s="12">
        <v>716</v>
      </c>
      <c r="O80" s="12">
        <f>ROUND(SUM(E80+F80)*12.5%,0)+75</f>
        <v>3585</v>
      </c>
      <c r="P80" s="12">
        <f>SUM(I80:O80)</f>
        <v>85831</v>
      </c>
      <c r="Q80" s="12">
        <f>ROUND(SUM(E80+F80)*12%,0)</f>
        <v>3370</v>
      </c>
      <c r="R80" s="11">
        <v>0</v>
      </c>
      <c r="S80" s="11">
        <v>200</v>
      </c>
      <c r="T80" s="11">
        <v>0</v>
      </c>
      <c r="U80" s="13">
        <v>0</v>
      </c>
      <c r="V80" s="14">
        <f>P80-(M80+N80+O80+Q80+R80+S80+T80)</f>
        <v>75620</v>
      </c>
      <c r="W80" s="111" t="s">
        <v>25</v>
      </c>
      <c r="X80" s="114"/>
      <c r="Y80" s="68"/>
    </row>
    <row r="81" spans="1:25" hidden="1">
      <c r="A81" s="84">
        <v>44166</v>
      </c>
      <c r="B81" s="10">
        <v>7</v>
      </c>
      <c r="C81" s="9" t="s">
        <v>36</v>
      </c>
      <c r="D81" s="10" t="s">
        <v>37</v>
      </c>
      <c r="E81" s="11">
        <f>23930+1600</f>
        <v>25530</v>
      </c>
      <c r="F81" s="12">
        <f>SUM(E81*10%)</f>
        <v>2553</v>
      </c>
      <c r="G81" s="12">
        <f>SUM(E81*30%)</f>
        <v>7659</v>
      </c>
      <c r="H81" s="12">
        <f>SUM(E81*10%)</f>
        <v>2553</v>
      </c>
      <c r="I81" s="12">
        <f>E81+F81+G81+H81</f>
        <v>38295</v>
      </c>
      <c r="J81" s="12">
        <v>800</v>
      </c>
      <c r="K81" s="12">
        <v>500</v>
      </c>
      <c r="L81" s="124">
        <f>SUM(I81:K81)</f>
        <v>39595</v>
      </c>
      <c r="M81" s="12">
        <f>ROUND(SUM(E81+F81)/12,0)</f>
        <v>2340</v>
      </c>
      <c r="N81" s="12">
        <v>716</v>
      </c>
      <c r="O81" s="12">
        <f>ROUND(SUM(E81+F81)*12.5%,0)+75</f>
        <v>3585</v>
      </c>
      <c r="P81" s="12">
        <f>SUM(I81:O81)</f>
        <v>85831</v>
      </c>
      <c r="Q81" s="12">
        <f>ROUND(SUM(E81+F81)*12%,0)</f>
        <v>3370</v>
      </c>
      <c r="R81" s="11">
        <v>0</v>
      </c>
      <c r="S81" s="11">
        <v>200</v>
      </c>
      <c r="T81" s="11">
        <v>0</v>
      </c>
      <c r="U81" s="13">
        <v>0</v>
      </c>
      <c r="V81" s="14">
        <f>P81-(M81+N81+O81+Q81+R81+S81+T81)</f>
        <v>75620</v>
      </c>
      <c r="W81" s="111" t="s">
        <v>25</v>
      </c>
      <c r="X81" s="114"/>
      <c r="Y81" s="68"/>
    </row>
    <row r="82" spans="1:25" hidden="1">
      <c r="A82" s="84">
        <v>44197</v>
      </c>
      <c r="B82" s="160">
        <v>8</v>
      </c>
      <c r="C82" s="9" t="s">
        <v>36</v>
      </c>
      <c r="D82" s="126" t="s">
        <v>37</v>
      </c>
      <c r="E82" s="130">
        <f>23930+1600</f>
        <v>25530</v>
      </c>
      <c r="F82" s="128">
        <f>SUM(E82*10%)</f>
        <v>2553</v>
      </c>
      <c r="G82" s="128">
        <f>SUM(E82*30%)</f>
        <v>7659</v>
      </c>
      <c r="H82" s="128">
        <f>SUM(E82*10%)</f>
        <v>2553</v>
      </c>
      <c r="I82" s="128">
        <f>E82+F82+G82+H82</f>
        <v>38295</v>
      </c>
      <c r="J82" s="128">
        <v>800</v>
      </c>
      <c r="K82" s="128">
        <v>500</v>
      </c>
      <c r="L82" s="124">
        <f>SUM(I82:K82)</f>
        <v>39595</v>
      </c>
      <c r="M82" s="128">
        <f>ROUND(SUM(E82+F82)/12,0)</f>
        <v>2340</v>
      </c>
      <c r="N82" s="128">
        <v>716</v>
      </c>
      <c r="O82" s="128">
        <f>ROUND(SUM(E82+F82)*12.5%,0)+75</f>
        <v>3585</v>
      </c>
      <c r="P82" s="128">
        <f>SUM(I82:O82)</f>
        <v>85831</v>
      </c>
      <c r="Q82" s="128">
        <f>ROUND(SUM(E82+F82)*12%,0)</f>
        <v>3370</v>
      </c>
      <c r="R82" s="127">
        <v>0</v>
      </c>
      <c r="S82" s="127">
        <v>200</v>
      </c>
      <c r="T82" s="127">
        <v>0</v>
      </c>
      <c r="U82" s="129">
        <v>0</v>
      </c>
      <c r="V82" s="130">
        <f>P82-(M82+N82+O82+Q82+R82+S82+T82)</f>
        <v>75620</v>
      </c>
      <c r="W82" s="111" t="s">
        <v>25</v>
      </c>
      <c r="X82" s="114"/>
      <c r="Y82" s="68"/>
    </row>
    <row r="83" spans="1:25" hidden="1">
      <c r="A83" s="84">
        <v>44228</v>
      </c>
      <c r="B83" s="160">
        <v>8</v>
      </c>
      <c r="C83" s="9" t="s">
        <v>36</v>
      </c>
      <c r="D83" s="126" t="s">
        <v>37</v>
      </c>
      <c r="E83" s="130">
        <f>23930+1600</f>
        <v>25530</v>
      </c>
      <c r="F83" s="128">
        <f>SUM(E83*10%)</f>
        <v>2553</v>
      </c>
      <c r="G83" s="128">
        <f>SUM(E83*30%)</f>
        <v>7659</v>
      </c>
      <c r="H83" s="128">
        <f>SUM(E83*10%)</f>
        <v>2553</v>
      </c>
      <c r="I83" s="128">
        <f>E83+F83+G83+H83</f>
        <v>38295</v>
      </c>
      <c r="J83" s="128">
        <v>800</v>
      </c>
      <c r="K83" s="128">
        <v>500</v>
      </c>
      <c r="L83" s="124">
        <f>SUM(I83:K83)</f>
        <v>39595</v>
      </c>
      <c r="M83" s="128">
        <f>ROUND(SUM(E83+F83)/12,0)</f>
        <v>2340</v>
      </c>
      <c r="N83" s="128">
        <v>716</v>
      </c>
      <c r="O83" s="128">
        <f>ROUND(SUM(E83+F83)*12.5%,0)+75</f>
        <v>3585</v>
      </c>
      <c r="P83" s="128">
        <f>SUM(I83:O83)</f>
        <v>85831</v>
      </c>
      <c r="Q83" s="128">
        <f>ROUND(SUM(E83+F83)*12%,0)</f>
        <v>3370</v>
      </c>
      <c r="R83" s="127">
        <v>0</v>
      </c>
      <c r="S83" s="127">
        <v>200</v>
      </c>
      <c r="T83" s="127">
        <v>0</v>
      </c>
      <c r="U83" s="129">
        <v>0</v>
      </c>
      <c r="V83" s="130">
        <f>P83-(M83+N83+O83+Q83+R83+S83+T83)</f>
        <v>75620</v>
      </c>
      <c r="W83" s="111" t="s">
        <v>25</v>
      </c>
      <c r="X83" s="114"/>
      <c r="Y83" s="68"/>
    </row>
    <row r="84" spans="1:25" hidden="1">
      <c r="A84" s="84">
        <v>44256</v>
      </c>
      <c r="B84" s="160">
        <v>6</v>
      </c>
      <c r="C84" s="9" t="s">
        <v>36</v>
      </c>
      <c r="D84" s="126" t="s">
        <v>37</v>
      </c>
      <c r="E84" s="130">
        <f>23930+1600</f>
        <v>25530</v>
      </c>
      <c r="F84" s="128">
        <f>SUM(E84*10%)</f>
        <v>2553</v>
      </c>
      <c r="G84" s="128">
        <f>SUM(E84*30%)</f>
        <v>7659</v>
      </c>
      <c r="H84" s="128">
        <f>SUM(E84*10%)</f>
        <v>2553</v>
      </c>
      <c r="I84" s="128">
        <f>E84+F84+G84+H84</f>
        <v>38295</v>
      </c>
      <c r="J84" s="128">
        <v>800</v>
      </c>
      <c r="K84" s="128">
        <v>500</v>
      </c>
      <c r="L84" s="124">
        <f>SUM(I84:K84)</f>
        <v>39595</v>
      </c>
      <c r="M84" s="128">
        <v>716</v>
      </c>
      <c r="N84" s="128">
        <f>ROUND(SUM(E84+F84)*12.5%,0)+75</f>
        <v>3585</v>
      </c>
      <c r="O84" s="128">
        <f>ROUND(SUM(E84+F84)*12.5%,0)+75</f>
        <v>3585</v>
      </c>
      <c r="P84" s="128">
        <f>ROUND(SUM(E84+F84)*12%,0)</f>
        <v>3370</v>
      </c>
      <c r="Q84" s="128">
        <f>ROUND(SUM(E84+F84)*12%,0)</f>
        <v>3370</v>
      </c>
      <c r="R84" s="127"/>
      <c r="S84" s="127">
        <v>200</v>
      </c>
      <c r="T84" s="129">
        <v>0</v>
      </c>
      <c r="U84" s="129"/>
      <c r="V84" s="130">
        <f>O84-(L84+M84+N84+P84+Q84+R84+S84)</f>
        <v>-47251</v>
      </c>
      <c r="W84" s="111" t="s">
        <v>25</v>
      </c>
      <c r="X84" s="114"/>
      <c r="Y84" s="68"/>
    </row>
    <row r="85" spans="1:25" hidden="1">
      <c r="A85" s="84">
        <v>44044</v>
      </c>
      <c r="B85" s="49">
        <v>55</v>
      </c>
      <c r="C85" s="72" t="s">
        <v>130</v>
      </c>
      <c r="D85" s="40" t="s">
        <v>88</v>
      </c>
      <c r="E85" s="14">
        <v>4565</v>
      </c>
      <c r="F85" s="12">
        <f>SUM(E85*10%)-0.5</f>
        <v>456</v>
      </c>
      <c r="G85" s="12">
        <f>SUM(E85*30%)+0.5</f>
        <v>1370</v>
      </c>
      <c r="H85" s="12">
        <f>SUM(E85*10%)-0.5</f>
        <v>456</v>
      </c>
      <c r="I85" s="12">
        <f>E85+F85+G85+H85</f>
        <v>6847</v>
      </c>
      <c r="J85" s="12">
        <v>0</v>
      </c>
      <c r="K85" s="12">
        <v>0</v>
      </c>
      <c r="L85" s="124">
        <f>SUM(I85:K85)</f>
        <v>6847</v>
      </c>
      <c r="M85" s="12">
        <v>0</v>
      </c>
      <c r="N85" s="12">
        <v>0</v>
      </c>
      <c r="O85" s="12">
        <f>ROUND(SUM(E85+F85)*13%,0)</f>
        <v>653</v>
      </c>
      <c r="P85" s="12">
        <f>SUM(I85:O85)</f>
        <v>14347</v>
      </c>
      <c r="Q85" s="12">
        <f>ROUND(SUM(E85+F85)*12%,0)</f>
        <v>603</v>
      </c>
      <c r="R85" s="11">
        <v>0</v>
      </c>
      <c r="S85" s="28">
        <v>0</v>
      </c>
      <c r="T85" s="23">
        <v>0</v>
      </c>
      <c r="U85" s="23">
        <v>0</v>
      </c>
      <c r="V85" s="14">
        <f>P85-(M85+N85+O85+Q85+R85+S85+T85)</f>
        <v>13091</v>
      </c>
      <c r="W85" s="112"/>
      <c r="X85" s="114"/>
      <c r="Y85" s="68"/>
    </row>
    <row r="86" spans="1:25" hidden="1">
      <c r="A86" s="84">
        <v>44075</v>
      </c>
      <c r="B86" s="49">
        <v>54</v>
      </c>
      <c r="C86" s="72" t="s">
        <v>130</v>
      </c>
      <c r="D86" s="40" t="s">
        <v>88</v>
      </c>
      <c r="E86" s="14">
        <v>4565</v>
      </c>
      <c r="F86" s="12">
        <f>SUM(E86*10%)-0.5</f>
        <v>456</v>
      </c>
      <c r="G86" s="12">
        <f>SUM(E86*30%)+0.5</f>
        <v>1370</v>
      </c>
      <c r="H86" s="12">
        <f>SUM(E86*10%)-0.5</f>
        <v>456</v>
      </c>
      <c r="I86" s="12">
        <f>E86+F86+G86+H86</f>
        <v>6847</v>
      </c>
      <c r="J86" s="12">
        <v>0</v>
      </c>
      <c r="K86" s="12">
        <v>0</v>
      </c>
      <c r="L86" s="124">
        <f>SUM(I86:K86)</f>
        <v>6847</v>
      </c>
      <c r="M86" s="12">
        <v>0</v>
      </c>
      <c r="N86" s="12">
        <v>0</v>
      </c>
      <c r="O86" s="12">
        <f>ROUND(SUM(E86+F86)*13%,0)</f>
        <v>653</v>
      </c>
      <c r="P86" s="12">
        <f>SUM(I86:O86)</f>
        <v>14347</v>
      </c>
      <c r="Q86" s="12">
        <f>ROUND(SUM(E86+F86)*12%,0)</f>
        <v>603</v>
      </c>
      <c r="R86" s="11">
        <v>0</v>
      </c>
      <c r="S86" s="28">
        <v>0</v>
      </c>
      <c r="T86" s="11">
        <v>5000</v>
      </c>
      <c r="U86" s="23">
        <v>0</v>
      </c>
      <c r="V86" s="14">
        <f>P86-(M86+N86+O86+Q86+R86+S86+T86)</f>
        <v>8091</v>
      </c>
      <c r="W86" s="112"/>
      <c r="X86" s="114"/>
      <c r="Y86" s="68"/>
    </row>
    <row r="87" spans="1:25" hidden="1">
      <c r="A87" s="84">
        <v>44105</v>
      </c>
      <c r="B87" s="49">
        <v>54</v>
      </c>
      <c r="C87" s="72" t="s">
        <v>130</v>
      </c>
      <c r="D87" s="40" t="s">
        <v>88</v>
      </c>
      <c r="E87" s="14">
        <v>4565</v>
      </c>
      <c r="F87" s="12">
        <f>SUM(E87*10%)-0.5</f>
        <v>456</v>
      </c>
      <c r="G87" s="12">
        <f>SUM(E87*30%)+0.5</f>
        <v>1370</v>
      </c>
      <c r="H87" s="12">
        <f>SUM(E87*10%)-0.5</f>
        <v>456</v>
      </c>
      <c r="I87" s="12">
        <f>E87+F87+G87+H87</f>
        <v>6847</v>
      </c>
      <c r="J87" s="12">
        <v>0</v>
      </c>
      <c r="K87" s="12">
        <v>0</v>
      </c>
      <c r="L87" s="124">
        <f>SUM(I87:K87)</f>
        <v>6847</v>
      </c>
      <c r="M87" s="12">
        <v>0</v>
      </c>
      <c r="N87" s="12">
        <v>0</v>
      </c>
      <c r="O87" s="12">
        <f>ROUND(SUM(E87+F87)*13%,0)</f>
        <v>653</v>
      </c>
      <c r="P87" s="12">
        <f>SUM(I87:O87)</f>
        <v>14347</v>
      </c>
      <c r="Q87" s="12">
        <f>ROUND(SUM(E87+F87)*12%,0)</f>
        <v>603</v>
      </c>
      <c r="R87" s="11">
        <v>0</v>
      </c>
      <c r="S87" s="28">
        <v>0</v>
      </c>
      <c r="T87" s="11">
        <v>0</v>
      </c>
      <c r="U87" s="23">
        <v>0</v>
      </c>
      <c r="V87" s="14">
        <f>P87-(M87+N87+O87+Q87+R87+S87+T87)</f>
        <v>13091</v>
      </c>
      <c r="W87" s="112" t="s">
        <v>25</v>
      </c>
      <c r="X87" s="114"/>
      <c r="Y87" s="68"/>
    </row>
    <row r="88" spans="1:25" hidden="1">
      <c r="A88" s="84">
        <v>44136</v>
      </c>
      <c r="B88" s="49">
        <v>53</v>
      </c>
      <c r="C88" s="72" t="s">
        <v>130</v>
      </c>
      <c r="D88" s="40" t="s">
        <v>88</v>
      </c>
      <c r="E88" s="14">
        <v>4565</v>
      </c>
      <c r="F88" s="12">
        <f>SUM(E88*10%)-0.5</f>
        <v>456</v>
      </c>
      <c r="G88" s="12">
        <f>SUM(E88*30%)+0.5</f>
        <v>1370</v>
      </c>
      <c r="H88" s="12">
        <f>SUM(E88*10%)-0.5</f>
        <v>456</v>
      </c>
      <c r="I88" s="12">
        <f>E88+F88+G88+H88</f>
        <v>6847</v>
      </c>
      <c r="J88" s="12">
        <v>0</v>
      </c>
      <c r="K88" s="12">
        <v>0</v>
      </c>
      <c r="L88" s="124">
        <f>SUM(I88:K88)</f>
        <v>6847</v>
      </c>
      <c r="M88" s="12">
        <v>0</v>
      </c>
      <c r="N88" s="12">
        <v>0</v>
      </c>
      <c r="O88" s="12">
        <f>ROUND(SUM(E88+F88)*13%,0)</f>
        <v>653</v>
      </c>
      <c r="P88" s="12">
        <f>SUM(I88:O88)</f>
        <v>14347</v>
      </c>
      <c r="Q88" s="12">
        <f>ROUND(SUM(E88+F88)*12%,0)</f>
        <v>603</v>
      </c>
      <c r="R88" s="11">
        <v>0</v>
      </c>
      <c r="S88" s="28">
        <v>0</v>
      </c>
      <c r="T88" s="11">
        <v>0</v>
      </c>
      <c r="U88" s="23">
        <v>0</v>
      </c>
      <c r="V88" s="14">
        <f>P88-(M88+N88+O88+Q88+R88+S88+T88)</f>
        <v>13091</v>
      </c>
      <c r="W88" s="112" t="s">
        <v>25</v>
      </c>
      <c r="X88" s="114"/>
      <c r="Y88" s="68"/>
    </row>
    <row r="89" spans="1:25" hidden="1">
      <c r="A89" s="84">
        <v>43922</v>
      </c>
      <c r="B89" s="49">
        <v>34</v>
      </c>
      <c r="C89" s="39" t="s">
        <v>83</v>
      </c>
      <c r="D89" s="10" t="s">
        <v>84</v>
      </c>
      <c r="E89" s="14">
        <f>22549+1804</f>
        <v>24353</v>
      </c>
      <c r="F89" s="12">
        <f>SUM(E89*10%)-0.3</f>
        <v>2435</v>
      </c>
      <c r="G89" s="12">
        <f>SUM(E89*30%)+0.1</f>
        <v>7306</v>
      </c>
      <c r="H89" s="12">
        <f>SUM(E89*10%)-0.3</f>
        <v>2435</v>
      </c>
      <c r="I89" s="12">
        <f>E89+F89+G89+H89</f>
        <v>36529</v>
      </c>
      <c r="J89" s="12">
        <v>0</v>
      </c>
      <c r="K89" s="12">
        <v>0</v>
      </c>
      <c r="L89" s="124">
        <f>SUM(I89:K89)</f>
        <v>36529</v>
      </c>
      <c r="M89" s="12">
        <v>0</v>
      </c>
      <c r="N89" s="12">
        <v>0</v>
      </c>
      <c r="O89" s="12">
        <f>ROUND(SUM(E89+F89)*12.5%,0)+75</f>
        <v>3424</v>
      </c>
      <c r="P89" s="12">
        <f>SUM(I89:O89)</f>
        <v>76482</v>
      </c>
      <c r="Q89" s="12">
        <f>ROUND(SUM(E89+F89)*12%,0)</f>
        <v>3215</v>
      </c>
      <c r="R89" s="11">
        <v>0</v>
      </c>
      <c r="S89" s="60">
        <v>200</v>
      </c>
      <c r="T89" s="36">
        <v>0</v>
      </c>
      <c r="U89" s="36">
        <v>0</v>
      </c>
      <c r="V89" s="14">
        <f>P89-(M89+N89+O89+Q89+R89+S89+T89)</f>
        <v>69643</v>
      </c>
      <c r="W89" s="14">
        <v>1000</v>
      </c>
      <c r="X89" s="14">
        <f>V89-W89</f>
        <v>68643</v>
      </c>
      <c r="Y89" s="69" t="s">
        <v>25</v>
      </c>
    </row>
    <row r="90" spans="1:25" hidden="1">
      <c r="A90" s="84">
        <v>43952</v>
      </c>
      <c r="B90" s="49">
        <v>33</v>
      </c>
      <c r="C90" s="74" t="s">
        <v>83</v>
      </c>
      <c r="D90" s="10" t="s">
        <v>84</v>
      </c>
      <c r="E90" s="14">
        <f>22549+1353</f>
        <v>23902</v>
      </c>
      <c r="F90" s="12">
        <f>SUM(E90*10%)-0.2</f>
        <v>2390.0000000000005</v>
      </c>
      <c r="G90" s="12">
        <f>SUM(E90*30%)+0.4</f>
        <v>7170.9999999999991</v>
      </c>
      <c r="H90" s="12">
        <f>SUM(E90*10%)-0.2</f>
        <v>2390.0000000000005</v>
      </c>
      <c r="I90" s="12">
        <f>E90+F90+G90+H90</f>
        <v>35853</v>
      </c>
      <c r="J90" s="12">
        <v>0</v>
      </c>
      <c r="K90" s="12">
        <v>0</v>
      </c>
      <c r="L90" s="124">
        <f>SUM(I90:K90)</f>
        <v>35853</v>
      </c>
      <c r="M90" s="12">
        <v>0</v>
      </c>
      <c r="N90" s="12">
        <v>0</v>
      </c>
      <c r="O90" s="12">
        <f>ROUND(SUM(E90+F90)*12.5%,0)+75</f>
        <v>3362</v>
      </c>
      <c r="P90" s="12">
        <f>SUM(I90:O90)</f>
        <v>75068</v>
      </c>
      <c r="Q90" s="12">
        <f>ROUND(SUM(E90+F90)*12%,0)</f>
        <v>3155</v>
      </c>
      <c r="R90" s="11">
        <v>0</v>
      </c>
      <c r="S90" s="28">
        <v>200</v>
      </c>
      <c r="T90" s="23">
        <v>0</v>
      </c>
      <c r="U90" s="23">
        <v>0</v>
      </c>
      <c r="V90" s="14">
        <f>P90-(M90+N90+O90+Q90+R90+S90+T90)</f>
        <v>68351</v>
      </c>
      <c r="W90" s="14"/>
      <c r="X90" s="14">
        <f>V90-W90</f>
        <v>68351</v>
      </c>
      <c r="Y90" s="69" t="s">
        <v>25</v>
      </c>
    </row>
    <row r="91" spans="1:25" hidden="1">
      <c r="A91" s="84">
        <v>43983</v>
      </c>
      <c r="B91" s="49">
        <v>32</v>
      </c>
      <c r="C91" s="39" t="s">
        <v>83</v>
      </c>
      <c r="D91" s="10" t="s">
        <v>84</v>
      </c>
      <c r="E91" s="11">
        <f>22549+1578</f>
        <v>24127</v>
      </c>
      <c r="F91" s="59">
        <f>SUM(E91*10%)+0.3</f>
        <v>2413.0000000000005</v>
      </c>
      <c r="G91" s="59">
        <f>SUM(E91*30%)-0.1</f>
        <v>7237.9999999999991</v>
      </c>
      <c r="H91" s="59">
        <f>SUM(E91*10%)+0.3</f>
        <v>2413.0000000000005</v>
      </c>
      <c r="I91" s="12">
        <f>E91+F91+G91+H91</f>
        <v>36191</v>
      </c>
      <c r="J91" s="59">
        <v>0</v>
      </c>
      <c r="K91" s="59">
        <v>0</v>
      </c>
      <c r="L91" s="124">
        <f>SUM(I91:K91)</f>
        <v>36191</v>
      </c>
      <c r="M91" s="12">
        <v>0</v>
      </c>
      <c r="N91" s="59">
        <v>0</v>
      </c>
      <c r="O91" s="12">
        <f>ROUND(SUM(E91+F91)*12.5%,0)+75</f>
        <v>3393</v>
      </c>
      <c r="P91" s="12">
        <f>SUM(I91:O91)</f>
        <v>75775</v>
      </c>
      <c r="Q91" s="59">
        <f>ROUND(SUM(E91+F91)*12%,0)</f>
        <v>3185</v>
      </c>
      <c r="R91" s="11">
        <v>0</v>
      </c>
      <c r="S91" s="60">
        <v>200</v>
      </c>
      <c r="T91" s="36">
        <v>0</v>
      </c>
      <c r="U91" s="36">
        <v>0</v>
      </c>
      <c r="V91" s="14">
        <f>P91-(M91+N91+O91+Q91+R91+S91+T91)</f>
        <v>68997</v>
      </c>
      <c r="W91" s="113" t="s">
        <v>25</v>
      </c>
      <c r="X91" s="114"/>
      <c r="Y91" s="68"/>
    </row>
    <row r="92" spans="1:25" hidden="1">
      <c r="A92" s="84">
        <v>44013</v>
      </c>
      <c r="B92" s="49">
        <v>32</v>
      </c>
      <c r="C92" s="39" t="s">
        <v>83</v>
      </c>
      <c r="D92" s="10" t="s">
        <v>84</v>
      </c>
      <c r="E92" s="14">
        <f>22549+1578</f>
        <v>24127</v>
      </c>
      <c r="F92" s="12">
        <f>SUM(E92*10%)+0.3</f>
        <v>2413.0000000000005</v>
      </c>
      <c r="G92" s="12">
        <f>SUM(E92*30%)-0.1</f>
        <v>7237.9999999999991</v>
      </c>
      <c r="H92" s="12">
        <f>SUM(E92*10%)+0.3</f>
        <v>2413.0000000000005</v>
      </c>
      <c r="I92" s="12">
        <f>E92+F92+G92+H92</f>
        <v>36191</v>
      </c>
      <c r="J92" s="12">
        <v>0</v>
      </c>
      <c r="K92" s="12">
        <v>0</v>
      </c>
      <c r="L92" s="124">
        <f>SUM(I92:K92)</f>
        <v>36191</v>
      </c>
      <c r="M92" s="12">
        <v>0</v>
      </c>
      <c r="N92" s="12">
        <v>0</v>
      </c>
      <c r="O92" s="12">
        <f>ROUND(SUM(E92+F92)*12.5%,0)+75</f>
        <v>3393</v>
      </c>
      <c r="P92" s="12">
        <f>SUM(I92:O92)</f>
        <v>75775</v>
      </c>
      <c r="Q92" s="12">
        <f>ROUND(SUM(E92+F92)*12%,0)</f>
        <v>3185</v>
      </c>
      <c r="R92" s="11">
        <v>0</v>
      </c>
      <c r="S92" s="28">
        <v>200</v>
      </c>
      <c r="T92" s="23">
        <v>0</v>
      </c>
      <c r="U92" s="23">
        <v>0</v>
      </c>
      <c r="V92" s="14">
        <f>P92-(M92+N92+O92+Q92+R92+S92+T92)</f>
        <v>68997</v>
      </c>
      <c r="W92" s="113" t="s">
        <v>25</v>
      </c>
      <c r="X92" s="114"/>
      <c r="Y92" s="68"/>
    </row>
    <row r="93" spans="1:25" hidden="1">
      <c r="A93" s="84">
        <v>44044</v>
      </c>
      <c r="B93" s="49">
        <v>31</v>
      </c>
      <c r="C93" s="39" t="s">
        <v>83</v>
      </c>
      <c r="D93" s="10" t="s">
        <v>84</v>
      </c>
      <c r="E93" s="14">
        <f>22549+1578</f>
        <v>24127</v>
      </c>
      <c r="F93" s="12">
        <f>SUM(E93*10%)+0.3</f>
        <v>2413.0000000000005</v>
      </c>
      <c r="G93" s="12">
        <f>SUM(E93*30%)-0.1</f>
        <v>7237.9999999999991</v>
      </c>
      <c r="H93" s="12">
        <f>SUM(E93*10%)+0.3</f>
        <v>2413.0000000000005</v>
      </c>
      <c r="I93" s="12">
        <f>E93+F93+G93+H93</f>
        <v>36191</v>
      </c>
      <c r="J93" s="12">
        <v>0</v>
      </c>
      <c r="K93" s="12">
        <v>0</v>
      </c>
      <c r="L93" s="124">
        <f>SUM(I93:K93)</f>
        <v>36191</v>
      </c>
      <c r="M93" s="12">
        <v>0</v>
      </c>
      <c r="N93" s="12">
        <v>0</v>
      </c>
      <c r="O93" s="12">
        <f>ROUND(SUM(E93+F93)*12.5%,0)+75</f>
        <v>3393</v>
      </c>
      <c r="P93" s="12">
        <f>SUM(I93:O93)</f>
        <v>75775</v>
      </c>
      <c r="Q93" s="12">
        <f>ROUND(SUM(E93+F93)*12%,0)</f>
        <v>3185</v>
      </c>
      <c r="R93" s="11">
        <v>0</v>
      </c>
      <c r="S93" s="28">
        <v>200</v>
      </c>
      <c r="T93" s="23">
        <v>0</v>
      </c>
      <c r="U93" s="23">
        <v>0</v>
      </c>
      <c r="V93" s="14">
        <f>P93-(M93+N93+O93+Q93+R93+S93+T93)</f>
        <v>68997</v>
      </c>
      <c r="W93" s="113" t="s">
        <v>25</v>
      </c>
      <c r="X93" s="114"/>
      <c r="Y93" s="68"/>
    </row>
    <row r="94" spans="1:25" hidden="1">
      <c r="A94" s="84">
        <v>44075</v>
      </c>
      <c r="B94" s="49">
        <v>31</v>
      </c>
      <c r="C94" s="39" t="s">
        <v>83</v>
      </c>
      <c r="D94" s="10" t="s">
        <v>84</v>
      </c>
      <c r="E94" s="14">
        <f>22549+1578</f>
        <v>24127</v>
      </c>
      <c r="F94" s="12">
        <f>SUM(E94*10%)+0.3</f>
        <v>2413.0000000000005</v>
      </c>
      <c r="G94" s="12">
        <f>SUM(E94*30%)-0.1</f>
        <v>7237.9999999999991</v>
      </c>
      <c r="H94" s="12">
        <f>SUM(E94*10%)+0.3</f>
        <v>2413.0000000000005</v>
      </c>
      <c r="I94" s="12">
        <f>E94+F94+G94+H94</f>
        <v>36191</v>
      </c>
      <c r="J94" s="12">
        <v>0</v>
      </c>
      <c r="K94" s="12">
        <v>0</v>
      </c>
      <c r="L94" s="124">
        <f>SUM(I94:K94)</f>
        <v>36191</v>
      </c>
      <c r="M94" s="12">
        <v>0</v>
      </c>
      <c r="N94" s="12">
        <v>0</v>
      </c>
      <c r="O94" s="12">
        <f>ROUND(SUM(E94+F94)*12.5%,0)+75</f>
        <v>3393</v>
      </c>
      <c r="P94" s="12">
        <f>SUM(I94:O94)</f>
        <v>75775</v>
      </c>
      <c r="Q94" s="12">
        <f>ROUND(SUM(E94+F94)*12%,0)</f>
        <v>3185</v>
      </c>
      <c r="R94" s="11">
        <v>0</v>
      </c>
      <c r="S94" s="28">
        <v>200</v>
      </c>
      <c r="T94" s="23">
        <v>0</v>
      </c>
      <c r="U94" s="23">
        <v>0</v>
      </c>
      <c r="V94" s="14">
        <f>P94-(M94+N94+O94+Q94+R94+S94+T94)</f>
        <v>68997</v>
      </c>
      <c r="W94" s="113" t="s">
        <v>25</v>
      </c>
      <c r="X94" s="114"/>
      <c r="Y94" s="68"/>
    </row>
    <row r="95" spans="1:25" hidden="1">
      <c r="A95" s="84">
        <v>43922</v>
      </c>
      <c r="B95" s="10">
        <v>40</v>
      </c>
      <c r="C95" s="37" t="s">
        <v>93</v>
      </c>
      <c r="D95" s="40" t="s">
        <v>88</v>
      </c>
      <c r="E95" s="11">
        <f>5681+483</f>
        <v>6164</v>
      </c>
      <c r="F95" s="59">
        <f>SUM(E95*10%)-0.4</f>
        <v>616.00000000000011</v>
      </c>
      <c r="G95" s="59">
        <f>SUM(E95*30%)+0.8</f>
        <v>1849.9999999999998</v>
      </c>
      <c r="H95" s="59">
        <f>SUM(E95*10%)-0.4</f>
        <v>616.00000000000011</v>
      </c>
      <c r="I95" s="12">
        <f>E95+F95+G95+H95</f>
        <v>9246</v>
      </c>
      <c r="J95" s="59">
        <v>0</v>
      </c>
      <c r="K95" s="59">
        <v>100</v>
      </c>
      <c r="L95" s="124">
        <f>SUM(I95:K95)</f>
        <v>9346</v>
      </c>
      <c r="M95" s="12">
        <v>0</v>
      </c>
      <c r="N95" s="59">
        <v>0</v>
      </c>
      <c r="O95" s="12">
        <f>ROUND(SUM(E95+F95)*13%,0)</f>
        <v>881</v>
      </c>
      <c r="P95" s="12">
        <f>SUM(I95:O95)</f>
        <v>19573</v>
      </c>
      <c r="Q95" s="59">
        <f>ROUND(SUM(E95+F95)*12%,0)</f>
        <v>814</v>
      </c>
      <c r="R95" s="11">
        <v>0</v>
      </c>
      <c r="S95" s="60">
        <v>0</v>
      </c>
      <c r="T95" s="36">
        <v>0</v>
      </c>
      <c r="U95" s="36">
        <v>0</v>
      </c>
      <c r="V95" s="14">
        <f>P95-(M95+N95+O95+Q95+R95+S95+T95)</f>
        <v>17878</v>
      </c>
      <c r="W95" s="14">
        <v>400</v>
      </c>
      <c r="X95" s="14">
        <f>V95-W95</f>
        <v>17478</v>
      </c>
      <c r="Y95" s="70" t="s">
        <v>25</v>
      </c>
    </row>
    <row r="96" spans="1:25" hidden="1">
      <c r="A96" s="84">
        <v>43952</v>
      </c>
      <c r="B96" s="10">
        <v>39</v>
      </c>
      <c r="C96" s="97" t="s">
        <v>93</v>
      </c>
      <c r="D96" s="62" t="s">
        <v>88</v>
      </c>
      <c r="E96" s="11">
        <f>5681+483</f>
        <v>6164</v>
      </c>
      <c r="F96" s="59">
        <f>SUM(E96*10%)-0.4</f>
        <v>616.00000000000011</v>
      </c>
      <c r="G96" s="59">
        <f>SUM(E96*30%)+0.8</f>
        <v>1849.9999999999998</v>
      </c>
      <c r="H96" s="59">
        <f>SUM(E96*10%)-0.4</f>
        <v>616.00000000000011</v>
      </c>
      <c r="I96" s="12">
        <f>E96+F96+G96+H96</f>
        <v>9246</v>
      </c>
      <c r="J96" s="59">
        <v>0</v>
      </c>
      <c r="K96" s="59">
        <v>100</v>
      </c>
      <c r="L96" s="124">
        <f>SUM(I96:K96)</f>
        <v>9346</v>
      </c>
      <c r="M96" s="12">
        <v>0</v>
      </c>
      <c r="N96" s="59">
        <v>0</v>
      </c>
      <c r="O96" s="12">
        <f>ROUND(SUM(E96+F96)*13%,0)</f>
        <v>881</v>
      </c>
      <c r="P96" s="12">
        <f>SUM(I96:O96)</f>
        <v>19573</v>
      </c>
      <c r="Q96" s="59">
        <f>ROUND(SUM(E96+F96)*12%,0)</f>
        <v>814</v>
      </c>
      <c r="R96" s="11">
        <v>0</v>
      </c>
      <c r="S96" s="60">
        <v>0</v>
      </c>
      <c r="T96" s="36">
        <v>0</v>
      </c>
      <c r="U96" s="36">
        <v>0</v>
      </c>
      <c r="V96" s="14">
        <f>P96-(M96+N96+O96+Q96+R96+S96+T96)</f>
        <v>17878</v>
      </c>
      <c r="W96" s="14"/>
      <c r="X96" s="14">
        <f>V96-W96</f>
        <v>17878</v>
      </c>
      <c r="Y96" s="70" t="s">
        <v>25</v>
      </c>
    </row>
    <row r="97" spans="1:25" hidden="1">
      <c r="A97" s="84">
        <v>43983</v>
      </c>
      <c r="B97" s="10">
        <v>38</v>
      </c>
      <c r="C97" s="97" t="s">
        <v>93</v>
      </c>
      <c r="D97" s="62" t="s">
        <v>88</v>
      </c>
      <c r="E97" s="11">
        <f>5681+483</f>
        <v>6164</v>
      </c>
      <c r="F97" s="59">
        <f>SUM(E97*10%)-0.4</f>
        <v>616.00000000000011</v>
      </c>
      <c r="G97" s="59">
        <f>SUM(E97*30%)+0.8</f>
        <v>1849.9999999999998</v>
      </c>
      <c r="H97" s="59">
        <f>SUM(E97*10%)-0.4</f>
        <v>616.00000000000011</v>
      </c>
      <c r="I97" s="12">
        <f>E97+F97+G97+H97</f>
        <v>9246</v>
      </c>
      <c r="J97" s="59">
        <v>0</v>
      </c>
      <c r="K97" s="59">
        <v>100</v>
      </c>
      <c r="L97" s="124">
        <f>SUM(I97:K97)</f>
        <v>9346</v>
      </c>
      <c r="M97" s="59">
        <v>0</v>
      </c>
      <c r="N97" s="59">
        <v>0</v>
      </c>
      <c r="O97" s="59">
        <f>ROUND(SUM(E97+F97)*13%,0)</f>
        <v>881</v>
      </c>
      <c r="P97" s="59">
        <f>SUM(I97:O97)</f>
        <v>19573</v>
      </c>
      <c r="Q97" s="59">
        <f>ROUND(SUM(E97+F97)*12%,0)</f>
        <v>814</v>
      </c>
      <c r="R97" s="11">
        <v>0</v>
      </c>
      <c r="S97" s="60">
        <v>0</v>
      </c>
      <c r="T97" s="36">
        <v>0</v>
      </c>
      <c r="U97" s="36">
        <v>0</v>
      </c>
      <c r="V97" s="14">
        <f>P97-(M97+N97+O97+Q97+R97+S97+T97)</f>
        <v>17878</v>
      </c>
      <c r="W97" s="112" t="s">
        <v>25</v>
      </c>
      <c r="X97" s="114"/>
      <c r="Y97" s="68"/>
    </row>
    <row r="98" spans="1:25" hidden="1">
      <c r="A98" s="84">
        <v>44013</v>
      </c>
      <c r="B98" s="10">
        <v>38</v>
      </c>
      <c r="C98" s="37" t="s">
        <v>93</v>
      </c>
      <c r="D98" s="40" t="s">
        <v>88</v>
      </c>
      <c r="E98" s="11">
        <f>5681+483</f>
        <v>6164</v>
      </c>
      <c r="F98" s="59">
        <f>SUM(E98*10%)-0.4</f>
        <v>616.00000000000011</v>
      </c>
      <c r="G98" s="59">
        <f>SUM(E98*30%)+0.8</f>
        <v>1849.9999999999998</v>
      </c>
      <c r="H98" s="59">
        <f>SUM(E98*10%)-0.4</f>
        <v>616.00000000000011</v>
      </c>
      <c r="I98" s="12">
        <f>E98+F98+G98+H98</f>
        <v>9246</v>
      </c>
      <c r="J98" s="59">
        <v>0</v>
      </c>
      <c r="K98" s="59">
        <v>100</v>
      </c>
      <c r="L98" s="124">
        <f>SUM(I98:K98)</f>
        <v>9346</v>
      </c>
      <c r="M98" s="12">
        <v>0</v>
      </c>
      <c r="N98" s="59">
        <v>0</v>
      </c>
      <c r="O98" s="12">
        <f>ROUND(SUM(E98+F98)*13%,0)</f>
        <v>881</v>
      </c>
      <c r="P98" s="12">
        <f>SUM(I98:O98)</f>
        <v>19573</v>
      </c>
      <c r="Q98" s="59">
        <f>ROUND(SUM(E98+F98)*12%,0)</f>
        <v>814</v>
      </c>
      <c r="R98" s="11">
        <v>0</v>
      </c>
      <c r="S98" s="60">
        <v>0</v>
      </c>
      <c r="T98" s="36">
        <v>0</v>
      </c>
      <c r="U98" s="36">
        <v>0</v>
      </c>
      <c r="V98" s="14">
        <f>P98-(M98+N98+O98+Q98+R98+S98+T98)</f>
        <v>17878</v>
      </c>
      <c r="W98" s="112" t="s">
        <v>25</v>
      </c>
      <c r="X98" s="114"/>
      <c r="Y98" s="68"/>
    </row>
    <row r="99" spans="1:25" hidden="1">
      <c r="A99" s="84">
        <v>44044</v>
      </c>
      <c r="B99" s="10">
        <v>37</v>
      </c>
      <c r="C99" s="37" t="s">
        <v>93</v>
      </c>
      <c r="D99" s="40" t="s">
        <v>88</v>
      </c>
      <c r="E99" s="11">
        <f>5681+483</f>
        <v>6164</v>
      </c>
      <c r="F99" s="12">
        <f>SUM(E99*10%)-0.4</f>
        <v>616.00000000000011</v>
      </c>
      <c r="G99" s="12">
        <f>SUM(E99*30%)+0.8</f>
        <v>1849.9999999999998</v>
      </c>
      <c r="H99" s="12">
        <f>SUM(E99*10%)-0.4</f>
        <v>616.00000000000011</v>
      </c>
      <c r="I99" s="12">
        <f>E99+F99+G99+H99</f>
        <v>9246</v>
      </c>
      <c r="J99" s="12">
        <v>0</v>
      </c>
      <c r="K99" s="12">
        <v>100</v>
      </c>
      <c r="L99" s="124">
        <f>SUM(I99:K99)</f>
        <v>9346</v>
      </c>
      <c r="M99" s="12">
        <v>0</v>
      </c>
      <c r="N99" s="12">
        <v>0</v>
      </c>
      <c r="O99" s="12">
        <f>ROUND(SUM(E99+F99)*13%,0)</f>
        <v>881</v>
      </c>
      <c r="P99" s="12">
        <f>SUM(I99:O99)</f>
        <v>19573</v>
      </c>
      <c r="Q99" s="12">
        <f>ROUND(SUM(E99+F99)*12%,0)</f>
        <v>814</v>
      </c>
      <c r="R99" s="11">
        <v>0</v>
      </c>
      <c r="S99" s="28">
        <v>0</v>
      </c>
      <c r="T99" s="23">
        <v>0</v>
      </c>
      <c r="U99" s="23">
        <v>0</v>
      </c>
      <c r="V99" s="14">
        <f>P99-(M99+N99+O99+Q99+R99+S99+T99)</f>
        <v>17878</v>
      </c>
      <c r="W99" s="112" t="s">
        <v>25</v>
      </c>
      <c r="X99" s="114"/>
      <c r="Y99" s="68"/>
    </row>
    <row r="100" spans="1:25" hidden="1">
      <c r="A100" s="84">
        <v>44075</v>
      </c>
      <c r="B100" s="10">
        <v>37</v>
      </c>
      <c r="C100" s="37" t="s">
        <v>93</v>
      </c>
      <c r="D100" s="40" t="s">
        <v>88</v>
      </c>
      <c r="E100" s="11">
        <f>5681+483</f>
        <v>6164</v>
      </c>
      <c r="F100" s="59">
        <f>SUM(E100*10%)-0.4</f>
        <v>616.00000000000011</v>
      </c>
      <c r="G100" s="59">
        <f>SUM(E100*30%)+0.8</f>
        <v>1849.9999999999998</v>
      </c>
      <c r="H100" s="59">
        <f>SUM(E100*10%)-0.4</f>
        <v>616.00000000000011</v>
      </c>
      <c r="I100" s="12">
        <f>E100+F100+G100+H100</f>
        <v>9246</v>
      </c>
      <c r="J100" s="59">
        <v>0</v>
      </c>
      <c r="K100" s="59">
        <v>100</v>
      </c>
      <c r="L100" s="124">
        <f>SUM(I100:K100)</f>
        <v>9346</v>
      </c>
      <c r="M100" s="59">
        <v>0</v>
      </c>
      <c r="N100" s="59">
        <v>0</v>
      </c>
      <c r="O100" s="12">
        <f>ROUND(SUM(E100+F100)*13%,0)</f>
        <v>881</v>
      </c>
      <c r="P100" s="12">
        <f>SUM(I100:O100)</f>
        <v>19573</v>
      </c>
      <c r="Q100" s="59">
        <f>ROUND(SUM(E100+F100)*12%,0)</f>
        <v>814</v>
      </c>
      <c r="R100" s="11">
        <v>0</v>
      </c>
      <c r="S100" s="60">
        <v>0</v>
      </c>
      <c r="T100" s="36">
        <v>0</v>
      </c>
      <c r="U100" s="36">
        <v>0</v>
      </c>
      <c r="V100" s="14">
        <f>P100-(M100+N100+O100+Q100+R100+S100+T100)</f>
        <v>17878</v>
      </c>
      <c r="W100" s="112" t="s">
        <v>25</v>
      </c>
      <c r="X100" s="114"/>
      <c r="Y100" s="68"/>
    </row>
    <row r="101" spans="1:25" hidden="1">
      <c r="A101" s="84">
        <v>44105</v>
      </c>
      <c r="B101" s="10">
        <v>37</v>
      </c>
      <c r="C101" s="37" t="s">
        <v>93</v>
      </c>
      <c r="D101" s="40" t="s">
        <v>88</v>
      </c>
      <c r="E101" s="11">
        <f>5681+483</f>
        <v>6164</v>
      </c>
      <c r="F101" s="59">
        <f>SUM(E101*10%)-0.4</f>
        <v>616.00000000000011</v>
      </c>
      <c r="G101" s="59">
        <f>SUM(E101*30%)+0.8</f>
        <v>1849.9999999999998</v>
      </c>
      <c r="H101" s="59">
        <f>SUM(E101*10%)-0.4</f>
        <v>616.00000000000011</v>
      </c>
      <c r="I101" s="12">
        <f>E101+F101+G101+H101</f>
        <v>9246</v>
      </c>
      <c r="J101" s="59">
        <v>0</v>
      </c>
      <c r="K101" s="59">
        <v>100</v>
      </c>
      <c r="L101" s="124">
        <f>SUM(I101:K101)</f>
        <v>9346</v>
      </c>
      <c r="M101" s="59">
        <v>0</v>
      </c>
      <c r="N101" s="59">
        <v>0</v>
      </c>
      <c r="O101" s="12">
        <f>ROUND(SUM(E101+F101)*13%,0)</f>
        <v>881</v>
      </c>
      <c r="P101" s="12">
        <f>SUM(I101:O101)</f>
        <v>19573</v>
      </c>
      <c r="Q101" s="59">
        <f>ROUND(SUM(E101+F101)*12%,0)</f>
        <v>814</v>
      </c>
      <c r="R101" s="11">
        <v>0</v>
      </c>
      <c r="S101" s="60">
        <v>0</v>
      </c>
      <c r="T101" s="36">
        <v>0</v>
      </c>
      <c r="U101" s="36">
        <v>0</v>
      </c>
      <c r="V101" s="14">
        <f>P101-(M101+N101+O101+Q101+R101+S101+T101)</f>
        <v>17878</v>
      </c>
      <c r="W101" s="112" t="s">
        <v>25</v>
      </c>
      <c r="X101" s="114"/>
      <c r="Y101" s="68"/>
    </row>
    <row r="102" spans="1:25" hidden="1">
      <c r="A102" s="84">
        <v>44136</v>
      </c>
      <c r="B102" s="10">
        <v>36</v>
      </c>
      <c r="C102" s="37" t="s">
        <v>93</v>
      </c>
      <c r="D102" s="40" t="s">
        <v>88</v>
      </c>
      <c r="E102" s="11">
        <f>5681+483</f>
        <v>6164</v>
      </c>
      <c r="F102" s="59">
        <f>SUM(E102*10%)-0.4</f>
        <v>616.00000000000011</v>
      </c>
      <c r="G102" s="59">
        <f>SUM(E102*30%)+0.8</f>
        <v>1849.9999999999998</v>
      </c>
      <c r="H102" s="59">
        <f>SUM(E102*10%)-0.4</f>
        <v>616.00000000000011</v>
      </c>
      <c r="I102" s="12">
        <f>E102+F102+G102+H102</f>
        <v>9246</v>
      </c>
      <c r="J102" s="59">
        <v>0</v>
      </c>
      <c r="K102" s="59">
        <v>100</v>
      </c>
      <c r="L102" s="124">
        <f>SUM(I102:K102)</f>
        <v>9346</v>
      </c>
      <c r="M102" s="59">
        <v>0</v>
      </c>
      <c r="N102" s="59">
        <v>0</v>
      </c>
      <c r="O102" s="12">
        <f>ROUND(SUM(E102+F102)*13%,0)</f>
        <v>881</v>
      </c>
      <c r="P102" s="12">
        <f>SUM(I102:O102)</f>
        <v>19573</v>
      </c>
      <c r="Q102" s="59">
        <f>ROUND(SUM(E102+F102)*12%,0)</f>
        <v>814</v>
      </c>
      <c r="R102" s="11">
        <v>0</v>
      </c>
      <c r="S102" s="60">
        <v>0</v>
      </c>
      <c r="T102" s="36">
        <v>0</v>
      </c>
      <c r="U102" s="36">
        <v>0</v>
      </c>
      <c r="V102" s="14">
        <f>P102-(M102+N102+O102+Q102+R102+S102+T102)</f>
        <v>17878</v>
      </c>
      <c r="W102" s="112" t="s">
        <v>25</v>
      </c>
      <c r="X102" s="114"/>
      <c r="Y102" s="68"/>
    </row>
    <row r="103" spans="1:25" hidden="1">
      <c r="A103" s="84">
        <v>43922</v>
      </c>
      <c r="B103" s="10">
        <v>51</v>
      </c>
      <c r="C103" s="72" t="s">
        <v>109</v>
      </c>
      <c r="D103" s="40"/>
      <c r="E103" s="11">
        <v>4565</v>
      </c>
      <c r="F103" s="59">
        <f>SUM(E103*10%)-0.5</f>
        <v>456</v>
      </c>
      <c r="G103" s="59">
        <f>SUM(E103*30%)+0.5</f>
        <v>1370</v>
      </c>
      <c r="H103" s="59">
        <f>SUM(E103*10%)-0.5</f>
        <v>456</v>
      </c>
      <c r="I103" s="12">
        <f>E103+F103+G103+H103</f>
        <v>6847</v>
      </c>
      <c r="J103" s="59">
        <v>0</v>
      </c>
      <c r="K103" s="59">
        <v>0</v>
      </c>
      <c r="L103" s="124">
        <f>SUM(I103:K103)</f>
        <v>6847</v>
      </c>
      <c r="M103" s="59">
        <v>0</v>
      </c>
      <c r="N103" s="59">
        <v>0</v>
      </c>
      <c r="O103" s="12">
        <f>ROUND(SUM(E103+F103)*13%,0)</f>
        <v>653</v>
      </c>
      <c r="P103" s="12">
        <f>SUM(I103:O103)</f>
        <v>14347</v>
      </c>
      <c r="Q103" s="59">
        <f>ROUND(SUM(E103+F103)*12%,0)</f>
        <v>603</v>
      </c>
      <c r="R103" s="11">
        <v>0</v>
      </c>
      <c r="S103" s="60">
        <v>0</v>
      </c>
      <c r="T103" s="36">
        <v>0</v>
      </c>
      <c r="U103" s="36">
        <v>0</v>
      </c>
      <c r="V103" s="14">
        <f>P103-(M103+N103+O103+Q103+R103+S103+T103)</f>
        <v>13091</v>
      </c>
      <c r="W103" s="14">
        <v>500</v>
      </c>
      <c r="X103" s="14">
        <f>V103-W103</f>
        <v>12591</v>
      </c>
      <c r="Y103" s="70" t="s">
        <v>73</v>
      </c>
    </row>
    <row r="104" spans="1:25" hidden="1">
      <c r="A104" s="84">
        <v>43952</v>
      </c>
      <c r="B104" s="10">
        <v>51</v>
      </c>
      <c r="C104" s="72" t="s">
        <v>109</v>
      </c>
      <c r="D104" s="40" t="s">
        <v>88</v>
      </c>
      <c r="E104" s="11">
        <v>4565</v>
      </c>
      <c r="F104" s="59">
        <f>SUM(E104*10%)-0.5</f>
        <v>456</v>
      </c>
      <c r="G104" s="59">
        <f>SUM(E104*30%)+0.5</f>
        <v>1370</v>
      </c>
      <c r="H104" s="59">
        <f>SUM(E104*10%)-0.5</f>
        <v>456</v>
      </c>
      <c r="I104" s="12">
        <f>E104+F104+G104+H104</f>
        <v>6847</v>
      </c>
      <c r="J104" s="59">
        <v>0</v>
      </c>
      <c r="K104" s="59">
        <v>0</v>
      </c>
      <c r="L104" s="124">
        <f>SUM(I104:K104)</f>
        <v>6847</v>
      </c>
      <c r="M104" s="59">
        <v>0</v>
      </c>
      <c r="N104" s="59">
        <v>0</v>
      </c>
      <c r="O104" s="12">
        <f>ROUND(SUM(E104+F104)*13%,0)</f>
        <v>653</v>
      </c>
      <c r="P104" s="12">
        <f>SUM(I104:O104)</f>
        <v>14347</v>
      </c>
      <c r="Q104" s="59">
        <f>ROUND(SUM(E104+F104)*12%,0)</f>
        <v>603</v>
      </c>
      <c r="R104" s="11">
        <v>0</v>
      </c>
      <c r="S104" s="60">
        <v>0</v>
      </c>
      <c r="T104" s="36">
        <v>0</v>
      </c>
      <c r="U104" s="36">
        <v>0</v>
      </c>
      <c r="V104" s="14">
        <f>P104-(M104+N104+O104+Q104+R104+S104+T104)</f>
        <v>13091</v>
      </c>
      <c r="W104" s="14"/>
      <c r="X104" s="14">
        <f>V104-W104</f>
        <v>13091</v>
      </c>
      <c r="Y104" s="70" t="s">
        <v>73</v>
      </c>
    </row>
    <row r="105" spans="1:25" hidden="1">
      <c r="A105" s="84">
        <v>43983</v>
      </c>
      <c r="B105" s="10">
        <v>50</v>
      </c>
      <c r="C105" s="72" t="s">
        <v>109</v>
      </c>
      <c r="D105" s="40" t="s">
        <v>88</v>
      </c>
      <c r="E105" s="11">
        <v>4565</v>
      </c>
      <c r="F105" s="59">
        <f>SUM(E105*10%)-0.5</f>
        <v>456</v>
      </c>
      <c r="G105" s="59">
        <f>SUM(E105*30%)+0.5</f>
        <v>1370</v>
      </c>
      <c r="H105" s="59">
        <f>SUM(E105*10%)-0.5</f>
        <v>456</v>
      </c>
      <c r="I105" s="12">
        <f>E105+F105+G105+H105</f>
        <v>6847</v>
      </c>
      <c r="J105" s="59">
        <v>0</v>
      </c>
      <c r="K105" s="59">
        <v>0</v>
      </c>
      <c r="L105" s="124">
        <f>SUM(I105:K105)</f>
        <v>6847</v>
      </c>
      <c r="M105" s="59">
        <v>0</v>
      </c>
      <c r="N105" s="59">
        <v>0</v>
      </c>
      <c r="O105" s="12">
        <f>ROUND(SUM(E105+F105)*13%,0)</f>
        <v>653</v>
      </c>
      <c r="P105" s="12">
        <f>SUM(I105:O105)</f>
        <v>14347</v>
      </c>
      <c r="Q105" s="59">
        <f>ROUND(SUM(E105+F105)*12%,0)</f>
        <v>603</v>
      </c>
      <c r="R105" s="11">
        <v>0</v>
      </c>
      <c r="S105" s="60">
        <v>0</v>
      </c>
      <c r="T105" s="36">
        <v>0</v>
      </c>
      <c r="U105" s="36">
        <v>0</v>
      </c>
      <c r="V105" s="14">
        <f>P105-(M105+N105+O105+Q105+R105+S105+T105)</f>
        <v>13091</v>
      </c>
      <c r="W105" s="112" t="s">
        <v>73</v>
      </c>
      <c r="X105" s="114"/>
      <c r="Y105" s="68"/>
    </row>
    <row r="106" spans="1:25" hidden="1">
      <c r="A106" s="84">
        <v>44013</v>
      </c>
      <c r="B106" s="10">
        <v>50</v>
      </c>
      <c r="C106" s="72" t="s">
        <v>109</v>
      </c>
      <c r="D106" s="40" t="s">
        <v>88</v>
      </c>
      <c r="E106" s="11">
        <v>4565</v>
      </c>
      <c r="F106" s="59">
        <f>SUM(E106*10%)-0.5</f>
        <v>456</v>
      </c>
      <c r="G106" s="59">
        <f>SUM(E106*30%)+0.5</f>
        <v>1370</v>
      </c>
      <c r="H106" s="59">
        <f>SUM(E106*10%)-0.5</f>
        <v>456</v>
      </c>
      <c r="I106" s="12">
        <f>E106+F106+G106+H106</f>
        <v>6847</v>
      </c>
      <c r="J106" s="59">
        <v>0</v>
      </c>
      <c r="K106" s="59">
        <v>0</v>
      </c>
      <c r="L106" s="124">
        <f>SUM(I106:K106)</f>
        <v>6847</v>
      </c>
      <c r="M106" s="59">
        <v>0</v>
      </c>
      <c r="N106" s="59">
        <v>0</v>
      </c>
      <c r="O106" s="12">
        <f>ROUND(SUM(E106+F106)*13%,0)</f>
        <v>653</v>
      </c>
      <c r="P106" s="12">
        <f>SUM(I106:O106)</f>
        <v>14347</v>
      </c>
      <c r="Q106" s="59">
        <f>ROUND(SUM(E106+F106)*12%,0)</f>
        <v>603</v>
      </c>
      <c r="R106" s="11">
        <v>0</v>
      </c>
      <c r="S106" s="60">
        <v>0</v>
      </c>
      <c r="T106" s="36">
        <v>0</v>
      </c>
      <c r="U106" s="36">
        <v>0</v>
      </c>
      <c r="V106" s="14">
        <f>P106-(M106+N106+O106+Q106+R106+S106+T106)</f>
        <v>13091</v>
      </c>
      <c r="W106" s="112" t="s">
        <v>73</v>
      </c>
      <c r="X106" s="114"/>
      <c r="Y106" s="68"/>
    </row>
    <row r="107" spans="1:25" hidden="1">
      <c r="A107" s="84">
        <v>44044</v>
      </c>
      <c r="B107" s="10">
        <v>49</v>
      </c>
      <c r="C107" s="72" t="s">
        <v>109</v>
      </c>
      <c r="D107" s="40" t="s">
        <v>88</v>
      </c>
      <c r="E107" s="11">
        <v>4565</v>
      </c>
      <c r="F107" s="59">
        <f>SUM(E107*10%)-0.5</f>
        <v>456</v>
      </c>
      <c r="G107" s="59">
        <f>SUM(E107*30%)+0.5</f>
        <v>1370</v>
      </c>
      <c r="H107" s="59">
        <f>SUM(E107*10%)-0.5</f>
        <v>456</v>
      </c>
      <c r="I107" s="12">
        <f>E107+F107+G107+H107</f>
        <v>6847</v>
      </c>
      <c r="J107" s="59">
        <v>0</v>
      </c>
      <c r="K107" s="59">
        <v>0</v>
      </c>
      <c r="L107" s="124">
        <f>SUM(I107:K107)</f>
        <v>6847</v>
      </c>
      <c r="M107" s="59">
        <v>0</v>
      </c>
      <c r="N107" s="59">
        <v>0</v>
      </c>
      <c r="O107" s="12">
        <f>ROUND(SUM(E107+F107)*13%,0)</f>
        <v>653</v>
      </c>
      <c r="P107" s="12">
        <f>SUM(I107:O107)</f>
        <v>14347</v>
      </c>
      <c r="Q107" s="59">
        <f>ROUND(SUM(E107+F107)*12%,0)</f>
        <v>603</v>
      </c>
      <c r="R107" s="11">
        <v>0</v>
      </c>
      <c r="S107" s="60">
        <v>0</v>
      </c>
      <c r="T107" s="36">
        <v>0</v>
      </c>
      <c r="U107" s="36">
        <v>0</v>
      </c>
      <c r="V107" s="14">
        <f>P107-(M107+N107+O107+Q107+R107+S107+T107)</f>
        <v>13091</v>
      </c>
      <c r="W107" s="112" t="s">
        <v>73</v>
      </c>
      <c r="X107" s="114"/>
      <c r="Y107" s="68"/>
    </row>
    <row r="108" spans="1:25" hidden="1">
      <c r="A108" s="84">
        <v>44075</v>
      </c>
      <c r="B108" s="10">
        <v>49</v>
      </c>
      <c r="C108" s="72" t="s">
        <v>109</v>
      </c>
      <c r="D108" s="40" t="s">
        <v>88</v>
      </c>
      <c r="E108" s="11">
        <v>4565</v>
      </c>
      <c r="F108" s="59">
        <f>SUM(E108*10%)-0.5</f>
        <v>456</v>
      </c>
      <c r="G108" s="59">
        <f>SUM(E108*30%)+0.5</f>
        <v>1370</v>
      </c>
      <c r="H108" s="59">
        <f>SUM(E108*10%)-0.5</f>
        <v>456</v>
      </c>
      <c r="I108" s="12">
        <f>E108+F108+G108+H108</f>
        <v>6847</v>
      </c>
      <c r="J108" s="59">
        <v>0</v>
      </c>
      <c r="K108" s="59">
        <v>0</v>
      </c>
      <c r="L108" s="124">
        <f>SUM(I108:K108)</f>
        <v>6847</v>
      </c>
      <c r="M108" s="59">
        <v>0</v>
      </c>
      <c r="N108" s="59">
        <v>0</v>
      </c>
      <c r="O108" s="12">
        <f>ROUND(SUM(E108+F108)*13%,0)</f>
        <v>653</v>
      </c>
      <c r="P108" s="12">
        <f>SUM(I108:O108)</f>
        <v>14347</v>
      </c>
      <c r="Q108" s="59">
        <f>ROUND(SUM(E108+F108)*12%,0)</f>
        <v>603</v>
      </c>
      <c r="R108" s="11">
        <v>0</v>
      </c>
      <c r="S108" s="60">
        <v>0</v>
      </c>
      <c r="T108" s="36">
        <v>0</v>
      </c>
      <c r="U108" s="36">
        <v>0</v>
      </c>
      <c r="V108" s="14">
        <f>P108-(M108+N108+O108+Q108+R108+S108+T108)</f>
        <v>13091</v>
      </c>
      <c r="W108" s="112" t="s">
        <v>73</v>
      </c>
      <c r="X108" s="114"/>
      <c r="Y108" s="68"/>
    </row>
    <row r="109" spans="1:25" hidden="1">
      <c r="A109" s="84">
        <v>44105</v>
      </c>
      <c r="B109" s="10">
        <v>49</v>
      </c>
      <c r="C109" s="75" t="s">
        <v>109</v>
      </c>
      <c r="D109" s="40" t="s">
        <v>88</v>
      </c>
      <c r="E109" s="11">
        <f>4565+388</f>
        <v>4953</v>
      </c>
      <c r="F109" s="59">
        <f>SUM(E109*10%)-0.3</f>
        <v>495</v>
      </c>
      <c r="G109" s="59">
        <f>SUM(E109*30%)+0.1</f>
        <v>1485.9999999999998</v>
      </c>
      <c r="H109" s="59">
        <f>SUM(E109*10%)-0.3</f>
        <v>495</v>
      </c>
      <c r="I109" s="12">
        <f>E109+F109+G109+H109</f>
        <v>7429</v>
      </c>
      <c r="J109" s="59">
        <v>0</v>
      </c>
      <c r="K109" s="59">
        <v>0</v>
      </c>
      <c r="L109" s="124">
        <f>SUM(I109:K109)</f>
        <v>7429</v>
      </c>
      <c r="M109" s="59">
        <v>0</v>
      </c>
      <c r="N109" s="59">
        <v>0</v>
      </c>
      <c r="O109" s="12">
        <f>ROUND(SUM(E109+F109)*13%,0)</f>
        <v>708</v>
      </c>
      <c r="P109" s="12">
        <f>SUM(I109:O109)</f>
        <v>15566</v>
      </c>
      <c r="Q109" s="59">
        <f>ROUND(SUM(E109+F109)*12%,0)</f>
        <v>654</v>
      </c>
      <c r="R109" s="11">
        <v>0</v>
      </c>
      <c r="S109" s="60">
        <v>0</v>
      </c>
      <c r="T109" s="36">
        <v>0</v>
      </c>
      <c r="U109" s="36">
        <v>0</v>
      </c>
      <c r="V109" s="14">
        <f>P109-(M109+N109+O109+Q109+R109+S109+T109)</f>
        <v>14204</v>
      </c>
      <c r="W109" s="112" t="s">
        <v>73</v>
      </c>
      <c r="X109" s="114"/>
      <c r="Y109" s="68"/>
    </row>
    <row r="110" spans="1:25" hidden="1">
      <c r="A110" s="84">
        <v>44136</v>
      </c>
      <c r="B110" s="10">
        <v>48</v>
      </c>
      <c r="C110" s="75" t="s">
        <v>109</v>
      </c>
      <c r="D110" s="40" t="s">
        <v>88</v>
      </c>
      <c r="E110" s="11">
        <f>4565+388</f>
        <v>4953</v>
      </c>
      <c r="F110" s="59">
        <f>SUM(E110*10%)-0.3</f>
        <v>495</v>
      </c>
      <c r="G110" s="59">
        <f>SUM(E110*30%)+0.1</f>
        <v>1485.9999999999998</v>
      </c>
      <c r="H110" s="59">
        <f>SUM(E110*10%)-0.3</f>
        <v>495</v>
      </c>
      <c r="I110" s="12">
        <f>E110+F110+G110+H110</f>
        <v>7429</v>
      </c>
      <c r="J110" s="59">
        <v>0</v>
      </c>
      <c r="K110" s="59">
        <v>0</v>
      </c>
      <c r="L110" s="124">
        <f>SUM(I110:K110)</f>
        <v>7429</v>
      </c>
      <c r="M110" s="59">
        <v>0</v>
      </c>
      <c r="N110" s="59">
        <v>0</v>
      </c>
      <c r="O110" s="12">
        <f>ROUND(SUM(E110+F110)*13%,0)</f>
        <v>708</v>
      </c>
      <c r="P110" s="12">
        <f>SUM(I110:O110)</f>
        <v>15566</v>
      </c>
      <c r="Q110" s="59">
        <f>ROUND(SUM(E110+F110)*12%,0)</f>
        <v>654</v>
      </c>
      <c r="R110" s="11">
        <v>0</v>
      </c>
      <c r="S110" s="60">
        <v>0</v>
      </c>
      <c r="T110" s="36">
        <v>0</v>
      </c>
      <c r="U110" s="36">
        <v>0</v>
      </c>
      <c r="V110" s="14">
        <f>P110-(M110+N110+O110+Q110+R110+S110+T110)</f>
        <v>14204</v>
      </c>
      <c r="W110" s="112" t="s">
        <v>73</v>
      </c>
      <c r="X110" s="114"/>
      <c r="Y110" s="68"/>
    </row>
    <row r="111" spans="1:25" hidden="1">
      <c r="A111" s="84">
        <v>43922</v>
      </c>
      <c r="B111" s="38">
        <v>14</v>
      </c>
      <c r="C111" s="90" t="s">
        <v>52</v>
      </c>
      <c r="D111" s="44" t="s">
        <v>53</v>
      </c>
      <c r="E111" s="11">
        <f>22604+1280</f>
        <v>23884</v>
      </c>
      <c r="F111" s="59">
        <f>SUM(E111*10%)-0.4</f>
        <v>2388</v>
      </c>
      <c r="G111" s="59">
        <f>SUM(E111*30%)-0.2</f>
        <v>7165</v>
      </c>
      <c r="H111" s="59">
        <f>SUM(E111*10%)-0.4</f>
        <v>2388</v>
      </c>
      <c r="I111" s="12">
        <f>E111+F111+G111+H111</f>
        <v>35825</v>
      </c>
      <c r="J111" s="59">
        <v>800</v>
      </c>
      <c r="K111" s="59">
        <v>500</v>
      </c>
      <c r="L111" s="124">
        <f>SUM(I111:K111)</f>
        <v>37125</v>
      </c>
      <c r="M111" s="59">
        <f>ROUND(SUM(E111+F111)/12,0)</f>
        <v>2189</v>
      </c>
      <c r="N111" s="59">
        <v>661</v>
      </c>
      <c r="O111" s="12">
        <f>ROUND(SUM(E111+F111)*12.5%,0)+75</f>
        <v>3359</v>
      </c>
      <c r="P111" s="12">
        <f>SUM(I111:O111)</f>
        <v>80459</v>
      </c>
      <c r="Q111" s="59">
        <f>ROUND(SUM(E111+F111)*12%,0)</f>
        <v>3153</v>
      </c>
      <c r="R111" s="11">
        <v>0</v>
      </c>
      <c r="S111" s="14">
        <v>200</v>
      </c>
      <c r="T111" s="14">
        <v>0</v>
      </c>
      <c r="U111" s="14">
        <v>0</v>
      </c>
      <c r="V111" s="14">
        <f>P111-(M111+N111+O111+Q111+R111+S111+T111)</f>
        <v>70897</v>
      </c>
      <c r="W111" s="14">
        <v>1000</v>
      </c>
      <c r="X111" s="14">
        <f>V111-W111</f>
        <v>69897</v>
      </c>
      <c r="Y111" s="30" t="s">
        <v>25</v>
      </c>
    </row>
    <row r="112" spans="1:25" hidden="1">
      <c r="A112" s="84">
        <v>43952</v>
      </c>
      <c r="B112" s="38">
        <v>14</v>
      </c>
      <c r="C112" s="90" t="s">
        <v>52</v>
      </c>
      <c r="D112" s="44" t="s">
        <v>53</v>
      </c>
      <c r="E112" s="11">
        <f>22604+1280</f>
        <v>23884</v>
      </c>
      <c r="F112" s="59">
        <f>SUM(E112*10%)-0.4</f>
        <v>2388</v>
      </c>
      <c r="G112" s="59">
        <f>SUM(E112*30%)-0.2</f>
        <v>7165</v>
      </c>
      <c r="H112" s="59">
        <f>SUM(E112*10%)-0.4</f>
        <v>2388</v>
      </c>
      <c r="I112" s="12">
        <f>E112+F112+G112+H112</f>
        <v>35825</v>
      </c>
      <c r="J112" s="59">
        <v>800</v>
      </c>
      <c r="K112" s="59">
        <v>500</v>
      </c>
      <c r="L112" s="124">
        <f>SUM(I112:K112)</f>
        <v>37125</v>
      </c>
      <c r="M112" s="59">
        <f>ROUND(SUM(E112+F112)/12,0)</f>
        <v>2189</v>
      </c>
      <c r="N112" s="59">
        <v>661</v>
      </c>
      <c r="O112" s="12">
        <f>ROUND(SUM(E112+F112)*12.5%,0)+75</f>
        <v>3359</v>
      </c>
      <c r="P112" s="12">
        <f>SUM(I112:O112)</f>
        <v>80459</v>
      </c>
      <c r="Q112" s="59">
        <f>ROUND(SUM(E112+F112)*12%,0)</f>
        <v>3153</v>
      </c>
      <c r="R112" s="11">
        <v>0</v>
      </c>
      <c r="S112" s="14">
        <v>200</v>
      </c>
      <c r="T112" s="14">
        <v>0</v>
      </c>
      <c r="U112" s="14">
        <v>0</v>
      </c>
      <c r="V112" s="14">
        <f>P112-(M112+N112+O112+Q112+R112+S112+T112)</f>
        <v>70897</v>
      </c>
      <c r="W112" s="14"/>
      <c r="X112" s="14">
        <f>V112-W112</f>
        <v>70897</v>
      </c>
      <c r="Y112" s="30" t="s">
        <v>25</v>
      </c>
    </row>
    <row r="113" spans="1:25" hidden="1">
      <c r="A113" s="84">
        <v>43983</v>
      </c>
      <c r="B113" s="38">
        <v>13</v>
      </c>
      <c r="C113" s="90" t="s">
        <v>52</v>
      </c>
      <c r="D113" s="44" t="s">
        <v>53</v>
      </c>
      <c r="E113" s="11">
        <f>22604+1280</f>
        <v>23884</v>
      </c>
      <c r="F113" s="59">
        <f>SUM(E113*10%)-0.4</f>
        <v>2388</v>
      </c>
      <c r="G113" s="59">
        <f>SUM(E113*30%)-0.2</f>
        <v>7165</v>
      </c>
      <c r="H113" s="59">
        <f>SUM(E113*10%)-0.4</f>
        <v>2388</v>
      </c>
      <c r="I113" s="12">
        <f>E113+F113+G113+H113</f>
        <v>35825</v>
      </c>
      <c r="J113" s="59">
        <v>800</v>
      </c>
      <c r="K113" s="59">
        <v>500</v>
      </c>
      <c r="L113" s="124">
        <f>SUM(I113:K113)</f>
        <v>37125</v>
      </c>
      <c r="M113" s="59">
        <f>ROUND(SUM(E113+F113)/12,0)</f>
        <v>2189</v>
      </c>
      <c r="N113" s="59">
        <v>661</v>
      </c>
      <c r="O113" s="12">
        <f>ROUND(SUM(E113+F113)*12.5%,0)+75</f>
        <v>3359</v>
      </c>
      <c r="P113" s="12">
        <f>SUM(I113:O113)</f>
        <v>80459</v>
      </c>
      <c r="Q113" s="59">
        <f>ROUND(SUM(E113+F113)*12%,0)</f>
        <v>3153</v>
      </c>
      <c r="R113" s="11">
        <v>0</v>
      </c>
      <c r="S113" s="14">
        <v>200</v>
      </c>
      <c r="T113" s="14">
        <v>0</v>
      </c>
      <c r="U113" s="14">
        <v>0</v>
      </c>
      <c r="V113" s="14">
        <f>P113-(M113+N113+O113+Q113+R113+S113+T113)</f>
        <v>70897</v>
      </c>
      <c r="W113" s="111" t="s">
        <v>25</v>
      </c>
      <c r="X113" s="114"/>
      <c r="Y113" s="68"/>
    </row>
    <row r="114" spans="1:25" hidden="1">
      <c r="A114" s="84">
        <v>44013</v>
      </c>
      <c r="B114" s="38">
        <v>13</v>
      </c>
      <c r="C114" s="90" t="s">
        <v>52</v>
      </c>
      <c r="D114" s="44" t="s">
        <v>53</v>
      </c>
      <c r="E114" s="11">
        <f>22604+1280</f>
        <v>23884</v>
      </c>
      <c r="F114" s="59">
        <f>SUM(E114*10%)-0.4</f>
        <v>2388</v>
      </c>
      <c r="G114" s="59">
        <f>SUM(E114*30%)-0.2</f>
        <v>7165</v>
      </c>
      <c r="H114" s="59">
        <f>SUM(E114*10%)-0.4</f>
        <v>2388</v>
      </c>
      <c r="I114" s="12">
        <f>E114+F114+G114+H114</f>
        <v>35825</v>
      </c>
      <c r="J114" s="59">
        <v>800</v>
      </c>
      <c r="K114" s="59">
        <v>500</v>
      </c>
      <c r="L114" s="124">
        <f>SUM(I114:K114)</f>
        <v>37125</v>
      </c>
      <c r="M114" s="59">
        <f>ROUND(SUM(E114+F114)/12,0)</f>
        <v>2189</v>
      </c>
      <c r="N114" s="59">
        <v>661</v>
      </c>
      <c r="O114" s="12">
        <f>ROUND(SUM(E114+F114)*12.5%,0)+75</f>
        <v>3359</v>
      </c>
      <c r="P114" s="12">
        <f>SUM(I114:O114)</f>
        <v>80459</v>
      </c>
      <c r="Q114" s="59">
        <f>ROUND(SUM(E114+F114)*12%,0)</f>
        <v>3153</v>
      </c>
      <c r="R114" s="11">
        <v>0</v>
      </c>
      <c r="S114" s="14">
        <v>200</v>
      </c>
      <c r="T114" s="14">
        <v>0</v>
      </c>
      <c r="U114" s="14">
        <v>0</v>
      </c>
      <c r="V114" s="14">
        <f>P114-(M114+N114+O114+Q114+R114+S114+T114)</f>
        <v>70897</v>
      </c>
      <c r="W114" s="111" t="s">
        <v>25</v>
      </c>
      <c r="X114" s="114"/>
      <c r="Y114" s="68"/>
    </row>
    <row r="115" spans="1:25" hidden="1">
      <c r="A115" s="84">
        <v>44044</v>
      </c>
      <c r="B115" s="38">
        <v>13</v>
      </c>
      <c r="C115" s="90" t="s">
        <v>52</v>
      </c>
      <c r="D115" s="44" t="s">
        <v>53</v>
      </c>
      <c r="E115" s="11">
        <f>22604+1280</f>
        <v>23884</v>
      </c>
      <c r="F115" s="59">
        <f>SUM(E115*10%)-0.4</f>
        <v>2388</v>
      </c>
      <c r="G115" s="59">
        <f>SUM(E115*30%)-0.2</f>
        <v>7165</v>
      </c>
      <c r="H115" s="59">
        <f>SUM(E115*10%)-0.4</f>
        <v>2388</v>
      </c>
      <c r="I115" s="12">
        <f>E115+F115+G115+H115</f>
        <v>35825</v>
      </c>
      <c r="J115" s="59">
        <v>800</v>
      </c>
      <c r="K115" s="59">
        <v>500</v>
      </c>
      <c r="L115" s="124">
        <f>SUM(I115:K115)</f>
        <v>37125</v>
      </c>
      <c r="M115" s="59">
        <f>ROUND(SUM(E115+F115)/12,0)</f>
        <v>2189</v>
      </c>
      <c r="N115" s="59">
        <v>661</v>
      </c>
      <c r="O115" s="12">
        <f>ROUND(SUM(E115+F115)*12.5%,0)+75</f>
        <v>3359</v>
      </c>
      <c r="P115" s="12">
        <f>SUM(I115:O115)</f>
        <v>80459</v>
      </c>
      <c r="Q115" s="59">
        <f>ROUND(SUM(E115+F115)*12%,0)</f>
        <v>3153</v>
      </c>
      <c r="R115" s="11">
        <v>0</v>
      </c>
      <c r="S115" s="14">
        <v>200</v>
      </c>
      <c r="T115" s="14">
        <v>0</v>
      </c>
      <c r="U115" s="14">
        <v>0</v>
      </c>
      <c r="V115" s="14">
        <f>P115-(M115+N115+O115+Q115+R115+S115+T115)</f>
        <v>70897</v>
      </c>
      <c r="W115" s="111" t="s">
        <v>25</v>
      </c>
      <c r="X115" s="114"/>
      <c r="Y115" s="68"/>
    </row>
    <row r="116" spans="1:25" hidden="1">
      <c r="A116" s="84">
        <v>44075</v>
      </c>
      <c r="B116" s="38">
        <v>13</v>
      </c>
      <c r="C116" s="90" t="s">
        <v>52</v>
      </c>
      <c r="D116" s="44" t="s">
        <v>53</v>
      </c>
      <c r="E116" s="11">
        <f>22604+1280</f>
        <v>23884</v>
      </c>
      <c r="F116" s="59">
        <f>SUM(E116*10%)-0.4</f>
        <v>2388</v>
      </c>
      <c r="G116" s="59">
        <f>SUM(E116*30%)-0.2</f>
        <v>7165</v>
      </c>
      <c r="H116" s="59">
        <f>SUM(E116*10%)-0.4</f>
        <v>2388</v>
      </c>
      <c r="I116" s="12">
        <f>E116+F116+G116+H116</f>
        <v>35825</v>
      </c>
      <c r="J116" s="59">
        <v>800</v>
      </c>
      <c r="K116" s="59">
        <v>500</v>
      </c>
      <c r="L116" s="124">
        <f>SUM(I116:K116)</f>
        <v>37125</v>
      </c>
      <c r="M116" s="59">
        <f>ROUND(SUM(E116+F116)/12,0)</f>
        <v>2189</v>
      </c>
      <c r="N116" s="59">
        <v>661</v>
      </c>
      <c r="O116" s="12">
        <f>ROUND(SUM(E116+F116)*12.5%,0)+75</f>
        <v>3359</v>
      </c>
      <c r="P116" s="12">
        <f>SUM(I116:O116)</f>
        <v>80459</v>
      </c>
      <c r="Q116" s="59">
        <f>ROUND(SUM(E116+F116)*12%,0)</f>
        <v>3153</v>
      </c>
      <c r="R116" s="11">
        <v>0</v>
      </c>
      <c r="S116" s="14">
        <v>200</v>
      </c>
      <c r="T116" s="14">
        <v>0</v>
      </c>
      <c r="U116" s="14">
        <v>0</v>
      </c>
      <c r="V116" s="14">
        <f>P116-(M116+N116+O116+Q116+R116+S116+T116)</f>
        <v>70897</v>
      </c>
      <c r="W116" s="111" t="s">
        <v>25</v>
      </c>
      <c r="X116" s="114"/>
      <c r="Y116" s="68"/>
    </row>
    <row r="117" spans="1:25" hidden="1">
      <c r="A117" s="84">
        <v>44105</v>
      </c>
      <c r="B117" s="38">
        <v>13</v>
      </c>
      <c r="C117" s="90" t="s">
        <v>52</v>
      </c>
      <c r="D117" s="44" t="s">
        <v>53</v>
      </c>
      <c r="E117" s="11">
        <f>22604+1280</f>
        <v>23884</v>
      </c>
      <c r="F117" s="59">
        <f>SUM(E117*10%)-0.4</f>
        <v>2388</v>
      </c>
      <c r="G117" s="59">
        <f>SUM(E117*30%)-0.2</f>
        <v>7165</v>
      </c>
      <c r="H117" s="59">
        <f>SUM(E117*10%)-0.4</f>
        <v>2388</v>
      </c>
      <c r="I117" s="12">
        <f>E117+F117+G117+H117</f>
        <v>35825</v>
      </c>
      <c r="J117" s="59">
        <v>800</v>
      </c>
      <c r="K117" s="59">
        <v>500</v>
      </c>
      <c r="L117" s="124">
        <f>SUM(I117:K117)</f>
        <v>37125</v>
      </c>
      <c r="M117" s="59">
        <f>ROUND(SUM(E117+F117)/12,0)</f>
        <v>2189</v>
      </c>
      <c r="N117" s="59">
        <v>661</v>
      </c>
      <c r="O117" s="12">
        <f>ROUND(SUM(E117+F117)*12.5%,0)+75</f>
        <v>3359</v>
      </c>
      <c r="P117" s="12">
        <f>SUM(I117:O117)</f>
        <v>80459</v>
      </c>
      <c r="Q117" s="59">
        <f>ROUND(SUM(E117+F117)*12%,0)</f>
        <v>3153</v>
      </c>
      <c r="R117" s="11">
        <v>0</v>
      </c>
      <c r="S117" s="14">
        <v>200</v>
      </c>
      <c r="T117" s="14">
        <v>0</v>
      </c>
      <c r="U117" s="14">
        <v>0</v>
      </c>
      <c r="V117" s="14">
        <f>P117-(M117+N117+O117+Q117+R117+S117+T117)</f>
        <v>70897</v>
      </c>
      <c r="W117" s="111" t="s">
        <v>25</v>
      </c>
      <c r="X117" s="114"/>
      <c r="Y117" s="68"/>
    </row>
    <row r="118" spans="1:25" hidden="1">
      <c r="A118" s="84">
        <v>44136</v>
      </c>
      <c r="B118" s="38">
        <v>13</v>
      </c>
      <c r="C118" s="90" t="s">
        <v>52</v>
      </c>
      <c r="D118" s="44" t="s">
        <v>53</v>
      </c>
      <c r="E118" s="11">
        <f>22604+1280</f>
        <v>23884</v>
      </c>
      <c r="F118" s="59">
        <f>SUM(E118*10%)-0.4</f>
        <v>2388</v>
      </c>
      <c r="G118" s="59">
        <f>SUM(E118*30%)-0.2</f>
        <v>7165</v>
      </c>
      <c r="H118" s="59">
        <f>SUM(E118*10%)-0.4</f>
        <v>2388</v>
      </c>
      <c r="I118" s="12">
        <f>E118+F118+G118+H118</f>
        <v>35825</v>
      </c>
      <c r="J118" s="59">
        <v>800</v>
      </c>
      <c r="K118" s="59">
        <v>500</v>
      </c>
      <c r="L118" s="124">
        <f>SUM(I118:K118)</f>
        <v>37125</v>
      </c>
      <c r="M118" s="59">
        <f>ROUND(SUM(E118+F118)/12,0)</f>
        <v>2189</v>
      </c>
      <c r="N118" s="59">
        <v>661</v>
      </c>
      <c r="O118" s="12">
        <f>ROUND(SUM(E118+F118)*12.5%,0)+75</f>
        <v>3359</v>
      </c>
      <c r="P118" s="12">
        <f>SUM(I118:O118)</f>
        <v>80459</v>
      </c>
      <c r="Q118" s="59">
        <f>ROUND(SUM(E118+F118)*12%,0)</f>
        <v>3153</v>
      </c>
      <c r="R118" s="11">
        <v>0</v>
      </c>
      <c r="S118" s="14">
        <v>200</v>
      </c>
      <c r="T118" s="14">
        <v>0</v>
      </c>
      <c r="U118" s="14">
        <v>0</v>
      </c>
      <c r="V118" s="14">
        <f>P118-(M118+N118+O118+Q118+R118+S118+T118)</f>
        <v>70897</v>
      </c>
      <c r="W118" s="111" t="s">
        <v>25</v>
      </c>
      <c r="X118" s="114"/>
      <c r="Y118" s="68"/>
    </row>
    <row r="119" spans="1:25" hidden="1">
      <c r="A119" s="84">
        <v>44166</v>
      </c>
      <c r="B119" s="38">
        <v>14</v>
      </c>
      <c r="C119" s="90" t="s">
        <v>52</v>
      </c>
      <c r="D119" s="44" t="s">
        <v>53</v>
      </c>
      <c r="E119" s="11">
        <f>22604+1280</f>
        <v>23884</v>
      </c>
      <c r="F119" s="59">
        <f>SUM(E119*10%)-0.4</f>
        <v>2388</v>
      </c>
      <c r="G119" s="59">
        <f>SUM(E119*30%)-0.2</f>
        <v>7165</v>
      </c>
      <c r="H119" s="59">
        <f>SUM(E119*10%)-0.4</f>
        <v>2388</v>
      </c>
      <c r="I119" s="12">
        <f>E119+F119+G119+H119</f>
        <v>35825</v>
      </c>
      <c r="J119" s="59">
        <v>800</v>
      </c>
      <c r="K119" s="59">
        <v>500</v>
      </c>
      <c r="L119" s="124">
        <f>SUM(I119:K119)</f>
        <v>37125</v>
      </c>
      <c r="M119" s="59">
        <f>ROUND(SUM(E119+F119)/12,0)</f>
        <v>2189</v>
      </c>
      <c r="N119" s="59">
        <v>661</v>
      </c>
      <c r="O119" s="12">
        <f>ROUND(SUM(E119+F119)*12.5%,0)+75</f>
        <v>3359</v>
      </c>
      <c r="P119" s="12">
        <f>SUM(I119:O119)</f>
        <v>80459</v>
      </c>
      <c r="Q119" s="59">
        <f>ROUND(SUM(E119+F119)*12%,0)</f>
        <v>3153</v>
      </c>
      <c r="R119" s="11">
        <v>0</v>
      </c>
      <c r="S119" s="14">
        <v>200</v>
      </c>
      <c r="T119" s="14">
        <v>0</v>
      </c>
      <c r="U119" s="14">
        <v>0</v>
      </c>
      <c r="V119" s="14">
        <f>P119-(M119+N119+O119+Q119+R119+S119+T119)</f>
        <v>70897</v>
      </c>
      <c r="W119" s="111" t="s">
        <v>25</v>
      </c>
      <c r="X119" s="114"/>
      <c r="Y119" s="68"/>
    </row>
    <row r="120" spans="1:25" hidden="1">
      <c r="A120" s="84">
        <v>44197</v>
      </c>
      <c r="B120" s="38">
        <v>15</v>
      </c>
      <c r="C120" s="203" t="s">
        <v>52</v>
      </c>
      <c r="D120" s="44" t="s">
        <v>53</v>
      </c>
      <c r="E120" s="127">
        <f>22604+1280</f>
        <v>23884</v>
      </c>
      <c r="F120" s="132">
        <f>SUM(E120*10%)-0.4</f>
        <v>2388</v>
      </c>
      <c r="G120" s="132">
        <f>SUM(E120*30%)-0.2</f>
        <v>7165</v>
      </c>
      <c r="H120" s="132">
        <f>SUM(E120*10%)-0.4</f>
        <v>2388</v>
      </c>
      <c r="I120" s="128">
        <f>E120+F120+G120+H120</f>
        <v>35825</v>
      </c>
      <c r="J120" s="132">
        <v>800</v>
      </c>
      <c r="K120" s="132">
        <v>500</v>
      </c>
      <c r="L120" s="124">
        <f>SUM(I120:K120)</f>
        <v>37125</v>
      </c>
      <c r="M120" s="132">
        <f>ROUND(SUM(E120+F120)/12,0)</f>
        <v>2189</v>
      </c>
      <c r="N120" s="132">
        <v>661</v>
      </c>
      <c r="O120" s="128">
        <f>ROUND(SUM(E120+F120)*12.5%,0)+75</f>
        <v>3359</v>
      </c>
      <c r="P120" s="128">
        <f>SUM(I120:O120)</f>
        <v>80459</v>
      </c>
      <c r="Q120" s="132">
        <f>ROUND(SUM(E120+F120)*12%,0)</f>
        <v>3153</v>
      </c>
      <c r="R120" s="127">
        <v>0</v>
      </c>
      <c r="S120" s="130">
        <v>200</v>
      </c>
      <c r="T120" s="130">
        <v>0</v>
      </c>
      <c r="U120" s="130">
        <v>0</v>
      </c>
      <c r="V120" s="130">
        <f>P120-(M120+N120+O120+Q120+R120+S120+T120)</f>
        <v>70897</v>
      </c>
      <c r="W120" s="111" t="s">
        <v>25</v>
      </c>
      <c r="X120" s="114"/>
      <c r="Y120" s="68"/>
    </row>
    <row r="121" spans="1:25" hidden="1">
      <c r="A121" s="84">
        <v>44228</v>
      </c>
      <c r="B121" s="38">
        <v>15</v>
      </c>
      <c r="C121" s="163" t="s">
        <v>52</v>
      </c>
      <c r="D121" s="44" t="s">
        <v>53</v>
      </c>
      <c r="E121" s="127">
        <f>22604+1280</f>
        <v>23884</v>
      </c>
      <c r="F121" s="132">
        <f>SUM(E121*10%)-0.4</f>
        <v>2388</v>
      </c>
      <c r="G121" s="132">
        <f>SUM(E121*30%)-0.2</f>
        <v>7165</v>
      </c>
      <c r="H121" s="132">
        <f>SUM(E121*10%)-0.4</f>
        <v>2388</v>
      </c>
      <c r="I121" s="128">
        <f>E121+F121+G121+H121</f>
        <v>35825</v>
      </c>
      <c r="J121" s="132">
        <v>800</v>
      </c>
      <c r="K121" s="132">
        <v>500</v>
      </c>
      <c r="L121" s="124">
        <f>SUM(I121:K121)</f>
        <v>37125</v>
      </c>
      <c r="M121" s="132">
        <f>ROUND(SUM(E121+F121)/12,0)</f>
        <v>2189</v>
      </c>
      <c r="N121" s="132">
        <v>661</v>
      </c>
      <c r="O121" s="128">
        <f>ROUND(SUM(E121+F121)*12.5%,0)+75</f>
        <v>3359</v>
      </c>
      <c r="P121" s="128">
        <f>SUM(I121:O121)</f>
        <v>80459</v>
      </c>
      <c r="Q121" s="132">
        <f>ROUND(SUM(E121+F121)*12%,0)</f>
        <v>3153</v>
      </c>
      <c r="R121" s="127">
        <v>0</v>
      </c>
      <c r="S121" s="130">
        <v>200</v>
      </c>
      <c r="T121" s="130">
        <v>0</v>
      </c>
      <c r="U121" s="130">
        <v>0</v>
      </c>
      <c r="V121" s="130">
        <f>P121-(M121+N121+O121+Q121+R121+S121+T121)</f>
        <v>70897</v>
      </c>
      <c r="W121" s="111" t="s">
        <v>25</v>
      </c>
      <c r="X121" s="114"/>
      <c r="Y121" s="68"/>
    </row>
    <row r="122" spans="1:25" hidden="1">
      <c r="A122" s="84">
        <v>44256</v>
      </c>
      <c r="B122" s="38">
        <v>12</v>
      </c>
      <c r="C122" s="163" t="s">
        <v>52</v>
      </c>
      <c r="D122" s="44" t="s">
        <v>53</v>
      </c>
      <c r="E122" s="127">
        <f>22604+1280</f>
        <v>23884</v>
      </c>
      <c r="F122" s="132">
        <f>SUM(E122*10%)-0.4</f>
        <v>2388</v>
      </c>
      <c r="G122" s="132">
        <f>SUM(E122*30%)-0.2</f>
        <v>7165</v>
      </c>
      <c r="H122" s="132">
        <f>SUM(E122*10%)-0.4</f>
        <v>2388</v>
      </c>
      <c r="I122" s="128">
        <f>E122+F122+G122+H122</f>
        <v>35825</v>
      </c>
      <c r="J122" s="132">
        <v>800</v>
      </c>
      <c r="K122" s="132">
        <v>500</v>
      </c>
      <c r="L122" s="124">
        <f>SUM(I122:K122)</f>
        <v>37125</v>
      </c>
      <c r="M122" s="132">
        <v>661</v>
      </c>
      <c r="N122" s="132">
        <f>ROUND(SUM(E122+F122)*12.5%,0)+75</f>
        <v>3359</v>
      </c>
      <c r="O122" s="128">
        <f>SUM(I122:N122)</f>
        <v>78270</v>
      </c>
      <c r="P122" s="128">
        <f>ROUND(SUM(E122+F122)*12%,0)</f>
        <v>3153</v>
      </c>
      <c r="Q122" s="132">
        <f>ROUND(SUM(E122+F122)*12%,0)</f>
        <v>3153</v>
      </c>
      <c r="R122" s="127">
        <v>200</v>
      </c>
      <c r="S122" s="130">
        <v>200</v>
      </c>
      <c r="T122" s="130">
        <v>0</v>
      </c>
      <c r="U122" s="130"/>
      <c r="V122" s="130">
        <f>O122-(L122+M122+N122+P122+Q122+R122+S122)</f>
        <v>30419</v>
      </c>
      <c r="W122" s="111" t="s">
        <v>25</v>
      </c>
      <c r="X122" s="114"/>
      <c r="Y122" s="68"/>
    </row>
    <row r="123" spans="1:25" hidden="1">
      <c r="A123" s="84">
        <v>44256</v>
      </c>
      <c r="B123" s="126">
        <v>35</v>
      </c>
      <c r="C123" s="37" t="s">
        <v>176</v>
      </c>
      <c r="D123" s="10" t="s">
        <v>163</v>
      </c>
      <c r="E123" s="127">
        <v>6695</v>
      </c>
      <c r="F123" s="132">
        <f>SUM(E123*10%)-0.5</f>
        <v>669</v>
      </c>
      <c r="G123" s="132">
        <f>SUM(E123*30%)+0.5</f>
        <v>2009</v>
      </c>
      <c r="H123" s="132">
        <f>SUM(E123*10%)+0.5</f>
        <v>670</v>
      </c>
      <c r="I123" s="128">
        <f>E123+F123+G123+H123</f>
        <v>10043</v>
      </c>
      <c r="J123" s="132">
        <v>0</v>
      </c>
      <c r="K123" s="132">
        <v>0</v>
      </c>
      <c r="L123" s="128">
        <v>0</v>
      </c>
      <c r="M123" s="128">
        <v>0</v>
      </c>
      <c r="N123" s="132">
        <f>ROUND(SUM(E123+F123)*13%,0)</f>
        <v>957</v>
      </c>
      <c r="O123" s="128">
        <f>SUM(I123:N123)</f>
        <v>11000</v>
      </c>
      <c r="P123" s="128">
        <f>ROUND(SUM(E123+F123)*12%,0)</f>
        <v>884</v>
      </c>
      <c r="Q123" s="130">
        <v>0</v>
      </c>
      <c r="R123" s="127">
        <v>0</v>
      </c>
      <c r="S123" s="130">
        <v>0</v>
      </c>
      <c r="T123" s="130">
        <v>0</v>
      </c>
      <c r="U123" s="130"/>
      <c r="V123" s="130">
        <f>O123-(L123+M123+N123+P123+Q123+R123+S123)</f>
        <v>9159</v>
      </c>
      <c r="W123" s="175"/>
      <c r="X123" s="114"/>
      <c r="Y123" s="68"/>
    </row>
    <row r="124" spans="1:25" hidden="1">
      <c r="A124" s="84">
        <v>44228</v>
      </c>
      <c r="B124" s="151">
        <v>38</v>
      </c>
      <c r="C124" s="37" t="s">
        <v>165</v>
      </c>
      <c r="D124" s="10" t="s">
        <v>163</v>
      </c>
      <c r="E124" s="155">
        <v>6025</v>
      </c>
      <c r="F124" s="128">
        <f>SUM(E124*10%)+0.5</f>
        <v>603</v>
      </c>
      <c r="G124" s="128">
        <f>SUM(E124*30%)-0.5</f>
        <v>1807</v>
      </c>
      <c r="H124" s="128">
        <f>SUM(E124*10%)+0.5</f>
        <v>603</v>
      </c>
      <c r="I124" s="128">
        <f>E124+F124+G124+H124</f>
        <v>9038</v>
      </c>
      <c r="J124" s="128">
        <v>0</v>
      </c>
      <c r="K124" s="128">
        <v>0</v>
      </c>
      <c r="L124" s="124">
        <f>SUM(I124:K124)</f>
        <v>9038</v>
      </c>
      <c r="M124" s="128">
        <v>0</v>
      </c>
      <c r="N124" s="128">
        <v>0</v>
      </c>
      <c r="O124" s="128">
        <f>ROUND(SUM(E124+F124)*13%,0)</f>
        <v>862</v>
      </c>
      <c r="P124" s="128">
        <f>SUM(I124:O124)</f>
        <v>18938</v>
      </c>
      <c r="Q124" s="128">
        <f>ROUND(SUM(E124+F124)*12%,0)</f>
        <v>795</v>
      </c>
      <c r="R124" s="127">
        <v>0</v>
      </c>
      <c r="S124" s="127">
        <v>0</v>
      </c>
      <c r="T124" s="127">
        <v>0</v>
      </c>
      <c r="U124" s="127">
        <v>0</v>
      </c>
      <c r="V124" s="130">
        <f>P124-(M124+N124+O124+Q124+R124+S124+T124)</f>
        <v>17281</v>
      </c>
      <c r="W124" s="154"/>
    </row>
    <row r="125" spans="1:25" hidden="1">
      <c r="A125" s="84">
        <v>43922</v>
      </c>
      <c r="B125" s="8">
        <v>1</v>
      </c>
      <c r="C125" s="9" t="s">
        <v>23</v>
      </c>
      <c r="D125" s="10" t="s">
        <v>24</v>
      </c>
      <c r="E125" s="11">
        <f>24460+1280</f>
        <v>25740</v>
      </c>
      <c r="F125" s="12">
        <f>SUM(E125*10%)</f>
        <v>2574</v>
      </c>
      <c r="G125" s="12">
        <f>SUM(E125*30%)</f>
        <v>7722</v>
      </c>
      <c r="H125" s="12">
        <f>SUM(E125*10%)</f>
        <v>2574</v>
      </c>
      <c r="I125" s="12">
        <f>E125+F125+G125+H125</f>
        <v>38610</v>
      </c>
      <c r="J125" s="12">
        <v>800</v>
      </c>
      <c r="K125" s="12">
        <v>500</v>
      </c>
      <c r="L125" s="124">
        <f>SUM(I125:K125)</f>
        <v>39910</v>
      </c>
      <c r="M125" s="12">
        <f>ROUND(SUM(E125+F125)/12,0)</f>
        <v>2360</v>
      </c>
      <c r="N125" s="12">
        <v>957</v>
      </c>
      <c r="O125" s="12">
        <f>ROUND(SUM(E125+F125)*12.5%,0)+75</f>
        <v>3614</v>
      </c>
      <c r="P125" s="12">
        <f>SUM(I125:O125)</f>
        <v>86751</v>
      </c>
      <c r="Q125" s="12">
        <f>ROUND(SUM(E125+F125)*12%,0)</f>
        <v>3398</v>
      </c>
      <c r="R125" s="11">
        <v>0</v>
      </c>
      <c r="S125" s="11">
        <v>200</v>
      </c>
      <c r="T125" s="11">
        <v>0</v>
      </c>
      <c r="U125" s="13">
        <v>0</v>
      </c>
      <c r="V125" s="14">
        <f>P125-(M125+N125+O125+Q125+R125+S125+T125)</f>
        <v>76222</v>
      </c>
      <c r="W125" s="11">
        <v>1500</v>
      </c>
      <c r="X125" s="116">
        <f>V125-W125</f>
        <v>74722</v>
      </c>
      <c r="Y125" s="119" t="s">
        <v>25</v>
      </c>
    </row>
    <row r="126" spans="1:25" hidden="1">
      <c r="A126" s="84">
        <v>43952</v>
      </c>
      <c r="B126" s="8">
        <v>1</v>
      </c>
      <c r="C126" s="9" t="s">
        <v>23</v>
      </c>
      <c r="D126" s="10" t="s">
        <v>24</v>
      </c>
      <c r="E126" s="27">
        <f>24460+1280</f>
        <v>25740</v>
      </c>
      <c r="F126" s="12">
        <f>SUM(E126*10%)</f>
        <v>2574</v>
      </c>
      <c r="G126" s="12">
        <f>SUM(E126*30%)</f>
        <v>7722</v>
      </c>
      <c r="H126" s="12">
        <f>SUM(E126*10%)</f>
        <v>2574</v>
      </c>
      <c r="I126" s="12">
        <f>E126+F126+G126+H126</f>
        <v>38610</v>
      </c>
      <c r="J126" s="12">
        <v>800</v>
      </c>
      <c r="K126" s="12">
        <v>500</v>
      </c>
      <c r="L126" s="124">
        <f>SUM(I126:K126)</f>
        <v>39910</v>
      </c>
      <c r="M126" s="12">
        <f>ROUND(SUM(E126+F126)/12,0)</f>
        <v>2360</v>
      </c>
      <c r="N126" s="12">
        <v>957</v>
      </c>
      <c r="O126" s="12">
        <f>ROUND(SUM(E126+F126)*12.5%,0)+75</f>
        <v>3614</v>
      </c>
      <c r="P126" s="12">
        <f>SUM(I126:O126)</f>
        <v>86751</v>
      </c>
      <c r="Q126" s="12">
        <f>ROUND(SUM(E126+F126)*12%,0)</f>
        <v>3398</v>
      </c>
      <c r="R126" s="11">
        <v>0</v>
      </c>
      <c r="S126" s="11">
        <v>200</v>
      </c>
      <c r="T126" s="11">
        <v>0</v>
      </c>
      <c r="U126" s="13">
        <v>0</v>
      </c>
      <c r="V126" s="14">
        <f>P126-(M126+N126+O126+Q126+R126+S126+T126)</f>
        <v>76222</v>
      </c>
      <c r="W126" s="11"/>
      <c r="X126" s="116">
        <f>V126-W126</f>
        <v>76222</v>
      </c>
      <c r="Y126" s="119" t="s">
        <v>25</v>
      </c>
    </row>
    <row r="127" spans="1:25" hidden="1">
      <c r="A127" s="84">
        <v>43983</v>
      </c>
      <c r="B127" s="87">
        <v>1</v>
      </c>
      <c r="C127" s="9" t="s">
        <v>23</v>
      </c>
      <c r="D127" s="10" t="s">
        <v>24</v>
      </c>
      <c r="E127" s="27">
        <f>24460+1280</f>
        <v>25740</v>
      </c>
      <c r="F127" s="12">
        <f>SUM(E127*10%)</f>
        <v>2574</v>
      </c>
      <c r="G127" s="12">
        <f>SUM(E127*30%)</f>
        <v>7722</v>
      </c>
      <c r="H127" s="12">
        <f>SUM(E127*10%)</f>
        <v>2574</v>
      </c>
      <c r="I127" s="12">
        <f>E127+F127+G127+H127</f>
        <v>38610</v>
      </c>
      <c r="J127" s="12">
        <v>800</v>
      </c>
      <c r="K127" s="12">
        <v>500</v>
      </c>
      <c r="L127" s="124">
        <f>SUM(I127:K127)</f>
        <v>39910</v>
      </c>
      <c r="M127" s="12">
        <f>ROUND(SUM(E127+F127)/12,0)</f>
        <v>2360</v>
      </c>
      <c r="N127" s="12">
        <v>957</v>
      </c>
      <c r="O127" s="12">
        <f>ROUND(SUM(E127+F127)*12.5%,0)+75</f>
        <v>3614</v>
      </c>
      <c r="P127" s="12">
        <f>SUM(I127:O127)</f>
        <v>86751</v>
      </c>
      <c r="Q127" s="12">
        <f>ROUND(SUM(E127+F127)*12%,0)</f>
        <v>3398</v>
      </c>
      <c r="R127" s="11">
        <v>0</v>
      </c>
      <c r="S127" s="11">
        <v>200</v>
      </c>
      <c r="T127" s="11">
        <v>6000</v>
      </c>
      <c r="U127" s="13">
        <v>0</v>
      </c>
      <c r="V127" s="14">
        <f>P127-(M127+N127+O127+Q127+R127+S127+T127)</f>
        <v>70222</v>
      </c>
      <c r="W127" s="15" t="s">
        <v>25</v>
      </c>
      <c r="X127" s="176"/>
      <c r="Y127" s="176"/>
    </row>
    <row r="128" spans="1:25" hidden="1">
      <c r="A128" s="84">
        <v>44013</v>
      </c>
      <c r="B128" s="8">
        <v>1</v>
      </c>
      <c r="C128" s="9" t="s">
        <v>23</v>
      </c>
      <c r="D128" s="10" t="s">
        <v>24</v>
      </c>
      <c r="E128" s="11">
        <f>24460+1280</f>
        <v>25740</v>
      </c>
      <c r="F128" s="12">
        <f>SUM(E128*10%)</f>
        <v>2574</v>
      </c>
      <c r="G128" s="12">
        <f>SUM(E128*30%)</f>
        <v>7722</v>
      </c>
      <c r="H128" s="12">
        <f>SUM(E128*10%)</f>
        <v>2574</v>
      </c>
      <c r="I128" s="12">
        <f>E128+F128+G128+H128</f>
        <v>38610</v>
      </c>
      <c r="J128" s="12">
        <v>800</v>
      </c>
      <c r="K128" s="12">
        <v>500</v>
      </c>
      <c r="L128" s="124">
        <f>SUM(I128:K128)</f>
        <v>39910</v>
      </c>
      <c r="M128" s="12">
        <f>ROUND(SUM(E128+F128)/12,0)</f>
        <v>2360</v>
      </c>
      <c r="N128" s="12">
        <v>957</v>
      </c>
      <c r="O128" s="12">
        <f>ROUND(SUM(E128+F128)*12.5%,0)+75</f>
        <v>3614</v>
      </c>
      <c r="P128" s="12">
        <f>SUM(I128:O128)</f>
        <v>86751</v>
      </c>
      <c r="Q128" s="12">
        <f>ROUND(SUM(E128+F128)*12%,0)</f>
        <v>3398</v>
      </c>
      <c r="R128" s="11">
        <v>0</v>
      </c>
      <c r="S128" s="11">
        <v>200</v>
      </c>
      <c r="T128" s="11">
        <v>6000</v>
      </c>
      <c r="U128" s="13">
        <v>0</v>
      </c>
      <c r="V128" s="14">
        <f>P128-(M128+N128+O128+Q128+R128+S128+T128)</f>
        <v>70222</v>
      </c>
      <c r="W128" s="15" t="s">
        <v>25</v>
      </c>
      <c r="X128" s="176"/>
      <c r="Y128" s="176"/>
    </row>
    <row r="129" spans="1:25" hidden="1">
      <c r="A129" s="84">
        <v>44044</v>
      </c>
      <c r="B129" s="87">
        <v>1</v>
      </c>
      <c r="C129" s="9" t="s">
        <v>23</v>
      </c>
      <c r="D129" s="10" t="s">
        <v>24</v>
      </c>
      <c r="E129" s="11">
        <f>24460+1280</f>
        <v>25740</v>
      </c>
      <c r="F129" s="12">
        <f>SUM(E129*10%)</f>
        <v>2574</v>
      </c>
      <c r="G129" s="12">
        <f>SUM(E129*30%)</f>
        <v>7722</v>
      </c>
      <c r="H129" s="12">
        <f>SUM(E129*10%)</f>
        <v>2574</v>
      </c>
      <c r="I129" s="12">
        <f>E129+F129+G129+H129</f>
        <v>38610</v>
      </c>
      <c r="J129" s="12">
        <v>800</v>
      </c>
      <c r="K129" s="12">
        <v>500</v>
      </c>
      <c r="L129" s="124">
        <f>SUM(I129:K129)</f>
        <v>39910</v>
      </c>
      <c r="M129" s="12">
        <f>ROUND(SUM(E129+F129)/12,0)</f>
        <v>2360</v>
      </c>
      <c r="N129" s="12">
        <v>957</v>
      </c>
      <c r="O129" s="12">
        <f>ROUND(SUM(E129+F129)*12.5%,0)+75</f>
        <v>3614</v>
      </c>
      <c r="P129" s="12">
        <f>SUM(I129:O129)</f>
        <v>86751</v>
      </c>
      <c r="Q129" s="12">
        <f>ROUND(SUM(E129+F129)*12%,0)</f>
        <v>3398</v>
      </c>
      <c r="R129" s="11">
        <v>0</v>
      </c>
      <c r="S129" s="11">
        <v>200</v>
      </c>
      <c r="T129" s="11">
        <v>6000</v>
      </c>
      <c r="U129" s="13">
        <v>0</v>
      </c>
      <c r="V129" s="14">
        <f>P129-(M129+N129+O129+Q129+R129+S129+T129)</f>
        <v>70222</v>
      </c>
      <c r="W129" s="15" t="s">
        <v>25</v>
      </c>
      <c r="X129" s="176"/>
      <c r="Y129" s="176"/>
    </row>
    <row r="130" spans="1:25" hidden="1">
      <c r="A130" s="84">
        <v>44075</v>
      </c>
      <c r="B130" s="87">
        <v>1</v>
      </c>
      <c r="C130" s="9" t="s">
        <v>23</v>
      </c>
      <c r="D130" s="10" t="s">
        <v>24</v>
      </c>
      <c r="E130" s="11">
        <f>24460+1280</f>
        <v>25740</v>
      </c>
      <c r="F130" s="12">
        <f>SUM(E130*10%)</f>
        <v>2574</v>
      </c>
      <c r="G130" s="12">
        <f>SUM(E130*30%)</f>
        <v>7722</v>
      </c>
      <c r="H130" s="12">
        <f>SUM(E130*10%)</f>
        <v>2574</v>
      </c>
      <c r="I130" s="12">
        <f>E130+F130+G130+H130</f>
        <v>38610</v>
      </c>
      <c r="J130" s="12">
        <v>800</v>
      </c>
      <c r="K130" s="12">
        <v>500</v>
      </c>
      <c r="L130" s="124">
        <f>SUM(I130:K130)</f>
        <v>39910</v>
      </c>
      <c r="M130" s="12">
        <f>ROUND(SUM(E130+F130)/12,0)</f>
        <v>2360</v>
      </c>
      <c r="N130" s="12">
        <v>957</v>
      </c>
      <c r="O130" s="12">
        <f>ROUND(SUM(E130+F130)*12.5%,0)+75</f>
        <v>3614</v>
      </c>
      <c r="P130" s="12">
        <f>SUM(I130:O130)</f>
        <v>86751</v>
      </c>
      <c r="Q130" s="12">
        <f>ROUND(SUM(E130+F130)*12%,0)</f>
        <v>3398</v>
      </c>
      <c r="R130" s="11">
        <v>0</v>
      </c>
      <c r="S130" s="11">
        <v>200</v>
      </c>
      <c r="T130" s="11">
        <v>6000</v>
      </c>
      <c r="U130" s="13">
        <v>0</v>
      </c>
      <c r="V130" s="14">
        <f>P130-(M130+N130+O130+Q130+R130+S130+T130)</f>
        <v>70222</v>
      </c>
      <c r="W130" s="15" t="s">
        <v>25</v>
      </c>
      <c r="X130" s="176"/>
      <c r="Y130" s="176"/>
    </row>
    <row r="131" spans="1:25" hidden="1">
      <c r="A131" s="84">
        <v>44105</v>
      </c>
      <c r="B131" s="87">
        <v>1</v>
      </c>
      <c r="C131" s="9" t="s">
        <v>23</v>
      </c>
      <c r="D131" s="10" t="s">
        <v>24</v>
      </c>
      <c r="E131" s="11">
        <f>24460+1280</f>
        <v>25740</v>
      </c>
      <c r="F131" s="12">
        <f>SUM(E131*10%)</f>
        <v>2574</v>
      </c>
      <c r="G131" s="12">
        <f>SUM(E131*30%)</f>
        <v>7722</v>
      </c>
      <c r="H131" s="12">
        <f>SUM(E131*10%)</f>
        <v>2574</v>
      </c>
      <c r="I131" s="12">
        <f>E131+F131+G131+H131</f>
        <v>38610</v>
      </c>
      <c r="J131" s="12">
        <v>800</v>
      </c>
      <c r="K131" s="12">
        <v>500</v>
      </c>
      <c r="L131" s="124">
        <f>SUM(I131:K131)</f>
        <v>39910</v>
      </c>
      <c r="M131" s="12">
        <f>ROUND(SUM(E131+F131)/12,0)</f>
        <v>2360</v>
      </c>
      <c r="N131" s="12">
        <v>957</v>
      </c>
      <c r="O131" s="12">
        <f>ROUND(SUM(E131+F131)*12.5%,0)+75</f>
        <v>3614</v>
      </c>
      <c r="P131" s="12">
        <f>SUM(I131:O131)</f>
        <v>86751</v>
      </c>
      <c r="Q131" s="12">
        <f>ROUND(SUM(E131+F131)*12%,0)</f>
        <v>3398</v>
      </c>
      <c r="R131" s="11">
        <v>0</v>
      </c>
      <c r="S131" s="11">
        <v>200</v>
      </c>
      <c r="T131" s="11">
        <v>6000</v>
      </c>
      <c r="U131" s="13">
        <v>0</v>
      </c>
      <c r="V131" s="14">
        <f>P131-(M131+N131+O131+Q131+R131+S131+T131)</f>
        <v>70222</v>
      </c>
      <c r="W131" s="15" t="s">
        <v>25</v>
      </c>
      <c r="X131" s="176"/>
      <c r="Y131" s="176"/>
    </row>
    <row r="132" spans="1:25" hidden="1">
      <c r="A132" s="84">
        <v>44136</v>
      </c>
      <c r="B132" s="87">
        <v>1</v>
      </c>
      <c r="C132" s="9" t="s">
        <v>23</v>
      </c>
      <c r="D132" s="10" t="s">
        <v>24</v>
      </c>
      <c r="E132" s="27">
        <f>24460+1280</f>
        <v>25740</v>
      </c>
      <c r="F132" s="12">
        <f>SUM(E132*10%)</f>
        <v>2574</v>
      </c>
      <c r="G132" s="12">
        <f>SUM(E132*30%)</f>
        <v>7722</v>
      </c>
      <c r="H132" s="12">
        <f>SUM(E132*10%)</f>
        <v>2574</v>
      </c>
      <c r="I132" s="12">
        <f>E132+F132+G132+H132</f>
        <v>38610</v>
      </c>
      <c r="J132" s="12">
        <v>800</v>
      </c>
      <c r="K132" s="12">
        <v>500</v>
      </c>
      <c r="L132" s="124">
        <f>SUM(I132:K132)</f>
        <v>39910</v>
      </c>
      <c r="M132" s="12">
        <f>ROUND(SUM(E132+F132)/12,0)</f>
        <v>2360</v>
      </c>
      <c r="N132" s="12">
        <v>957</v>
      </c>
      <c r="O132" s="12">
        <f>ROUND(SUM(E132+F132)*12.5%,0)+75</f>
        <v>3614</v>
      </c>
      <c r="P132" s="12">
        <f>SUM(I132:O132)</f>
        <v>86751</v>
      </c>
      <c r="Q132" s="12">
        <f>ROUND(SUM(E132+F132)*12%,0)</f>
        <v>3398</v>
      </c>
      <c r="R132" s="11">
        <v>0</v>
      </c>
      <c r="S132" s="11">
        <v>200</v>
      </c>
      <c r="T132" s="11">
        <v>6000</v>
      </c>
      <c r="U132" s="108">
        <v>0</v>
      </c>
      <c r="V132" s="14">
        <f>P132-(M132+N132+O132+Q132+R132+S132+T132)</f>
        <v>70222</v>
      </c>
      <c r="W132" s="15" t="s">
        <v>25</v>
      </c>
      <c r="X132" s="176"/>
      <c r="Y132" s="176"/>
    </row>
    <row r="133" spans="1:25" hidden="1">
      <c r="A133" s="84">
        <v>44166</v>
      </c>
      <c r="B133" s="87">
        <v>1</v>
      </c>
      <c r="C133" s="9" t="s">
        <v>23</v>
      </c>
      <c r="D133" s="10" t="s">
        <v>24</v>
      </c>
      <c r="E133" s="11">
        <f>24460+1280</f>
        <v>25740</v>
      </c>
      <c r="F133" s="12">
        <f>SUM(E133*10%)</f>
        <v>2574</v>
      </c>
      <c r="G133" s="12">
        <f>SUM(E133*30%)</f>
        <v>7722</v>
      </c>
      <c r="H133" s="12">
        <f>SUM(E133*10%)</f>
        <v>2574</v>
      </c>
      <c r="I133" s="12">
        <f>E133+F133+G133+H133</f>
        <v>38610</v>
      </c>
      <c r="J133" s="12">
        <v>800</v>
      </c>
      <c r="K133" s="12">
        <v>500</v>
      </c>
      <c r="L133" s="124">
        <f>SUM(I133:K133)</f>
        <v>39910</v>
      </c>
      <c r="M133" s="12">
        <f>ROUND(SUM(E133+F133)/12,0)</f>
        <v>2360</v>
      </c>
      <c r="N133" s="12">
        <v>957</v>
      </c>
      <c r="O133" s="12">
        <f>ROUND(SUM(E133+F133)*12.5%,0)+75</f>
        <v>3614</v>
      </c>
      <c r="P133" s="12">
        <f>SUM(I133:O133)</f>
        <v>86751</v>
      </c>
      <c r="Q133" s="12">
        <f>ROUND(SUM(E133+F133)*12%,0)</f>
        <v>3398</v>
      </c>
      <c r="R133" s="11">
        <v>0</v>
      </c>
      <c r="S133" s="11">
        <v>200</v>
      </c>
      <c r="T133" s="11">
        <v>6000</v>
      </c>
      <c r="U133" s="13">
        <v>0</v>
      </c>
      <c r="V133" s="14">
        <f>P133-(M133+N133+O133+Q133+R133+S133+T133)</f>
        <v>70222</v>
      </c>
      <c r="W133" s="15" t="s">
        <v>25</v>
      </c>
      <c r="X133" s="176"/>
      <c r="Y133" s="176"/>
    </row>
    <row r="134" spans="1:25" hidden="1">
      <c r="A134" s="84">
        <v>44197</v>
      </c>
      <c r="B134" s="156">
        <v>1</v>
      </c>
      <c r="C134" s="9" t="s">
        <v>23</v>
      </c>
      <c r="D134" s="126" t="s">
        <v>24</v>
      </c>
      <c r="E134" s="127">
        <f>24460+1280</f>
        <v>25740</v>
      </c>
      <c r="F134" s="128">
        <f>SUM(E134*10%)</f>
        <v>2574</v>
      </c>
      <c r="G134" s="128">
        <f>SUM(E134*30%)</f>
        <v>7722</v>
      </c>
      <c r="H134" s="128">
        <f>SUM(E134*10%)</f>
        <v>2574</v>
      </c>
      <c r="I134" s="128">
        <f>E134+F134+G134+H134</f>
        <v>38610</v>
      </c>
      <c r="J134" s="128">
        <v>800</v>
      </c>
      <c r="K134" s="128">
        <v>500</v>
      </c>
      <c r="L134" s="124">
        <f>SUM(I134:K134)</f>
        <v>39910</v>
      </c>
      <c r="M134" s="128">
        <f>ROUND(SUM(E134+F134)/12,0)</f>
        <v>2360</v>
      </c>
      <c r="N134" s="128">
        <v>957</v>
      </c>
      <c r="O134" s="128">
        <f>ROUND(SUM(E134+F134)*12.5%,0)+75</f>
        <v>3614</v>
      </c>
      <c r="P134" s="128">
        <f>SUM(I134:O134)</f>
        <v>86751</v>
      </c>
      <c r="Q134" s="128">
        <f>ROUND(SUM(E134+F134)*12%,0)</f>
        <v>3398</v>
      </c>
      <c r="R134" s="127">
        <v>0</v>
      </c>
      <c r="S134" s="127">
        <v>200</v>
      </c>
      <c r="T134" s="127">
        <v>6000</v>
      </c>
      <c r="U134" s="129">
        <v>0</v>
      </c>
      <c r="V134" s="130">
        <f>P134-(M134+N134+O134+Q134+R134+S134+T134)</f>
        <v>70222</v>
      </c>
      <c r="W134" s="15" t="s">
        <v>25</v>
      </c>
      <c r="X134" s="176"/>
      <c r="Y134" s="176"/>
    </row>
    <row r="135" spans="1:25" hidden="1">
      <c r="A135" s="84">
        <v>44228</v>
      </c>
      <c r="B135" s="156">
        <v>1</v>
      </c>
      <c r="C135" s="9" t="s">
        <v>23</v>
      </c>
      <c r="D135" s="126" t="s">
        <v>24</v>
      </c>
      <c r="E135" s="127">
        <f>24460+1280</f>
        <v>25740</v>
      </c>
      <c r="F135" s="128">
        <f>SUM(E135*10%)</f>
        <v>2574</v>
      </c>
      <c r="G135" s="128">
        <f>SUM(E135*30%)</f>
        <v>7722</v>
      </c>
      <c r="H135" s="128">
        <f>SUM(E135*10%)</f>
        <v>2574</v>
      </c>
      <c r="I135" s="128">
        <f>E135+F135+G135+H135</f>
        <v>38610</v>
      </c>
      <c r="J135" s="128">
        <v>800</v>
      </c>
      <c r="K135" s="128">
        <v>500</v>
      </c>
      <c r="L135" s="124">
        <f>SUM(I135:K135)</f>
        <v>39910</v>
      </c>
      <c r="M135" s="128">
        <f>ROUND(SUM(E135+F135)/12,0)</f>
        <v>2360</v>
      </c>
      <c r="N135" s="128">
        <v>957</v>
      </c>
      <c r="O135" s="128">
        <f>ROUND(SUM(E135+F135)*12.5%,0)+75</f>
        <v>3614</v>
      </c>
      <c r="P135" s="128">
        <f>SUM(I135:O135)</f>
        <v>86751</v>
      </c>
      <c r="Q135" s="128">
        <f>ROUND(SUM(E135+F135)*12%,0)</f>
        <v>3398</v>
      </c>
      <c r="R135" s="127">
        <v>0</v>
      </c>
      <c r="S135" s="127">
        <v>200</v>
      </c>
      <c r="T135" s="127">
        <v>16000</v>
      </c>
      <c r="U135" s="129">
        <v>0</v>
      </c>
      <c r="V135" s="130">
        <f>P135-(M135+N135+O135+Q135+R135+S135+T135)</f>
        <v>60222</v>
      </c>
      <c r="W135" s="15" t="s">
        <v>25</v>
      </c>
      <c r="X135" s="176"/>
      <c r="Y135" s="176"/>
    </row>
    <row r="136" spans="1:25" hidden="1">
      <c r="A136" s="84">
        <v>44256</v>
      </c>
      <c r="B136" s="156">
        <v>1</v>
      </c>
      <c r="C136" s="9" t="s">
        <v>23</v>
      </c>
      <c r="D136" s="126" t="s">
        <v>24</v>
      </c>
      <c r="E136" s="140">
        <f>24460+1280</f>
        <v>25740</v>
      </c>
      <c r="F136" s="128">
        <f>SUM(E136*10%)</f>
        <v>2574</v>
      </c>
      <c r="G136" s="128">
        <f>SUM(E136*30%)</f>
        <v>7722</v>
      </c>
      <c r="H136" s="128">
        <f>SUM(E136*10%)</f>
        <v>2574</v>
      </c>
      <c r="I136" s="128">
        <f>E136+F136+G136+H136</f>
        <v>38610</v>
      </c>
      <c r="J136" s="128">
        <v>800</v>
      </c>
      <c r="K136" s="128">
        <v>500</v>
      </c>
      <c r="L136" s="124">
        <f>SUM(I136:K136)</f>
        <v>39910</v>
      </c>
      <c r="M136" s="128">
        <v>957</v>
      </c>
      <c r="N136" s="128">
        <f>ROUND(SUM(E136+F136)*12.5%,0)+75</f>
        <v>3614</v>
      </c>
      <c r="O136" s="128">
        <f>SUM(I136:N136)</f>
        <v>84391</v>
      </c>
      <c r="P136" s="128">
        <f>ROUND(SUM(E136+F136)*12%,0)</f>
        <v>3398</v>
      </c>
      <c r="Q136" s="128">
        <f>ROUND(SUM(E136+F136)*12%,0)</f>
        <v>3398</v>
      </c>
      <c r="R136" s="127">
        <v>200</v>
      </c>
      <c r="S136" s="127">
        <v>16000</v>
      </c>
      <c r="T136" s="129">
        <v>0</v>
      </c>
      <c r="U136" s="129"/>
      <c r="V136" s="130">
        <f>O136-(L136+M136+N136+P136+Q136+R136+S136)</f>
        <v>16914</v>
      </c>
      <c r="W136" s="15" t="s">
        <v>25</v>
      </c>
      <c r="X136" s="176"/>
      <c r="Y136" s="176"/>
    </row>
    <row r="137" spans="1:25" ht="36" hidden="1">
      <c r="A137" s="84">
        <v>44228</v>
      </c>
      <c r="B137" s="159">
        <v>32</v>
      </c>
      <c r="C137" s="165" t="s">
        <v>158</v>
      </c>
      <c r="D137" s="102" t="s">
        <v>159</v>
      </c>
      <c r="E137" s="148">
        <v>35000</v>
      </c>
      <c r="F137" s="128">
        <v>0</v>
      </c>
      <c r="G137" s="128">
        <v>0</v>
      </c>
      <c r="H137" s="128">
        <v>0</v>
      </c>
      <c r="I137" s="128">
        <f>E137+F137+G137+H137</f>
        <v>35000</v>
      </c>
      <c r="J137" s="128">
        <v>0</v>
      </c>
      <c r="K137" s="128">
        <v>0</v>
      </c>
      <c r="L137" s="124">
        <f>SUM(I137:K137)</f>
        <v>35000</v>
      </c>
      <c r="M137" s="128">
        <v>0</v>
      </c>
      <c r="N137" s="128">
        <v>0</v>
      </c>
      <c r="O137" s="128">
        <v>0</v>
      </c>
      <c r="P137" s="128">
        <f>SUM(I137:O137)</f>
        <v>70000</v>
      </c>
      <c r="Q137" s="149">
        <v>0</v>
      </c>
      <c r="R137" s="148">
        <f>P137*7.5%</f>
        <v>5250</v>
      </c>
      <c r="S137" s="127">
        <v>0</v>
      </c>
      <c r="T137" s="127">
        <v>0</v>
      </c>
      <c r="U137" s="127">
        <v>0</v>
      </c>
      <c r="V137" s="130">
        <f>P137-(M137+N137+O137+Q137+R137+S137+T137)</f>
        <v>64750</v>
      </c>
      <c r="W137" s="15" t="s">
        <v>47</v>
      </c>
    </row>
    <row r="138" spans="1:25" ht="36" hidden="1">
      <c r="A138" s="84">
        <v>44256</v>
      </c>
      <c r="B138" s="159">
        <v>29</v>
      </c>
      <c r="C138" s="165" t="s">
        <v>158</v>
      </c>
      <c r="D138" s="40" t="s">
        <v>159</v>
      </c>
      <c r="E138" s="127">
        <v>35000</v>
      </c>
      <c r="F138" s="128">
        <v>0</v>
      </c>
      <c r="G138" s="128">
        <v>0</v>
      </c>
      <c r="H138" s="128">
        <v>0</v>
      </c>
      <c r="I138" s="128">
        <f>E138+F138+G138+H138</f>
        <v>35000</v>
      </c>
      <c r="J138" s="128">
        <v>0</v>
      </c>
      <c r="K138" s="128">
        <v>0</v>
      </c>
      <c r="L138" s="128">
        <v>0</v>
      </c>
      <c r="M138" s="128">
        <v>0</v>
      </c>
      <c r="N138" s="128">
        <v>0</v>
      </c>
      <c r="O138" s="128">
        <f>SUM(I138:N138)</f>
        <v>35000</v>
      </c>
      <c r="P138" s="128">
        <v>0</v>
      </c>
      <c r="Q138" s="127">
        <f>O138*7.5%</f>
        <v>2625</v>
      </c>
      <c r="R138" s="127">
        <v>0</v>
      </c>
      <c r="S138" s="127">
        <v>0</v>
      </c>
      <c r="T138" s="127">
        <v>0</v>
      </c>
      <c r="U138" s="127"/>
      <c r="V138" s="130">
        <f>O138-(L138+M138+N138+P138+Q138+R138+S138)</f>
        <v>32375</v>
      </c>
      <c r="W138" s="15" t="s">
        <v>47</v>
      </c>
    </row>
    <row r="139" spans="1:25" hidden="1">
      <c r="A139" s="84">
        <v>43922</v>
      </c>
      <c r="B139" s="185">
        <v>3</v>
      </c>
      <c r="C139" s="24" t="s">
        <v>28</v>
      </c>
      <c r="D139" s="18" t="s">
        <v>29</v>
      </c>
      <c r="E139" s="19">
        <v>19481</v>
      </c>
      <c r="F139" s="20">
        <f>SUM(E139*10%)-0.1</f>
        <v>1948.0000000000002</v>
      </c>
      <c r="G139" s="20">
        <f>SUM(E139*30%)-0.3</f>
        <v>5844</v>
      </c>
      <c r="H139" s="20">
        <f>SUM(E139*10%)-0.1</f>
        <v>1948.0000000000002</v>
      </c>
      <c r="I139" s="20">
        <f>E139+F139+G139+H139</f>
        <v>29221</v>
      </c>
      <c r="J139" s="20">
        <v>400</v>
      </c>
      <c r="K139" s="20">
        <v>750</v>
      </c>
      <c r="L139" s="124">
        <f>SUM(I139:K139)</f>
        <v>30371</v>
      </c>
      <c r="M139" s="20">
        <f>ROUND(SUM(E139+F139)/12,0)</f>
        <v>1786</v>
      </c>
      <c r="N139" s="20">
        <v>605</v>
      </c>
      <c r="O139" s="20">
        <f>ROUND(SUM(E139+F139)*12.5%,0)+75</f>
        <v>2754</v>
      </c>
      <c r="P139" s="20">
        <f>SUM(I139:O139)</f>
        <v>65887</v>
      </c>
      <c r="Q139" s="20">
        <f>ROUND(SUM(E139+F139)*12%,0)</f>
        <v>2571</v>
      </c>
      <c r="R139" s="26">
        <v>0</v>
      </c>
      <c r="S139" s="19">
        <v>200</v>
      </c>
      <c r="T139" s="19">
        <v>0</v>
      </c>
      <c r="U139" s="19">
        <v>0</v>
      </c>
      <c r="V139" s="21">
        <f>P139-(M139+N139+O139+Q139+R139+S139+T139)</f>
        <v>57971</v>
      </c>
      <c r="W139" s="19">
        <v>5000</v>
      </c>
      <c r="X139" s="115">
        <f>V139-W139</f>
        <v>52971</v>
      </c>
      <c r="Y139" s="120" t="s">
        <v>25</v>
      </c>
    </row>
    <row r="140" spans="1:25" hidden="1">
      <c r="A140" s="84">
        <v>43922</v>
      </c>
      <c r="B140" s="88" t="s">
        <v>32</v>
      </c>
      <c r="C140" s="46" t="s">
        <v>28</v>
      </c>
      <c r="D140" s="47" t="s">
        <v>29</v>
      </c>
      <c r="E140" s="48">
        <v>45457</v>
      </c>
      <c r="F140" s="20">
        <f>SUM(E140*10%)+0.3</f>
        <v>4546</v>
      </c>
      <c r="G140" s="20">
        <f>SUM(E140*30%)-0.1</f>
        <v>13637</v>
      </c>
      <c r="H140" s="20">
        <f>SUM(E140*10%)+0.3</f>
        <v>4546</v>
      </c>
      <c r="I140" s="20">
        <f>E140+F140+G140+H140</f>
        <v>68186</v>
      </c>
      <c r="J140" s="20">
        <v>400</v>
      </c>
      <c r="K140" s="20">
        <v>750</v>
      </c>
      <c r="L140" s="124">
        <f>SUM(I140:K140)</f>
        <v>69336</v>
      </c>
      <c r="M140" s="20">
        <f>ROUND(SUM(E140+F140)/12,0)</f>
        <v>4167</v>
      </c>
      <c r="N140" s="20">
        <v>606</v>
      </c>
      <c r="O140" s="20">
        <f>ROUND(SUM(E140+F140)*12.5%,0)</f>
        <v>6250</v>
      </c>
      <c r="P140" s="20">
        <f>SUM(I140:O140)</f>
        <v>149695</v>
      </c>
      <c r="Q140" s="20">
        <f>ROUND(SUM(E140+F140)*12%,0)</f>
        <v>6000</v>
      </c>
      <c r="R140" s="19">
        <v>0</v>
      </c>
      <c r="S140" s="26">
        <v>0</v>
      </c>
      <c r="T140" s="19">
        <v>0</v>
      </c>
      <c r="U140" s="19">
        <v>0</v>
      </c>
      <c r="V140" s="21">
        <f>P140-(M140+N140+O140+Q140+R140+S140+T140)</f>
        <v>132672</v>
      </c>
      <c r="W140" s="19">
        <v>0</v>
      </c>
      <c r="X140" s="115">
        <f>V140-W140</f>
        <v>132672</v>
      </c>
      <c r="Y140" s="120" t="s">
        <v>25</v>
      </c>
    </row>
    <row r="141" spans="1:25" hidden="1">
      <c r="A141" s="84">
        <v>43952</v>
      </c>
      <c r="B141" s="16">
        <v>3</v>
      </c>
      <c r="C141" s="24" t="s">
        <v>28</v>
      </c>
      <c r="D141" s="18" t="s">
        <v>29</v>
      </c>
      <c r="E141" s="21">
        <v>19481</v>
      </c>
      <c r="F141" s="20">
        <f>SUM(E141*10%)-0.1</f>
        <v>1948.0000000000002</v>
      </c>
      <c r="G141" s="20">
        <f>SUM(E141*30%)-0.3</f>
        <v>5844</v>
      </c>
      <c r="H141" s="20">
        <f>SUM(E141*10%)-0.1</f>
        <v>1948.0000000000002</v>
      </c>
      <c r="I141" s="20">
        <f>E141+F141+G141+H141</f>
        <v>29221</v>
      </c>
      <c r="J141" s="20">
        <v>400</v>
      </c>
      <c r="K141" s="20">
        <v>750</v>
      </c>
      <c r="L141" s="124">
        <f>SUM(I141:K141)</f>
        <v>30371</v>
      </c>
      <c r="M141" s="20">
        <f>ROUND(SUM(E141+F141)/12,0)</f>
        <v>1786</v>
      </c>
      <c r="N141" s="20">
        <v>605</v>
      </c>
      <c r="O141" s="20">
        <f>ROUND(SUM(E141+F141)*12.5%,0)+75</f>
        <v>2754</v>
      </c>
      <c r="P141" s="20">
        <f>SUM(I141:O141)</f>
        <v>65887</v>
      </c>
      <c r="Q141" s="20">
        <f>ROUND(SUM(E141+F141)*12%,0)</f>
        <v>2571</v>
      </c>
      <c r="R141" s="26">
        <v>0</v>
      </c>
      <c r="S141" s="19">
        <v>200</v>
      </c>
      <c r="T141" s="19">
        <v>0</v>
      </c>
      <c r="U141" s="19">
        <v>0</v>
      </c>
      <c r="V141" s="21">
        <f>P141-(M141+N141+O141+Q141+R141+S141+T141)</f>
        <v>57971</v>
      </c>
      <c r="W141" s="19"/>
      <c r="X141" s="115">
        <f>V141-W141</f>
        <v>57971</v>
      </c>
      <c r="Y141" s="120" t="s">
        <v>25</v>
      </c>
    </row>
    <row r="142" spans="1:25" hidden="1">
      <c r="A142" s="84">
        <v>43952</v>
      </c>
      <c r="B142" s="29" t="s">
        <v>32</v>
      </c>
      <c r="C142" s="46" t="s">
        <v>28</v>
      </c>
      <c r="D142" s="47" t="s">
        <v>29</v>
      </c>
      <c r="E142" s="167">
        <v>45457</v>
      </c>
      <c r="F142" s="20">
        <f>SUM(E142*10%)+0.3</f>
        <v>4546</v>
      </c>
      <c r="G142" s="20">
        <f>SUM(E142*30%)-0.1</f>
        <v>13637</v>
      </c>
      <c r="H142" s="20">
        <f>SUM(E142*10%)+0.3</f>
        <v>4546</v>
      </c>
      <c r="I142" s="20">
        <f>E142+F142+G142+H142</f>
        <v>68186</v>
      </c>
      <c r="J142" s="20">
        <v>400</v>
      </c>
      <c r="K142" s="20">
        <v>750</v>
      </c>
      <c r="L142" s="124">
        <f>SUM(I142:K142)</f>
        <v>69336</v>
      </c>
      <c r="M142" s="20">
        <f>ROUND(SUM(E142+F142)/12,0)</f>
        <v>4167</v>
      </c>
      <c r="N142" s="20">
        <v>606</v>
      </c>
      <c r="O142" s="20">
        <f>ROUND(SUM(E142+F142)*12.5%,0)</f>
        <v>6250</v>
      </c>
      <c r="P142" s="20">
        <f>SUM(I142:O142)</f>
        <v>149695</v>
      </c>
      <c r="Q142" s="20">
        <f>ROUND(SUM(E142+F142)*12%,0)</f>
        <v>6000</v>
      </c>
      <c r="R142" s="19">
        <v>0</v>
      </c>
      <c r="S142" s="26">
        <v>0</v>
      </c>
      <c r="T142" s="19">
        <v>0</v>
      </c>
      <c r="U142" s="19">
        <v>0</v>
      </c>
      <c r="V142" s="21">
        <f>P142-(M142+N142+O142+Q142+R142+S142+T142)</f>
        <v>132672</v>
      </c>
      <c r="W142" s="19"/>
      <c r="X142" s="115">
        <f>V142-W142</f>
        <v>132672</v>
      </c>
      <c r="Y142" s="120" t="s">
        <v>25</v>
      </c>
    </row>
    <row r="143" spans="1:25" hidden="1">
      <c r="A143" s="84">
        <v>43922</v>
      </c>
      <c r="B143" s="49">
        <v>35</v>
      </c>
      <c r="C143" s="39" t="s">
        <v>85</v>
      </c>
      <c r="D143" s="40" t="s">
        <v>86</v>
      </c>
      <c r="E143" s="14">
        <f>13470+1145</f>
        <v>14615</v>
      </c>
      <c r="F143" s="12">
        <f>SUM(E143*10%)+0.5</f>
        <v>1462</v>
      </c>
      <c r="G143" s="12">
        <f>SUM(E143*30%)-0.5</f>
        <v>4384</v>
      </c>
      <c r="H143" s="12">
        <f>SUM(E143*10%)+0.5</f>
        <v>1462</v>
      </c>
      <c r="I143" s="12">
        <f>E143+F143+G143+H143</f>
        <v>21923</v>
      </c>
      <c r="J143" s="12">
        <v>0</v>
      </c>
      <c r="K143" s="12">
        <v>300</v>
      </c>
      <c r="L143" s="124">
        <f>SUM(I143:K143)</f>
        <v>22223</v>
      </c>
      <c r="M143" s="12">
        <v>0</v>
      </c>
      <c r="N143" s="12">
        <v>0</v>
      </c>
      <c r="O143" s="12">
        <f>ROUND(SUM(E143+F143)*12.5%,0)+75</f>
        <v>2085</v>
      </c>
      <c r="P143" s="12">
        <f>SUM(I143:O143)</f>
        <v>46531</v>
      </c>
      <c r="Q143" s="12">
        <f>ROUND(SUM(E143+F143)*12%,0)</f>
        <v>1929</v>
      </c>
      <c r="R143" s="11">
        <v>0</v>
      </c>
      <c r="S143" s="28">
        <v>200</v>
      </c>
      <c r="T143" s="23">
        <v>0</v>
      </c>
      <c r="U143" s="23">
        <v>0</v>
      </c>
      <c r="V143" s="14">
        <f>P143-(M143+N143+O143+Q143+R143+S143+T143)</f>
        <v>42317</v>
      </c>
      <c r="W143" s="11">
        <v>800</v>
      </c>
      <c r="X143" s="116">
        <f>V143-W143</f>
        <v>41517</v>
      </c>
      <c r="Y143" s="118" t="s">
        <v>25</v>
      </c>
    </row>
    <row r="144" spans="1:25" hidden="1">
      <c r="A144" s="84">
        <v>43952</v>
      </c>
      <c r="B144" s="49">
        <v>34</v>
      </c>
      <c r="C144" s="39" t="s">
        <v>85</v>
      </c>
      <c r="D144" s="40" t="s">
        <v>86</v>
      </c>
      <c r="E144" s="14">
        <f>13470+1145</f>
        <v>14615</v>
      </c>
      <c r="F144" s="12">
        <f>SUM(E144*10%)+0.5</f>
        <v>1462</v>
      </c>
      <c r="G144" s="12">
        <f>SUM(E144*30%)-0.5</f>
        <v>4384</v>
      </c>
      <c r="H144" s="12">
        <f>SUM(E144*10%)+0.5</f>
        <v>1462</v>
      </c>
      <c r="I144" s="12">
        <f>E144+F144+G144+H144</f>
        <v>21923</v>
      </c>
      <c r="J144" s="12">
        <v>0</v>
      </c>
      <c r="K144" s="12">
        <v>300</v>
      </c>
      <c r="L144" s="124">
        <f>SUM(I144:K144)</f>
        <v>22223</v>
      </c>
      <c r="M144" s="12">
        <v>0</v>
      </c>
      <c r="N144" s="12">
        <v>0</v>
      </c>
      <c r="O144" s="12">
        <f>ROUND(SUM(E144+F144)*12.5%,0)+75</f>
        <v>2085</v>
      </c>
      <c r="P144" s="12">
        <f>SUM(I144:O144)</f>
        <v>46531</v>
      </c>
      <c r="Q144" s="12">
        <f>ROUND(SUM(E144+F144)*12%,0)</f>
        <v>1929</v>
      </c>
      <c r="R144" s="11">
        <v>0</v>
      </c>
      <c r="S144" s="28">
        <v>200</v>
      </c>
      <c r="T144" s="23">
        <v>0</v>
      </c>
      <c r="U144" s="23">
        <v>0</v>
      </c>
      <c r="V144" s="14">
        <f>P144-(M144+N144+O144+Q144+R144+S144+T144)</f>
        <v>42317</v>
      </c>
      <c r="W144" s="11"/>
      <c r="X144" s="116">
        <f>V144-W144</f>
        <v>42317</v>
      </c>
      <c r="Y144" s="118" t="s">
        <v>25</v>
      </c>
    </row>
    <row r="145" spans="1:25" hidden="1">
      <c r="A145" s="84">
        <v>43983</v>
      </c>
      <c r="B145" s="49">
        <v>33</v>
      </c>
      <c r="C145" s="39" t="s">
        <v>85</v>
      </c>
      <c r="D145" s="40" t="s">
        <v>86</v>
      </c>
      <c r="E145" s="14">
        <f>13470+1145</f>
        <v>14615</v>
      </c>
      <c r="F145" s="12">
        <f>SUM(E145*10%)+0.5</f>
        <v>1462</v>
      </c>
      <c r="G145" s="12">
        <f>SUM(E145*30%)-0.5</f>
        <v>4384</v>
      </c>
      <c r="H145" s="12">
        <f>SUM(E145*10%)+0.5</f>
        <v>1462</v>
      </c>
      <c r="I145" s="12">
        <f>E145+F145+G145+H145</f>
        <v>21923</v>
      </c>
      <c r="J145" s="12">
        <v>0</v>
      </c>
      <c r="K145" s="12">
        <v>300</v>
      </c>
      <c r="L145" s="124">
        <f>SUM(I145:K145)</f>
        <v>22223</v>
      </c>
      <c r="M145" s="12">
        <v>0</v>
      </c>
      <c r="N145" s="12">
        <v>0</v>
      </c>
      <c r="O145" s="12">
        <f>ROUND(SUM(E145+F145)*12.5%,0)+75</f>
        <v>2085</v>
      </c>
      <c r="P145" s="12">
        <f>SUM(I145:O145)</f>
        <v>46531</v>
      </c>
      <c r="Q145" s="12">
        <f>ROUND(SUM(E145+F145)*12%,0)</f>
        <v>1929</v>
      </c>
      <c r="R145" s="11">
        <v>0</v>
      </c>
      <c r="S145" s="28">
        <v>200</v>
      </c>
      <c r="T145" s="23">
        <v>0</v>
      </c>
      <c r="U145" s="23">
        <v>0</v>
      </c>
      <c r="V145" s="14">
        <f>P145-(M145+N145+O145+Q145+R145+S145+T145)</f>
        <v>42317</v>
      </c>
      <c r="W145" s="70" t="s">
        <v>25</v>
      </c>
      <c r="X145" s="176"/>
      <c r="Y145" s="176"/>
    </row>
    <row r="146" spans="1:25" hidden="1">
      <c r="A146" s="84">
        <v>44013</v>
      </c>
      <c r="B146" s="49">
        <v>33</v>
      </c>
      <c r="C146" s="39" t="s">
        <v>85</v>
      </c>
      <c r="D146" s="40" t="s">
        <v>86</v>
      </c>
      <c r="E146" s="14">
        <f>13470+1145</f>
        <v>14615</v>
      </c>
      <c r="F146" s="12">
        <f>SUM(E146*10%)+0.5</f>
        <v>1462</v>
      </c>
      <c r="G146" s="12">
        <f>SUM(E146*30%)-0.5</f>
        <v>4384</v>
      </c>
      <c r="H146" s="12">
        <f>SUM(E146*10%)+0.5</f>
        <v>1462</v>
      </c>
      <c r="I146" s="12">
        <f>E146+F146+G146+H146</f>
        <v>21923</v>
      </c>
      <c r="J146" s="12">
        <v>0</v>
      </c>
      <c r="K146" s="12">
        <v>300</v>
      </c>
      <c r="L146" s="124">
        <f>SUM(I146:K146)</f>
        <v>22223</v>
      </c>
      <c r="M146" s="12">
        <v>0</v>
      </c>
      <c r="N146" s="12">
        <v>0</v>
      </c>
      <c r="O146" s="12">
        <f>ROUND(SUM(E146+F146)*12.5%,0)+75</f>
        <v>2085</v>
      </c>
      <c r="P146" s="12">
        <f>SUM(I146:O146)</f>
        <v>46531</v>
      </c>
      <c r="Q146" s="12">
        <f>ROUND(SUM(E146+F146)*12%,0)</f>
        <v>1929</v>
      </c>
      <c r="R146" s="11">
        <v>0</v>
      </c>
      <c r="S146" s="28">
        <v>200</v>
      </c>
      <c r="T146" s="23">
        <v>0</v>
      </c>
      <c r="U146" s="23">
        <v>0</v>
      </c>
      <c r="V146" s="14">
        <f>P146-(M146+N146+O146+Q146+R146+S146+T146)</f>
        <v>42317</v>
      </c>
      <c r="W146" s="70" t="s">
        <v>25</v>
      </c>
    </row>
    <row r="147" spans="1:25" hidden="1">
      <c r="A147" s="84">
        <v>44044</v>
      </c>
      <c r="B147" s="49">
        <v>32</v>
      </c>
      <c r="C147" s="39" t="s">
        <v>85</v>
      </c>
      <c r="D147" s="40" t="s">
        <v>86</v>
      </c>
      <c r="E147" s="14">
        <f>13470+1145</f>
        <v>14615</v>
      </c>
      <c r="F147" s="12">
        <f>SUM(E147*10%)+0.5</f>
        <v>1462</v>
      </c>
      <c r="G147" s="12">
        <f>SUM(E147*30%)-0.5</f>
        <v>4384</v>
      </c>
      <c r="H147" s="12">
        <f>SUM(E147*10%)+0.5</f>
        <v>1462</v>
      </c>
      <c r="I147" s="12">
        <f>E147+F147+G147+H147</f>
        <v>21923</v>
      </c>
      <c r="J147" s="12">
        <v>0</v>
      </c>
      <c r="K147" s="12">
        <v>300</v>
      </c>
      <c r="L147" s="124">
        <f>SUM(I147:K147)</f>
        <v>22223</v>
      </c>
      <c r="M147" s="12">
        <v>0</v>
      </c>
      <c r="N147" s="12">
        <v>0</v>
      </c>
      <c r="O147" s="12">
        <f>ROUND(SUM(E147+F147)*12.5%,0)+75</f>
        <v>2085</v>
      </c>
      <c r="P147" s="12">
        <f>SUM(I147:O147)</f>
        <v>46531</v>
      </c>
      <c r="Q147" s="12">
        <f>ROUND(SUM(E147+F147)*12%,0)</f>
        <v>1929</v>
      </c>
      <c r="R147" s="11">
        <v>0</v>
      </c>
      <c r="S147" s="28">
        <v>200</v>
      </c>
      <c r="T147" s="23">
        <v>0</v>
      </c>
      <c r="U147" s="23">
        <v>0</v>
      </c>
      <c r="V147" s="14">
        <f>P147-(M147+N147+O147+Q147+R147+S147+T147)</f>
        <v>42317</v>
      </c>
      <c r="W147" s="70" t="s">
        <v>25</v>
      </c>
    </row>
    <row r="148" spans="1:25" hidden="1">
      <c r="A148" s="84">
        <v>44075</v>
      </c>
      <c r="B148" s="49">
        <v>32</v>
      </c>
      <c r="C148" s="39" t="s">
        <v>85</v>
      </c>
      <c r="D148" s="40" t="s">
        <v>86</v>
      </c>
      <c r="E148" s="14">
        <f>13470+1145</f>
        <v>14615</v>
      </c>
      <c r="F148" s="12">
        <f>SUM(E148*10%)+0.5</f>
        <v>1462</v>
      </c>
      <c r="G148" s="12">
        <f>SUM(E148*30%)-0.5</f>
        <v>4384</v>
      </c>
      <c r="H148" s="12">
        <f>SUM(E148*10%)+0.5</f>
        <v>1462</v>
      </c>
      <c r="I148" s="12">
        <f>E148+F148+G148+H148</f>
        <v>21923</v>
      </c>
      <c r="J148" s="12">
        <v>0</v>
      </c>
      <c r="K148" s="12">
        <v>300</v>
      </c>
      <c r="L148" s="124">
        <f>SUM(I148:K148)</f>
        <v>22223</v>
      </c>
      <c r="M148" s="12">
        <v>0</v>
      </c>
      <c r="N148" s="12">
        <v>0</v>
      </c>
      <c r="O148" s="12">
        <f>ROUND(SUM(E148+F148)*12.5%,0)+75</f>
        <v>2085</v>
      </c>
      <c r="P148" s="12">
        <f>SUM(I148:O148)</f>
        <v>46531</v>
      </c>
      <c r="Q148" s="12">
        <f>ROUND(SUM(E148+F148)*12%,0)</f>
        <v>1929</v>
      </c>
      <c r="R148" s="11">
        <v>0</v>
      </c>
      <c r="S148" s="60">
        <v>200</v>
      </c>
      <c r="T148" s="36">
        <v>0</v>
      </c>
      <c r="U148" s="36">
        <v>0</v>
      </c>
      <c r="V148" s="14">
        <f>P148-(M148+N148+O148+Q148+R148+S148+T148)</f>
        <v>42317</v>
      </c>
      <c r="W148" s="70" t="s">
        <v>25</v>
      </c>
    </row>
    <row r="149" spans="1:25" hidden="1">
      <c r="A149" s="84">
        <v>44105</v>
      </c>
      <c r="B149" s="49">
        <v>32</v>
      </c>
      <c r="C149" s="39" t="s">
        <v>85</v>
      </c>
      <c r="D149" s="40" t="s">
        <v>86</v>
      </c>
      <c r="E149" s="14">
        <f>13470+1145</f>
        <v>14615</v>
      </c>
      <c r="F149" s="12">
        <f>SUM(E149*10%)+0.5</f>
        <v>1462</v>
      </c>
      <c r="G149" s="12">
        <f>SUM(E149*30%)-0.5</f>
        <v>4384</v>
      </c>
      <c r="H149" s="12">
        <f>SUM(E149*10%)+0.5</f>
        <v>1462</v>
      </c>
      <c r="I149" s="12">
        <f>E149+F149+G149+H149</f>
        <v>21923</v>
      </c>
      <c r="J149" s="12">
        <v>0</v>
      </c>
      <c r="K149" s="12">
        <v>300</v>
      </c>
      <c r="L149" s="124">
        <f>SUM(I149:K149)</f>
        <v>22223</v>
      </c>
      <c r="M149" s="12">
        <v>0</v>
      </c>
      <c r="N149" s="12">
        <v>0</v>
      </c>
      <c r="O149" s="12">
        <f>ROUND(SUM(E149+F149)*12.5%,0)+75</f>
        <v>2085</v>
      </c>
      <c r="P149" s="12">
        <f>SUM(I149:O149)</f>
        <v>46531</v>
      </c>
      <c r="Q149" s="12">
        <f>ROUND(SUM(E149+F149)*12%,0)</f>
        <v>1929</v>
      </c>
      <c r="R149" s="11">
        <v>0</v>
      </c>
      <c r="S149" s="28">
        <v>200</v>
      </c>
      <c r="T149" s="23">
        <v>0</v>
      </c>
      <c r="U149" s="23">
        <v>0</v>
      </c>
      <c r="V149" s="14">
        <f>P149-(M149+N149+O149+Q149+R149+S149+T149)</f>
        <v>42317</v>
      </c>
      <c r="W149" s="70" t="s">
        <v>25</v>
      </c>
    </row>
    <row r="150" spans="1:25" hidden="1">
      <c r="A150" s="84">
        <v>44136</v>
      </c>
      <c r="B150" s="49">
        <v>31</v>
      </c>
      <c r="C150" s="39" t="s">
        <v>85</v>
      </c>
      <c r="D150" s="40" t="s">
        <v>86</v>
      </c>
      <c r="E150" s="11">
        <f>13470+1145</f>
        <v>14615</v>
      </c>
      <c r="F150" s="59">
        <f>SUM(E150*10%)+0.5</f>
        <v>1462</v>
      </c>
      <c r="G150" s="59">
        <f>SUM(E150*30%)-0.5</f>
        <v>4384</v>
      </c>
      <c r="H150" s="59">
        <f>SUM(E150*10%)+0.5</f>
        <v>1462</v>
      </c>
      <c r="I150" s="12">
        <f>E150+F150+G150+H150</f>
        <v>21923</v>
      </c>
      <c r="J150" s="59">
        <v>0</v>
      </c>
      <c r="K150" s="59">
        <v>300</v>
      </c>
      <c r="L150" s="124">
        <f>SUM(I150:K150)</f>
        <v>22223</v>
      </c>
      <c r="M150" s="12">
        <v>0</v>
      </c>
      <c r="N150" s="59">
        <v>0</v>
      </c>
      <c r="O150" s="12">
        <f>ROUND(SUM(E150+F150)*12.5%,0)+75</f>
        <v>2085</v>
      </c>
      <c r="P150" s="12">
        <f>SUM(I150:O150)</f>
        <v>46531</v>
      </c>
      <c r="Q150" s="59">
        <f>ROUND(SUM(E150+F150)*12%,0)</f>
        <v>1929</v>
      </c>
      <c r="R150" s="11">
        <v>0</v>
      </c>
      <c r="S150" s="60">
        <v>200</v>
      </c>
      <c r="T150" s="36">
        <v>0</v>
      </c>
      <c r="U150" s="36">
        <v>0</v>
      </c>
      <c r="V150" s="14">
        <f>P150-(M150+N150+O150+Q150+R150+S150+T150)</f>
        <v>42317</v>
      </c>
      <c r="W150" s="70" t="s">
        <v>25</v>
      </c>
    </row>
    <row r="151" spans="1:25" hidden="1">
      <c r="A151" s="84">
        <v>44166</v>
      </c>
      <c r="B151" s="89">
        <v>31</v>
      </c>
      <c r="C151" s="39" t="s">
        <v>85</v>
      </c>
      <c r="D151" s="40" t="s">
        <v>86</v>
      </c>
      <c r="E151" s="14">
        <v>14799</v>
      </c>
      <c r="F151" s="12">
        <f>SUM(E151*10%)+0.1</f>
        <v>1480</v>
      </c>
      <c r="G151" s="12">
        <f>SUM(E151*30%)-0.7</f>
        <v>4439</v>
      </c>
      <c r="H151" s="12">
        <f>SUM(E151*10%)+0.1</f>
        <v>1480</v>
      </c>
      <c r="I151" s="12">
        <f>E151+F151+G151+H151</f>
        <v>22198</v>
      </c>
      <c r="J151" s="12">
        <v>0</v>
      </c>
      <c r="K151" s="12">
        <v>0</v>
      </c>
      <c r="L151" s="124">
        <f>SUM(I151:K151)</f>
        <v>22198</v>
      </c>
      <c r="M151" s="12">
        <v>0</v>
      </c>
      <c r="N151" s="12">
        <v>0</v>
      </c>
      <c r="O151" s="12">
        <f>ROUND(SUM(E151+F151)*12.5%,0)+75</f>
        <v>2110</v>
      </c>
      <c r="P151" s="12">
        <f>SUM(I151:O151)</f>
        <v>46506</v>
      </c>
      <c r="Q151" s="12">
        <f>ROUND(SUM(E151+F151)*12%,0)</f>
        <v>1953</v>
      </c>
      <c r="R151" s="11">
        <v>0</v>
      </c>
      <c r="S151" s="28">
        <v>200</v>
      </c>
      <c r="T151" s="23">
        <v>0</v>
      </c>
      <c r="U151" s="23">
        <v>0</v>
      </c>
      <c r="V151" s="14">
        <f>P151-(M151+N151+O151+Q151+R151+S151+T151)</f>
        <v>42243</v>
      </c>
      <c r="W151" s="70" t="s">
        <v>25</v>
      </c>
    </row>
    <row r="152" spans="1:25" hidden="1">
      <c r="A152" s="84">
        <v>44197</v>
      </c>
      <c r="B152" s="151">
        <v>31</v>
      </c>
      <c r="C152" s="131" t="s">
        <v>85</v>
      </c>
      <c r="D152" s="126" t="s">
        <v>86</v>
      </c>
      <c r="E152" s="130">
        <v>14799</v>
      </c>
      <c r="F152" s="128">
        <f>SUM(E152*10%)+0.1</f>
        <v>1480</v>
      </c>
      <c r="G152" s="128">
        <f>SUM(E152*30%)-0.7</f>
        <v>4439</v>
      </c>
      <c r="H152" s="128">
        <f>SUM(E152*10%)+0.1</f>
        <v>1480</v>
      </c>
      <c r="I152" s="128">
        <f>E152+F152+G152+H152</f>
        <v>22198</v>
      </c>
      <c r="J152" s="128">
        <v>0</v>
      </c>
      <c r="K152" s="128">
        <v>0</v>
      </c>
      <c r="L152" s="124">
        <f>SUM(I152:K152)</f>
        <v>22198</v>
      </c>
      <c r="M152" s="128">
        <v>0</v>
      </c>
      <c r="N152" s="128">
        <v>0</v>
      </c>
      <c r="O152" s="128">
        <f>ROUND(SUM(E152+F152)*12.5%,0)+75</f>
        <v>2110</v>
      </c>
      <c r="P152" s="128">
        <f>SUM(I152:O152)</f>
        <v>46506</v>
      </c>
      <c r="Q152" s="128">
        <f>ROUND(SUM(E152+F152)*12%,0)</f>
        <v>1953</v>
      </c>
      <c r="R152" s="127">
        <v>0</v>
      </c>
      <c r="S152" s="141">
        <v>200</v>
      </c>
      <c r="T152" s="139">
        <v>0</v>
      </c>
      <c r="U152" s="139">
        <v>0</v>
      </c>
      <c r="V152" s="130">
        <f>P152-(M152+N152+O152+Q152+R152+S152+T152)</f>
        <v>42243</v>
      </c>
      <c r="W152" s="70" t="s">
        <v>25</v>
      </c>
      <c r="X152" s="176"/>
      <c r="Y152" s="176"/>
    </row>
    <row r="153" spans="1:25" hidden="1">
      <c r="A153" s="84">
        <v>44228</v>
      </c>
      <c r="B153" s="151">
        <v>31</v>
      </c>
      <c r="C153" s="131" t="s">
        <v>85</v>
      </c>
      <c r="D153" s="126" t="s">
        <v>86</v>
      </c>
      <c r="E153" s="130">
        <v>14799</v>
      </c>
      <c r="F153" s="128">
        <f>SUM(E153*10%)+0.1</f>
        <v>1480</v>
      </c>
      <c r="G153" s="128">
        <f>SUM(E153*30%)-0.7</f>
        <v>4439</v>
      </c>
      <c r="H153" s="128">
        <f>SUM(E153*10%)+0.1</f>
        <v>1480</v>
      </c>
      <c r="I153" s="128">
        <f>E153+F153+G153+H153</f>
        <v>22198</v>
      </c>
      <c r="J153" s="128">
        <v>0</v>
      </c>
      <c r="K153" s="128">
        <v>0</v>
      </c>
      <c r="L153" s="124">
        <f>SUM(I153:K153)</f>
        <v>22198</v>
      </c>
      <c r="M153" s="128">
        <v>0</v>
      </c>
      <c r="N153" s="128">
        <v>0</v>
      </c>
      <c r="O153" s="128">
        <f>ROUND(SUM(E153+F153)*12.5%,0)+75</f>
        <v>2110</v>
      </c>
      <c r="P153" s="128">
        <f>SUM(I153:O153)</f>
        <v>46506</v>
      </c>
      <c r="Q153" s="128">
        <f>ROUND(SUM(E153+F153)*12%,0)</f>
        <v>1953</v>
      </c>
      <c r="R153" s="127">
        <v>0</v>
      </c>
      <c r="S153" s="141">
        <v>200</v>
      </c>
      <c r="T153" s="139">
        <v>0</v>
      </c>
      <c r="U153" s="139">
        <v>0</v>
      </c>
      <c r="V153" s="130">
        <f>P153-(M153+N153+O153+Q153+R153+S153+T153)</f>
        <v>42243</v>
      </c>
      <c r="W153" s="70" t="s">
        <v>25</v>
      </c>
      <c r="X153" s="176"/>
      <c r="Y153" s="176"/>
    </row>
    <row r="154" spans="1:25" hidden="1">
      <c r="A154" s="84">
        <v>44256</v>
      </c>
      <c r="B154" s="126">
        <v>28</v>
      </c>
      <c r="C154" s="131" t="s">
        <v>85</v>
      </c>
      <c r="D154" s="126" t="s">
        <v>86</v>
      </c>
      <c r="E154" s="127">
        <v>14799</v>
      </c>
      <c r="F154" s="132">
        <f>SUM(E154*10%)+0.1</f>
        <v>1480</v>
      </c>
      <c r="G154" s="132">
        <f>SUM(E154*30%)-0.7</f>
        <v>4439</v>
      </c>
      <c r="H154" s="132">
        <f>SUM(E154*10%)+0.1</f>
        <v>1480</v>
      </c>
      <c r="I154" s="128">
        <f>E154+F154+G154+H154</f>
        <v>22198</v>
      </c>
      <c r="J154" s="132">
        <v>0</v>
      </c>
      <c r="K154" s="132">
        <v>0</v>
      </c>
      <c r="L154" s="124">
        <f>SUM(I154:K154)</f>
        <v>22198</v>
      </c>
      <c r="M154" s="128">
        <v>0</v>
      </c>
      <c r="N154" s="132">
        <f>ROUND(SUM(E154+F154)*12.5%,0)+75</f>
        <v>2110</v>
      </c>
      <c r="O154" s="128">
        <f>SUM(I154:N154)</f>
        <v>46506</v>
      </c>
      <c r="P154" s="128">
        <f>ROUND(SUM(E154+F154)*12%,0)</f>
        <v>1953</v>
      </c>
      <c r="Q154" s="128">
        <f>ROUND(SUM(E154+F154)*12%,0)</f>
        <v>1953</v>
      </c>
      <c r="R154" s="141">
        <v>200</v>
      </c>
      <c r="S154" s="141">
        <v>200</v>
      </c>
      <c r="T154" s="134">
        <v>0</v>
      </c>
      <c r="U154" s="134"/>
      <c r="V154" s="130">
        <f>O154-(L154+M154+N154+P154+Q154+R154+S154)</f>
        <v>17892</v>
      </c>
      <c r="W154" s="70" t="s">
        <v>25</v>
      </c>
    </row>
    <row r="155" spans="1:25" hidden="1">
      <c r="A155" s="84">
        <v>43922</v>
      </c>
      <c r="B155" s="10">
        <v>46</v>
      </c>
      <c r="C155" s="97" t="s">
        <v>101</v>
      </c>
      <c r="D155" s="62" t="s">
        <v>102</v>
      </c>
      <c r="E155" s="11">
        <f>13545+1151</f>
        <v>14696</v>
      </c>
      <c r="F155" s="59">
        <f>SUM(E155*10%)+0.4</f>
        <v>1470.0000000000002</v>
      </c>
      <c r="G155" s="59">
        <f>SUM(E155*30%)+0.2</f>
        <v>4409</v>
      </c>
      <c r="H155" s="59">
        <f>SUM(E155*10%)+0.4</f>
        <v>1470.0000000000002</v>
      </c>
      <c r="I155" s="12">
        <f>E155+F155+G155+H155</f>
        <v>22045</v>
      </c>
      <c r="J155" s="59">
        <v>0</v>
      </c>
      <c r="K155" s="59">
        <v>200</v>
      </c>
      <c r="L155" s="124">
        <f>SUM(I155:K155)</f>
        <v>22245</v>
      </c>
      <c r="M155" s="12">
        <v>0</v>
      </c>
      <c r="N155" s="59">
        <v>0</v>
      </c>
      <c r="O155" s="12">
        <f>ROUND(SUM(E155+F155)*13%,0)</f>
        <v>2102</v>
      </c>
      <c r="P155" s="12">
        <f>SUM(I155:O155)</f>
        <v>46592</v>
      </c>
      <c r="Q155" s="59">
        <f>ROUND(SUM(E155+F155)*12%,0)</f>
        <v>1940</v>
      </c>
      <c r="R155" s="11">
        <v>0</v>
      </c>
      <c r="S155" s="60">
        <v>200</v>
      </c>
      <c r="T155" s="36">
        <v>0</v>
      </c>
      <c r="U155" s="36">
        <v>0</v>
      </c>
      <c r="V155" s="14">
        <f>P155-(M155+N155+O155+Q155+R155+S155+T155)</f>
        <v>42350</v>
      </c>
      <c r="W155" s="11">
        <v>1000</v>
      </c>
      <c r="X155" s="116">
        <f>V155-W155</f>
        <v>41350</v>
      </c>
      <c r="Y155" s="118" t="s">
        <v>25</v>
      </c>
    </row>
    <row r="156" spans="1:25" hidden="1">
      <c r="A156" s="84">
        <v>43952</v>
      </c>
      <c r="B156" s="10">
        <v>45</v>
      </c>
      <c r="C156" s="97" t="s">
        <v>101</v>
      </c>
      <c r="D156" s="62" t="s">
        <v>102</v>
      </c>
      <c r="E156" s="11">
        <f>13545+1151</f>
        <v>14696</v>
      </c>
      <c r="F156" s="59">
        <f>SUM(E156*10%)+0.4</f>
        <v>1470.0000000000002</v>
      </c>
      <c r="G156" s="59">
        <f>SUM(E156*30%)+0.2</f>
        <v>4409</v>
      </c>
      <c r="H156" s="59">
        <f>SUM(E156*10%)+0.4</f>
        <v>1470.0000000000002</v>
      </c>
      <c r="I156" s="12">
        <f>E156+F156+G156+H156</f>
        <v>22045</v>
      </c>
      <c r="J156" s="59">
        <v>0</v>
      </c>
      <c r="K156" s="59">
        <v>200</v>
      </c>
      <c r="L156" s="124">
        <f>SUM(I156:K156)</f>
        <v>22245</v>
      </c>
      <c r="M156" s="59">
        <v>0</v>
      </c>
      <c r="N156" s="59">
        <v>0</v>
      </c>
      <c r="O156" s="59">
        <f>ROUND(SUM(E156+F156)*13%,0)</f>
        <v>2102</v>
      </c>
      <c r="P156" s="59">
        <f>SUM(I156:O156)</f>
        <v>46592</v>
      </c>
      <c r="Q156" s="59">
        <f>ROUND(SUM(E156+F156)*12%,0)</f>
        <v>1940</v>
      </c>
      <c r="R156" s="11">
        <v>0</v>
      </c>
      <c r="S156" s="60">
        <v>200</v>
      </c>
      <c r="T156" s="36">
        <v>0</v>
      </c>
      <c r="U156" s="36">
        <v>0</v>
      </c>
      <c r="V156" s="14">
        <f>P156-(M156+N156+O156+Q156+R156+S156+T156)</f>
        <v>42350</v>
      </c>
      <c r="W156" s="11"/>
      <c r="X156" s="116">
        <f>V156-W156</f>
        <v>42350</v>
      </c>
      <c r="Y156" s="118" t="s">
        <v>25</v>
      </c>
    </row>
    <row r="157" spans="1:25" hidden="1">
      <c r="A157" s="84">
        <v>43983</v>
      </c>
      <c r="B157" s="10">
        <v>44</v>
      </c>
      <c r="C157" s="37" t="s">
        <v>101</v>
      </c>
      <c r="D157" s="40" t="s">
        <v>102</v>
      </c>
      <c r="E157" s="11">
        <f>13545+1151</f>
        <v>14696</v>
      </c>
      <c r="F157" s="59">
        <f>SUM(E157*10%)+0.4</f>
        <v>1470.0000000000002</v>
      </c>
      <c r="G157" s="59">
        <f>SUM(E157*30%)+0.2</f>
        <v>4409</v>
      </c>
      <c r="H157" s="59">
        <f>SUM(E157*10%)+0.4</f>
        <v>1470.0000000000002</v>
      </c>
      <c r="I157" s="12">
        <f>E157+F157+G157+H157</f>
        <v>22045</v>
      </c>
      <c r="J157" s="59">
        <v>0</v>
      </c>
      <c r="K157" s="59">
        <v>200</v>
      </c>
      <c r="L157" s="124">
        <f>SUM(I157:K157)</f>
        <v>22245</v>
      </c>
      <c r="M157" s="12">
        <v>0</v>
      </c>
      <c r="N157" s="59">
        <v>0</v>
      </c>
      <c r="O157" s="12">
        <f>ROUND(SUM(E157+F157)*13%,0)</f>
        <v>2102</v>
      </c>
      <c r="P157" s="12">
        <f>SUM(I157:O157)</f>
        <v>46592</v>
      </c>
      <c r="Q157" s="59">
        <f>ROUND(SUM(E157+F157)*12%,0)</f>
        <v>1940</v>
      </c>
      <c r="R157" s="11">
        <v>0</v>
      </c>
      <c r="S157" s="60">
        <v>200</v>
      </c>
      <c r="T157" s="36">
        <v>0</v>
      </c>
      <c r="U157" s="36">
        <v>0</v>
      </c>
      <c r="V157" s="14">
        <f>P157-(M157+N157+O157+Q157+R157+S157+T157)</f>
        <v>42350</v>
      </c>
      <c r="W157" s="70" t="s">
        <v>25</v>
      </c>
      <c r="X157" s="176"/>
      <c r="Y157" s="176"/>
    </row>
    <row r="158" spans="1:25" hidden="1">
      <c r="A158" s="84">
        <v>44013</v>
      </c>
      <c r="B158" s="10">
        <v>44</v>
      </c>
      <c r="C158" s="37" t="s">
        <v>101</v>
      </c>
      <c r="D158" s="40" t="s">
        <v>102</v>
      </c>
      <c r="E158" s="11">
        <f>13545+1151</f>
        <v>14696</v>
      </c>
      <c r="F158" s="12">
        <f>SUM(E158*10%)+0.4</f>
        <v>1470.0000000000002</v>
      </c>
      <c r="G158" s="12">
        <f>SUM(E158*30%)+0.2</f>
        <v>4409</v>
      </c>
      <c r="H158" s="12">
        <f>SUM(E158*10%)+0.4</f>
        <v>1470.0000000000002</v>
      </c>
      <c r="I158" s="12">
        <f>E158+F158+G158+H158</f>
        <v>22045</v>
      </c>
      <c r="J158" s="12">
        <v>0</v>
      </c>
      <c r="K158" s="12">
        <v>200</v>
      </c>
      <c r="L158" s="124">
        <f>SUM(I158:K158)</f>
        <v>22245</v>
      </c>
      <c r="M158" s="12">
        <v>0</v>
      </c>
      <c r="N158" s="12">
        <v>0</v>
      </c>
      <c r="O158" s="12">
        <f>ROUND(SUM(E158+F158)*13%,0)</f>
        <v>2102</v>
      </c>
      <c r="P158" s="12">
        <f>SUM(I158:O158)</f>
        <v>46592</v>
      </c>
      <c r="Q158" s="12">
        <f>ROUND(SUM(E158+F158)*12%,0)</f>
        <v>1940</v>
      </c>
      <c r="R158" s="11">
        <v>0</v>
      </c>
      <c r="S158" s="28">
        <v>200</v>
      </c>
      <c r="T158" s="23">
        <v>0</v>
      </c>
      <c r="U158" s="23">
        <v>0</v>
      </c>
      <c r="V158" s="14">
        <f>P158-(M158+N158+O158+Q158+R158+S158+T158)</f>
        <v>42350</v>
      </c>
      <c r="W158" s="70" t="s">
        <v>25</v>
      </c>
      <c r="X158" s="176"/>
      <c r="Y158" s="176"/>
    </row>
    <row r="159" spans="1:25" hidden="1">
      <c r="A159" s="84">
        <v>44044</v>
      </c>
      <c r="B159" s="10">
        <v>43</v>
      </c>
      <c r="C159" s="37" t="s">
        <v>101</v>
      </c>
      <c r="D159" s="40" t="s">
        <v>102</v>
      </c>
      <c r="E159" s="11">
        <f>13545+1151</f>
        <v>14696</v>
      </c>
      <c r="F159" s="59">
        <f>SUM(E159*10%)+0.4</f>
        <v>1470.0000000000002</v>
      </c>
      <c r="G159" s="59">
        <f>SUM(E159*30%)+0.2</f>
        <v>4409</v>
      </c>
      <c r="H159" s="59">
        <f>SUM(E159*10%)+0.4</f>
        <v>1470.0000000000002</v>
      </c>
      <c r="I159" s="12">
        <f>E159+F159+G159+H159</f>
        <v>22045</v>
      </c>
      <c r="J159" s="59">
        <v>0</v>
      </c>
      <c r="K159" s="59">
        <v>200</v>
      </c>
      <c r="L159" s="124">
        <f>SUM(I159:K159)</f>
        <v>22245</v>
      </c>
      <c r="M159" s="59">
        <v>0</v>
      </c>
      <c r="N159" s="59">
        <v>0</v>
      </c>
      <c r="O159" s="12">
        <f>ROUND(SUM(E159+F159)*12.5%,0)+75</f>
        <v>2096</v>
      </c>
      <c r="P159" s="12">
        <f>SUM(I159:O159)</f>
        <v>46586</v>
      </c>
      <c r="Q159" s="59">
        <f>ROUND(SUM(E159+F159)*12%,0)</f>
        <v>1940</v>
      </c>
      <c r="R159" s="11">
        <v>0</v>
      </c>
      <c r="S159" s="60">
        <v>200</v>
      </c>
      <c r="T159" s="36">
        <v>0</v>
      </c>
      <c r="U159" s="36">
        <v>0</v>
      </c>
      <c r="V159" s="14">
        <f>P159-(M159+N159+O159+Q159+R159+S159+T159)</f>
        <v>42350</v>
      </c>
      <c r="W159" s="70" t="s">
        <v>25</v>
      </c>
    </row>
    <row r="160" spans="1:25" hidden="1">
      <c r="A160" s="84">
        <v>44075</v>
      </c>
      <c r="B160" s="10">
        <v>43</v>
      </c>
      <c r="C160" s="37" t="s">
        <v>101</v>
      </c>
      <c r="D160" s="40" t="s">
        <v>102</v>
      </c>
      <c r="E160" s="11">
        <f>13545+1151</f>
        <v>14696</v>
      </c>
      <c r="F160" s="59">
        <f>SUM(E160*10%)+0.4</f>
        <v>1470.0000000000002</v>
      </c>
      <c r="G160" s="59">
        <f>SUM(E160*30%)+0.2</f>
        <v>4409</v>
      </c>
      <c r="H160" s="59">
        <f>SUM(E160*10%)+0.4</f>
        <v>1470.0000000000002</v>
      </c>
      <c r="I160" s="12">
        <f>E160+F160+G160+H160</f>
        <v>22045</v>
      </c>
      <c r="J160" s="59">
        <v>0</v>
      </c>
      <c r="K160" s="59">
        <v>200</v>
      </c>
      <c r="L160" s="124">
        <f>SUM(I160:K160)</f>
        <v>22245</v>
      </c>
      <c r="M160" s="59">
        <v>0</v>
      </c>
      <c r="N160" s="59">
        <v>0</v>
      </c>
      <c r="O160" s="12">
        <f>ROUND(SUM(E160+F160)*12.5%,0)+75</f>
        <v>2096</v>
      </c>
      <c r="P160" s="12">
        <f>SUM(I160:O160)</f>
        <v>46586</v>
      </c>
      <c r="Q160" s="59">
        <f>ROUND(SUM(E160+F160)*12%,0)</f>
        <v>1940</v>
      </c>
      <c r="R160" s="11">
        <v>0</v>
      </c>
      <c r="S160" s="60">
        <v>200</v>
      </c>
      <c r="T160" s="36">
        <v>0</v>
      </c>
      <c r="U160" s="36">
        <v>0</v>
      </c>
      <c r="V160" s="14">
        <f>P160-(M160+N160+O160+Q160+R160+S160+T160)</f>
        <v>42350</v>
      </c>
      <c r="W160" s="70" t="s">
        <v>25</v>
      </c>
    </row>
    <row r="161" spans="1:25" hidden="1">
      <c r="A161" s="84">
        <v>44105</v>
      </c>
      <c r="B161" s="10">
        <v>43</v>
      </c>
      <c r="C161" s="37" t="s">
        <v>101</v>
      </c>
      <c r="D161" s="40" t="s">
        <v>102</v>
      </c>
      <c r="E161" s="11">
        <f>13545+1151</f>
        <v>14696</v>
      </c>
      <c r="F161" s="59">
        <f>SUM(E161*10%)+0.4</f>
        <v>1470.0000000000002</v>
      </c>
      <c r="G161" s="59">
        <f>SUM(E161*30%)+0.2</f>
        <v>4409</v>
      </c>
      <c r="H161" s="59">
        <f>SUM(E161*10%)+0.4</f>
        <v>1470.0000000000002</v>
      </c>
      <c r="I161" s="12">
        <f>E161+F161+G161+H161</f>
        <v>22045</v>
      </c>
      <c r="J161" s="59">
        <v>0</v>
      </c>
      <c r="K161" s="59">
        <v>200</v>
      </c>
      <c r="L161" s="124">
        <f>SUM(I161:K161)</f>
        <v>22245</v>
      </c>
      <c r="M161" s="59">
        <v>0</v>
      </c>
      <c r="N161" s="59">
        <v>0</v>
      </c>
      <c r="O161" s="12">
        <f>ROUND(SUM(E161+F161)*12.5%,0)+75</f>
        <v>2096</v>
      </c>
      <c r="P161" s="12">
        <f>SUM(I161:O161)</f>
        <v>46586</v>
      </c>
      <c r="Q161" s="59">
        <f>ROUND(SUM(E161+F161)*12%,0)</f>
        <v>1940</v>
      </c>
      <c r="R161" s="11">
        <v>0</v>
      </c>
      <c r="S161" s="60">
        <v>200</v>
      </c>
      <c r="T161" s="36">
        <v>0</v>
      </c>
      <c r="U161" s="36">
        <v>0</v>
      </c>
      <c r="V161" s="14">
        <f>P161-(M161+N161+O161+Q161+R161+S161+T161)</f>
        <v>42350</v>
      </c>
      <c r="W161" s="70" t="s">
        <v>25</v>
      </c>
    </row>
    <row r="162" spans="1:25" hidden="1">
      <c r="A162" s="84">
        <v>44136</v>
      </c>
      <c r="B162" s="10">
        <v>42</v>
      </c>
      <c r="C162" s="37" t="s">
        <v>101</v>
      </c>
      <c r="D162" s="40" t="s">
        <v>102</v>
      </c>
      <c r="E162" s="11">
        <f>13545+1151</f>
        <v>14696</v>
      </c>
      <c r="F162" s="59">
        <f>SUM(E162*10%)+0.4</f>
        <v>1470.0000000000002</v>
      </c>
      <c r="G162" s="59">
        <f>SUM(E162*30%)+0.2</f>
        <v>4409</v>
      </c>
      <c r="H162" s="59">
        <f>SUM(E162*10%)+0.4</f>
        <v>1470.0000000000002</v>
      </c>
      <c r="I162" s="12">
        <f>E162+F162+G162+H162</f>
        <v>22045</v>
      </c>
      <c r="J162" s="59">
        <v>0</v>
      </c>
      <c r="K162" s="59">
        <v>200</v>
      </c>
      <c r="L162" s="124">
        <f>SUM(I162:K162)</f>
        <v>22245</v>
      </c>
      <c r="M162" s="59">
        <v>0</v>
      </c>
      <c r="N162" s="59">
        <v>0</v>
      </c>
      <c r="O162" s="12">
        <f>ROUND(SUM(E162+F162)*12.5%,0)+75</f>
        <v>2096</v>
      </c>
      <c r="P162" s="12">
        <f>SUM(I162:O162)</f>
        <v>46586</v>
      </c>
      <c r="Q162" s="59">
        <f>ROUND(SUM(E162+F162)*12%,0)</f>
        <v>1940</v>
      </c>
      <c r="R162" s="11">
        <v>0</v>
      </c>
      <c r="S162" s="60">
        <v>200</v>
      </c>
      <c r="T162" s="36">
        <v>0</v>
      </c>
      <c r="U162" s="36">
        <v>0</v>
      </c>
      <c r="V162" s="14">
        <f>P162-(M162+N162+O162+Q162+R162+S162+T162)</f>
        <v>42350</v>
      </c>
      <c r="W162" s="70" t="s">
        <v>25</v>
      </c>
    </row>
    <row r="163" spans="1:25" hidden="1">
      <c r="A163" s="84">
        <v>43922</v>
      </c>
      <c r="B163" s="10">
        <v>53</v>
      </c>
      <c r="C163" s="74" t="s">
        <v>111</v>
      </c>
      <c r="D163" s="40"/>
      <c r="E163" s="11">
        <v>4565</v>
      </c>
      <c r="F163" s="59">
        <f>SUM(E163*10%)-0.5</f>
        <v>456</v>
      </c>
      <c r="G163" s="59">
        <f>SUM(E163*30%)+0.5</f>
        <v>1370</v>
      </c>
      <c r="H163" s="59">
        <f>SUM(E163*10%)-0.5</f>
        <v>456</v>
      </c>
      <c r="I163" s="12">
        <f>E163+F163+G163+H163</f>
        <v>6847</v>
      </c>
      <c r="J163" s="59">
        <v>0</v>
      </c>
      <c r="K163" s="59">
        <v>0</v>
      </c>
      <c r="L163" s="124">
        <f>SUM(I163:K163)</f>
        <v>6847</v>
      </c>
      <c r="M163" s="59">
        <v>0</v>
      </c>
      <c r="N163" s="59">
        <v>0</v>
      </c>
      <c r="O163" s="12">
        <f>ROUND(SUM(E163+F163)*13%,0)</f>
        <v>653</v>
      </c>
      <c r="P163" s="12">
        <f>SUM(I163:O163)</f>
        <v>14347</v>
      </c>
      <c r="Q163" s="59">
        <f>ROUND(SUM(E163+F163)*12%,0)</f>
        <v>603</v>
      </c>
      <c r="R163" s="11">
        <v>0</v>
      </c>
      <c r="S163" s="60">
        <v>0</v>
      </c>
      <c r="T163" s="36">
        <v>0</v>
      </c>
      <c r="U163" s="36">
        <v>0</v>
      </c>
      <c r="V163" s="14">
        <f>P163-(M163+N163+O163+Q163+R163+S163+T163)</f>
        <v>13091</v>
      </c>
      <c r="W163" s="11">
        <v>500</v>
      </c>
      <c r="X163" s="116">
        <f>V163-W163</f>
        <v>12591</v>
      </c>
      <c r="Y163" s="118" t="s">
        <v>73</v>
      </c>
    </row>
    <row r="164" spans="1:25" hidden="1">
      <c r="A164" s="84">
        <v>43952</v>
      </c>
      <c r="B164" s="10">
        <v>53</v>
      </c>
      <c r="C164" s="74" t="s">
        <v>111</v>
      </c>
      <c r="D164" s="40" t="s">
        <v>88</v>
      </c>
      <c r="E164" s="11">
        <v>4565</v>
      </c>
      <c r="F164" s="59">
        <f>SUM(E164*10%)-0.5</f>
        <v>456</v>
      </c>
      <c r="G164" s="59">
        <f>SUM(E164*30%)+0.5</f>
        <v>1370</v>
      </c>
      <c r="H164" s="59">
        <f>SUM(E164*10%)-0.5</f>
        <v>456</v>
      </c>
      <c r="I164" s="12">
        <f>E164+F164+G164+H164</f>
        <v>6847</v>
      </c>
      <c r="J164" s="59">
        <v>0</v>
      </c>
      <c r="K164" s="59">
        <v>0</v>
      </c>
      <c r="L164" s="124">
        <f>SUM(I164:K164)</f>
        <v>6847</v>
      </c>
      <c r="M164" s="59">
        <v>0</v>
      </c>
      <c r="N164" s="59">
        <v>0</v>
      </c>
      <c r="O164" s="12">
        <f>ROUND(SUM(E164+F164)*13%,0)</f>
        <v>653</v>
      </c>
      <c r="P164" s="12">
        <f>SUM(I164:O164)</f>
        <v>14347</v>
      </c>
      <c r="Q164" s="59">
        <f>ROUND(SUM(E164+F164)*12%,0)</f>
        <v>603</v>
      </c>
      <c r="R164" s="11">
        <v>0</v>
      </c>
      <c r="S164" s="60">
        <v>0</v>
      </c>
      <c r="T164" s="36">
        <v>0</v>
      </c>
      <c r="U164" s="36">
        <v>0</v>
      </c>
      <c r="V164" s="14">
        <f>P164-(M164+N164+O164+Q164+R164+S164+T164)</f>
        <v>13091</v>
      </c>
      <c r="W164" s="11"/>
      <c r="X164" s="116">
        <f>V164-W164</f>
        <v>13091</v>
      </c>
      <c r="Y164" s="118" t="s">
        <v>73</v>
      </c>
    </row>
    <row r="165" spans="1:25" hidden="1">
      <c r="A165" s="84">
        <v>43983</v>
      </c>
      <c r="B165" s="10">
        <v>52</v>
      </c>
      <c r="C165" s="74" t="s">
        <v>111</v>
      </c>
      <c r="D165" s="40" t="s">
        <v>88</v>
      </c>
      <c r="E165" s="11">
        <v>4565</v>
      </c>
      <c r="F165" s="59">
        <f>SUM(E165*10%)-0.5</f>
        <v>456</v>
      </c>
      <c r="G165" s="59">
        <f>SUM(E165*30%)+0.5</f>
        <v>1370</v>
      </c>
      <c r="H165" s="59">
        <f>SUM(E165*10%)-0.5</f>
        <v>456</v>
      </c>
      <c r="I165" s="12">
        <f>E165+F165+G165+H165</f>
        <v>6847</v>
      </c>
      <c r="J165" s="59">
        <v>0</v>
      </c>
      <c r="K165" s="59">
        <v>0</v>
      </c>
      <c r="L165" s="124">
        <f>SUM(I165:K165)</f>
        <v>6847</v>
      </c>
      <c r="M165" s="59">
        <v>0</v>
      </c>
      <c r="N165" s="59">
        <v>0</v>
      </c>
      <c r="O165" s="12">
        <f>ROUND(SUM(E165+F165)*13%,0)</f>
        <v>653</v>
      </c>
      <c r="P165" s="12">
        <f>SUM(I165:O165)</f>
        <v>14347</v>
      </c>
      <c r="Q165" s="59">
        <f>ROUND(SUM(E165+F165)*12%,0)</f>
        <v>603</v>
      </c>
      <c r="R165" s="11">
        <v>0</v>
      </c>
      <c r="S165" s="60">
        <v>0</v>
      </c>
      <c r="T165" s="36">
        <v>0</v>
      </c>
      <c r="U165" s="36">
        <v>0</v>
      </c>
      <c r="V165" s="14">
        <f>P165-(M165+N165+O165+Q165+R165+S165+T165)</f>
        <v>13091</v>
      </c>
      <c r="W165" s="70" t="s">
        <v>73</v>
      </c>
    </row>
    <row r="166" spans="1:25" hidden="1">
      <c r="A166" s="84">
        <v>44013</v>
      </c>
      <c r="B166" s="10">
        <v>52</v>
      </c>
      <c r="C166" s="74" t="s">
        <v>111</v>
      </c>
      <c r="D166" s="40" t="s">
        <v>88</v>
      </c>
      <c r="E166" s="11">
        <v>4565</v>
      </c>
      <c r="F166" s="59">
        <f>SUM(E166*10%)-0.5</f>
        <v>456</v>
      </c>
      <c r="G166" s="59">
        <f>SUM(E166*30%)+0.5</f>
        <v>1370</v>
      </c>
      <c r="H166" s="59">
        <f>SUM(E166*10%)-0.5</f>
        <v>456</v>
      </c>
      <c r="I166" s="12">
        <f>E166+F166+G166+H166</f>
        <v>6847</v>
      </c>
      <c r="J166" s="59">
        <v>0</v>
      </c>
      <c r="K166" s="59">
        <v>0</v>
      </c>
      <c r="L166" s="124">
        <f>SUM(I166:K166)</f>
        <v>6847</v>
      </c>
      <c r="M166" s="59">
        <v>0</v>
      </c>
      <c r="N166" s="59">
        <v>0</v>
      </c>
      <c r="O166" s="12">
        <f>ROUND(SUM(E166+F166)*13%,0)</f>
        <v>653</v>
      </c>
      <c r="P166" s="12">
        <f>SUM(I166:O166)</f>
        <v>14347</v>
      </c>
      <c r="Q166" s="59">
        <f>ROUND(SUM(E166+F166)*12%,0)</f>
        <v>603</v>
      </c>
      <c r="R166" s="11">
        <v>0</v>
      </c>
      <c r="S166" s="60">
        <v>0</v>
      </c>
      <c r="T166" s="36">
        <v>0</v>
      </c>
      <c r="U166" s="36">
        <v>0</v>
      </c>
      <c r="V166" s="14">
        <f>P166-(M166+N166+O166+Q166+R166+S166+T166)</f>
        <v>13091</v>
      </c>
      <c r="W166" s="70" t="s">
        <v>73</v>
      </c>
      <c r="X166" s="176"/>
      <c r="Y166" s="176"/>
    </row>
    <row r="167" spans="1:25" hidden="1">
      <c r="A167" s="84">
        <v>44044</v>
      </c>
      <c r="B167" s="10">
        <v>51</v>
      </c>
      <c r="C167" s="74" t="s">
        <v>111</v>
      </c>
      <c r="D167" s="40" t="s">
        <v>88</v>
      </c>
      <c r="E167" s="11">
        <v>4565</v>
      </c>
      <c r="F167" s="59">
        <f>SUM(E167*10%)-0.5</f>
        <v>456</v>
      </c>
      <c r="G167" s="59">
        <f>SUM(E167*30%)+0.5</f>
        <v>1370</v>
      </c>
      <c r="H167" s="59">
        <f>SUM(E167*10%)-0.5</f>
        <v>456</v>
      </c>
      <c r="I167" s="12">
        <f>E167+F167+G167+H167</f>
        <v>6847</v>
      </c>
      <c r="J167" s="59">
        <v>0</v>
      </c>
      <c r="K167" s="59">
        <v>0</v>
      </c>
      <c r="L167" s="124">
        <f>SUM(I167:K167)</f>
        <v>6847</v>
      </c>
      <c r="M167" s="59">
        <v>0</v>
      </c>
      <c r="N167" s="59">
        <v>0</v>
      </c>
      <c r="O167" s="12">
        <f>ROUND(SUM(E167+F167)*13%,0)</f>
        <v>653</v>
      </c>
      <c r="P167" s="12">
        <f>SUM(I167:O167)</f>
        <v>14347</v>
      </c>
      <c r="Q167" s="59">
        <f>ROUND(SUM(E167+F167)*12%,0)</f>
        <v>603</v>
      </c>
      <c r="R167" s="11">
        <v>0</v>
      </c>
      <c r="S167" s="60">
        <v>0</v>
      </c>
      <c r="T167" s="36">
        <v>0</v>
      </c>
      <c r="U167" s="36">
        <v>0</v>
      </c>
      <c r="V167" s="14">
        <f>P167-(M167+N167+O167+Q167+R167+S167+T167)</f>
        <v>13091</v>
      </c>
      <c r="W167" s="70" t="s">
        <v>73</v>
      </c>
      <c r="X167" s="176"/>
      <c r="Y167" s="176"/>
    </row>
    <row r="168" spans="1:25" hidden="1">
      <c r="A168" s="84">
        <v>44075</v>
      </c>
      <c r="B168" s="10">
        <v>51</v>
      </c>
      <c r="C168" s="74" t="s">
        <v>111</v>
      </c>
      <c r="D168" s="40" t="s">
        <v>88</v>
      </c>
      <c r="E168" s="11">
        <v>4565</v>
      </c>
      <c r="F168" s="59">
        <f>SUM(E168*10%)-0.5</f>
        <v>456</v>
      </c>
      <c r="G168" s="59">
        <f>SUM(E168*30%)+0.5</f>
        <v>1370</v>
      </c>
      <c r="H168" s="59">
        <f>SUM(E168*10%)-0.5</f>
        <v>456</v>
      </c>
      <c r="I168" s="12">
        <f>E168+F168+G168+H168</f>
        <v>6847</v>
      </c>
      <c r="J168" s="59">
        <v>0</v>
      </c>
      <c r="K168" s="59">
        <v>0</v>
      </c>
      <c r="L168" s="124">
        <f>SUM(I168:K168)</f>
        <v>6847</v>
      </c>
      <c r="M168" s="59">
        <v>0</v>
      </c>
      <c r="N168" s="59">
        <v>0</v>
      </c>
      <c r="O168" s="12">
        <f>ROUND(SUM(E168+F168)*13%,0)</f>
        <v>653</v>
      </c>
      <c r="P168" s="12">
        <f>SUM(I168:O168)</f>
        <v>14347</v>
      </c>
      <c r="Q168" s="59">
        <f>ROUND(SUM(E168+F168)*12%,0)</f>
        <v>603</v>
      </c>
      <c r="R168" s="11">
        <v>0</v>
      </c>
      <c r="S168" s="60">
        <v>0</v>
      </c>
      <c r="T168" s="36">
        <v>0</v>
      </c>
      <c r="U168" s="36">
        <v>0</v>
      </c>
      <c r="V168" s="14">
        <f>P168-(M168+N168+O168+Q168+R168+S168+T168)</f>
        <v>13091</v>
      </c>
      <c r="W168" s="70" t="s">
        <v>73</v>
      </c>
    </row>
    <row r="169" spans="1:25" hidden="1">
      <c r="A169" s="84">
        <v>44105</v>
      </c>
      <c r="B169" s="10">
        <v>51</v>
      </c>
      <c r="C169" s="98" t="s">
        <v>111</v>
      </c>
      <c r="D169" s="40" t="s">
        <v>88</v>
      </c>
      <c r="E169" s="11">
        <f>4565+388</f>
        <v>4953</v>
      </c>
      <c r="F169" s="59">
        <f>SUM(E169*10%)-0.3</f>
        <v>495</v>
      </c>
      <c r="G169" s="59">
        <f>SUM(E169*30%)+0.1</f>
        <v>1485.9999999999998</v>
      </c>
      <c r="H169" s="59">
        <f>SUM(E169*10%)-0.3</f>
        <v>495</v>
      </c>
      <c r="I169" s="12">
        <f>E169+F169+G169+H169</f>
        <v>7429</v>
      </c>
      <c r="J169" s="59">
        <v>0</v>
      </c>
      <c r="K169" s="59">
        <v>0</v>
      </c>
      <c r="L169" s="124">
        <f>SUM(I169:K169)</f>
        <v>7429</v>
      </c>
      <c r="M169" s="59">
        <v>0</v>
      </c>
      <c r="N169" s="59">
        <v>0</v>
      </c>
      <c r="O169" s="12">
        <f>ROUND(SUM(E169+F169)*13%,0)</f>
        <v>708</v>
      </c>
      <c r="P169" s="12">
        <f>SUM(I169:O169)</f>
        <v>15566</v>
      </c>
      <c r="Q169" s="59">
        <f>ROUND(SUM(E169+F169)*12%,0)</f>
        <v>654</v>
      </c>
      <c r="R169" s="11">
        <v>0</v>
      </c>
      <c r="S169" s="60">
        <v>0</v>
      </c>
      <c r="T169" s="36">
        <v>0</v>
      </c>
      <c r="U169" s="36">
        <v>0</v>
      </c>
      <c r="V169" s="14">
        <f>P169-(M169+N169+O169+Q169+R169+S169+T169)</f>
        <v>14204</v>
      </c>
      <c r="W169" s="70" t="s">
        <v>73</v>
      </c>
    </row>
    <row r="170" spans="1:25" hidden="1">
      <c r="A170" s="84">
        <v>44136</v>
      </c>
      <c r="B170" s="10">
        <v>50</v>
      </c>
      <c r="C170" s="98" t="s">
        <v>111</v>
      </c>
      <c r="D170" s="40" t="s">
        <v>88</v>
      </c>
      <c r="E170" s="11">
        <f>4565+388</f>
        <v>4953</v>
      </c>
      <c r="F170" s="59">
        <f>SUM(E170*10%)-0.3</f>
        <v>495</v>
      </c>
      <c r="G170" s="59">
        <f>SUM(E170*30%)+0.1</f>
        <v>1485.9999999999998</v>
      </c>
      <c r="H170" s="59">
        <f>SUM(E170*10%)-0.3</f>
        <v>495</v>
      </c>
      <c r="I170" s="12">
        <f>E170+F170+G170+H170</f>
        <v>7429</v>
      </c>
      <c r="J170" s="59">
        <v>0</v>
      </c>
      <c r="K170" s="59">
        <v>0</v>
      </c>
      <c r="L170" s="124">
        <f>SUM(I170:K170)</f>
        <v>7429</v>
      </c>
      <c r="M170" s="59">
        <v>0</v>
      </c>
      <c r="N170" s="59">
        <v>0</v>
      </c>
      <c r="O170" s="12">
        <f>ROUND(SUM(E170+F170)*13%,0)</f>
        <v>708</v>
      </c>
      <c r="P170" s="12">
        <f>SUM(I170:O170)</f>
        <v>15566</v>
      </c>
      <c r="Q170" s="59">
        <f>ROUND(SUM(E170+F170)*12%,0)</f>
        <v>654</v>
      </c>
      <c r="R170" s="11">
        <v>0</v>
      </c>
      <c r="S170" s="60">
        <v>0</v>
      </c>
      <c r="T170" s="36">
        <v>0</v>
      </c>
      <c r="U170" s="36">
        <v>0</v>
      </c>
      <c r="V170" s="14">
        <f>P170-(M170+N170+O170+Q170+R170+S170+T170)</f>
        <v>14204</v>
      </c>
      <c r="W170" s="70" t="s">
        <v>73</v>
      </c>
    </row>
    <row r="171" spans="1:25" hidden="1">
      <c r="A171" s="84">
        <v>44044</v>
      </c>
      <c r="B171" s="10">
        <v>65</v>
      </c>
      <c r="C171" s="72" t="s">
        <v>143</v>
      </c>
      <c r="D171" s="40" t="s">
        <v>88</v>
      </c>
      <c r="E171" s="11">
        <v>8000</v>
      </c>
      <c r="F171" s="59">
        <v>0</v>
      </c>
      <c r="G171" s="59">
        <v>0</v>
      </c>
      <c r="H171" s="59">
        <v>0</v>
      </c>
      <c r="I171" s="12">
        <f>E171+F171+G171+H171</f>
        <v>8000</v>
      </c>
      <c r="J171" s="59">
        <v>0</v>
      </c>
      <c r="K171" s="59">
        <v>0</v>
      </c>
      <c r="L171" s="124">
        <f>SUM(I171:K171)</f>
        <v>8000</v>
      </c>
      <c r="M171" s="59">
        <v>0</v>
      </c>
      <c r="N171" s="59">
        <v>0</v>
      </c>
      <c r="O171" s="12">
        <v>0</v>
      </c>
      <c r="P171" s="12">
        <f>SUM(I171:O171)</f>
        <v>16000</v>
      </c>
      <c r="Q171" s="59">
        <v>0</v>
      </c>
      <c r="R171" s="11">
        <v>0</v>
      </c>
      <c r="S171" s="14">
        <v>0</v>
      </c>
      <c r="T171" s="14">
        <v>0</v>
      </c>
      <c r="U171" s="14">
        <v>0</v>
      </c>
      <c r="V171" s="14">
        <f>P171-(M171+N171+O171+Q171+R171+S171+T171)</f>
        <v>16000</v>
      </c>
      <c r="W171" s="50"/>
    </row>
    <row r="172" spans="1:25" hidden="1">
      <c r="A172" s="84">
        <v>44075</v>
      </c>
      <c r="B172" s="10">
        <v>64</v>
      </c>
      <c r="C172" s="72" t="s">
        <v>143</v>
      </c>
      <c r="D172" s="40" t="s">
        <v>88</v>
      </c>
      <c r="E172" s="11">
        <v>8000</v>
      </c>
      <c r="F172" s="59">
        <v>0</v>
      </c>
      <c r="G172" s="59">
        <v>0</v>
      </c>
      <c r="H172" s="59">
        <v>0</v>
      </c>
      <c r="I172" s="12">
        <f>E172+F172+G172+H172</f>
        <v>8000</v>
      </c>
      <c r="J172" s="59">
        <v>0</v>
      </c>
      <c r="K172" s="59">
        <v>0</v>
      </c>
      <c r="L172" s="124">
        <f>SUM(I172:K172)</f>
        <v>8000</v>
      </c>
      <c r="M172" s="59">
        <v>0</v>
      </c>
      <c r="N172" s="59">
        <v>0</v>
      </c>
      <c r="O172" s="12">
        <v>0</v>
      </c>
      <c r="P172" s="12">
        <f>SUM(I172:O172)</f>
        <v>16000</v>
      </c>
      <c r="Q172" s="59">
        <v>0</v>
      </c>
      <c r="R172" s="11">
        <v>0</v>
      </c>
      <c r="S172" s="14">
        <v>0</v>
      </c>
      <c r="T172" s="14">
        <v>0</v>
      </c>
      <c r="U172" s="14">
        <v>0</v>
      </c>
      <c r="V172" s="14">
        <f>P172-(M172+N172+O172+Q172+R172+S172+T172)</f>
        <v>16000</v>
      </c>
      <c r="W172" s="50"/>
    </row>
    <row r="173" spans="1:25" hidden="1">
      <c r="A173" s="84">
        <v>44105</v>
      </c>
      <c r="B173" s="10">
        <v>64</v>
      </c>
      <c r="C173" s="72" t="s">
        <v>143</v>
      </c>
      <c r="D173" s="40" t="s">
        <v>88</v>
      </c>
      <c r="E173" s="11">
        <v>8000</v>
      </c>
      <c r="F173" s="59">
        <v>0</v>
      </c>
      <c r="G173" s="59">
        <v>0</v>
      </c>
      <c r="H173" s="59">
        <v>0</v>
      </c>
      <c r="I173" s="12">
        <f>E173+F173+G173+H173</f>
        <v>8000</v>
      </c>
      <c r="J173" s="59">
        <v>0</v>
      </c>
      <c r="K173" s="59">
        <v>0</v>
      </c>
      <c r="L173" s="124">
        <f>SUM(I173:K173)</f>
        <v>8000</v>
      </c>
      <c r="M173" s="59">
        <v>0</v>
      </c>
      <c r="N173" s="59">
        <v>0</v>
      </c>
      <c r="O173" s="12">
        <v>0</v>
      </c>
      <c r="P173" s="12">
        <f>SUM(I173:O173)</f>
        <v>16000</v>
      </c>
      <c r="Q173" s="59">
        <v>0</v>
      </c>
      <c r="R173" s="11">
        <v>0</v>
      </c>
      <c r="S173" s="14">
        <v>0</v>
      </c>
      <c r="T173" s="14">
        <v>0</v>
      </c>
      <c r="U173" s="14">
        <v>0</v>
      </c>
      <c r="V173" s="14">
        <f>P173-(M173+N173+O173+Q173+R173+S173+T173)</f>
        <v>16000</v>
      </c>
      <c r="W173" s="50"/>
    </row>
    <row r="174" spans="1:25" hidden="1">
      <c r="A174" s="84">
        <v>44136</v>
      </c>
      <c r="B174" s="10">
        <v>63</v>
      </c>
      <c r="C174" s="72" t="s">
        <v>143</v>
      </c>
      <c r="D174" s="40" t="s">
        <v>88</v>
      </c>
      <c r="E174" s="11">
        <v>8000</v>
      </c>
      <c r="F174" s="59">
        <v>0</v>
      </c>
      <c r="G174" s="59">
        <v>0</v>
      </c>
      <c r="H174" s="59">
        <v>0</v>
      </c>
      <c r="I174" s="12">
        <f>E174+F174+G174+H174</f>
        <v>8000</v>
      </c>
      <c r="J174" s="59">
        <v>0</v>
      </c>
      <c r="K174" s="59">
        <v>0</v>
      </c>
      <c r="L174" s="124">
        <f>SUM(I174:K174)</f>
        <v>8000</v>
      </c>
      <c r="M174" s="59">
        <v>0</v>
      </c>
      <c r="N174" s="59">
        <v>0</v>
      </c>
      <c r="O174" s="12">
        <v>0</v>
      </c>
      <c r="P174" s="12">
        <f>SUM(I174:O174)</f>
        <v>16000</v>
      </c>
      <c r="Q174" s="59">
        <v>0</v>
      </c>
      <c r="R174" s="11">
        <v>0</v>
      </c>
      <c r="S174" s="14">
        <v>0</v>
      </c>
      <c r="T174" s="14">
        <v>0</v>
      </c>
      <c r="U174" s="14">
        <v>0</v>
      </c>
      <c r="V174" s="14">
        <f>P174-(M174+N174+O174+Q174+R174+S174+T174)</f>
        <v>16000</v>
      </c>
      <c r="W174" s="50"/>
    </row>
    <row r="175" spans="1:25" hidden="1">
      <c r="A175" s="84">
        <v>44228</v>
      </c>
      <c r="B175" s="126">
        <v>37</v>
      </c>
      <c r="C175" s="37" t="s">
        <v>164</v>
      </c>
      <c r="D175" s="10" t="s">
        <v>163</v>
      </c>
      <c r="E175" s="155">
        <v>5133</v>
      </c>
      <c r="F175" s="132">
        <f>SUM(E175*10%)-0.3</f>
        <v>513.00000000000011</v>
      </c>
      <c r="G175" s="132">
        <f>SUM(E175*30%)+0.1</f>
        <v>1539.9999999999998</v>
      </c>
      <c r="H175" s="132">
        <f>SUM(E175*10%)-0.3</f>
        <v>513.00000000000011</v>
      </c>
      <c r="I175" s="128">
        <f>E175+F175+G175+H175</f>
        <v>7699</v>
      </c>
      <c r="J175" s="132">
        <v>0</v>
      </c>
      <c r="K175" s="132">
        <v>0</v>
      </c>
      <c r="L175" s="124">
        <f>SUM(I175:K175)</f>
        <v>7699</v>
      </c>
      <c r="M175" s="132">
        <v>0</v>
      </c>
      <c r="N175" s="132">
        <v>0</v>
      </c>
      <c r="O175" s="128">
        <f>ROUND(SUM(E175+F175)*13%,0)</f>
        <v>734</v>
      </c>
      <c r="P175" s="128">
        <f>SUM(I175:O175)</f>
        <v>16132</v>
      </c>
      <c r="Q175" s="132">
        <f>ROUND(SUM(E175+F175)*12%,0)</f>
        <v>678</v>
      </c>
      <c r="R175" s="127">
        <v>0</v>
      </c>
      <c r="S175" s="130">
        <v>0</v>
      </c>
      <c r="T175" s="130">
        <v>0</v>
      </c>
      <c r="U175" s="130">
        <v>0</v>
      </c>
      <c r="V175" s="130">
        <f>P175-(M175+N175+O175+Q175+R175+S175+T175)</f>
        <v>14720</v>
      </c>
      <c r="W175" s="154"/>
      <c r="X175" s="176"/>
      <c r="Y175" s="176"/>
    </row>
    <row r="176" spans="1:25" hidden="1">
      <c r="A176" s="84">
        <v>44256</v>
      </c>
      <c r="B176" s="126">
        <v>34</v>
      </c>
      <c r="C176" s="37" t="s">
        <v>164</v>
      </c>
      <c r="D176" s="10" t="s">
        <v>163</v>
      </c>
      <c r="E176" s="155">
        <v>11000</v>
      </c>
      <c r="F176" s="132">
        <v>0</v>
      </c>
      <c r="G176" s="132">
        <v>0</v>
      </c>
      <c r="H176" s="132">
        <v>0</v>
      </c>
      <c r="I176" s="128">
        <f>E176+F176+G176+H176</f>
        <v>11000</v>
      </c>
      <c r="J176" s="132">
        <v>0</v>
      </c>
      <c r="K176" s="132">
        <v>0</v>
      </c>
      <c r="L176" s="128">
        <v>0</v>
      </c>
      <c r="M176" s="132">
        <v>0</v>
      </c>
      <c r="N176" s="132">
        <v>0</v>
      </c>
      <c r="O176" s="128">
        <f>SUM(I176:N176)</f>
        <v>11000</v>
      </c>
      <c r="P176" s="128">
        <v>0</v>
      </c>
      <c r="Q176" s="130">
        <v>0</v>
      </c>
      <c r="R176" s="127">
        <v>0</v>
      </c>
      <c r="S176" s="130">
        <v>0</v>
      </c>
      <c r="T176" s="130">
        <v>0</v>
      </c>
      <c r="U176" s="130"/>
      <c r="V176" s="130">
        <f>O176-(L176+M176+N176+P176+Q176+R176+S176)</f>
        <v>11000</v>
      </c>
      <c r="W176" s="154"/>
      <c r="X176" s="176"/>
      <c r="Y176" s="176"/>
    </row>
    <row r="177" spans="1:25" hidden="1">
      <c r="A177" s="84">
        <v>44044</v>
      </c>
      <c r="B177" s="10">
        <v>62</v>
      </c>
      <c r="C177" s="72" t="s">
        <v>140</v>
      </c>
      <c r="D177" s="40" t="s">
        <v>88</v>
      </c>
      <c r="E177" s="11">
        <v>8000</v>
      </c>
      <c r="F177" s="59">
        <v>0</v>
      </c>
      <c r="G177" s="59">
        <v>0</v>
      </c>
      <c r="H177" s="59">
        <v>0</v>
      </c>
      <c r="I177" s="12">
        <f>E177+F177+G177+H177</f>
        <v>8000</v>
      </c>
      <c r="J177" s="59">
        <v>0</v>
      </c>
      <c r="K177" s="59">
        <v>0</v>
      </c>
      <c r="L177" s="124">
        <f>SUM(I177:K177)</f>
        <v>8000</v>
      </c>
      <c r="M177" s="59">
        <v>0</v>
      </c>
      <c r="N177" s="59">
        <v>0</v>
      </c>
      <c r="O177" s="12">
        <v>0</v>
      </c>
      <c r="P177" s="12">
        <f>SUM(I177:O177)</f>
        <v>16000</v>
      </c>
      <c r="Q177" s="59">
        <v>0</v>
      </c>
      <c r="R177" s="11">
        <v>0</v>
      </c>
      <c r="S177" s="14">
        <v>0</v>
      </c>
      <c r="T177" s="14">
        <v>0</v>
      </c>
      <c r="U177" s="14">
        <v>0</v>
      </c>
      <c r="V177" s="14">
        <f>P177-(M177+N177+O177+Q177+R177+S177+T177)</f>
        <v>16000</v>
      </c>
      <c r="W177" s="50"/>
    </row>
    <row r="178" spans="1:25" hidden="1">
      <c r="A178" s="84">
        <v>44075</v>
      </c>
      <c r="B178" s="10">
        <v>61</v>
      </c>
      <c r="C178" s="72" t="s">
        <v>140</v>
      </c>
      <c r="D178" s="40" t="s">
        <v>88</v>
      </c>
      <c r="E178" s="11">
        <v>8000</v>
      </c>
      <c r="F178" s="59">
        <v>0</v>
      </c>
      <c r="G178" s="59">
        <v>0</v>
      </c>
      <c r="H178" s="59">
        <v>0</v>
      </c>
      <c r="I178" s="12">
        <f>E178+F178+G178+H178</f>
        <v>8000</v>
      </c>
      <c r="J178" s="59">
        <v>0</v>
      </c>
      <c r="K178" s="59">
        <v>0</v>
      </c>
      <c r="L178" s="124">
        <f>SUM(I178:K178)</f>
        <v>8000</v>
      </c>
      <c r="M178" s="59">
        <v>0</v>
      </c>
      <c r="N178" s="59">
        <v>0</v>
      </c>
      <c r="O178" s="12">
        <v>0</v>
      </c>
      <c r="P178" s="12">
        <f>SUM(I178:O178)</f>
        <v>16000</v>
      </c>
      <c r="Q178" s="59">
        <v>0</v>
      </c>
      <c r="R178" s="11">
        <v>0</v>
      </c>
      <c r="S178" s="14">
        <v>0</v>
      </c>
      <c r="T178" s="14">
        <v>0</v>
      </c>
      <c r="U178" s="14">
        <v>0</v>
      </c>
      <c r="V178" s="14">
        <f>P178-(M178+N178+O178+Q178+R178+S178+T178)</f>
        <v>16000</v>
      </c>
      <c r="W178" s="50"/>
    </row>
    <row r="179" spans="1:25" hidden="1">
      <c r="A179" s="84">
        <v>44105</v>
      </c>
      <c r="B179" s="10">
        <v>61</v>
      </c>
      <c r="C179" s="189" t="s">
        <v>140</v>
      </c>
      <c r="D179" s="40" t="s">
        <v>88</v>
      </c>
      <c r="E179" s="11">
        <v>8000</v>
      </c>
      <c r="F179" s="59">
        <v>0</v>
      </c>
      <c r="G179" s="59">
        <v>0</v>
      </c>
      <c r="H179" s="59">
        <v>0</v>
      </c>
      <c r="I179" s="12">
        <f>E179+F179+G179+H179</f>
        <v>8000</v>
      </c>
      <c r="J179" s="59">
        <v>0</v>
      </c>
      <c r="K179" s="59">
        <v>0</v>
      </c>
      <c r="L179" s="124">
        <f>SUM(I179:K179)</f>
        <v>8000</v>
      </c>
      <c r="M179" s="59">
        <v>0</v>
      </c>
      <c r="N179" s="59">
        <v>0</v>
      </c>
      <c r="O179" s="12">
        <v>0</v>
      </c>
      <c r="P179" s="12">
        <f>SUM(I179:O179)</f>
        <v>16000</v>
      </c>
      <c r="Q179" s="59">
        <v>0</v>
      </c>
      <c r="R179" s="11">
        <v>0</v>
      </c>
      <c r="S179" s="14">
        <v>0</v>
      </c>
      <c r="T179" s="14">
        <v>0</v>
      </c>
      <c r="U179" s="14">
        <v>0</v>
      </c>
      <c r="V179" s="14">
        <f>P179-(M179+N179+O179+Q179+R179+S179+T179)</f>
        <v>16000</v>
      </c>
      <c r="W179" s="50"/>
      <c r="X179" s="176"/>
      <c r="Y179" s="176"/>
    </row>
    <row r="180" spans="1:25" hidden="1">
      <c r="A180" s="84">
        <v>44136</v>
      </c>
      <c r="B180" s="10">
        <v>60</v>
      </c>
      <c r="C180" s="72" t="s">
        <v>140</v>
      </c>
      <c r="D180" s="40" t="s">
        <v>88</v>
      </c>
      <c r="E180" s="11">
        <v>8000</v>
      </c>
      <c r="F180" s="59">
        <v>0</v>
      </c>
      <c r="G180" s="59">
        <v>0</v>
      </c>
      <c r="H180" s="59">
        <v>0</v>
      </c>
      <c r="I180" s="12">
        <f>E180+F180+G180+H180</f>
        <v>8000</v>
      </c>
      <c r="J180" s="59">
        <v>0</v>
      </c>
      <c r="K180" s="59">
        <v>0</v>
      </c>
      <c r="L180" s="124">
        <f>SUM(I180:K180)</f>
        <v>8000</v>
      </c>
      <c r="M180" s="59">
        <v>0</v>
      </c>
      <c r="N180" s="59">
        <v>0</v>
      </c>
      <c r="O180" s="12">
        <v>0</v>
      </c>
      <c r="P180" s="12">
        <f>SUM(I180:O180)</f>
        <v>16000</v>
      </c>
      <c r="Q180" s="59">
        <v>0</v>
      </c>
      <c r="R180" s="11">
        <v>0</v>
      </c>
      <c r="S180" s="14">
        <v>0</v>
      </c>
      <c r="T180" s="14">
        <v>0</v>
      </c>
      <c r="U180" s="14">
        <v>0</v>
      </c>
      <c r="V180" s="14">
        <f>P180-(M180+N180+O180+Q180+R180+S180+T180)</f>
        <v>16000</v>
      </c>
      <c r="W180" s="50"/>
      <c r="X180" s="176"/>
      <c r="Y180" s="176"/>
    </row>
    <row r="181" spans="1:25" hidden="1">
      <c r="A181" s="84">
        <v>44044</v>
      </c>
      <c r="B181" s="10">
        <v>61</v>
      </c>
      <c r="C181" s="72" t="s">
        <v>138</v>
      </c>
      <c r="D181" s="40" t="s">
        <v>139</v>
      </c>
      <c r="E181" s="11">
        <v>10347</v>
      </c>
      <c r="F181" s="59">
        <f>SUM(E181*10%)-0.7</f>
        <v>1034</v>
      </c>
      <c r="G181" s="59">
        <f>SUM(E181*30%)+0.9</f>
        <v>3105</v>
      </c>
      <c r="H181" s="59">
        <f>SUM(E181*10%)-0.7</f>
        <v>1034</v>
      </c>
      <c r="I181" s="12">
        <f>E181+F181+G181+H181</f>
        <v>15520</v>
      </c>
      <c r="J181" s="59">
        <v>0</v>
      </c>
      <c r="K181" s="59">
        <v>0</v>
      </c>
      <c r="L181" s="124">
        <f>SUM(I181:K181)</f>
        <v>15520</v>
      </c>
      <c r="M181" s="12">
        <v>0</v>
      </c>
      <c r="N181" s="59">
        <v>0</v>
      </c>
      <c r="O181" s="12">
        <f>ROUND(SUM(E181+F181)*13%,0)</f>
        <v>1480</v>
      </c>
      <c r="P181" s="12">
        <f>SUM(I181:O181)</f>
        <v>32520</v>
      </c>
      <c r="Q181" s="59">
        <f>ROUND(SUM(E181+F181)*12%,0)</f>
        <v>1366</v>
      </c>
      <c r="R181" s="11">
        <v>0</v>
      </c>
      <c r="S181" s="14">
        <v>150</v>
      </c>
      <c r="T181" s="14">
        <v>0</v>
      </c>
      <c r="U181" s="14">
        <v>0</v>
      </c>
      <c r="V181" s="14">
        <f>P181-(M181+N181+O181+Q181+R181+S181+T181)</f>
        <v>29524</v>
      </c>
      <c r="W181" s="50"/>
    </row>
    <row r="182" spans="1:25" hidden="1">
      <c r="A182" s="84">
        <v>44075</v>
      </c>
      <c r="B182" s="10">
        <v>60</v>
      </c>
      <c r="C182" s="72" t="s">
        <v>138</v>
      </c>
      <c r="D182" s="40" t="s">
        <v>139</v>
      </c>
      <c r="E182" s="11">
        <v>10347</v>
      </c>
      <c r="F182" s="59">
        <f>SUM(E182*10%)-0.7</f>
        <v>1034</v>
      </c>
      <c r="G182" s="59">
        <f>SUM(E182*30%)+0.9</f>
        <v>3105</v>
      </c>
      <c r="H182" s="59">
        <f>SUM(E182*10%)-0.7</f>
        <v>1034</v>
      </c>
      <c r="I182" s="12">
        <f>E182+F182+G182+H182</f>
        <v>15520</v>
      </c>
      <c r="J182" s="59">
        <v>0</v>
      </c>
      <c r="K182" s="59">
        <v>0</v>
      </c>
      <c r="L182" s="124">
        <f>SUM(I182:K182)</f>
        <v>15520</v>
      </c>
      <c r="M182" s="59">
        <v>0</v>
      </c>
      <c r="N182" s="59">
        <v>0</v>
      </c>
      <c r="O182" s="12">
        <f>ROUND(SUM(E182+F182)*13%,0)</f>
        <v>1480</v>
      </c>
      <c r="P182" s="12">
        <f>SUM(I182:O182)</f>
        <v>32520</v>
      </c>
      <c r="Q182" s="59">
        <f>ROUND(SUM(E182+F182)*12%,0)</f>
        <v>1366</v>
      </c>
      <c r="R182" s="11">
        <v>0</v>
      </c>
      <c r="S182" s="14">
        <v>150</v>
      </c>
      <c r="T182" s="14">
        <v>0</v>
      </c>
      <c r="U182" s="14">
        <v>0</v>
      </c>
      <c r="V182" s="14">
        <f>P182-(M182+N182+O182+Q182+R182+S182+T182)</f>
        <v>29524</v>
      </c>
      <c r="W182" s="50"/>
    </row>
    <row r="183" spans="1:25" hidden="1">
      <c r="A183" s="84">
        <v>44105</v>
      </c>
      <c r="B183" s="49">
        <v>60</v>
      </c>
      <c r="C183" s="72" t="s">
        <v>138</v>
      </c>
      <c r="D183" s="40" t="s">
        <v>139</v>
      </c>
      <c r="E183" s="11">
        <v>10347</v>
      </c>
      <c r="F183" s="12">
        <f>SUM(E183*10%)-0.7</f>
        <v>1034</v>
      </c>
      <c r="G183" s="12">
        <f>SUM(E183*30%)+0.9</f>
        <v>3105</v>
      </c>
      <c r="H183" s="12">
        <f>SUM(E183*10%)-0.7</f>
        <v>1034</v>
      </c>
      <c r="I183" s="12">
        <f>E183+F183+G183+H183</f>
        <v>15520</v>
      </c>
      <c r="J183" s="12">
        <v>0</v>
      </c>
      <c r="K183" s="12">
        <v>0</v>
      </c>
      <c r="L183" s="124">
        <f>SUM(I183:K183)</f>
        <v>15520</v>
      </c>
      <c r="M183" s="12">
        <v>0</v>
      </c>
      <c r="N183" s="12">
        <v>0</v>
      </c>
      <c r="O183" s="12">
        <f>ROUND(SUM(E183+F183)*13%,0)</f>
        <v>1480</v>
      </c>
      <c r="P183" s="12">
        <f>SUM(I183:O183)</f>
        <v>32520</v>
      </c>
      <c r="Q183" s="12">
        <f>ROUND(SUM(E183+F183)*12%,0)</f>
        <v>1366</v>
      </c>
      <c r="R183" s="11">
        <v>0</v>
      </c>
      <c r="S183" s="11">
        <v>150</v>
      </c>
      <c r="T183" s="11">
        <v>0</v>
      </c>
      <c r="U183" s="11">
        <v>0</v>
      </c>
      <c r="V183" s="14">
        <f>P183-(M183+N183+O183+Q183+R183+S183+T183)</f>
        <v>29524</v>
      </c>
      <c r="W183" s="50" t="s">
        <v>25</v>
      </c>
    </row>
    <row r="184" spans="1:25" hidden="1">
      <c r="A184" s="84">
        <v>44136</v>
      </c>
      <c r="B184" s="49">
        <v>59</v>
      </c>
      <c r="C184" s="72" t="s">
        <v>138</v>
      </c>
      <c r="D184" s="40" t="s">
        <v>139</v>
      </c>
      <c r="E184" s="11">
        <v>10347</v>
      </c>
      <c r="F184" s="12">
        <f>SUM(E184*10%)-0.7</f>
        <v>1034</v>
      </c>
      <c r="G184" s="12">
        <f>SUM(E184*30%)+0.9</f>
        <v>3105</v>
      </c>
      <c r="H184" s="12">
        <f>SUM(E184*10%)-0.7</f>
        <v>1034</v>
      </c>
      <c r="I184" s="12">
        <f>E184+F184+G184+H184</f>
        <v>15520</v>
      </c>
      <c r="J184" s="12">
        <v>0</v>
      </c>
      <c r="K184" s="12">
        <v>0</v>
      </c>
      <c r="L184" s="124">
        <f>SUM(I184:K184)</f>
        <v>15520</v>
      </c>
      <c r="M184" s="12">
        <v>0</v>
      </c>
      <c r="N184" s="12">
        <v>0</v>
      </c>
      <c r="O184" s="12">
        <f>ROUND(SUM(E184+F184)*13%,0)</f>
        <v>1480</v>
      </c>
      <c r="P184" s="12">
        <f>SUM(I184:O184)</f>
        <v>32520</v>
      </c>
      <c r="Q184" s="12">
        <f>ROUND(SUM(E184+F184)*12%,0)</f>
        <v>1366</v>
      </c>
      <c r="R184" s="11">
        <v>0</v>
      </c>
      <c r="S184" s="11">
        <v>150</v>
      </c>
      <c r="T184" s="11">
        <v>0</v>
      </c>
      <c r="U184" s="11">
        <v>0</v>
      </c>
      <c r="V184" s="14">
        <f>P184-(M184+N184+O184+Q184+R184+S184+T184)</f>
        <v>29524</v>
      </c>
      <c r="W184" s="50" t="s">
        <v>25</v>
      </c>
    </row>
    <row r="185" spans="1:25" hidden="1">
      <c r="A185" s="84">
        <v>44105</v>
      </c>
      <c r="B185" s="49">
        <v>31</v>
      </c>
      <c r="C185" s="74" t="s">
        <v>149</v>
      </c>
      <c r="D185" s="10" t="s">
        <v>84</v>
      </c>
      <c r="E185" s="168">
        <v>18528</v>
      </c>
      <c r="F185" s="12">
        <f>SUM(E185*10%)</f>
        <v>1852.8000000000002</v>
      </c>
      <c r="G185" s="12">
        <f>SUM(E185*30%)</f>
        <v>5558.4</v>
      </c>
      <c r="H185" s="12">
        <f>SUM(E185*10%)</f>
        <v>1852.8000000000002</v>
      </c>
      <c r="I185" s="12">
        <f>E185+F185+G185+H185</f>
        <v>27791.999999999996</v>
      </c>
      <c r="J185" s="12">
        <v>0</v>
      </c>
      <c r="K185" s="12">
        <v>0</v>
      </c>
      <c r="L185" s="124">
        <f>SUM(I185:K185)</f>
        <v>27791.999999999996</v>
      </c>
      <c r="M185" s="12">
        <v>0</v>
      </c>
      <c r="N185" s="12">
        <v>0</v>
      </c>
      <c r="O185" s="12">
        <f>ROUND(SUM(E185+F185)*12.5%,0)+75</f>
        <v>2623</v>
      </c>
      <c r="P185" s="81">
        <f>SUM(I185:O185)</f>
        <v>58206.999999999993</v>
      </c>
      <c r="Q185" s="12">
        <f>ROUND(SUM(E185+F185)*12%,0)</f>
        <v>2446</v>
      </c>
      <c r="R185" s="11">
        <v>0</v>
      </c>
      <c r="S185" s="28">
        <v>200</v>
      </c>
      <c r="T185" s="23">
        <v>0</v>
      </c>
      <c r="U185" s="23">
        <v>0</v>
      </c>
      <c r="V185" s="14">
        <f>P185-(M185+N185+O185+Q185+R185+S185+T185)</f>
        <v>52937.999999999993</v>
      </c>
      <c r="W185" s="69" t="s">
        <v>25</v>
      </c>
    </row>
    <row r="186" spans="1:25" hidden="1">
      <c r="A186" s="84">
        <v>44136</v>
      </c>
      <c r="B186" s="49">
        <v>30</v>
      </c>
      <c r="C186" s="74" t="s">
        <v>149</v>
      </c>
      <c r="D186" s="10" t="s">
        <v>84</v>
      </c>
      <c r="E186" s="168">
        <v>23160</v>
      </c>
      <c r="F186" s="12">
        <f>SUM(E186*10%)</f>
        <v>2316</v>
      </c>
      <c r="G186" s="12">
        <f>SUM(E186*30%)</f>
        <v>6948</v>
      </c>
      <c r="H186" s="12">
        <f>SUM(E186*10%)</f>
        <v>2316</v>
      </c>
      <c r="I186" s="12">
        <f>E186+F186+G186+H186</f>
        <v>34740</v>
      </c>
      <c r="J186" s="12">
        <v>0</v>
      </c>
      <c r="K186" s="12">
        <v>0</v>
      </c>
      <c r="L186" s="124">
        <f>SUM(I186:K186)</f>
        <v>34740</v>
      </c>
      <c r="M186" s="12">
        <v>0</v>
      </c>
      <c r="N186" s="12">
        <v>0</v>
      </c>
      <c r="O186" s="12">
        <f>ROUND(SUM(E186+F186)*12.5%,0)+75</f>
        <v>3260</v>
      </c>
      <c r="P186" s="81">
        <f>SUM(I186:O186)</f>
        <v>72740</v>
      </c>
      <c r="Q186" s="12">
        <f>ROUND(SUM(E186+F186)*12%,0)</f>
        <v>3057</v>
      </c>
      <c r="R186" s="11">
        <v>0</v>
      </c>
      <c r="S186" s="28">
        <v>200</v>
      </c>
      <c r="T186" s="23">
        <v>0</v>
      </c>
      <c r="U186" s="23">
        <v>0</v>
      </c>
      <c r="V186" s="14">
        <f>P186-(M186+N186+O186+Q186+R186+S186+T186)</f>
        <v>66223</v>
      </c>
      <c r="W186" s="69" t="s">
        <v>25</v>
      </c>
      <c r="X186" s="176"/>
      <c r="Y186" s="176"/>
    </row>
    <row r="187" spans="1:25" hidden="1">
      <c r="A187" s="84">
        <v>43922</v>
      </c>
      <c r="B187" s="10">
        <v>10</v>
      </c>
      <c r="C187" s="35" t="s">
        <v>44</v>
      </c>
      <c r="D187" s="28" t="s">
        <v>43</v>
      </c>
      <c r="E187" s="27">
        <f>28993+1600</f>
        <v>30593</v>
      </c>
      <c r="F187" s="12">
        <f>SUM(E187*10%)-0.3</f>
        <v>3059</v>
      </c>
      <c r="G187" s="12">
        <f>SUM(E187*30%)+0.1</f>
        <v>9178</v>
      </c>
      <c r="H187" s="12">
        <f>SUM(E187*10%)-0.3</f>
        <v>3059</v>
      </c>
      <c r="I187" s="12">
        <f>E187+F187+G187+H187</f>
        <v>45889</v>
      </c>
      <c r="J187" s="12">
        <v>800</v>
      </c>
      <c r="K187" s="12">
        <v>500</v>
      </c>
      <c r="L187" s="124">
        <f>SUM(I187:K187)</f>
        <v>47189</v>
      </c>
      <c r="M187" s="12">
        <f>ROUND(SUM(E187+F187)/12,0)</f>
        <v>2804</v>
      </c>
      <c r="N187" s="12">
        <v>991</v>
      </c>
      <c r="O187" s="12">
        <f>ROUND(SUM(E187+F187)*12.5%,0)+75</f>
        <v>4282</v>
      </c>
      <c r="P187" s="12">
        <f>SUM(I187:O187)</f>
        <v>102455</v>
      </c>
      <c r="Q187" s="12">
        <f>ROUND(SUM(E187+F187)*12%,0)</f>
        <v>4038</v>
      </c>
      <c r="R187" s="11">
        <v>0</v>
      </c>
      <c r="S187" s="11">
        <v>200</v>
      </c>
      <c r="T187" s="11">
        <v>0</v>
      </c>
      <c r="U187" s="11">
        <v>0</v>
      </c>
      <c r="V187" s="14">
        <f>P187-(M187+N187+O187+Q187+R187+S187+T187)</f>
        <v>90140</v>
      </c>
      <c r="W187" s="11">
        <v>1500</v>
      </c>
      <c r="X187" s="116">
        <f>V187-W187</f>
        <v>88640</v>
      </c>
      <c r="Y187" s="119" t="s">
        <v>25</v>
      </c>
    </row>
    <row r="188" spans="1:25" hidden="1">
      <c r="A188" s="84">
        <v>43952</v>
      </c>
      <c r="B188" s="49">
        <v>10</v>
      </c>
      <c r="C188" s="35" t="s">
        <v>44</v>
      </c>
      <c r="D188" s="28" t="s">
        <v>43</v>
      </c>
      <c r="E188" s="11">
        <f>28993+1600</f>
        <v>30593</v>
      </c>
      <c r="F188" s="12">
        <f>SUM(E188*10%)-0.3</f>
        <v>3059</v>
      </c>
      <c r="G188" s="12">
        <f>SUM(E188*30%)+0.1</f>
        <v>9178</v>
      </c>
      <c r="H188" s="12">
        <f>SUM(E188*10%)-0.3</f>
        <v>3059</v>
      </c>
      <c r="I188" s="12">
        <f>E188+F188+G188+H188</f>
        <v>45889</v>
      </c>
      <c r="J188" s="12">
        <v>800</v>
      </c>
      <c r="K188" s="12">
        <v>500</v>
      </c>
      <c r="L188" s="124">
        <f>SUM(I188:K188)</f>
        <v>47189</v>
      </c>
      <c r="M188" s="12">
        <f>ROUND(SUM(E188+F188)/12,0)</f>
        <v>2804</v>
      </c>
      <c r="N188" s="12">
        <v>991</v>
      </c>
      <c r="O188" s="12">
        <f>ROUND(SUM(E188+F188)*12.5%,0)+75</f>
        <v>4282</v>
      </c>
      <c r="P188" s="12">
        <f>SUM(I188:O188)</f>
        <v>102455</v>
      </c>
      <c r="Q188" s="12">
        <f>ROUND(SUM(E188+F188)*12%,0)</f>
        <v>4038</v>
      </c>
      <c r="R188" s="11">
        <v>0</v>
      </c>
      <c r="S188" s="11">
        <v>200</v>
      </c>
      <c r="T188" s="11">
        <v>0</v>
      </c>
      <c r="U188" s="11">
        <v>0</v>
      </c>
      <c r="V188" s="14">
        <f>P188-(M188+N188+O188+Q188+R188+S188+T188)</f>
        <v>90140</v>
      </c>
      <c r="W188" s="11"/>
      <c r="X188" s="116">
        <f>V188-W188</f>
        <v>90140</v>
      </c>
      <c r="Y188" s="119" t="s">
        <v>25</v>
      </c>
    </row>
    <row r="189" spans="1:25" hidden="1">
      <c r="A189" s="84">
        <v>43983</v>
      </c>
      <c r="B189" s="10">
        <v>9</v>
      </c>
      <c r="C189" s="35" t="s">
        <v>44</v>
      </c>
      <c r="D189" s="28" t="s">
        <v>43</v>
      </c>
      <c r="E189" s="11">
        <f>28993+1600</f>
        <v>30593</v>
      </c>
      <c r="F189" s="12">
        <f>SUM(E189*10%)-0.3</f>
        <v>3059</v>
      </c>
      <c r="G189" s="12">
        <f>SUM(E189*30%)+0.1</f>
        <v>9178</v>
      </c>
      <c r="H189" s="12">
        <f>SUM(E189*10%)-0.3</f>
        <v>3059</v>
      </c>
      <c r="I189" s="12">
        <f>E189+F189+G189+H189</f>
        <v>45889</v>
      </c>
      <c r="J189" s="12">
        <v>800</v>
      </c>
      <c r="K189" s="12">
        <v>500</v>
      </c>
      <c r="L189" s="124">
        <f>SUM(I189:K189)</f>
        <v>47189</v>
      </c>
      <c r="M189" s="12">
        <f>ROUND(SUM(E189+F189)/12,0)</f>
        <v>2804</v>
      </c>
      <c r="N189" s="12">
        <v>991</v>
      </c>
      <c r="O189" s="12">
        <f>ROUND(SUM(E189+F189)*12.5%,0)+75</f>
        <v>4282</v>
      </c>
      <c r="P189" s="12">
        <f>SUM(I189:O189)</f>
        <v>102455</v>
      </c>
      <c r="Q189" s="12">
        <f>ROUND(SUM(E189+F189)*12%,0)</f>
        <v>4038</v>
      </c>
      <c r="R189" s="11">
        <v>0</v>
      </c>
      <c r="S189" s="11">
        <v>200</v>
      </c>
      <c r="T189" s="11">
        <v>0</v>
      </c>
      <c r="U189" s="11">
        <v>0</v>
      </c>
      <c r="V189" s="14">
        <f>P189-(M189+N189+O189+Q189+R189+S189+T189)</f>
        <v>90140</v>
      </c>
      <c r="W189" s="15" t="s">
        <v>25</v>
      </c>
      <c r="X189" s="176"/>
      <c r="Y189" s="176"/>
    </row>
    <row r="190" spans="1:25" hidden="1">
      <c r="A190" s="84">
        <v>44013</v>
      </c>
      <c r="B190" s="10">
        <v>10</v>
      </c>
      <c r="C190" s="35" t="s">
        <v>44</v>
      </c>
      <c r="D190" s="28" t="s">
        <v>43</v>
      </c>
      <c r="E190" s="11">
        <f>28993+1600</f>
        <v>30593</v>
      </c>
      <c r="F190" s="12">
        <f>SUM(E190*10%)-0.3</f>
        <v>3059</v>
      </c>
      <c r="G190" s="12">
        <f>SUM(E190*30%)+0.1</f>
        <v>9178</v>
      </c>
      <c r="H190" s="12">
        <f>SUM(E190*10%)-0.3</f>
        <v>3059</v>
      </c>
      <c r="I190" s="12">
        <f>E190+F190+G190+H190</f>
        <v>45889</v>
      </c>
      <c r="J190" s="12">
        <v>800</v>
      </c>
      <c r="K190" s="12">
        <v>500</v>
      </c>
      <c r="L190" s="124">
        <f>SUM(I190:K190)</f>
        <v>47189</v>
      </c>
      <c r="M190" s="12">
        <f>ROUND(SUM(E190+F190)/12,0)</f>
        <v>2804</v>
      </c>
      <c r="N190" s="12">
        <v>991</v>
      </c>
      <c r="O190" s="12">
        <f>ROUND(SUM(E190+F190)*12.5%,0)+75</f>
        <v>4282</v>
      </c>
      <c r="P190" s="12">
        <f>SUM(I190:O190)</f>
        <v>102455</v>
      </c>
      <c r="Q190" s="12">
        <f>ROUND(SUM(E190+F190)*12%,0)</f>
        <v>4038</v>
      </c>
      <c r="R190" s="11">
        <v>0</v>
      </c>
      <c r="S190" s="11">
        <v>200</v>
      </c>
      <c r="T190" s="11">
        <v>0</v>
      </c>
      <c r="U190" s="11">
        <v>0</v>
      </c>
      <c r="V190" s="14">
        <f>P190-(M190+N190+O190+Q190+R190+S190+T190)</f>
        <v>90140</v>
      </c>
      <c r="W190" s="15" t="s">
        <v>25</v>
      </c>
    </row>
    <row r="191" spans="1:25" hidden="1">
      <c r="A191" s="84">
        <v>44044</v>
      </c>
      <c r="B191" s="10">
        <v>9</v>
      </c>
      <c r="C191" s="35" t="s">
        <v>44</v>
      </c>
      <c r="D191" s="28" t="s">
        <v>43</v>
      </c>
      <c r="E191" s="11">
        <f>28993+1600</f>
        <v>30593</v>
      </c>
      <c r="F191" s="12">
        <f>SUM(E191*10%)-0.3</f>
        <v>3059</v>
      </c>
      <c r="G191" s="12">
        <f>SUM(E191*30%)+0.1</f>
        <v>9178</v>
      </c>
      <c r="H191" s="12">
        <f>SUM(E191*10%)-0.3</f>
        <v>3059</v>
      </c>
      <c r="I191" s="12">
        <f>E191+F191+G191+H191</f>
        <v>45889</v>
      </c>
      <c r="J191" s="12">
        <v>800</v>
      </c>
      <c r="K191" s="12">
        <v>500</v>
      </c>
      <c r="L191" s="124">
        <f>SUM(I191:K191)</f>
        <v>47189</v>
      </c>
      <c r="M191" s="12">
        <f>ROUND(SUM(E191+F191)/12,0)</f>
        <v>2804</v>
      </c>
      <c r="N191" s="12">
        <v>991</v>
      </c>
      <c r="O191" s="12">
        <f>ROUND(SUM(E191+F191)*12.5%,0)+75</f>
        <v>4282</v>
      </c>
      <c r="P191" s="12">
        <f>SUM(I191:O191)</f>
        <v>102455</v>
      </c>
      <c r="Q191" s="12">
        <f>ROUND(SUM(E191+F191)*12%,0)</f>
        <v>4038</v>
      </c>
      <c r="R191" s="11">
        <v>0</v>
      </c>
      <c r="S191" s="11">
        <v>200</v>
      </c>
      <c r="T191" s="11">
        <v>0</v>
      </c>
      <c r="U191" s="11">
        <v>0</v>
      </c>
      <c r="V191" s="14">
        <f>P191-(M191+N191+O191+Q191+R191+S191+T191)</f>
        <v>90140</v>
      </c>
      <c r="W191" s="15" t="s">
        <v>25</v>
      </c>
    </row>
    <row r="192" spans="1:25" hidden="1">
      <c r="A192" s="84">
        <v>44075</v>
      </c>
      <c r="B192" s="10">
        <v>9</v>
      </c>
      <c r="C192" s="35" t="s">
        <v>44</v>
      </c>
      <c r="D192" s="28" t="s">
        <v>43</v>
      </c>
      <c r="E192" s="27">
        <f>28993+1600</f>
        <v>30593</v>
      </c>
      <c r="F192" s="12">
        <f>SUM(E192*10%)-0.3</f>
        <v>3059</v>
      </c>
      <c r="G192" s="12">
        <f>SUM(E192*30%)+0.1</f>
        <v>9178</v>
      </c>
      <c r="H192" s="12">
        <f>SUM(E192*10%)-0.3</f>
        <v>3059</v>
      </c>
      <c r="I192" s="12">
        <f>E192+F192+G192+H192</f>
        <v>45889</v>
      </c>
      <c r="J192" s="12">
        <v>800</v>
      </c>
      <c r="K192" s="12">
        <v>500</v>
      </c>
      <c r="L192" s="124">
        <f>SUM(I192:K192)</f>
        <v>47189</v>
      </c>
      <c r="M192" s="12">
        <f>ROUND(SUM(E192+F192)/12,0)</f>
        <v>2804</v>
      </c>
      <c r="N192" s="12">
        <v>991</v>
      </c>
      <c r="O192" s="12">
        <f>ROUND(SUM(E192+F192)*12.5%,0)+75</f>
        <v>4282</v>
      </c>
      <c r="P192" s="12">
        <f>SUM(I192:O192)</f>
        <v>102455</v>
      </c>
      <c r="Q192" s="12">
        <f>ROUND(SUM(E192+F192)*12%,0)</f>
        <v>4038</v>
      </c>
      <c r="R192" s="11">
        <v>0</v>
      </c>
      <c r="S192" s="11">
        <v>200</v>
      </c>
      <c r="T192" s="11">
        <v>0</v>
      </c>
      <c r="U192" s="14">
        <v>0</v>
      </c>
      <c r="V192" s="14">
        <f>P192-(M192+N192+O192+Q192+R192+S192+T192)</f>
        <v>90140</v>
      </c>
      <c r="W192" s="15" t="s">
        <v>25</v>
      </c>
    </row>
    <row r="193" spans="1:25" hidden="1">
      <c r="A193" s="84">
        <v>44105</v>
      </c>
      <c r="B193" s="10">
        <v>9</v>
      </c>
      <c r="C193" s="35" t="s">
        <v>44</v>
      </c>
      <c r="D193" s="28" t="s">
        <v>43</v>
      </c>
      <c r="E193" s="11">
        <f>28993+1600</f>
        <v>30593</v>
      </c>
      <c r="F193" s="12">
        <f>SUM(E193*10%)-0.3</f>
        <v>3059</v>
      </c>
      <c r="G193" s="12">
        <f>SUM(E193*30%)+0.1</f>
        <v>9178</v>
      </c>
      <c r="H193" s="12">
        <f>SUM(E193*10%)-0.3</f>
        <v>3059</v>
      </c>
      <c r="I193" s="12">
        <f>E193+F193+G193+H193</f>
        <v>45889</v>
      </c>
      <c r="J193" s="12">
        <v>800</v>
      </c>
      <c r="K193" s="12">
        <v>500</v>
      </c>
      <c r="L193" s="124">
        <f>SUM(I193:K193)</f>
        <v>47189</v>
      </c>
      <c r="M193" s="12">
        <f>ROUND(SUM(E193+F193)/12,0)</f>
        <v>2804</v>
      </c>
      <c r="N193" s="12">
        <v>991</v>
      </c>
      <c r="O193" s="12">
        <f>ROUND(SUM(E193+F193)*12.5%,0)+75</f>
        <v>4282</v>
      </c>
      <c r="P193" s="12">
        <f>SUM(I193:O193)</f>
        <v>102455</v>
      </c>
      <c r="Q193" s="12">
        <f>ROUND(SUM(E193+F193)*12%,0)</f>
        <v>4038</v>
      </c>
      <c r="R193" s="11">
        <v>0</v>
      </c>
      <c r="S193" s="11">
        <v>200</v>
      </c>
      <c r="T193" s="11">
        <v>0</v>
      </c>
      <c r="U193" s="11">
        <v>0</v>
      </c>
      <c r="V193" s="14">
        <f>P193-(M193+N193+O193+Q193+R193+S193+T193)</f>
        <v>90140</v>
      </c>
      <c r="W193" s="15" t="s">
        <v>25</v>
      </c>
    </row>
    <row r="194" spans="1:25" hidden="1">
      <c r="A194" s="84">
        <v>44136</v>
      </c>
      <c r="B194" s="10">
        <v>9</v>
      </c>
      <c r="C194" s="35" t="s">
        <v>44</v>
      </c>
      <c r="D194" s="28" t="s">
        <v>43</v>
      </c>
      <c r="E194" s="11">
        <f>28993+1600</f>
        <v>30593</v>
      </c>
      <c r="F194" s="12">
        <f>SUM(E194*10%)-0.3</f>
        <v>3059</v>
      </c>
      <c r="G194" s="12">
        <f>SUM(E194*30%)+0.1</f>
        <v>9178</v>
      </c>
      <c r="H194" s="12">
        <f>SUM(E194*10%)-0.3</f>
        <v>3059</v>
      </c>
      <c r="I194" s="12">
        <f>E194+F194+G194+H194</f>
        <v>45889</v>
      </c>
      <c r="J194" s="12">
        <v>800</v>
      </c>
      <c r="K194" s="12">
        <v>500</v>
      </c>
      <c r="L194" s="124">
        <f>SUM(I194:K194)</f>
        <v>47189</v>
      </c>
      <c r="M194" s="12">
        <f>ROUND(SUM(E194+F194)/12,0)</f>
        <v>2804</v>
      </c>
      <c r="N194" s="12">
        <v>991</v>
      </c>
      <c r="O194" s="12">
        <f>ROUND(SUM(E194+F194)*12.5%,0)+75</f>
        <v>4282</v>
      </c>
      <c r="P194" s="12">
        <f>SUM(I194:O194)</f>
        <v>102455</v>
      </c>
      <c r="Q194" s="12">
        <f>ROUND(SUM(E194+F194)*12%,0)</f>
        <v>4038</v>
      </c>
      <c r="R194" s="11">
        <v>0</v>
      </c>
      <c r="S194" s="11">
        <v>200</v>
      </c>
      <c r="T194" s="11">
        <v>0</v>
      </c>
      <c r="U194" s="11">
        <v>0</v>
      </c>
      <c r="V194" s="14">
        <f>P194-(M194+N194+O194+Q194+R194+S194+T194)</f>
        <v>90140</v>
      </c>
      <c r="W194" s="15" t="s">
        <v>25</v>
      </c>
    </row>
    <row r="195" spans="1:25" hidden="1">
      <c r="A195" s="84">
        <v>44166</v>
      </c>
      <c r="B195" s="10">
        <v>10</v>
      </c>
      <c r="C195" s="35" t="s">
        <v>44</v>
      </c>
      <c r="D195" s="28" t="s">
        <v>43</v>
      </c>
      <c r="E195" s="11">
        <f>28993+1600</f>
        <v>30593</v>
      </c>
      <c r="F195" s="12">
        <f>SUM(E195*10%)-0.3</f>
        <v>3059</v>
      </c>
      <c r="G195" s="12">
        <f>SUM(E195*30%)+0.1</f>
        <v>9178</v>
      </c>
      <c r="H195" s="12">
        <f>SUM(E195*10%)-0.3</f>
        <v>3059</v>
      </c>
      <c r="I195" s="12">
        <f>E195+F195+G195+H195</f>
        <v>45889</v>
      </c>
      <c r="J195" s="12">
        <v>800</v>
      </c>
      <c r="K195" s="12">
        <v>500</v>
      </c>
      <c r="L195" s="124">
        <f>SUM(I195:K195)</f>
        <v>47189</v>
      </c>
      <c r="M195" s="12">
        <f>ROUND(SUM(E195+F195)/12,0)</f>
        <v>2804</v>
      </c>
      <c r="N195" s="12">
        <v>991</v>
      </c>
      <c r="O195" s="12">
        <f>ROUND(SUM(E195+F195)*12.5%,0)+75</f>
        <v>4282</v>
      </c>
      <c r="P195" s="12">
        <f>SUM(I195:O195)</f>
        <v>102455</v>
      </c>
      <c r="Q195" s="12">
        <f>ROUND(SUM(E195+F195)*12%,0)</f>
        <v>4038</v>
      </c>
      <c r="R195" s="11">
        <v>0</v>
      </c>
      <c r="S195" s="11">
        <v>200</v>
      </c>
      <c r="T195" s="11">
        <v>0</v>
      </c>
      <c r="U195" s="11">
        <v>0</v>
      </c>
      <c r="V195" s="14">
        <f>P195-(M195+N195+O195+Q195+R195+S195+T195)</f>
        <v>90140</v>
      </c>
      <c r="W195" s="15" t="s">
        <v>25</v>
      </c>
    </row>
    <row r="196" spans="1:25" hidden="1">
      <c r="A196" s="84">
        <v>44197</v>
      </c>
      <c r="B196" s="144">
        <v>11</v>
      </c>
      <c r="C196" s="35" t="s">
        <v>44</v>
      </c>
      <c r="D196" s="141" t="s">
        <v>43</v>
      </c>
      <c r="E196" s="140">
        <f>28993+1600</f>
        <v>30593</v>
      </c>
      <c r="F196" s="128">
        <f>SUM(E196*10%)-0.3</f>
        <v>3059</v>
      </c>
      <c r="G196" s="128">
        <f>SUM(E196*30%)+0.1</f>
        <v>9178</v>
      </c>
      <c r="H196" s="128">
        <f>SUM(E196*10%)-0.3</f>
        <v>3059</v>
      </c>
      <c r="I196" s="128">
        <f>E196+F196+G196+H196</f>
        <v>45889</v>
      </c>
      <c r="J196" s="128">
        <v>800</v>
      </c>
      <c r="K196" s="128">
        <v>500</v>
      </c>
      <c r="L196" s="124">
        <f>SUM(I196:K196)</f>
        <v>47189</v>
      </c>
      <c r="M196" s="128">
        <f>ROUND(SUM(E196+F196)/12,0)</f>
        <v>2804</v>
      </c>
      <c r="N196" s="128">
        <v>991</v>
      </c>
      <c r="O196" s="128">
        <f>ROUND(SUM(E196+F196)*12.5%,0)+75</f>
        <v>4282</v>
      </c>
      <c r="P196" s="128">
        <f>SUM(I196:O196)</f>
        <v>102455</v>
      </c>
      <c r="Q196" s="128">
        <f>ROUND(SUM(E196+F196)*12%,0)</f>
        <v>4038</v>
      </c>
      <c r="R196" s="127">
        <v>0</v>
      </c>
      <c r="S196" s="127">
        <v>200</v>
      </c>
      <c r="T196" s="127">
        <v>0</v>
      </c>
      <c r="U196" s="127">
        <v>0</v>
      </c>
      <c r="V196" s="130">
        <f>P196-(M196+N196+O196+Q196+R196+S196+T196)</f>
        <v>90140</v>
      </c>
      <c r="W196" s="15" t="s">
        <v>25</v>
      </c>
    </row>
    <row r="197" spans="1:25" hidden="1">
      <c r="A197" s="84">
        <v>44228</v>
      </c>
      <c r="B197" s="161">
        <v>10</v>
      </c>
      <c r="C197" s="204" t="s">
        <v>44</v>
      </c>
      <c r="D197" s="208" t="s">
        <v>43</v>
      </c>
      <c r="E197" s="148">
        <f>28993+1600</f>
        <v>30593</v>
      </c>
      <c r="F197" s="128">
        <f>SUM(E197*10%)-0.3</f>
        <v>3059</v>
      </c>
      <c r="G197" s="128">
        <f>SUM(E197*30%)+0.1</f>
        <v>9178</v>
      </c>
      <c r="H197" s="128">
        <f>SUM(E197*10%)-0.3</f>
        <v>3059</v>
      </c>
      <c r="I197" s="128">
        <f>E197+F197+G197+H197</f>
        <v>45889</v>
      </c>
      <c r="J197" s="128">
        <v>800</v>
      </c>
      <c r="K197" s="128">
        <v>500</v>
      </c>
      <c r="L197" s="124">
        <f>SUM(I197:K197)</f>
        <v>47189</v>
      </c>
      <c r="M197" s="128">
        <f>ROUND(SUM(E197+F197)/12,0)</f>
        <v>2804</v>
      </c>
      <c r="N197" s="128">
        <v>991</v>
      </c>
      <c r="O197" s="128">
        <f>ROUND(SUM(E197+F197)*12.5%,0)+75</f>
        <v>4282</v>
      </c>
      <c r="P197" s="128">
        <f>SUM(I197:O197)</f>
        <v>102455</v>
      </c>
      <c r="Q197" s="149">
        <f>ROUND(SUM(E197+F197)*12%,0)</f>
        <v>4038</v>
      </c>
      <c r="R197" s="148">
        <v>0</v>
      </c>
      <c r="S197" s="127">
        <v>200</v>
      </c>
      <c r="T197" s="127">
        <v>0</v>
      </c>
      <c r="U197" s="127">
        <v>0</v>
      </c>
      <c r="V197" s="130">
        <f>P197-(M197+N197+O197+Q197+R197+S197+T197)</f>
        <v>90140</v>
      </c>
      <c r="W197" s="15" t="s">
        <v>25</v>
      </c>
      <c r="X197" s="176"/>
      <c r="Y197" s="176"/>
    </row>
    <row r="198" spans="1:25" hidden="1">
      <c r="A198" s="84">
        <v>44256</v>
      </c>
      <c r="B198" s="161">
        <v>8</v>
      </c>
      <c r="C198" s="204" t="s">
        <v>44</v>
      </c>
      <c r="D198" s="141" t="s">
        <v>43</v>
      </c>
      <c r="E198" s="127">
        <f>28993+1600</f>
        <v>30593</v>
      </c>
      <c r="F198" s="128">
        <f>SUM(E198*10%)-0.3</f>
        <v>3059</v>
      </c>
      <c r="G198" s="128">
        <f>SUM(E198*30%)+0.1</f>
        <v>9178</v>
      </c>
      <c r="H198" s="128">
        <f>SUM(E198*10%)-0.3</f>
        <v>3059</v>
      </c>
      <c r="I198" s="128">
        <f>E198+F198+G198+H198</f>
        <v>45889</v>
      </c>
      <c r="J198" s="128">
        <v>800</v>
      </c>
      <c r="K198" s="128">
        <v>500</v>
      </c>
      <c r="L198" s="124">
        <f>SUM(I198:K198)</f>
        <v>47189</v>
      </c>
      <c r="M198" s="128">
        <v>991</v>
      </c>
      <c r="N198" s="128">
        <f>ROUND(SUM(E198+F198)*12.5%,0)+75</f>
        <v>4282</v>
      </c>
      <c r="O198" s="128">
        <f>SUM(I198:N198)</f>
        <v>99651</v>
      </c>
      <c r="P198" s="128"/>
      <c r="Q198" s="127">
        <v>4038</v>
      </c>
      <c r="R198" s="127"/>
      <c r="S198" s="127">
        <v>200</v>
      </c>
      <c r="T198" s="127">
        <v>0</v>
      </c>
      <c r="U198" s="127"/>
      <c r="V198" s="130">
        <f>O198-(L198+M198+N198+P198+Q198+R198+S198)</f>
        <v>42951</v>
      </c>
      <c r="W198" s="15" t="s">
        <v>25</v>
      </c>
      <c r="X198" s="176"/>
      <c r="Y198" s="176"/>
    </row>
    <row r="199" spans="1:25" hidden="1">
      <c r="A199" s="84">
        <v>43922</v>
      </c>
      <c r="B199" s="41">
        <v>15</v>
      </c>
      <c r="C199" s="90" t="s">
        <v>54</v>
      </c>
      <c r="D199" s="44" t="s">
        <v>55</v>
      </c>
      <c r="E199" s="11">
        <f>7205+500</f>
        <v>7705</v>
      </c>
      <c r="F199" s="12">
        <f>SUM(E199*10%)+0.5</f>
        <v>771</v>
      </c>
      <c r="G199" s="12">
        <f>SUM(E199*30%)+0.5</f>
        <v>2312</v>
      </c>
      <c r="H199" s="12">
        <f>SUM(E199*10%)+0.5</f>
        <v>771</v>
      </c>
      <c r="I199" s="12">
        <f>E199+F199+G199+H199</f>
        <v>11559</v>
      </c>
      <c r="J199" s="12">
        <v>800</v>
      </c>
      <c r="K199" s="12">
        <v>300</v>
      </c>
      <c r="L199" s="124">
        <f>SUM(I199:K199)</f>
        <v>12659</v>
      </c>
      <c r="M199" s="12">
        <f>ROUND(SUM(E199+F199)/12,0)</f>
        <v>706</v>
      </c>
      <c r="N199" s="12">
        <v>476</v>
      </c>
      <c r="O199" s="12">
        <f>ROUND(SUM(E199+F199)*13%,0)</f>
        <v>1102</v>
      </c>
      <c r="P199" s="12">
        <f>SUM(I199:O199)</f>
        <v>27602</v>
      </c>
      <c r="Q199" s="12">
        <f>ROUND(SUM(E199+F199)*12%,0)</f>
        <v>1017</v>
      </c>
      <c r="R199" s="11">
        <v>0</v>
      </c>
      <c r="S199" s="11">
        <v>0</v>
      </c>
      <c r="T199" s="11">
        <v>0</v>
      </c>
      <c r="U199" s="11">
        <v>0</v>
      </c>
      <c r="V199" s="14">
        <f>P199-(M199+N199+O199+Q199+R199+S199+T199)</f>
        <v>24301</v>
      </c>
      <c r="W199" s="11">
        <v>500</v>
      </c>
      <c r="X199" s="116">
        <f>V199-W199</f>
        <v>23801</v>
      </c>
      <c r="Y199" s="119" t="s">
        <v>25</v>
      </c>
    </row>
    <row r="200" spans="1:25" hidden="1">
      <c r="A200" s="84">
        <v>43952</v>
      </c>
      <c r="B200" s="41">
        <v>15</v>
      </c>
      <c r="C200" s="90" t="s">
        <v>54</v>
      </c>
      <c r="D200" s="44" t="s">
        <v>55</v>
      </c>
      <c r="E200" s="11">
        <f>7205+500</f>
        <v>7705</v>
      </c>
      <c r="F200" s="59">
        <f>SUM(E200*10%)+0.5</f>
        <v>771</v>
      </c>
      <c r="G200" s="59">
        <f>SUM(E200*30%)+0.5</f>
        <v>2312</v>
      </c>
      <c r="H200" s="59">
        <f>SUM(E200*10%)+0.5</f>
        <v>771</v>
      </c>
      <c r="I200" s="12">
        <f>E200+F200+G200+H200</f>
        <v>11559</v>
      </c>
      <c r="J200" s="59">
        <v>800</v>
      </c>
      <c r="K200" s="59">
        <v>300</v>
      </c>
      <c r="L200" s="124">
        <f>SUM(I200:K200)</f>
        <v>12659</v>
      </c>
      <c r="M200" s="12">
        <f>ROUND(SUM(E200+F200)/12,0)</f>
        <v>706</v>
      </c>
      <c r="N200" s="59">
        <v>476</v>
      </c>
      <c r="O200" s="12">
        <f>ROUND(SUM(E200+F200)*13%,0)</f>
        <v>1102</v>
      </c>
      <c r="P200" s="12">
        <f>SUM(I200:O200)</f>
        <v>27602</v>
      </c>
      <c r="Q200" s="59">
        <f>ROUND(SUM(E200+F200)*12%,0)</f>
        <v>1017</v>
      </c>
      <c r="R200" s="11">
        <v>0</v>
      </c>
      <c r="S200" s="14">
        <v>0</v>
      </c>
      <c r="T200" s="14">
        <v>0</v>
      </c>
      <c r="U200" s="14">
        <v>0</v>
      </c>
      <c r="V200" s="14">
        <f>P200-(M200+N200+O200+Q200+R200+S200+T200)</f>
        <v>24301</v>
      </c>
      <c r="W200" s="11"/>
      <c r="X200" s="116">
        <f>V200-W200</f>
        <v>24301</v>
      </c>
      <c r="Y200" s="119" t="s">
        <v>25</v>
      </c>
    </row>
    <row r="201" spans="1:25" hidden="1">
      <c r="A201" s="84">
        <v>43983</v>
      </c>
      <c r="B201" s="38">
        <v>14</v>
      </c>
      <c r="C201" s="90" t="s">
        <v>54</v>
      </c>
      <c r="D201" s="44" t="s">
        <v>55</v>
      </c>
      <c r="E201" s="11">
        <f>7205+500</f>
        <v>7705</v>
      </c>
      <c r="F201" s="12">
        <f>SUM(E201*10%)+0.5</f>
        <v>771</v>
      </c>
      <c r="G201" s="12">
        <f>SUM(E201*30%)+0.5</f>
        <v>2312</v>
      </c>
      <c r="H201" s="12">
        <f>SUM(E201*10%)+0.5</f>
        <v>771</v>
      </c>
      <c r="I201" s="12">
        <f>E201+F201+G201+H201</f>
        <v>11559</v>
      </c>
      <c r="J201" s="12">
        <v>800</v>
      </c>
      <c r="K201" s="12">
        <v>300</v>
      </c>
      <c r="L201" s="124">
        <f>SUM(I201:K201)</f>
        <v>12659</v>
      </c>
      <c r="M201" s="12">
        <f>ROUND(SUM(E201+F201)/12,0)</f>
        <v>706</v>
      </c>
      <c r="N201" s="12">
        <v>476</v>
      </c>
      <c r="O201" s="12">
        <f>ROUND(SUM(E201+F201)*13%,0)</f>
        <v>1102</v>
      </c>
      <c r="P201" s="12">
        <f>SUM(I201:O201)</f>
        <v>27602</v>
      </c>
      <c r="Q201" s="12">
        <f>ROUND(SUM(E201+F201)*12%,0)</f>
        <v>1017</v>
      </c>
      <c r="R201" s="11">
        <v>0</v>
      </c>
      <c r="S201" s="11">
        <v>0</v>
      </c>
      <c r="T201" s="11">
        <v>0</v>
      </c>
      <c r="U201" s="11">
        <v>0</v>
      </c>
      <c r="V201" s="14">
        <f>P201-(M201+N201+O201+Q201+R201+S201+T201)</f>
        <v>24301</v>
      </c>
      <c r="W201" s="15" t="s">
        <v>25</v>
      </c>
      <c r="X201" s="176"/>
      <c r="Y201" s="176"/>
    </row>
    <row r="202" spans="1:25" hidden="1">
      <c r="A202" s="84">
        <v>44013</v>
      </c>
      <c r="B202" s="89">
        <v>14</v>
      </c>
      <c r="C202" s="90" t="s">
        <v>54</v>
      </c>
      <c r="D202" s="44" t="s">
        <v>55</v>
      </c>
      <c r="E202" s="14">
        <f>7205+500</f>
        <v>7705</v>
      </c>
      <c r="F202" s="12">
        <f>SUM(E202*10%)+0.5</f>
        <v>771</v>
      </c>
      <c r="G202" s="12">
        <f>SUM(E202*30%)+0.5</f>
        <v>2312</v>
      </c>
      <c r="H202" s="12">
        <f>SUM(E202*10%)+0.5</f>
        <v>771</v>
      </c>
      <c r="I202" s="12">
        <f>E202+F202+G202+H202</f>
        <v>11559</v>
      </c>
      <c r="J202" s="12">
        <v>800</v>
      </c>
      <c r="K202" s="12">
        <v>300</v>
      </c>
      <c r="L202" s="124">
        <f>SUM(I202:K202)</f>
        <v>12659</v>
      </c>
      <c r="M202" s="12">
        <f>ROUND(SUM(E202+F202)/12,0)</f>
        <v>706</v>
      </c>
      <c r="N202" s="12">
        <v>476</v>
      </c>
      <c r="O202" s="12">
        <f>ROUND(SUM(E202+F202)*13%,0)</f>
        <v>1102</v>
      </c>
      <c r="P202" s="12">
        <f>SUM(I202:O202)</f>
        <v>27602</v>
      </c>
      <c r="Q202" s="12">
        <f>ROUND(SUM(E202+F202)*12%,0)</f>
        <v>1017</v>
      </c>
      <c r="R202" s="11">
        <v>0</v>
      </c>
      <c r="S202" s="11">
        <v>0</v>
      </c>
      <c r="T202" s="11">
        <v>2000</v>
      </c>
      <c r="U202" s="11">
        <v>0</v>
      </c>
      <c r="V202" s="14">
        <f>P202-(M202+N202+O202+Q202+R202+S202+T202)</f>
        <v>22301</v>
      </c>
      <c r="W202" s="15" t="s">
        <v>25</v>
      </c>
      <c r="X202" s="176"/>
      <c r="Y202" s="176"/>
    </row>
    <row r="203" spans="1:25" hidden="1">
      <c r="A203" s="84">
        <v>44044</v>
      </c>
      <c r="B203" s="89">
        <v>14</v>
      </c>
      <c r="C203" s="90" t="s">
        <v>54</v>
      </c>
      <c r="D203" s="44" t="s">
        <v>55</v>
      </c>
      <c r="E203" s="14">
        <f>7205+500</f>
        <v>7705</v>
      </c>
      <c r="F203" s="12">
        <f>SUM(E203*10%)+0.5</f>
        <v>771</v>
      </c>
      <c r="G203" s="12">
        <f>SUM(E203*30%)+0.5</f>
        <v>2312</v>
      </c>
      <c r="H203" s="12">
        <f>SUM(E203*10%)+0.5</f>
        <v>771</v>
      </c>
      <c r="I203" s="12">
        <f>E203+F203+G203+H203</f>
        <v>11559</v>
      </c>
      <c r="J203" s="12">
        <v>800</v>
      </c>
      <c r="K203" s="12">
        <v>300</v>
      </c>
      <c r="L203" s="124">
        <f>SUM(I203:K203)</f>
        <v>12659</v>
      </c>
      <c r="M203" s="12">
        <f>ROUND(SUM(E203+F203)/12,0)</f>
        <v>706</v>
      </c>
      <c r="N203" s="12">
        <v>476</v>
      </c>
      <c r="O203" s="12">
        <f>ROUND(SUM(E203+F203)*13%,0)</f>
        <v>1102</v>
      </c>
      <c r="P203" s="12">
        <f>SUM(I203:O203)</f>
        <v>27602</v>
      </c>
      <c r="Q203" s="12">
        <f>ROUND(SUM(E203+F203)*12%,0)</f>
        <v>1017</v>
      </c>
      <c r="R203" s="11">
        <v>0</v>
      </c>
      <c r="S203" s="11">
        <v>0</v>
      </c>
      <c r="T203" s="11">
        <v>2000</v>
      </c>
      <c r="U203" s="11">
        <v>0</v>
      </c>
      <c r="V203" s="14">
        <f>P203-(M203+N203+O203+Q203+R203+S203+T203)</f>
        <v>22301</v>
      </c>
      <c r="W203" s="15" t="s">
        <v>25</v>
      </c>
    </row>
    <row r="204" spans="1:25" hidden="1">
      <c r="A204" s="84">
        <v>44075</v>
      </c>
      <c r="B204" s="89">
        <v>14</v>
      </c>
      <c r="C204" s="90" t="s">
        <v>54</v>
      </c>
      <c r="D204" s="44" t="s">
        <v>55</v>
      </c>
      <c r="E204" s="14">
        <f>7205+500</f>
        <v>7705</v>
      </c>
      <c r="F204" s="12">
        <f>SUM(E204*10%)+0.5</f>
        <v>771</v>
      </c>
      <c r="G204" s="12">
        <f>SUM(E204*30%)+0.5</f>
        <v>2312</v>
      </c>
      <c r="H204" s="12">
        <f>SUM(E204*10%)+0.5</f>
        <v>771</v>
      </c>
      <c r="I204" s="12">
        <f>E204+F204+G204+H204</f>
        <v>11559</v>
      </c>
      <c r="J204" s="12">
        <v>800</v>
      </c>
      <c r="K204" s="12">
        <v>300</v>
      </c>
      <c r="L204" s="124">
        <f>SUM(I204:K204)</f>
        <v>12659</v>
      </c>
      <c r="M204" s="12">
        <f>ROUND(SUM(E204+F204)/12,0)</f>
        <v>706</v>
      </c>
      <c r="N204" s="12">
        <v>476</v>
      </c>
      <c r="O204" s="12">
        <f>ROUND(SUM(E204+F204)*13%,0)</f>
        <v>1102</v>
      </c>
      <c r="P204" s="12">
        <f>SUM(I204:O204)</f>
        <v>27602</v>
      </c>
      <c r="Q204" s="12">
        <f>ROUND(SUM(E204+F204)*12%,0)</f>
        <v>1017</v>
      </c>
      <c r="R204" s="11">
        <v>0</v>
      </c>
      <c r="S204" s="11">
        <v>0</v>
      </c>
      <c r="T204" s="11">
        <v>2000</v>
      </c>
      <c r="U204" s="11">
        <v>0</v>
      </c>
      <c r="V204" s="14">
        <f>P204-(M204+N204+O204+Q204+R204+S204+T204)</f>
        <v>22301</v>
      </c>
      <c r="W204" s="15" t="s">
        <v>25</v>
      </c>
    </row>
    <row r="205" spans="1:25" hidden="1">
      <c r="A205" s="84">
        <v>44105</v>
      </c>
      <c r="B205" s="89">
        <v>14</v>
      </c>
      <c r="C205" s="90" t="s">
        <v>54</v>
      </c>
      <c r="D205" s="44" t="s">
        <v>55</v>
      </c>
      <c r="E205" s="14">
        <f>7205+500</f>
        <v>7705</v>
      </c>
      <c r="F205" s="12">
        <f>SUM(E205*10%)+0.5</f>
        <v>771</v>
      </c>
      <c r="G205" s="12">
        <f>SUM(E205*30%)+0.5</f>
        <v>2312</v>
      </c>
      <c r="H205" s="12">
        <f>SUM(E205*10%)+0.5</f>
        <v>771</v>
      </c>
      <c r="I205" s="12">
        <f>E205+F205+G205+H205</f>
        <v>11559</v>
      </c>
      <c r="J205" s="12">
        <v>800</v>
      </c>
      <c r="K205" s="12">
        <v>300</v>
      </c>
      <c r="L205" s="124">
        <f>SUM(I205:K205)</f>
        <v>12659</v>
      </c>
      <c r="M205" s="12">
        <f>ROUND(SUM(E205+F205)/12,0)</f>
        <v>706</v>
      </c>
      <c r="N205" s="12">
        <v>476</v>
      </c>
      <c r="O205" s="12">
        <f>ROUND(SUM(E205+F205)*13%,0)</f>
        <v>1102</v>
      </c>
      <c r="P205" s="12">
        <f>SUM(I205:O205)</f>
        <v>27602</v>
      </c>
      <c r="Q205" s="12">
        <f>ROUND(SUM(E205+F205)*12%,0)</f>
        <v>1017</v>
      </c>
      <c r="R205" s="11">
        <v>0</v>
      </c>
      <c r="S205" s="11">
        <v>0</v>
      </c>
      <c r="T205" s="11">
        <v>2000</v>
      </c>
      <c r="U205" s="11">
        <v>0</v>
      </c>
      <c r="V205" s="14">
        <f>P205-(M205+N205+O205+Q205+R205+S205+T205)</f>
        <v>22301</v>
      </c>
      <c r="W205" s="15" t="s">
        <v>25</v>
      </c>
    </row>
    <row r="206" spans="1:25" hidden="1">
      <c r="A206" s="84">
        <v>44136</v>
      </c>
      <c r="B206" s="89">
        <v>14</v>
      </c>
      <c r="C206" s="90" t="s">
        <v>54</v>
      </c>
      <c r="D206" s="44" t="s">
        <v>55</v>
      </c>
      <c r="E206" s="14">
        <f>7205+500</f>
        <v>7705</v>
      </c>
      <c r="F206" s="12">
        <f>SUM(E206*10%)+0.5</f>
        <v>771</v>
      </c>
      <c r="G206" s="12">
        <f>SUM(E206*30%)+0.5</f>
        <v>2312</v>
      </c>
      <c r="H206" s="12">
        <f>SUM(E206*10%)+0.5</f>
        <v>771</v>
      </c>
      <c r="I206" s="12">
        <f>E206+F206+G206+H206</f>
        <v>11559</v>
      </c>
      <c r="J206" s="12">
        <v>800</v>
      </c>
      <c r="K206" s="12">
        <v>300</v>
      </c>
      <c r="L206" s="124">
        <f>SUM(I206:K206)</f>
        <v>12659</v>
      </c>
      <c r="M206" s="12">
        <f>ROUND(SUM(E206+F206)/12,0)</f>
        <v>706</v>
      </c>
      <c r="N206" s="12">
        <v>476</v>
      </c>
      <c r="O206" s="12">
        <f>ROUND(SUM(E206+F206)*13%,0)</f>
        <v>1102</v>
      </c>
      <c r="P206" s="12">
        <f>SUM(I206:O206)</f>
        <v>27602</v>
      </c>
      <c r="Q206" s="12">
        <f>ROUND(SUM(E206+F206)*12%,0)</f>
        <v>1017</v>
      </c>
      <c r="R206" s="11">
        <v>0</v>
      </c>
      <c r="S206" s="11">
        <v>0</v>
      </c>
      <c r="T206" s="11">
        <v>2000</v>
      </c>
      <c r="U206" s="11">
        <v>0</v>
      </c>
      <c r="V206" s="14">
        <f>P206-(M206+N206+O206+Q206+R206+S206+T206)</f>
        <v>22301</v>
      </c>
      <c r="W206" s="15" t="s">
        <v>25</v>
      </c>
      <c r="X206" s="176"/>
      <c r="Y206" s="176"/>
    </row>
    <row r="207" spans="1:25" hidden="1">
      <c r="A207" s="84">
        <v>44166</v>
      </c>
      <c r="B207" s="89">
        <v>15</v>
      </c>
      <c r="C207" s="90" t="s">
        <v>54</v>
      </c>
      <c r="D207" s="44" t="s">
        <v>55</v>
      </c>
      <c r="E207" s="14">
        <f>7205+500</f>
        <v>7705</v>
      </c>
      <c r="F207" s="12">
        <f>SUM(E207*10%)+0.5</f>
        <v>771</v>
      </c>
      <c r="G207" s="12">
        <f>SUM(E207*30%)+0.5</f>
        <v>2312</v>
      </c>
      <c r="H207" s="12">
        <f>SUM(E207*10%)+0.5</f>
        <v>771</v>
      </c>
      <c r="I207" s="12">
        <f>E207+F207+G207+H207</f>
        <v>11559</v>
      </c>
      <c r="J207" s="12">
        <v>800</v>
      </c>
      <c r="K207" s="12">
        <v>300</v>
      </c>
      <c r="L207" s="124">
        <f>SUM(I207:K207)</f>
        <v>12659</v>
      </c>
      <c r="M207" s="12">
        <f>ROUND(SUM(E207+F207)/12,0)</f>
        <v>706</v>
      </c>
      <c r="N207" s="12">
        <v>476</v>
      </c>
      <c r="O207" s="12">
        <f>ROUND(SUM(E207+F207)*13%,0)</f>
        <v>1102</v>
      </c>
      <c r="P207" s="12">
        <f>SUM(I207:O207)</f>
        <v>27602</v>
      </c>
      <c r="Q207" s="12">
        <f>ROUND(SUM(E207+F207)*12%,0)</f>
        <v>1017</v>
      </c>
      <c r="R207" s="11">
        <v>0</v>
      </c>
      <c r="S207" s="11">
        <v>0</v>
      </c>
      <c r="T207" s="11">
        <v>2000</v>
      </c>
      <c r="U207" s="11">
        <v>0</v>
      </c>
      <c r="V207" s="14">
        <f>P207-(M207+N207+O207+Q207+R207+S207+T207)</f>
        <v>22301</v>
      </c>
      <c r="W207" s="15" t="s">
        <v>25</v>
      </c>
      <c r="X207" s="176"/>
      <c r="Y207" s="176"/>
    </row>
    <row r="208" spans="1:25" hidden="1">
      <c r="A208" s="84">
        <v>44197</v>
      </c>
      <c r="B208" s="89">
        <v>16</v>
      </c>
      <c r="C208" s="163" t="s">
        <v>54</v>
      </c>
      <c r="D208" s="44" t="s">
        <v>55</v>
      </c>
      <c r="E208" s="130">
        <f>7205+500</f>
        <v>7705</v>
      </c>
      <c r="F208" s="128">
        <f>SUM(E208*10%)+0.5</f>
        <v>771</v>
      </c>
      <c r="G208" s="128">
        <f>SUM(E208*30%)+0.5</f>
        <v>2312</v>
      </c>
      <c r="H208" s="128">
        <f>SUM(E208*10%)+0.5</f>
        <v>771</v>
      </c>
      <c r="I208" s="128">
        <f>E208+F208+G208+H208</f>
        <v>11559</v>
      </c>
      <c r="J208" s="128">
        <v>800</v>
      </c>
      <c r="K208" s="128">
        <v>300</v>
      </c>
      <c r="L208" s="124">
        <f>SUM(I208:K208)</f>
        <v>12659</v>
      </c>
      <c r="M208" s="128">
        <f>ROUND(SUM(E208+F208)/12,0)</f>
        <v>706</v>
      </c>
      <c r="N208" s="128">
        <v>476</v>
      </c>
      <c r="O208" s="128">
        <f>ROUND(SUM(E208+F208)*13%,0)</f>
        <v>1102</v>
      </c>
      <c r="P208" s="128">
        <f>SUM(I208:O208)</f>
        <v>27602</v>
      </c>
      <c r="Q208" s="128">
        <f>ROUND(SUM(E208+F208)*12%,0)</f>
        <v>1017</v>
      </c>
      <c r="R208" s="127">
        <v>0</v>
      </c>
      <c r="S208" s="127">
        <v>0</v>
      </c>
      <c r="T208" s="127">
        <v>2000</v>
      </c>
      <c r="U208" s="127">
        <v>0</v>
      </c>
      <c r="V208" s="130">
        <f>P208-(M208+N208+O208+Q208+R208+S208+T208)</f>
        <v>22301</v>
      </c>
      <c r="W208" s="15" t="s">
        <v>25</v>
      </c>
    </row>
    <row r="209" spans="1:25" hidden="1">
      <c r="A209" s="84">
        <v>44228</v>
      </c>
      <c r="B209" s="89">
        <v>16</v>
      </c>
      <c r="C209" s="163" t="s">
        <v>54</v>
      </c>
      <c r="D209" s="44" t="s">
        <v>55</v>
      </c>
      <c r="E209" s="130">
        <f>7205+500</f>
        <v>7705</v>
      </c>
      <c r="F209" s="128">
        <f>SUM(E209*10%)+0.5</f>
        <v>771</v>
      </c>
      <c r="G209" s="128">
        <f>SUM(E209*30%)+0.5</f>
        <v>2312</v>
      </c>
      <c r="H209" s="128">
        <f>SUM(E209*10%)+0.5</f>
        <v>771</v>
      </c>
      <c r="I209" s="128">
        <f>E209+F209+G209+H209</f>
        <v>11559</v>
      </c>
      <c r="J209" s="128">
        <v>800</v>
      </c>
      <c r="K209" s="128">
        <v>300</v>
      </c>
      <c r="L209" s="124">
        <f>SUM(I209:K209)</f>
        <v>12659</v>
      </c>
      <c r="M209" s="128">
        <f>ROUND(SUM(E209+F209)/12,0)</f>
        <v>706</v>
      </c>
      <c r="N209" s="128">
        <v>476</v>
      </c>
      <c r="O209" s="128">
        <f>ROUND(SUM(E209+F209)*13%,0)</f>
        <v>1102</v>
      </c>
      <c r="P209" s="128">
        <f>SUM(I209:O209)</f>
        <v>27602</v>
      </c>
      <c r="Q209" s="128">
        <f>ROUND(SUM(E209+F209)*12%,0)</f>
        <v>1017</v>
      </c>
      <c r="R209" s="127">
        <v>0</v>
      </c>
      <c r="S209" s="130">
        <v>0</v>
      </c>
      <c r="T209" s="130">
        <v>3000</v>
      </c>
      <c r="U209" s="130">
        <v>0</v>
      </c>
      <c r="V209" s="130">
        <f>P209-(M209+N209+O209+Q209+R209+S209+T209)</f>
        <v>21301</v>
      </c>
      <c r="W209" s="15" t="s">
        <v>25</v>
      </c>
    </row>
    <row r="210" spans="1:25" hidden="1">
      <c r="A210" s="84">
        <v>44256</v>
      </c>
      <c r="B210" s="89">
        <v>13</v>
      </c>
      <c r="C210" s="163" t="s">
        <v>54</v>
      </c>
      <c r="D210" s="44" t="s">
        <v>55</v>
      </c>
      <c r="E210" s="130">
        <f>7205+500</f>
        <v>7705</v>
      </c>
      <c r="F210" s="128">
        <f>SUM(E210*10%)+0.5</f>
        <v>771</v>
      </c>
      <c r="G210" s="128">
        <f>SUM(E210*30%)+0.5</f>
        <v>2312</v>
      </c>
      <c r="H210" s="128">
        <f>SUM(E210*10%)+0.5</f>
        <v>771</v>
      </c>
      <c r="I210" s="128">
        <f>E210+F210+G210+H210</f>
        <v>11559</v>
      </c>
      <c r="J210" s="128">
        <v>800</v>
      </c>
      <c r="K210" s="128">
        <v>300</v>
      </c>
      <c r="L210" s="128">
        <f>ROUND(SUM(E210+F210)/12,0)</f>
        <v>706</v>
      </c>
      <c r="M210" s="128">
        <v>476</v>
      </c>
      <c r="N210" s="128">
        <f>ROUND(SUM(E210+F210)*13%,0)</f>
        <v>1102</v>
      </c>
      <c r="O210" s="128">
        <f>SUM(I210:N210)</f>
        <v>14943</v>
      </c>
      <c r="P210" s="128">
        <f>ROUND(SUM(E210+F210)*12%,0)</f>
        <v>1017</v>
      </c>
      <c r="Q210" s="127">
        <v>0</v>
      </c>
      <c r="R210" s="127">
        <v>0</v>
      </c>
      <c r="S210" s="127">
        <v>3000</v>
      </c>
      <c r="T210" s="127">
        <v>0</v>
      </c>
      <c r="U210" s="127"/>
      <c r="V210" s="130">
        <f>O210-(L210+M210+N210+P210+Q210+R210+S210)</f>
        <v>8642</v>
      </c>
      <c r="W210" s="15" t="s">
        <v>25</v>
      </c>
    </row>
    <row r="211" spans="1:25" hidden="1">
      <c r="A211" s="84">
        <v>44044</v>
      </c>
      <c r="B211" s="49">
        <v>64</v>
      </c>
      <c r="C211" s="72" t="s">
        <v>142</v>
      </c>
      <c r="D211" s="40" t="s">
        <v>88</v>
      </c>
      <c r="E211" s="11">
        <v>8000</v>
      </c>
      <c r="F211" s="59">
        <v>0</v>
      </c>
      <c r="G211" s="59">
        <v>0</v>
      </c>
      <c r="H211" s="59">
        <v>0</v>
      </c>
      <c r="I211" s="12">
        <f>E211+F211+G211+H211</f>
        <v>8000</v>
      </c>
      <c r="J211" s="59">
        <v>0</v>
      </c>
      <c r="K211" s="59">
        <v>0</v>
      </c>
      <c r="L211" s="124">
        <f>SUM(I211:K211)</f>
        <v>8000</v>
      </c>
      <c r="M211" s="12">
        <v>0</v>
      </c>
      <c r="N211" s="59">
        <v>0</v>
      </c>
      <c r="O211" s="12">
        <v>0</v>
      </c>
      <c r="P211" s="12">
        <f>SUM(I211:O211)</f>
        <v>16000</v>
      </c>
      <c r="Q211" s="59">
        <v>0</v>
      </c>
      <c r="R211" s="11">
        <v>0</v>
      </c>
      <c r="S211" s="14">
        <v>0</v>
      </c>
      <c r="T211" s="14">
        <v>0</v>
      </c>
      <c r="U211" s="14">
        <v>0</v>
      </c>
      <c r="V211" s="14">
        <f>P211-(M211+N211+O211+Q211+R211+S211+T211)</f>
        <v>16000</v>
      </c>
      <c r="W211" s="50"/>
    </row>
    <row r="212" spans="1:25" hidden="1">
      <c r="A212" s="84">
        <v>44075</v>
      </c>
      <c r="B212" s="49">
        <v>63</v>
      </c>
      <c r="C212" s="72" t="s">
        <v>142</v>
      </c>
      <c r="D212" s="40" t="s">
        <v>88</v>
      </c>
      <c r="E212" s="14">
        <v>8000</v>
      </c>
      <c r="F212" s="12">
        <v>0</v>
      </c>
      <c r="G212" s="12">
        <v>0</v>
      </c>
      <c r="H212" s="12">
        <v>0</v>
      </c>
      <c r="I212" s="12">
        <f>E212+F212+G212+H212</f>
        <v>8000</v>
      </c>
      <c r="J212" s="12">
        <v>0</v>
      </c>
      <c r="K212" s="12">
        <v>0</v>
      </c>
      <c r="L212" s="124">
        <f>SUM(I212:K212)</f>
        <v>8000</v>
      </c>
      <c r="M212" s="12">
        <v>0</v>
      </c>
      <c r="N212" s="12">
        <v>0</v>
      </c>
      <c r="O212" s="12">
        <v>0</v>
      </c>
      <c r="P212" s="12">
        <f>SUM(I212:O212)</f>
        <v>16000</v>
      </c>
      <c r="Q212" s="12">
        <v>0</v>
      </c>
      <c r="R212" s="11">
        <v>0</v>
      </c>
      <c r="S212" s="11">
        <v>0</v>
      </c>
      <c r="T212" s="11">
        <v>0</v>
      </c>
      <c r="U212" s="11">
        <v>0</v>
      </c>
      <c r="V212" s="14">
        <f>P212-(M212+N212+O212+Q212+R212+S212+T212)</f>
        <v>16000</v>
      </c>
      <c r="W212" s="50"/>
      <c r="X212" s="176"/>
      <c r="Y212" s="176"/>
    </row>
    <row r="213" spans="1:25" hidden="1">
      <c r="A213" s="84">
        <v>44105</v>
      </c>
      <c r="B213" s="49">
        <v>63</v>
      </c>
      <c r="C213" s="72" t="s">
        <v>142</v>
      </c>
      <c r="D213" s="40" t="s">
        <v>88</v>
      </c>
      <c r="E213" s="14">
        <v>8000</v>
      </c>
      <c r="F213" s="12">
        <v>0</v>
      </c>
      <c r="G213" s="12">
        <v>0</v>
      </c>
      <c r="H213" s="12">
        <v>0</v>
      </c>
      <c r="I213" s="12">
        <f>E213+F213+G213+H213</f>
        <v>8000</v>
      </c>
      <c r="J213" s="12">
        <v>0</v>
      </c>
      <c r="K213" s="12">
        <v>0</v>
      </c>
      <c r="L213" s="124">
        <f>SUM(I213:K213)</f>
        <v>8000</v>
      </c>
      <c r="M213" s="12">
        <v>0</v>
      </c>
      <c r="N213" s="12">
        <v>0</v>
      </c>
      <c r="O213" s="12">
        <v>0</v>
      </c>
      <c r="P213" s="12">
        <f>SUM(I213:O213)</f>
        <v>16000</v>
      </c>
      <c r="Q213" s="12">
        <v>0</v>
      </c>
      <c r="R213" s="11">
        <v>0</v>
      </c>
      <c r="S213" s="11">
        <v>0</v>
      </c>
      <c r="T213" s="11">
        <v>0</v>
      </c>
      <c r="U213" s="11">
        <v>0</v>
      </c>
      <c r="V213" s="14">
        <f>P213-(M213+N213+O213+Q213+R213+S213+T213)</f>
        <v>16000</v>
      </c>
      <c r="W213" s="50"/>
      <c r="X213" s="176"/>
      <c r="Y213" s="176"/>
    </row>
    <row r="214" spans="1:25" hidden="1">
      <c r="A214" s="84">
        <v>44136</v>
      </c>
      <c r="B214" s="49">
        <v>62</v>
      </c>
      <c r="C214" s="72" t="s">
        <v>142</v>
      </c>
      <c r="D214" s="40" t="s">
        <v>88</v>
      </c>
      <c r="E214" s="14">
        <v>8000</v>
      </c>
      <c r="F214" s="12">
        <v>0</v>
      </c>
      <c r="G214" s="12">
        <v>0</v>
      </c>
      <c r="H214" s="12">
        <v>0</v>
      </c>
      <c r="I214" s="12">
        <f>E214+F214+G214+H214</f>
        <v>8000</v>
      </c>
      <c r="J214" s="12">
        <v>0</v>
      </c>
      <c r="K214" s="12">
        <v>0</v>
      </c>
      <c r="L214" s="124">
        <f>SUM(I214:K214)</f>
        <v>8000</v>
      </c>
      <c r="M214" s="12">
        <v>0</v>
      </c>
      <c r="N214" s="12">
        <v>0</v>
      </c>
      <c r="O214" s="12">
        <v>0</v>
      </c>
      <c r="P214" s="12">
        <f>SUM(I214:O214)</f>
        <v>16000</v>
      </c>
      <c r="Q214" s="12">
        <v>0</v>
      </c>
      <c r="R214" s="11">
        <v>0</v>
      </c>
      <c r="S214" s="11">
        <v>0</v>
      </c>
      <c r="T214" s="11">
        <v>0</v>
      </c>
      <c r="U214" s="11">
        <v>0</v>
      </c>
      <c r="V214" s="14">
        <f>P214-(M214+N214+O214+Q214+R214+S214+T214)</f>
        <v>16000</v>
      </c>
      <c r="W214" s="50"/>
      <c r="X214" s="176"/>
      <c r="Y214" s="176"/>
    </row>
    <row r="215" spans="1:25" hidden="1">
      <c r="A215" s="84">
        <v>43922</v>
      </c>
      <c r="B215" s="10">
        <v>45</v>
      </c>
      <c r="C215" s="97" t="s">
        <v>99</v>
      </c>
      <c r="D215" s="210" t="s">
        <v>100</v>
      </c>
      <c r="E215" s="11">
        <f>15526+1242</f>
        <v>16768</v>
      </c>
      <c r="F215" s="59">
        <f>SUM(E215*10%)+0.2</f>
        <v>1677.0000000000002</v>
      </c>
      <c r="G215" s="59">
        <f>SUM(E215*30%)-0.4</f>
        <v>5030</v>
      </c>
      <c r="H215" s="59">
        <f>SUM(E215*10%)+0.2</f>
        <v>1677.0000000000002</v>
      </c>
      <c r="I215" s="12">
        <f>E215+F215+G215+H215</f>
        <v>25152</v>
      </c>
      <c r="J215" s="59">
        <v>0</v>
      </c>
      <c r="K215" s="59">
        <v>0</v>
      </c>
      <c r="L215" s="124">
        <f>SUM(I215:K215)</f>
        <v>25152</v>
      </c>
      <c r="M215" s="12">
        <v>0</v>
      </c>
      <c r="N215" s="59">
        <v>0</v>
      </c>
      <c r="O215" s="12">
        <f>ROUND(SUM(E215+F215)*12.5%,0)+75</f>
        <v>2381</v>
      </c>
      <c r="P215" s="12">
        <f>SUM(I215:O215)</f>
        <v>52685</v>
      </c>
      <c r="Q215" s="59">
        <f>ROUND(SUM(E215+F215)*12%,0)</f>
        <v>2213</v>
      </c>
      <c r="R215" s="11">
        <v>0</v>
      </c>
      <c r="S215" s="60">
        <v>200</v>
      </c>
      <c r="T215" s="36">
        <v>0</v>
      </c>
      <c r="U215" s="36">
        <v>0</v>
      </c>
      <c r="V215" s="14">
        <f>P215-(M215+N215+O215+Q215+R215+S215+T215)</f>
        <v>47891</v>
      </c>
      <c r="W215" s="11">
        <v>1000</v>
      </c>
      <c r="X215" s="116">
        <f>V215-W215</f>
        <v>46891</v>
      </c>
      <c r="Y215" s="118" t="s">
        <v>25</v>
      </c>
    </row>
    <row r="216" spans="1:25" hidden="1">
      <c r="A216" s="84">
        <v>43952</v>
      </c>
      <c r="B216" s="10">
        <v>44</v>
      </c>
      <c r="C216" s="94" t="s">
        <v>99</v>
      </c>
      <c r="D216" s="210" t="s">
        <v>100</v>
      </c>
      <c r="E216" s="11">
        <f>15526+932</f>
        <v>16458</v>
      </c>
      <c r="F216" s="59">
        <f>SUM(E216*10%)+0.2</f>
        <v>1646.0000000000002</v>
      </c>
      <c r="G216" s="59">
        <f>SUM(E216*30%)-0.4</f>
        <v>4937</v>
      </c>
      <c r="H216" s="59">
        <f>SUM(E216*10%)+0.2</f>
        <v>1646.0000000000002</v>
      </c>
      <c r="I216" s="12">
        <f>E216+F216+G216+H216</f>
        <v>24687</v>
      </c>
      <c r="J216" s="59">
        <v>0</v>
      </c>
      <c r="K216" s="59">
        <v>0</v>
      </c>
      <c r="L216" s="124">
        <f>SUM(I216:K216)</f>
        <v>24687</v>
      </c>
      <c r="M216" s="59">
        <v>0</v>
      </c>
      <c r="N216" s="59">
        <v>0</v>
      </c>
      <c r="O216" s="59">
        <f>ROUND(SUM(E216+F216)*12.5%,0)+75</f>
        <v>2338</v>
      </c>
      <c r="P216" s="59">
        <f>SUM(I216:O216)</f>
        <v>51712</v>
      </c>
      <c r="Q216" s="59">
        <f>ROUND(SUM(E216+F216)*12%,0)</f>
        <v>2172</v>
      </c>
      <c r="R216" s="11">
        <v>0</v>
      </c>
      <c r="S216" s="60">
        <v>200</v>
      </c>
      <c r="T216" s="36">
        <v>0</v>
      </c>
      <c r="U216" s="36">
        <v>0</v>
      </c>
      <c r="V216" s="14">
        <f>P216-(M216+N216+O216+Q216+R216+S216+T216)</f>
        <v>47002</v>
      </c>
      <c r="W216" s="11"/>
      <c r="X216" s="116">
        <f>V216-W216</f>
        <v>47002</v>
      </c>
      <c r="Y216" s="118" t="s">
        <v>25</v>
      </c>
    </row>
    <row r="217" spans="1:25" hidden="1">
      <c r="A217" s="84">
        <v>43983</v>
      </c>
      <c r="B217" s="10">
        <v>43</v>
      </c>
      <c r="C217" s="37" t="s">
        <v>99</v>
      </c>
      <c r="D217" s="71" t="s">
        <v>100</v>
      </c>
      <c r="E217" s="11">
        <f>15526+1087</f>
        <v>16613</v>
      </c>
      <c r="F217" s="12">
        <f>SUM(E217*10%)-0.3</f>
        <v>1661.0000000000002</v>
      </c>
      <c r="G217" s="12">
        <f>SUM(E217*30%)+0.1</f>
        <v>4984</v>
      </c>
      <c r="H217" s="12">
        <f>SUM(E217*10%)-0.3</f>
        <v>1661.0000000000002</v>
      </c>
      <c r="I217" s="12">
        <f>E217+F217+G217+H217</f>
        <v>24919</v>
      </c>
      <c r="J217" s="12">
        <v>0</v>
      </c>
      <c r="K217" s="12">
        <v>0</v>
      </c>
      <c r="L217" s="124">
        <f>SUM(I217:K217)</f>
        <v>24919</v>
      </c>
      <c r="M217" s="12">
        <v>0</v>
      </c>
      <c r="N217" s="12">
        <v>0</v>
      </c>
      <c r="O217" s="12">
        <f>ROUND(SUM(E217+F217)*12.5%,0)+75</f>
        <v>2359</v>
      </c>
      <c r="P217" s="12">
        <f>SUM(I217:O217)</f>
        <v>52197</v>
      </c>
      <c r="Q217" s="12">
        <f>ROUND(SUM(E217+F217)*12%,0)</f>
        <v>2193</v>
      </c>
      <c r="R217" s="11">
        <v>0</v>
      </c>
      <c r="S217" s="28">
        <v>200</v>
      </c>
      <c r="T217" s="23">
        <v>0</v>
      </c>
      <c r="U217" s="23">
        <v>0</v>
      </c>
      <c r="V217" s="14">
        <f>P217-(M217+N217+O217+Q217+R217+S217+T217)</f>
        <v>47445</v>
      </c>
      <c r="W217" s="70" t="s">
        <v>25</v>
      </c>
    </row>
    <row r="218" spans="1:25" hidden="1">
      <c r="A218" s="84">
        <v>44013</v>
      </c>
      <c r="B218" s="10">
        <v>43</v>
      </c>
      <c r="C218" s="37" t="s">
        <v>99</v>
      </c>
      <c r="D218" s="71" t="s">
        <v>100</v>
      </c>
      <c r="E218" s="11">
        <f>15526+1087</f>
        <v>16613</v>
      </c>
      <c r="F218" s="59">
        <f>SUM(E218*10%)-0.3</f>
        <v>1661.0000000000002</v>
      </c>
      <c r="G218" s="59">
        <f>SUM(E218*30%)+0.1</f>
        <v>4984</v>
      </c>
      <c r="H218" s="59">
        <f>SUM(E218*10%)-0.3</f>
        <v>1661.0000000000002</v>
      </c>
      <c r="I218" s="12">
        <f>E218+F218+G218+H218</f>
        <v>24919</v>
      </c>
      <c r="J218" s="59">
        <v>0</v>
      </c>
      <c r="K218" s="59">
        <v>0</v>
      </c>
      <c r="L218" s="124">
        <f>SUM(I218:K218)</f>
        <v>24919</v>
      </c>
      <c r="M218" s="59">
        <v>0</v>
      </c>
      <c r="N218" s="59">
        <v>0</v>
      </c>
      <c r="O218" s="12">
        <f>ROUND(SUM(E218+F218)*12.5%,0)+75</f>
        <v>2359</v>
      </c>
      <c r="P218" s="12">
        <f>SUM(I218:O218)</f>
        <v>52197</v>
      </c>
      <c r="Q218" s="59">
        <f>ROUND(SUM(E218+F218)*12%,0)</f>
        <v>2193</v>
      </c>
      <c r="R218" s="11">
        <v>0</v>
      </c>
      <c r="S218" s="60">
        <v>200</v>
      </c>
      <c r="T218" s="36">
        <v>0</v>
      </c>
      <c r="U218" s="36">
        <v>0</v>
      </c>
      <c r="V218" s="14">
        <f>P218-(M218+N218+O218+Q218+R218+S218+T218)</f>
        <v>47445</v>
      </c>
      <c r="W218" s="70" t="s">
        <v>25</v>
      </c>
    </row>
    <row r="219" spans="1:25" hidden="1">
      <c r="A219" s="84">
        <v>44044</v>
      </c>
      <c r="B219" s="10">
        <v>42</v>
      </c>
      <c r="C219" s="37" t="s">
        <v>99</v>
      </c>
      <c r="D219" s="71" t="s">
        <v>100</v>
      </c>
      <c r="E219" s="11">
        <f>15526+1087</f>
        <v>16613</v>
      </c>
      <c r="F219" s="59">
        <f>SUM(E219*10%)-0.3</f>
        <v>1661.0000000000002</v>
      </c>
      <c r="G219" s="59">
        <f>SUM(E219*30%)+0.1</f>
        <v>4984</v>
      </c>
      <c r="H219" s="59">
        <f>SUM(E219*10%)-0.3</f>
        <v>1661.0000000000002</v>
      </c>
      <c r="I219" s="12">
        <f>E219+F219+G219+H219</f>
        <v>24919</v>
      </c>
      <c r="J219" s="59">
        <v>0</v>
      </c>
      <c r="K219" s="59">
        <v>0</v>
      </c>
      <c r="L219" s="124">
        <f>SUM(I219:K219)</f>
        <v>24919</v>
      </c>
      <c r="M219" s="59">
        <v>0</v>
      </c>
      <c r="N219" s="59">
        <v>0</v>
      </c>
      <c r="O219" s="12">
        <f>ROUND(SUM(E219+F219)*12.5%,0)+75</f>
        <v>2359</v>
      </c>
      <c r="P219" s="12">
        <f>SUM(I219:O219)</f>
        <v>52197</v>
      </c>
      <c r="Q219" s="59">
        <f>ROUND(SUM(E219+F219)*12%,0)</f>
        <v>2193</v>
      </c>
      <c r="R219" s="11">
        <v>0</v>
      </c>
      <c r="S219" s="60">
        <v>200</v>
      </c>
      <c r="T219" s="36">
        <v>0</v>
      </c>
      <c r="U219" s="36">
        <v>0</v>
      </c>
      <c r="V219" s="14">
        <f>P219-(M219+N219+O219+Q219+R219+S219+T219)</f>
        <v>47445</v>
      </c>
      <c r="W219" s="70" t="s">
        <v>25</v>
      </c>
    </row>
    <row r="220" spans="1:25" hidden="1">
      <c r="A220" s="84">
        <v>44075</v>
      </c>
      <c r="B220" s="10">
        <v>42</v>
      </c>
      <c r="C220" s="37" t="s">
        <v>99</v>
      </c>
      <c r="D220" s="71" t="s">
        <v>100</v>
      </c>
      <c r="E220" s="11">
        <f>15526+1087</f>
        <v>16613</v>
      </c>
      <c r="F220" s="59">
        <f>SUM(E220*10%)-0.3</f>
        <v>1661.0000000000002</v>
      </c>
      <c r="G220" s="59">
        <f>SUM(E220*30%)+0.1</f>
        <v>4984</v>
      </c>
      <c r="H220" s="59">
        <f>SUM(E220*10%)-0.3</f>
        <v>1661.0000000000002</v>
      </c>
      <c r="I220" s="12">
        <f>E220+F220+G220+H220</f>
        <v>24919</v>
      </c>
      <c r="J220" s="59">
        <v>0</v>
      </c>
      <c r="K220" s="59">
        <v>0</v>
      </c>
      <c r="L220" s="124">
        <f>SUM(I220:K220)</f>
        <v>24919</v>
      </c>
      <c r="M220" s="59">
        <v>0</v>
      </c>
      <c r="N220" s="59">
        <v>0</v>
      </c>
      <c r="O220" s="12">
        <f>ROUND(SUM(E220+F220)*12.5%,0)+75</f>
        <v>2359</v>
      </c>
      <c r="P220" s="12">
        <f>SUM(I220:O220)</f>
        <v>52197</v>
      </c>
      <c r="Q220" s="59">
        <f>ROUND(SUM(E220+F220)*12%,0)</f>
        <v>2193</v>
      </c>
      <c r="R220" s="11">
        <v>0</v>
      </c>
      <c r="S220" s="60">
        <v>200</v>
      </c>
      <c r="T220" s="36">
        <v>0</v>
      </c>
      <c r="U220" s="36">
        <v>0</v>
      </c>
      <c r="V220" s="14">
        <f>P220-(M220+N220+O220+Q220+R220+S220+T220)</f>
        <v>47445</v>
      </c>
      <c r="W220" s="70" t="s">
        <v>25</v>
      </c>
    </row>
    <row r="221" spans="1:25" hidden="1">
      <c r="A221" s="84">
        <v>44105</v>
      </c>
      <c r="B221" s="10">
        <v>42</v>
      </c>
      <c r="C221" s="37" t="s">
        <v>99</v>
      </c>
      <c r="D221" s="71" t="s">
        <v>100</v>
      </c>
      <c r="E221" s="11">
        <f>15526+1087</f>
        <v>16613</v>
      </c>
      <c r="F221" s="59">
        <f>SUM(E221*10%)-0.3</f>
        <v>1661.0000000000002</v>
      </c>
      <c r="G221" s="59">
        <f>SUM(E221*30%)+0.1</f>
        <v>4984</v>
      </c>
      <c r="H221" s="59">
        <f>SUM(E221*10%)-0.3</f>
        <v>1661.0000000000002</v>
      </c>
      <c r="I221" s="12">
        <f>E221+F221+G221+H221</f>
        <v>24919</v>
      </c>
      <c r="J221" s="59">
        <v>0</v>
      </c>
      <c r="K221" s="59">
        <v>0</v>
      </c>
      <c r="L221" s="124">
        <f>SUM(I221:K221)</f>
        <v>24919</v>
      </c>
      <c r="M221" s="59">
        <v>0</v>
      </c>
      <c r="N221" s="59">
        <v>0</v>
      </c>
      <c r="O221" s="12">
        <f>ROUND(SUM(E221+F221)*12.5%,0)+75</f>
        <v>2359</v>
      </c>
      <c r="P221" s="12">
        <f>SUM(I221:O221)</f>
        <v>52197</v>
      </c>
      <c r="Q221" s="59">
        <f>ROUND(SUM(E221+F221)*12%,0)</f>
        <v>2193</v>
      </c>
      <c r="R221" s="11">
        <v>0</v>
      </c>
      <c r="S221" s="60">
        <v>200</v>
      </c>
      <c r="T221" s="36">
        <v>0</v>
      </c>
      <c r="U221" s="36">
        <v>0</v>
      </c>
      <c r="V221" s="14">
        <f>P221-(M221+N221+O221+Q221+R221+S221+T221)</f>
        <v>47445</v>
      </c>
      <c r="W221" s="70" t="s">
        <v>25</v>
      </c>
    </row>
    <row r="222" spans="1:25" hidden="1">
      <c r="A222" s="84">
        <v>44136</v>
      </c>
      <c r="B222" s="10">
        <v>41</v>
      </c>
      <c r="C222" s="37" t="s">
        <v>99</v>
      </c>
      <c r="D222" s="71" t="s">
        <v>100</v>
      </c>
      <c r="E222" s="11">
        <f>15526+1087</f>
        <v>16613</v>
      </c>
      <c r="F222" s="59">
        <f>SUM(E222*10%)-0.3</f>
        <v>1661.0000000000002</v>
      </c>
      <c r="G222" s="59">
        <f>SUM(E222*30%)+0.1</f>
        <v>4984</v>
      </c>
      <c r="H222" s="59">
        <f>SUM(E222*10%)-0.3</f>
        <v>1661.0000000000002</v>
      </c>
      <c r="I222" s="12">
        <f>E222+F222+G222+H222</f>
        <v>24919</v>
      </c>
      <c r="J222" s="59">
        <v>0</v>
      </c>
      <c r="K222" s="59">
        <v>0</v>
      </c>
      <c r="L222" s="124">
        <f>SUM(I222:K222)</f>
        <v>24919</v>
      </c>
      <c r="M222" s="59">
        <v>0</v>
      </c>
      <c r="N222" s="59">
        <v>0</v>
      </c>
      <c r="O222" s="12">
        <f>ROUND(SUM(E222+F222)*12.5%,0)+75</f>
        <v>2359</v>
      </c>
      <c r="P222" s="12">
        <f>SUM(I222:O222)</f>
        <v>52197</v>
      </c>
      <c r="Q222" s="59">
        <f>ROUND(SUM(E222+F222)*12%,0)</f>
        <v>2193</v>
      </c>
      <c r="R222" s="11">
        <v>0</v>
      </c>
      <c r="S222" s="60">
        <v>200</v>
      </c>
      <c r="T222" s="36">
        <v>0</v>
      </c>
      <c r="U222" s="36">
        <v>0</v>
      </c>
      <c r="V222" s="14">
        <f>P222-(M222+N222+O222+Q222+R222+S222+T222)</f>
        <v>47445</v>
      </c>
      <c r="W222" s="70" t="s">
        <v>25</v>
      </c>
      <c r="X222" s="176"/>
      <c r="Y222" s="176"/>
    </row>
    <row r="223" spans="1:25" hidden="1">
      <c r="A223" s="84">
        <v>44166</v>
      </c>
      <c r="B223" s="87">
        <v>2</v>
      </c>
      <c r="C223" s="37" t="s">
        <v>99</v>
      </c>
      <c r="D223" s="10" t="s">
        <v>24</v>
      </c>
      <c r="E223" s="11">
        <f>15526+1087</f>
        <v>16613</v>
      </c>
      <c r="F223" s="59">
        <f>SUM(E223*10%)-0.3</f>
        <v>1661.0000000000002</v>
      </c>
      <c r="G223" s="59">
        <f>SUM(E223*30%)+0.1</f>
        <v>4984</v>
      </c>
      <c r="H223" s="59">
        <f>SUM(E223*10%)-0.3</f>
        <v>1661.0000000000002</v>
      </c>
      <c r="I223" s="12">
        <f>E223+F223+G223+H223</f>
        <v>24919</v>
      </c>
      <c r="J223" s="59">
        <v>0</v>
      </c>
      <c r="K223" s="59">
        <v>0</v>
      </c>
      <c r="L223" s="124">
        <f>SUM(I223:K223)</f>
        <v>24919</v>
      </c>
      <c r="M223" s="59">
        <v>0</v>
      </c>
      <c r="N223" s="59">
        <v>0</v>
      </c>
      <c r="O223" s="12">
        <f>ROUND(SUM(E223+F223)*12.5%,0)+75</f>
        <v>2359</v>
      </c>
      <c r="P223" s="12">
        <f>SUM(I223:O223)</f>
        <v>52197</v>
      </c>
      <c r="Q223" s="59">
        <f>ROUND(SUM(E223+F223)*12%,0)</f>
        <v>2193</v>
      </c>
      <c r="R223" s="11">
        <v>0</v>
      </c>
      <c r="S223" s="60">
        <v>200</v>
      </c>
      <c r="T223" s="36">
        <v>0</v>
      </c>
      <c r="U223" s="36">
        <v>0</v>
      </c>
      <c r="V223" s="14">
        <f>P223-(M223+N223+O223+Q223+R223+S223+T223)</f>
        <v>47445</v>
      </c>
      <c r="W223" s="70" t="s">
        <v>25</v>
      </c>
      <c r="X223" s="176"/>
      <c r="Y223" s="176"/>
    </row>
    <row r="224" spans="1:25" hidden="1">
      <c r="A224" s="84">
        <v>44197</v>
      </c>
      <c r="B224" s="156">
        <v>2</v>
      </c>
      <c r="C224" s="131" t="s">
        <v>99</v>
      </c>
      <c r="D224" s="126" t="s">
        <v>24</v>
      </c>
      <c r="E224" s="127">
        <f>15526+1087</f>
        <v>16613</v>
      </c>
      <c r="F224" s="132">
        <f>SUM(E224*10%)-0.3</f>
        <v>1661.0000000000002</v>
      </c>
      <c r="G224" s="132">
        <f>SUM(E224*30%)+0.1</f>
        <v>4984</v>
      </c>
      <c r="H224" s="132">
        <f>SUM(E224*10%)-0.3</f>
        <v>1661.0000000000002</v>
      </c>
      <c r="I224" s="128">
        <f>E224+F224+G224+H224</f>
        <v>24919</v>
      </c>
      <c r="J224" s="132">
        <v>0</v>
      </c>
      <c r="K224" s="132">
        <v>0</v>
      </c>
      <c r="L224" s="124">
        <f>SUM(I224:K224)</f>
        <v>24919</v>
      </c>
      <c r="M224" s="132">
        <v>0</v>
      </c>
      <c r="N224" s="132">
        <v>0</v>
      </c>
      <c r="O224" s="128">
        <f>ROUND(SUM(E224+F224)*12.5%,0)+75</f>
        <v>2359</v>
      </c>
      <c r="P224" s="128">
        <f>SUM(I224:O224)</f>
        <v>52197</v>
      </c>
      <c r="Q224" s="132">
        <f>ROUND(SUM(E224+F224)*12%,0)</f>
        <v>2193</v>
      </c>
      <c r="R224" s="127">
        <v>0</v>
      </c>
      <c r="S224" s="133">
        <v>200</v>
      </c>
      <c r="T224" s="134">
        <v>0</v>
      </c>
      <c r="U224" s="134">
        <v>0</v>
      </c>
      <c r="V224" s="130">
        <f>P224-(M224+N224+O224+Q224+R224+S224+T224)</f>
        <v>47445</v>
      </c>
      <c r="W224" s="70" t="s">
        <v>25</v>
      </c>
      <c r="X224" s="176"/>
      <c r="Y224" s="176"/>
    </row>
    <row r="225" spans="1:25" hidden="1">
      <c r="A225" s="84">
        <v>44228</v>
      </c>
      <c r="B225" s="126">
        <v>33</v>
      </c>
      <c r="C225" s="37" t="s">
        <v>99</v>
      </c>
      <c r="D225" s="10" t="s">
        <v>160</v>
      </c>
      <c r="E225" s="127">
        <v>14732</v>
      </c>
      <c r="F225" s="132">
        <f>SUM(E225*10%)+0.8</f>
        <v>1474</v>
      </c>
      <c r="G225" s="132">
        <f>SUM(E225*30%)-0.6</f>
        <v>4418.9999999999991</v>
      </c>
      <c r="H225" s="132">
        <f>SUM(E225*10%)+0.8</f>
        <v>1474</v>
      </c>
      <c r="I225" s="128">
        <f>E225+F225+G225+H225</f>
        <v>22099</v>
      </c>
      <c r="J225" s="132">
        <v>800</v>
      </c>
      <c r="K225" s="132">
        <v>500</v>
      </c>
      <c r="L225" s="124">
        <f>SUM(I225:K225)</f>
        <v>23399</v>
      </c>
      <c r="M225" s="132">
        <f>ROUND(SUM(E225+F225)/12,0)</f>
        <v>1351</v>
      </c>
      <c r="N225" s="132">
        <v>350</v>
      </c>
      <c r="O225" s="128">
        <f>ROUND(SUM(E225+F225)*12.5%,0)+75</f>
        <v>2101</v>
      </c>
      <c r="P225" s="128">
        <f>SUM(I225:O225)</f>
        <v>50600</v>
      </c>
      <c r="Q225" s="132">
        <f>ROUND(SUM(E225+F225)*12%,0)</f>
        <v>1945</v>
      </c>
      <c r="R225" s="127">
        <v>0</v>
      </c>
      <c r="S225" s="133">
        <v>200</v>
      </c>
      <c r="T225" s="134">
        <v>0</v>
      </c>
      <c r="U225" s="134">
        <v>0</v>
      </c>
      <c r="V225" s="130">
        <f>P225-(M225+N225+O225+Q225+R225+S225+T225)</f>
        <v>44653</v>
      </c>
      <c r="W225" s="154"/>
    </row>
    <row r="226" spans="1:25" hidden="1">
      <c r="A226" s="84">
        <v>44256</v>
      </c>
      <c r="B226" s="126">
        <v>31</v>
      </c>
      <c r="C226" s="37" t="s">
        <v>99</v>
      </c>
      <c r="D226" s="10" t="s">
        <v>160</v>
      </c>
      <c r="E226" s="127">
        <v>14732</v>
      </c>
      <c r="F226" s="132">
        <f>SUM(E226*10%)+0.8</f>
        <v>1474</v>
      </c>
      <c r="G226" s="132">
        <f>SUM(E226*30%)-0.6</f>
        <v>4418.9999999999991</v>
      </c>
      <c r="H226" s="132">
        <f>SUM(E226*10%)+0.8</f>
        <v>1474</v>
      </c>
      <c r="I226" s="128">
        <f>E226+F226+G226+H226</f>
        <v>22099</v>
      </c>
      <c r="J226" s="132">
        <v>800</v>
      </c>
      <c r="K226" s="132">
        <v>500</v>
      </c>
      <c r="L226" s="124">
        <f>SUM(I226:K226)</f>
        <v>23399</v>
      </c>
      <c r="M226" s="132">
        <v>350</v>
      </c>
      <c r="N226" s="132">
        <f>ROUND(SUM(E226+F226)*12.5%,0)+75</f>
        <v>2101</v>
      </c>
      <c r="O226" s="128">
        <f>SUM(I226:N226)</f>
        <v>49249</v>
      </c>
      <c r="P226" s="128">
        <f>ROUND(SUM(E226+F226)*12%,0)</f>
        <v>1945</v>
      </c>
      <c r="Q226" s="132">
        <f>ROUND(SUM(E226+F226)*12%,0)</f>
        <v>1945</v>
      </c>
      <c r="R226" s="141">
        <v>200</v>
      </c>
      <c r="S226" s="133">
        <v>200</v>
      </c>
      <c r="T226" s="134">
        <v>0</v>
      </c>
      <c r="U226" s="134"/>
      <c r="V226" s="130">
        <f>O226-(L226+M226+N226+P226+Q226+R226+S226)</f>
        <v>19109</v>
      </c>
      <c r="W226" s="154"/>
    </row>
    <row r="227" spans="1:25" hidden="1">
      <c r="A227" s="84">
        <v>43922</v>
      </c>
      <c r="B227" s="38">
        <v>13</v>
      </c>
      <c r="C227" s="39" t="s">
        <v>50</v>
      </c>
      <c r="D227" s="40" t="s">
        <v>51</v>
      </c>
      <c r="E227" s="11">
        <f>14066+720</f>
        <v>14786</v>
      </c>
      <c r="F227" s="59">
        <f>SUM(E227*10%)+0.4</f>
        <v>1479.0000000000002</v>
      </c>
      <c r="G227" s="59">
        <f>SUM(E227*30%)+0.2</f>
        <v>4436</v>
      </c>
      <c r="H227" s="59">
        <f>SUM(E227*10%)+0.4</f>
        <v>1479.0000000000002</v>
      </c>
      <c r="I227" s="12">
        <f>E227+F227+G227+H227</f>
        <v>22180</v>
      </c>
      <c r="J227" s="59">
        <v>800</v>
      </c>
      <c r="K227" s="59">
        <v>300</v>
      </c>
      <c r="L227" s="124">
        <f>SUM(I227:K227)</f>
        <v>23280</v>
      </c>
      <c r="M227" s="59">
        <f>ROUND(SUM(E227+F227)/12,0)</f>
        <v>1355</v>
      </c>
      <c r="N227" s="59">
        <v>1176</v>
      </c>
      <c r="O227" s="12">
        <f>ROUND(SUM(E227+F227)*12.5%,0)+75</f>
        <v>2108</v>
      </c>
      <c r="P227" s="12">
        <f>SUM(I227:O227)</f>
        <v>51199</v>
      </c>
      <c r="Q227" s="59">
        <f>ROUND(SUM(E227+F227)*12%,0)</f>
        <v>1952</v>
      </c>
      <c r="R227" s="11">
        <v>0</v>
      </c>
      <c r="S227" s="14">
        <v>200</v>
      </c>
      <c r="T227" s="14">
        <v>0</v>
      </c>
      <c r="U227" s="14">
        <v>0</v>
      </c>
      <c r="V227" s="14">
        <f>P227-(M227+N227+O227+Q227+R227+S227+T227)</f>
        <v>44408</v>
      </c>
      <c r="W227" s="11">
        <v>900</v>
      </c>
      <c r="X227" s="116">
        <f>V227-W227</f>
        <v>43508</v>
      </c>
      <c r="Y227" s="121" t="s">
        <v>25</v>
      </c>
    </row>
    <row r="228" spans="1:25" hidden="1">
      <c r="A228" s="84">
        <v>43952</v>
      </c>
      <c r="B228" s="38">
        <v>13</v>
      </c>
      <c r="C228" s="39" t="s">
        <v>50</v>
      </c>
      <c r="D228" s="40" t="s">
        <v>51</v>
      </c>
      <c r="E228" s="11">
        <f>14066+720</f>
        <v>14786</v>
      </c>
      <c r="F228" s="59">
        <f>SUM(E228*10%)+0.4</f>
        <v>1479.0000000000002</v>
      </c>
      <c r="G228" s="59">
        <f>SUM(E228*30%)+0.2</f>
        <v>4436</v>
      </c>
      <c r="H228" s="59">
        <f>SUM(E228*10%)+0.4</f>
        <v>1479.0000000000002</v>
      </c>
      <c r="I228" s="12">
        <f>E228+F228+G228+H228</f>
        <v>22180</v>
      </c>
      <c r="J228" s="59">
        <v>800</v>
      </c>
      <c r="K228" s="59">
        <v>300</v>
      </c>
      <c r="L228" s="124">
        <f>SUM(I228:K228)</f>
        <v>23280</v>
      </c>
      <c r="M228" s="59">
        <f>ROUND(SUM(E228+F228)/12,0)</f>
        <v>1355</v>
      </c>
      <c r="N228" s="59">
        <v>1176</v>
      </c>
      <c r="O228" s="12">
        <f>ROUND(SUM(E228+F228)*12.5%,0)+75</f>
        <v>2108</v>
      </c>
      <c r="P228" s="12">
        <f>SUM(I228:O228)</f>
        <v>51199</v>
      </c>
      <c r="Q228" s="59">
        <f>ROUND(SUM(E228+F228)*12%,0)</f>
        <v>1952</v>
      </c>
      <c r="R228" s="11">
        <v>0</v>
      </c>
      <c r="S228" s="14">
        <v>200</v>
      </c>
      <c r="T228" s="14">
        <v>0</v>
      </c>
      <c r="U228" s="14">
        <v>0</v>
      </c>
      <c r="V228" s="14">
        <f>P228-(M228+N228+O228+Q228+R228+S228+T228)</f>
        <v>44408</v>
      </c>
      <c r="W228" s="11"/>
      <c r="X228" s="116">
        <f>V228-W228</f>
        <v>44408</v>
      </c>
      <c r="Y228" s="121" t="s">
        <v>25</v>
      </c>
    </row>
    <row r="229" spans="1:25" hidden="1">
      <c r="A229" s="84">
        <v>43983</v>
      </c>
      <c r="B229" s="38">
        <v>12</v>
      </c>
      <c r="C229" s="39" t="s">
        <v>50</v>
      </c>
      <c r="D229" s="40" t="s">
        <v>51</v>
      </c>
      <c r="E229" s="11">
        <f>14066+720</f>
        <v>14786</v>
      </c>
      <c r="F229" s="59">
        <f>SUM(E229*10%)+0.4</f>
        <v>1479.0000000000002</v>
      </c>
      <c r="G229" s="59">
        <f>SUM(E229*30%)+0.2</f>
        <v>4436</v>
      </c>
      <c r="H229" s="59">
        <f>SUM(E229*10%)+0.4</f>
        <v>1479.0000000000002</v>
      </c>
      <c r="I229" s="12">
        <f>E229+F229+G229+H229</f>
        <v>22180</v>
      </c>
      <c r="J229" s="59">
        <v>800</v>
      </c>
      <c r="K229" s="59">
        <v>300</v>
      </c>
      <c r="L229" s="124">
        <f>SUM(I229:K229)</f>
        <v>23280</v>
      </c>
      <c r="M229" s="59">
        <f>ROUND(SUM(E229+F229)/12,0)</f>
        <v>1355</v>
      </c>
      <c r="N229" s="59">
        <v>1176</v>
      </c>
      <c r="O229" s="12">
        <f>ROUND(SUM(E229+F229)*12.5%,0)+75</f>
        <v>2108</v>
      </c>
      <c r="P229" s="12">
        <f>SUM(I229:O229)</f>
        <v>51199</v>
      </c>
      <c r="Q229" s="59">
        <f>ROUND(SUM(E229+F229)*12%,0)</f>
        <v>1952</v>
      </c>
      <c r="R229" s="11">
        <v>0</v>
      </c>
      <c r="S229" s="14">
        <v>200</v>
      </c>
      <c r="T229" s="14">
        <v>0</v>
      </c>
      <c r="U229" s="14">
        <v>0</v>
      </c>
      <c r="V229" s="14">
        <f>P229-(M229+N229+O229+Q229+R229+S229+T229)</f>
        <v>44408</v>
      </c>
      <c r="W229" s="30" t="s">
        <v>25</v>
      </c>
    </row>
    <row r="230" spans="1:25" hidden="1">
      <c r="A230" s="84">
        <v>44013</v>
      </c>
      <c r="B230" s="38">
        <v>12</v>
      </c>
      <c r="C230" s="39" t="s">
        <v>50</v>
      </c>
      <c r="D230" s="40" t="s">
        <v>51</v>
      </c>
      <c r="E230" s="11">
        <f>14066+720</f>
        <v>14786</v>
      </c>
      <c r="F230" s="59">
        <f>SUM(E230*10%)+0.4</f>
        <v>1479.0000000000002</v>
      </c>
      <c r="G230" s="59">
        <f>SUM(E230*30%)+0.2</f>
        <v>4436</v>
      </c>
      <c r="H230" s="59">
        <f>SUM(E230*10%)+0.4</f>
        <v>1479.0000000000002</v>
      </c>
      <c r="I230" s="12">
        <f>E230+F230+G230+H230</f>
        <v>22180</v>
      </c>
      <c r="J230" s="59">
        <v>800</v>
      </c>
      <c r="K230" s="59">
        <v>300</v>
      </c>
      <c r="L230" s="124">
        <f>SUM(I230:K230)</f>
        <v>23280</v>
      </c>
      <c r="M230" s="59">
        <f>ROUND(SUM(E230+F230)/12,0)</f>
        <v>1355</v>
      </c>
      <c r="N230" s="59">
        <v>1176</v>
      </c>
      <c r="O230" s="12">
        <f>ROUND(SUM(E230+F230)*12.5%,0)+75</f>
        <v>2108</v>
      </c>
      <c r="P230" s="12">
        <f>SUM(I230:O230)</f>
        <v>51199</v>
      </c>
      <c r="Q230" s="59">
        <f>ROUND(SUM(E230+F230)*12%,0)</f>
        <v>1952</v>
      </c>
      <c r="R230" s="11">
        <v>0</v>
      </c>
      <c r="S230" s="14">
        <v>200</v>
      </c>
      <c r="T230" s="14">
        <v>0</v>
      </c>
      <c r="U230" s="14">
        <v>0</v>
      </c>
      <c r="V230" s="14">
        <f>P230-(M230+N230+O230+Q230+R230+S230+T230)</f>
        <v>44408</v>
      </c>
      <c r="W230" s="30" t="s">
        <v>25</v>
      </c>
    </row>
    <row r="231" spans="1:25" hidden="1">
      <c r="A231" s="84">
        <v>44044</v>
      </c>
      <c r="B231" s="38">
        <v>12</v>
      </c>
      <c r="C231" s="39" t="s">
        <v>50</v>
      </c>
      <c r="D231" s="40" t="s">
        <v>51</v>
      </c>
      <c r="E231" s="11">
        <f>14066+720</f>
        <v>14786</v>
      </c>
      <c r="F231" s="59">
        <f>SUM(E231*10%)+0.4</f>
        <v>1479.0000000000002</v>
      </c>
      <c r="G231" s="59">
        <f>SUM(E231*30%)+0.2</f>
        <v>4436</v>
      </c>
      <c r="H231" s="59">
        <f>SUM(E231*10%)+0.4</f>
        <v>1479.0000000000002</v>
      </c>
      <c r="I231" s="12">
        <f>E231+F231+G231+H231</f>
        <v>22180</v>
      </c>
      <c r="J231" s="59">
        <v>800</v>
      </c>
      <c r="K231" s="59">
        <v>300</v>
      </c>
      <c r="L231" s="124">
        <f>SUM(I231:K231)</f>
        <v>23280</v>
      </c>
      <c r="M231" s="59">
        <f>ROUND(SUM(E231+F231)/12,0)</f>
        <v>1355</v>
      </c>
      <c r="N231" s="59">
        <v>1176</v>
      </c>
      <c r="O231" s="12">
        <f>ROUND(SUM(E231+F231)*12.5%,0)+75</f>
        <v>2108</v>
      </c>
      <c r="P231" s="12">
        <f>SUM(I231:O231)</f>
        <v>51199</v>
      </c>
      <c r="Q231" s="59">
        <f>ROUND(SUM(E231+F231)*12%,0)</f>
        <v>1952</v>
      </c>
      <c r="R231" s="11">
        <v>0</v>
      </c>
      <c r="S231" s="14">
        <v>200</v>
      </c>
      <c r="T231" s="14">
        <v>0</v>
      </c>
      <c r="U231" s="14">
        <v>0</v>
      </c>
      <c r="V231" s="14">
        <f>P231-(M231+N231+O231+Q231+R231+S231+T231)</f>
        <v>44408</v>
      </c>
      <c r="W231" s="30" t="s">
        <v>25</v>
      </c>
    </row>
    <row r="232" spans="1:25" hidden="1">
      <c r="A232" s="84">
        <v>44075</v>
      </c>
      <c r="B232" s="38">
        <v>12</v>
      </c>
      <c r="C232" s="39" t="s">
        <v>50</v>
      </c>
      <c r="D232" s="40" t="s">
        <v>51</v>
      </c>
      <c r="E232" s="11">
        <f>14066+720</f>
        <v>14786</v>
      </c>
      <c r="F232" s="59">
        <f>SUM(E232*10%)+0.4</f>
        <v>1479.0000000000002</v>
      </c>
      <c r="G232" s="59">
        <f>SUM(E232*30%)+0.2</f>
        <v>4436</v>
      </c>
      <c r="H232" s="59">
        <f>SUM(E232*10%)+0.4</f>
        <v>1479.0000000000002</v>
      </c>
      <c r="I232" s="12">
        <f>E232+F232+G232+H232</f>
        <v>22180</v>
      </c>
      <c r="J232" s="59">
        <v>800</v>
      </c>
      <c r="K232" s="59">
        <v>300</v>
      </c>
      <c r="L232" s="124">
        <f>SUM(I232:K232)</f>
        <v>23280</v>
      </c>
      <c r="M232" s="59">
        <f>ROUND(SUM(E232+F232)/12,0)</f>
        <v>1355</v>
      </c>
      <c r="N232" s="59">
        <v>1176</v>
      </c>
      <c r="O232" s="12">
        <f>ROUND(SUM(E232+F232)*12.5%,0)+75</f>
        <v>2108</v>
      </c>
      <c r="P232" s="12">
        <f>SUM(I232:O232)</f>
        <v>51199</v>
      </c>
      <c r="Q232" s="59">
        <f>ROUND(SUM(E232+F232)*12%,0)</f>
        <v>1952</v>
      </c>
      <c r="R232" s="11">
        <v>0</v>
      </c>
      <c r="S232" s="14">
        <v>200</v>
      </c>
      <c r="T232" s="14">
        <v>0</v>
      </c>
      <c r="U232" s="14">
        <v>0</v>
      </c>
      <c r="V232" s="14">
        <f>P232-(M232+N232+O232+Q232+R232+S232+T232)</f>
        <v>44408</v>
      </c>
      <c r="W232" s="30" t="s">
        <v>25</v>
      </c>
    </row>
    <row r="233" spans="1:25" hidden="1">
      <c r="A233" s="84">
        <v>44105</v>
      </c>
      <c r="B233" s="38">
        <v>12</v>
      </c>
      <c r="C233" s="39" t="s">
        <v>50</v>
      </c>
      <c r="D233" s="40" t="s">
        <v>51</v>
      </c>
      <c r="E233" s="11">
        <f>14066+720</f>
        <v>14786</v>
      </c>
      <c r="F233" s="59">
        <f>SUM(E233*10%)+0.4</f>
        <v>1479.0000000000002</v>
      </c>
      <c r="G233" s="59">
        <f>SUM(E233*30%)+0.2</f>
        <v>4436</v>
      </c>
      <c r="H233" s="59">
        <f>SUM(E233*10%)+0.4</f>
        <v>1479.0000000000002</v>
      </c>
      <c r="I233" s="12">
        <f>E233+F233+G233+H233</f>
        <v>22180</v>
      </c>
      <c r="J233" s="59">
        <v>800</v>
      </c>
      <c r="K233" s="59">
        <v>300</v>
      </c>
      <c r="L233" s="124">
        <f>SUM(I233:K233)</f>
        <v>23280</v>
      </c>
      <c r="M233" s="59">
        <f>ROUND(SUM(E233+F233)/12,0)</f>
        <v>1355</v>
      </c>
      <c r="N233" s="59">
        <v>1176</v>
      </c>
      <c r="O233" s="12">
        <f>ROUND(SUM(E233+F233)*12.5%,0)+75</f>
        <v>2108</v>
      </c>
      <c r="P233" s="12">
        <f>SUM(I233:O233)</f>
        <v>51199</v>
      </c>
      <c r="Q233" s="59">
        <f>ROUND(SUM(E233+F233)*12%,0)</f>
        <v>1952</v>
      </c>
      <c r="R233" s="11">
        <v>0</v>
      </c>
      <c r="S233" s="14">
        <v>200</v>
      </c>
      <c r="T233" s="14">
        <v>0</v>
      </c>
      <c r="U233" s="14">
        <v>0</v>
      </c>
      <c r="V233" s="14">
        <f>P233-(M233+N233+O233+Q233+R233+S233+T233)</f>
        <v>44408</v>
      </c>
      <c r="W233" s="30" t="s">
        <v>25</v>
      </c>
      <c r="X233" s="176"/>
      <c r="Y233" s="176"/>
    </row>
    <row r="234" spans="1:25" hidden="1">
      <c r="A234" s="84">
        <v>44136</v>
      </c>
      <c r="B234" s="38">
        <v>12</v>
      </c>
      <c r="C234" s="39" t="s">
        <v>50</v>
      </c>
      <c r="D234" s="40" t="s">
        <v>51</v>
      </c>
      <c r="E234" s="11">
        <f>14066+720</f>
        <v>14786</v>
      </c>
      <c r="F234" s="59">
        <f>SUM(E234*10%)+0.4</f>
        <v>1479.0000000000002</v>
      </c>
      <c r="G234" s="59">
        <f>SUM(E234*30%)+0.2</f>
        <v>4436</v>
      </c>
      <c r="H234" s="59">
        <f>SUM(E234*10%)+0.4</f>
        <v>1479.0000000000002</v>
      </c>
      <c r="I234" s="12">
        <f>E234+F234+G234+H234</f>
        <v>22180</v>
      </c>
      <c r="J234" s="59">
        <v>800</v>
      </c>
      <c r="K234" s="59">
        <v>300</v>
      </c>
      <c r="L234" s="124">
        <f>SUM(I234:K234)</f>
        <v>23280</v>
      </c>
      <c r="M234" s="59">
        <f>ROUND(SUM(E234+F234)/12,0)</f>
        <v>1355</v>
      </c>
      <c r="N234" s="59">
        <v>1176</v>
      </c>
      <c r="O234" s="12">
        <f>ROUND(SUM(E234+F234)*12.5%,0)+75</f>
        <v>2108</v>
      </c>
      <c r="P234" s="12">
        <f>SUM(I234:O234)</f>
        <v>51199</v>
      </c>
      <c r="Q234" s="59">
        <f>ROUND(SUM(E234+F234)*12%,0)</f>
        <v>1952</v>
      </c>
      <c r="R234" s="11">
        <v>0</v>
      </c>
      <c r="S234" s="14">
        <v>200</v>
      </c>
      <c r="T234" s="14">
        <v>0</v>
      </c>
      <c r="U234" s="14">
        <v>0</v>
      </c>
      <c r="V234" s="14">
        <f>P234-(M234+N234+O234+Q234+R234+S234+T234)</f>
        <v>44408</v>
      </c>
      <c r="W234" s="30" t="s">
        <v>25</v>
      </c>
      <c r="X234" s="176"/>
      <c r="Y234" s="176"/>
    </row>
    <row r="235" spans="1:25" hidden="1">
      <c r="A235" s="84">
        <v>44166</v>
      </c>
      <c r="B235" s="38">
        <v>13</v>
      </c>
      <c r="C235" s="39" t="s">
        <v>50</v>
      </c>
      <c r="D235" s="40" t="s">
        <v>51</v>
      </c>
      <c r="E235" s="11">
        <f>14066+720</f>
        <v>14786</v>
      </c>
      <c r="F235" s="59">
        <f>SUM(E235*10%)+0.4</f>
        <v>1479.0000000000002</v>
      </c>
      <c r="G235" s="59">
        <f>SUM(E235*30%)+0.2</f>
        <v>4436</v>
      </c>
      <c r="H235" s="59">
        <f>SUM(E235*10%)+0.4</f>
        <v>1479.0000000000002</v>
      </c>
      <c r="I235" s="12">
        <f>E235+F235+G235+H235</f>
        <v>22180</v>
      </c>
      <c r="J235" s="59">
        <v>800</v>
      </c>
      <c r="K235" s="59">
        <v>300</v>
      </c>
      <c r="L235" s="124">
        <f>SUM(I235:K235)</f>
        <v>23280</v>
      </c>
      <c r="M235" s="59">
        <f>ROUND(SUM(E235+F235)/12,0)</f>
        <v>1355</v>
      </c>
      <c r="N235" s="59">
        <v>1176</v>
      </c>
      <c r="O235" s="12">
        <f>ROUND(SUM(E235+F235)*12.5%,0)+75</f>
        <v>2108</v>
      </c>
      <c r="P235" s="12">
        <f>SUM(I235:O235)</f>
        <v>51199</v>
      </c>
      <c r="Q235" s="59">
        <f>ROUND(SUM(E235+F235)*12%,0)</f>
        <v>1952</v>
      </c>
      <c r="R235" s="11">
        <v>0</v>
      </c>
      <c r="S235" s="14">
        <v>200</v>
      </c>
      <c r="T235" s="14">
        <v>0</v>
      </c>
      <c r="U235" s="14">
        <v>0</v>
      </c>
      <c r="V235" s="14">
        <f>P235-(M235+N235+O235+Q235+R235+S235+T235)</f>
        <v>44408</v>
      </c>
      <c r="W235" s="30" t="s">
        <v>25</v>
      </c>
    </row>
    <row r="236" spans="1:25" hidden="1">
      <c r="A236" s="84">
        <v>44197</v>
      </c>
      <c r="B236" s="38">
        <v>14</v>
      </c>
      <c r="C236" s="135" t="s">
        <v>50</v>
      </c>
      <c r="D236" s="40" t="s">
        <v>51</v>
      </c>
      <c r="E236" s="127">
        <f>14066+720</f>
        <v>14786</v>
      </c>
      <c r="F236" s="132">
        <f>SUM(E236*10%)+0.4</f>
        <v>1479.0000000000002</v>
      </c>
      <c r="G236" s="132">
        <f>SUM(E236*30%)+0.2</f>
        <v>4436</v>
      </c>
      <c r="H236" s="132">
        <f>SUM(E236*10%)+0.4</f>
        <v>1479.0000000000002</v>
      </c>
      <c r="I236" s="128">
        <f>E236+F236+G236+H236</f>
        <v>22180</v>
      </c>
      <c r="J236" s="132">
        <v>800</v>
      </c>
      <c r="K236" s="132">
        <v>300</v>
      </c>
      <c r="L236" s="124">
        <f>SUM(I236:K236)</f>
        <v>23280</v>
      </c>
      <c r="M236" s="132">
        <f>ROUND(SUM(E236+F236)/12,0)</f>
        <v>1355</v>
      </c>
      <c r="N236" s="132">
        <v>1176</v>
      </c>
      <c r="O236" s="128">
        <f>ROUND(SUM(E236+F236)*12.5%,0)+75</f>
        <v>2108</v>
      </c>
      <c r="P236" s="128">
        <f>SUM(I236:O236)</f>
        <v>51199</v>
      </c>
      <c r="Q236" s="132">
        <f>ROUND(SUM(E236+F236)*12%,0)</f>
        <v>1952</v>
      </c>
      <c r="R236" s="127">
        <v>0</v>
      </c>
      <c r="S236" s="130">
        <v>200</v>
      </c>
      <c r="T236" s="130">
        <v>0</v>
      </c>
      <c r="U236" s="130">
        <v>0</v>
      </c>
      <c r="V236" s="130">
        <f>P236-(M236+N236+O236+Q236+R236+S236+T236)</f>
        <v>44408</v>
      </c>
      <c r="W236" s="30" t="s">
        <v>25</v>
      </c>
    </row>
    <row r="237" spans="1:25" hidden="1">
      <c r="A237" s="84">
        <v>43922</v>
      </c>
      <c r="B237" s="10">
        <v>20</v>
      </c>
      <c r="C237" s="39" t="s">
        <v>63</v>
      </c>
      <c r="D237" s="40" t="s">
        <v>62</v>
      </c>
      <c r="E237" s="11">
        <f>6473+275</f>
        <v>6748</v>
      </c>
      <c r="F237" s="59">
        <f>SUM(E237*10%)+0.2</f>
        <v>675.00000000000011</v>
      </c>
      <c r="G237" s="59">
        <f>SUM(E237*30%)-0.4</f>
        <v>2023.9999999999998</v>
      </c>
      <c r="H237" s="59">
        <f>SUM(E237*10%)+0.2</f>
        <v>675.00000000000011</v>
      </c>
      <c r="I237" s="12">
        <f>E237+F237+G237+H237</f>
        <v>10122</v>
      </c>
      <c r="J237" s="59">
        <v>0</v>
      </c>
      <c r="K237" s="59">
        <v>0</v>
      </c>
      <c r="L237" s="124">
        <f>SUM(I237:K237)</f>
        <v>10122</v>
      </c>
      <c r="M237" s="59">
        <v>0</v>
      </c>
      <c r="N237" s="59">
        <v>0</v>
      </c>
      <c r="O237" s="12">
        <f>ROUND(SUM(E237+F237)*13%,0)</f>
        <v>965</v>
      </c>
      <c r="P237" s="12">
        <f>SUM(I237:O237)</f>
        <v>21209</v>
      </c>
      <c r="Q237" s="59">
        <f>ROUND(SUM(E237+F237)*12%,0)</f>
        <v>891</v>
      </c>
      <c r="R237" s="11">
        <v>0</v>
      </c>
      <c r="S237" s="14">
        <v>0</v>
      </c>
      <c r="T237" s="14">
        <v>0</v>
      </c>
      <c r="U237" s="14">
        <v>0</v>
      </c>
      <c r="V237" s="14">
        <f>P237-(M237+N237+O237+Q237+R237+S237+T237)</f>
        <v>19353</v>
      </c>
      <c r="W237" s="11">
        <v>500</v>
      </c>
      <c r="X237" s="116">
        <f>V237-W237</f>
        <v>18853</v>
      </c>
      <c r="Y237" s="122" t="s">
        <v>25</v>
      </c>
    </row>
    <row r="238" spans="1:25" hidden="1">
      <c r="A238" s="84">
        <v>43952</v>
      </c>
      <c r="B238" s="10">
        <v>20</v>
      </c>
      <c r="C238" s="99" t="s">
        <v>63</v>
      </c>
      <c r="D238" s="40" t="s">
        <v>62</v>
      </c>
      <c r="E238" s="11">
        <f>6473+275</f>
        <v>6748</v>
      </c>
      <c r="F238" s="59">
        <f>SUM(E238*10%)+0.2</f>
        <v>675.00000000000011</v>
      </c>
      <c r="G238" s="59">
        <f>SUM(E238*30%)-0.4</f>
        <v>2023.9999999999998</v>
      </c>
      <c r="H238" s="59">
        <f>SUM(E238*10%)+0.2</f>
        <v>675.00000000000011</v>
      </c>
      <c r="I238" s="12">
        <f>E238+F238+G238+H238</f>
        <v>10122</v>
      </c>
      <c r="J238" s="59">
        <v>0</v>
      </c>
      <c r="K238" s="59">
        <v>0</v>
      </c>
      <c r="L238" s="124">
        <f>SUM(I238:K238)</f>
        <v>10122</v>
      </c>
      <c r="M238" s="59">
        <v>0</v>
      </c>
      <c r="N238" s="59">
        <v>0</v>
      </c>
      <c r="O238" s="12">
        <f>ROUND(SUM(E238+F238)*13%,0)</f>
        <v>965</v>
      </c>
      <c r="P238" s="12">
        <f>SUM(I238:O238)</f>
        <v>21209</v>
      </c>
      <c r="Q238" s="59">
        <f>ROUND(SUM(E238+F238)*12%,0)</f>
        <v>891</v>
      </c>
      <c r="R238" s="11">
        <v>0</v>
      </c>
      <c r="S238" s="14">
        <v>0</v>
      </c>
      <c r="T238" s="14">
        <v>0</v>
      </c>
      <c r="U238" s="14">
        <v>0</v>
      </c>
      <c r="V238" s="14">
        <f>P238-(M238+N238+O238+Q238+R238+S238+T238)</f>
        <v>19353</v>
      </c>
      <c r="W238" s="11"/>
      <c r="X238" s="116">
        <f>V238-W238</f>
        <v>19353</v>
      </c>
      <c r="Y238" s="122" t="s">
        <v>25</v>
      </c>
    </row>
    <row r="239" spans="1:25" hidden="1">
      <c r="A239" s="84">
        <v>43983</v>
      </c>
      <c r="B239" s="10">
        <v>19</v>
      </c>
      <c r="C239" s="39" t="s">
        <v>63</v>
      </c>
      <c r="D239" s="40" t="s">
        <v>62</v>
      </c>
      <c r="E239" s="11">
        <f>6473+275</f>
        <v>6748</v>
      </c>
      <c r="F239" s="59">
        <f>SUM(E239*10%)+0.2</f>
        <v>675.00000000000011</v>
      </c>
      <c r="G239" s="59">
        <f>SUM(E239*30%)-0.4</f>
        <v>2023.9999999999998</v>
      </c>
      <c r="H239" s="59">
        <f>SUM(E239*10%)+0.2</f>
        <v>675.00000000000011</v>
      </c>
      <c r="I239" s="12">
        <f>E239+F239+G239+H239</f>
        <v>10122</v>
      </c>
      <c r="J239" s="59">
        <v>0</v>
      </c>
      <c r="K239" s="59">
        <v>0</v>
      </c>
      <c r="L239" s="124">
        <f>SUM(I239:K239)</f>
        <v>10122</v>
      </c>
      <c r="M239" s="59">
        <v>0</v>
      </c>
      <c r="N239" s="59">
        <v>0</v>
      </c>
      <c r="O239" s="12">
        <f>ROUND(SUM(E239+F239)*13%,0)</f>
        <v>965</v>
      </c>
      <c r="P239" s="12">
        <f>SUM(I239:O239)</f>
        <v>21209</v>
      </c>
      <c r="Q239" s="59">
        <f>ROUND(SUM(E239+F239)*12%,0)</f>
        <v>891</v>
      </c>
      <c r="R239" s="11">
        <v>0</v>
      </c>
      <c r="S239" s="14">
        <v>0</v>
      </c>
      <c r="T239" s="14">
        <v>0</v>
      </c>
      <c r="U239" s="14">
        <v>0</v>
      </c>
      <c r="V239" s="14">
        <f>P239-(M239+N239+O239+Q239+R239+S239+T239)</f>
        <v>19353</v>
      </c>
      <c r="W239" s="50" t="s">
        <v>25</v>
      </c>
    </row>
    <row r="240" spans="1:25" hidden="1">
      <c r="A240" s="84">
        <v>44013</v>
      </c>
      <c r="B240" s="10">
        <v>20</v>
      </c>
      <c r="C240" s="39" t="s">
        <v>63</v>
      </c>
      <c r="D240" s="40" t="s">
        <v>62</v>
      </c>
      <c r="E240" s="11">
        <f>6473+275</f>
        <v>6748</v>
      </c>
      <c r="F240" s="59">
        <f>SUM(E240*10%)+0.2</f>
        <v>675.00000000000011</v>
      </c>
      <c r="G240" s="59">
        <f>SUM(E240*30%)-0.4</f>
        <v>2023.9999999999998</v>
      </c>
      <c r="H240" s="59">
        <f>SUM(E240*10%)+0.2</f>
        <v>675.00000000000011</v>
      </c>
      <c r="I240" s="12">
        <f>E240+F240+G240+H240</f>
        <v>10122</v>
      </c>
      <c r="J240" s="59">
        <v>0</v>
      </c>
      <c r="K240" s="59">
        <v>0</v>
      </c>
      <c r="L240" s="124">
        <f>SUM(I240:K240)</f>
        <v>10122</v>
      </c>
      <c r="M240" s="12">
        <v>0</v>
      </c>
      <c r="N240" s="59">
        <v>0</v>
      </c>
      <c r="O240" s="12">
        <f>ROUND(SUM(E240+F240)*13%,0)</f>
        <v>965</v>
      </c>
      <c r="P240" s="12">
        <f>SUM(I240:O240)</f>
        <v>21209</v>
      </c>
      <c r="Q240" s="59">
        <f>ROUND(SUM(E240+F240)*12%,0)</f>
        <v>891</v>
      </c>
      <c r="R240" s="11">
        <v>0</v>
      </c>
      <c r="S240" s="14">
        <v>0</v>
      </c>
      <c r="T240" s="14">
        <v>0</v>
      </c>
      <c r="U240" s="14">
        <v>0</v>
      </c>
      <c r="V240" s="14">
        <f>P240-(M240+N240+O240+Q240+R240+S240+T240)</f>
        <v>19353</v>
      </c>
      <c r="W240" s="50" t="s">
        <v>25</v>
      </c>
    </row>
    <row r="241" spans="1:25" hidden="1">
      <c r="A241" s="84">
        <v>44044</v>
      </c>
      <c r="B241" s="10">
        <v>20</v>
      </c>
      <c r="C241" s="39" t="s">
        <v>63</v>
      </c>
      <c r="D241" s="40" t="s">
        <v>62</v>
      </c>
      <c r="E241" s="11">
        <f>6473+275</f>
        <v>6748</v>
      </c>
      <c r="F241" s="59">
        <f>SUM(E241*10%)+0.2</f>
        <v>675.00000000000011</v>
      </c>
      <c r="G241" s="59">
        <f>SUM(E241*30%)-0.4</f>
        <v>2023.9999999999998</v>
      </c>
      <c r="H241" s="59">
        <f>SUM(E241*10%)+0.2</f>
        <v>675.00000000000011</v>
      </c>
      <c r="I241" s="12">
        <f>E241+F241+G241+H241</f>
        <v>10122</v>
      </c>
      <c r="J241" s="59">
        <v>0</v>
      </c>
      <c r="K241" s="59">
        <v>0</v>
      </c>
      <c r="L241" s="124">
        <f>SUM(I241:K241)</f>
        <v>10122</v>
      </c>
      <c r="M241" s="59">
        <v>0</v>
      </c>
      <c r="N241" s="59">
        <v>0</v>
      </c>
      <c r="O241" s="12">
        <f>ROUND(SUM(E241+F241)*13%,0)</f>
        <v>965</v>
      </c>
      <c r="P241" s="12">
        <f>SUM(I241:O241)</f>
        <v>21209</v>
      </c>
      <c r="Q241" s="59">
        <f>ROUND(SUM(E241+F241)*12%,0)</f>
        <v>891</v>
      </c>
      <c r="R241" s="11">
        <v>0</v>
      </c>
      <c r="S241" s="14">
        <v>0</v>
      </c>
      <c r="T241" s="14">
        <v>0</v>
      </c>
      <c r="U241" s="14">
        <v>0</v>
      </c>
      <c r="V241" s="14">
        <f>P241-(M241+N241+O241+Q241+R241+S241+T241)</f>
        <v>19353</v>
      </c>
      <c r="W241" s="50" t="s">
        <v>25</v>
      </c>
      <c r="X241" s="176"/>
      <c r="Y241" s="176"/>
    </row>
    <row r="242" spans="1:25" hidden="1">
      <c r="A242" s="84">
        <v>44075</v>
      </c>
      <c r="B242" s="49">
        <v>20</v>
      </c>
      <c r="C242" s="39" t="s">
        <v>63</v>
      </c>
      <c r="D242" s="40" t="s">
        <v>62</v>
      </c>
      <c r="E242" s="11">
        <f>6473+275</f>
        <v>6748</v>
      </c>
      <c r="F242" s="12">
        <f>SUM(E242*10%)+0.2</f>
        <v>675.00000000000011</v>
      </c>
      <c r="G242" s="12">
        <f>SUM(E242*30%)-0.4</f>
        <v>2023.9999999999998</v>
      </c>
      <c r="H242" s="12">
        <f>SUM(E242*10%)+0.2</f>
        <v>675.00000000000011</v>
      </c>
      <c r="I242" s="12">
        <f>E242+F242+G242+H242</f>
        <v>10122</v>
      </c>
      <c r="J242" s="12">
        <v>0</v>
      </c>
      <c r="K242" s="12">
        <v>0</v>
      </c>
      <c r="L242" s="124">
        <f>SUM(I242:K242)</f>
        <v>10122</v>
      </c>
      <c r="M242" s="12">
        <v>0</v>
      </c>
      <c r="N242" s="12">
        <v>0</v>
      </c>
      <c r="O242" s="12">
        <f>ROUND(SUM(E242+F242)*13%,0)</f>
        <v>965</v>
      </c>
      <c r="P242" s="12">
        <f>SUM(I242:O242)</f>
        <v>21209</v>
      </c>
      <c r="Q242" s="12">
        <f>ROUND(SUM(E242+F242)*12%,0)</f>
        <v>891</v>
      </c>
      <c r="R242" s="11">
        <v>0</v>
      </c>
      <c r="S242" s="11">
        <v>0</v>
      </c>
      <c r="T242" s="11">
        <v>0</v>
      </c>
      <c r="U242" s="11">
        <v>0</v>
      </c>
      <c r="V242" s="14">
        <f>P242-(M242+N242+O242+Q242+R242+S242+T242)</f>
        <v>19353</v>
      </c>
      <c r="W242" s="50" t="s">
        <v>25</v>
      </c>
      <c r="X242" s="176"/>
      <c r="Y242" s="176"/>
    </row>
    <row r="243" spans="1:25" hidden="1">
      <c r="A243" s="84">
        <v>44105</v>
      </c>
      <c r="B243" s="49">
        <v>20</v>
      </c>
      <c r="C243" s="39" t="s">
        <v>63</v>
      </c>
      <c r="D243" s="40" t="s">
        <v>62</v>
      </c>
      <c r="E243" s="11">
        <f>6473+275</f>
        <v>6748</v>
      </c>
      <c r="F243" s="12">
        <f>SUM(E243*10%)+0.2</f>
        <v>675.00000000000011</v>
      </c>
      <c r="G243" s="12">
        <f>SUM(E243*30%)-0.4</f>
        <v>2023.9999999999998</v>
      </c>
      <c r="H243" s="12">
        <f>SUM(E243*10%)+0.2</f>
        <v>675.00000000000011</v>
      </c>
      <c r="I243" s="12">
        <f>E243+F243+G243+H243</f>
        <v>10122</v>
      </c>
      <c r="J243" s="12">
        <v>0</v>
      </c>
      <c r="K243" s="12">
        <v>0</v>
      </c>
      <c r="L243" s="124">
        <f>SUM(I243:K243)</f>
        <v>10122</v>
      </c>
      <c r="M243" s="12">
        <v>0</v>
      </c>
      <c r="N243" s="12">
        <v>0</v>
      </c>
      <c r="O243" s="12">
        <f>ROUND(SUM(E243+F243)*13%,0)</f>
        <v>965</v>
      </c>
      <c r="P243" s="12">
        <f>SUM(I243:O243)</f>
        <v>21209</v>
      </c>
      <c r="Q243" s="12">
        <f>ROUND(SUM(E243+F243)*12%,0)</f>
        <v>891</v>
      </c>
      <c r="R243" s="11">
        <v>0</v>
      </c>
      <c r="S243" s="11">
        <v>0</v>
      </c>
      <c r="T243" s="11">
        <v>0</v>
      </c>
      <c r="U243" s="11">
        <v>0</v>
      </c>
      <c r="V243" s="14">
        <f>P243-(M243+N243+O243+Q243+R243+S243+T243)</f>
        <v>19353</v>
      </c>
      <c r="W243" s="50" t="s">
        <v>25</v>
      </c>
      <c r="X243" s="176"/>
      <c r="Y243" s="176"/>
    </row>
    <row r="244" spans="1:25" hidden="1">
      <c r="A244" s="84">
        <v>44136</v>
      </c>
      <c r="B244" s="49">
        <v>20</v>
      </c>
      <c r="C244" s="39" t="s">
        <v>63</v>
      </c>
      <c r="D244" s="40" t="s">
        <v>62</v>
      </c>
      <c r="E244" s="27">
        <f>6473+275</f>
        <v>6748</v>
      </c>
      <c r="F244" s="12">
        <f>SUM(E244*10%)+0.2</f>
        <v>675.00000000000011</v>
      </c>
      <c r="G244" s="12">
        <f>SUM(E244*30%)-0.4</f>
        <v>2023.9999999999998</v>
      </c>
      <c r="H244" s="12">
        <f>SUM(E244*10%)+0.2</f>
        <v>675.00000000000011</v>
      </c>
      <c r="I244" s="12">
        <f>E244+F244+G244+H244</f>
        <v>10122</v>
      </c>
      <c r="J244" s="12">
        <v>0</v>
      </c>
      <c r="K244" s="12">
        <v>0</v>
      </c>
      <c r="L244" s="124">
        <f>SUM(I244:K244)</f>
        <v>10122</v>
      </c>
      <c r="M244" s="12">
        <v>0</v>
      </c>
      <c r="N244" s="12">
        <v>0</v>
      </c>
      <c r="O244" s="12">
        <f>ROUND(SUM(E244+F244)*13%,0)</f>
        <v>965</v>
      </c>
      <c r="P244" s="12">
        <f>SUM(I244:O244)</f>
        <v>21209</v>
      </c>
      <c r="Q244" s="12">
        <f>ROUND(SUM(E244+F244)*12%,0)</f>
        <v>891</v>
      </c>
      <c r="R244" s="11">
        <v>0</v>
      </c>
      <c r="S244" s="11">
        <v>0</v>
      </c>
      <c r="T244" s="11">
        <v>0</v>
      </c>
      <c r="U244" s="11">
        <v>0</v>
      </c>
      <c r="V244" s="14">
        <f>P244-(M244+N244+O244+Q244+R244+S244+T244)</f>
        <v>19353</v>
      </c>
      <c r="W244" s="50" t="s">
        <v>25</v>
      </c>
    </row>
    <row r="245" spans="1:25" hidden="1">
      <c r="A245" s="84">
        <v>44166</v>
      </c>
      <c r="B245" s="49">
        <v>21</v>
      </c>
      <c r="C245" s="39" t="s">
        <v>63</v>
      </c>
      <c r="D245" s="40" t="s">
        <v>62</v>
      </c>
      <c r="E245" s="27">
        <f>6473+275</f>
        <v>6748</v>
      </c>
      <c r="F245" s="12">
        <f>SUM(E245*10%)+0.2</f>
        <v>675.00000000000011</v>
      </c>
      <c r="G245" s="12">
        <f>SUM(E245*30%)-0.4</f>
        <v>2023.9999999999998</v>
      </c>
      <c r="H245" s="12">
        <f>SUM(E245*10%)+0.2</f>
        <v>675.00000000000011</v>
      </c>
      <c r="I245" s="12">
        <f>E245+F245+G245+H245</f>
        <v>10122</v>
      </c>
      <c r="J245" s="12">
        <v>0</v>
      </c>
      <c r="K245" s="12">
        <v>0</v>
      </c>
      <c r="L245" s="124">
        <f>SUM(I245:K245)</f>
        <v>10122</v>
      </c>
      <c r="M245" s="12">
        <v>0</v>
      </c>
      <c r="N245" s="12">
        <v>0</v>
      </c>
      <c r="O245" s="12">
        <f>ROUND(SUM(E245+F245)*13%,0)</f>
        <v>965</v>
      </c>
      <c r="P245" s="12">
        <f>SUM(I245:O245)</f>
        <v>21209</v>
      </c>
      <c r="Q245" s="12">
        <f>ROUND(SUM(E245+F245)*12%,0)</f>
        <v>891</v>
      </c>
      <c r="R245" s="11">
        <v>0</v>
      </c>
      <c r="S245" s="11">
        <v>0</v>
      </c>
      <c r="T245" s="11">
        <v>0</v>
      </c>
      <c r="U245" s="14">
        <v>0</v>
      </c>
      <c r="V245" s="14">
        <f>P245-(M245+N245+O245+Q245+R245+S245+T245)</f>
        <v>19353</v>
      </c>
      <c r="W245" s="50" t="s">
        <v>25</v>
      </c>
    </row>
    <row r="246" spans="1:25" hidden="1">
      <c r="A246" s="84">
        <v>44197</v>
      </c>
      <c r="B246" s="126">
        <v>22</v>
      </c>
      <c r="C246" s="150" t="s">
        <v>63</v>
      </c>
      <c r="D246" s="40" t="s">
        <v>62</v>
      </c>
      <c r="E246" s="140">
        <f>6473+275</f>
        <v>6748</v>
      </c>
      <c r="F246" s="128">
        <f>SUM(E246*10%)+0.2</f>
        <v>675.00000000000011</v>
      </c>
      <c r="G246" s="128">
        <f>SUM(E246*30%)-0.4</f>
        <v>2023.9999999999998</v>
      </c>
      <c r="H246" s="128">
        <f>SUM(E246*10%)+0.2</f>
        <v>675.00000000000011</v>
      </c>
      <c r="I246" s="128">
        <f>E246+F246+G246+H246</f>
        <v>10122</v>
      </c>
      <c r="J246" s="128">
        <v>0</v>
      </c>
      <c r="K246" s="128">
        <v>0</v>
      </c>
      <c r="L246" s="124">
        <f>SUM(I246:K246)</f>
        <v>10122</v>
      </c>
      <c r="M246" s="128">
        <v>0</v>
      </c>
      <c r="N246" s="128">
        <v>0</v>
      </c>
      <c r="O246" s="128">
        <f>ROUND(SUM(E246+F246)*13%,0)</f>
        <v>965</v>
      </c>
      <c r="P246" s="128">
        <f>SUM(I246:O246)</f>
        <v>21209</v>
      </c>
      <c r="Q246" s="128">
        <f>ROUND(SUM(E246+F246)*12%,0)</f>
        <v>891</v>
      </c>
      <c r="R246" s="127">
        <v>0</v>
      </c>
      <c r="S246" s="127">
        <v>0</v>
      </c>
      <c r="T246" s="127">
        <v>0</v>
      </c>
      <c r="U246" s="127">
        <v>0</v>
      </c>
      <c r="V246" s="130">
        <f>P246-(M246+N246+O246+Q246+R246+S246+T246)</f>
        <v>19353</v>
      </c>
      <c r="W246" s="50" t="s">
        <v>25</v>
      </c>
    </row>
    <row r="247" spans="1:25" hidden="1">
      <c r="A247" s="84">
        <v>44228</v>
      </c>
      <c r="B247" s="151">
        <v>22</v>
      </c>
      <c r="C247" s="150" t="s">
        <v>63</v>
      </c>
      <c r="D247" s="40" t="s">
        <v>62</v>
      </c>
      <c r="E247" s="127">
        <f>6473+275</f>
        <v>6748</v>
      </c>
      <c r="F247" s="128">
        <f>SUM(E247*10%)+0.2</f>
        <v>675.00000000000011</v>
      </c>
      <c r="G247" s="128">
        <f>SUM(E247*30%)-0.4</f>
        <v>2023.9999999999998</v>
      </c>
      <c r="H247" s="128">
        <f>SUM(E247*10%)+0.2</f>
        <v>675.00000000000011</v>
      </c>
      <c r="I247" s="128">
        <f>E247+F247+G247+H247</f>
        <v>10122</v>
      </c>
      <c r="J247" s="128">
        <v>0</v>
      </c>
      <c r="K247" s="128">
        <v>0</v>
      </c>
      <c r="L247" s="124">
        <f>SUM(I247:K247)</f>
        <v>10122</v>
      </c>
      <c r="M247" s="128">
        <v>0</v>
      </c>
      <c r="N247" s="128">
        <v>0</v>
      </c>
      <c r="O247" s="128">
        <f>ROUND(SUM(E247+F247)*13%,0)</f>
        <v>965</v>
      </c>
      <c r="P247" s="128">
        <f>SUM(I247:O247)</f>
        <v>21209</v>
      </c>
      <c r="Q247" s="128">
        <f>ROUND(SUM(E247+F247)*12%,0)</f>
        <v>891</v>
      </c>
      <c r="R247" s="127">
        <v>0</v>
      </c>
      <c r="S247" s="127">
        <v>0</v>
      </c>
      <c r="T247" s="127">
        <v>0</v>
      </c>
      <c r="U247" s="127">
        <v>0</v>
      </c>
      <c r="V247" s="130">
        <f>P247-(M247+N247+O247+Q247+R247+S247+T247)</f>
        <v>19353</v>
      </c>
      <c r="W247" s="50" t="s">
        <v>25</v>
      </c>
    </row>
    <row r="248" spans="1:25" hidden="1">
      <c r="A248" s="84">
        <v>44256</v>
      </c>
      <c r="B248" s="126">
        <v>19</v>
      </c>
      <c r="C248" s="150" t="s">
        <v>63</v>
      </c>
      <c r="D248" s="40" t="s">
        <v>62</v>
      </c>
      <c r="E248" s="127">
        <f>6473+275</f>
        <v>6748</v>
      </c>
      <c r="F248" s="128">
        <f>SUM(E248*10%)+0.2</f>
        <v>675.00000000000011</v>
      </c>
      <c r="G248" s="128">
        <f>SUM(E248*30%)-0.4</f>
        <v>2023.9999999999998</v>
      </c>
      <c r="H248" s="128">
        <f>SUM(E248*10%)+0.2</f>
        <v>675.00000000000011</v>
      </c>
      <c r="I248" s="128">
        <f>E248+F248+G248+H248</f>
        <v>10122</v>
      </c>
      <c r="J248" s="128">
        <v>0</v>
      </c>
      <c r="K248" s="128">
        <v>0</v>
      </c>
      <c r="L248" s="124">
        <f>SUM(I248:K248)</f>
        <v>10122</v>
      </c>
      <c r="M248" s="128">
        <v>0</v>
      </c>
      <c r="N248" s="128">
        <f>ROUND(SUM(E248+F248)*13%,0)</f>
        <v>965</v>
      </c>
      <c r="O248" s="128">
        <f>SUM(I248:N248)</f>
        <v>21209</v>
      </c>
      <c r="P248" s="128">
        <f>ROUND(SUM(E248+F248)*12%,0)</f>
        <v>891</v>
      </c>
      <c r="Q248" s="128">
        <f>ROUND(SUM(E248+F248)*12%,0)</f>
        <v>891</v>
      </c>
      <c r="R248" s="127">
        <v>0</v>
      </c>
      <c r="S248" s="127">
        <v>0</v>
      </c>
      <c r="T248" s="127">
        <v>0</v>
      </c>
      <c r="U248" s="127"/>
      <c r="V248" s="130">
        <f>O248-(L248+M248+N248+P248+Q248+R248+S248)</f>
        <v>8340</v>
      </c>
      <c r="W248" s="50" t="s">
        <v>25</v>
      </c>
    </row>
    <row r="249" spans="1:25" hidden="1">
      <c r="A249" s="84">
        <v>43922</v>
      </c>
      <c r="B249" s="10">
        <v>38</v>
      </c>
      <c r="C249" s="39" t="s">
        <v>90</v>
      </c>
      <c r="D249" s="40" t="s">
        <v>88</v>
      </c>
      <c r="E249" s="11">
        <f>5681+483</f>
        <v>6164</v>
      </c>
      <c r="F249" s="12">
        <f>SUM(E249*10%)-0.4</f>
        <v>616.00000000000011</v>
      </c>
      <c r="G249" s="12">
        <f>SUM(E249*30%)+0.8</f>
        <v>1849.9999999999998</v>
      </c>
      <c r="H249" s="12">
        <f>SUM(E249*10%)-0.4</f>
        <v>616.00000000000011</v>
      </c>
      <c r="I249" s="12">
        <f>E249+F249+G249+H249</f>
        <v>9246</v>
      </c>
      <c r="J249" s="12">
        <v>0</v>
      </c>
      <c r="K249" s="12">
        <v>100</v>
      </c>
      <c r="L249" s="124">
        <f>SUM(I249:K249)</f>
        <v>9346</v>
      </c>
      <c r="M249" s="12">
        <v>0</v>
      </c>
      <c r="N249" s="12">
        <v>0</v>
      </c>
      <c r="O249" s="12">
        <f>ROUND(SUM(E249+F249)*13%,0)</f>
        <v>881</v>
      </c>
      <c r="P249" s="12">
        <f>SUM(I249:O249)</f>
        <v>19573</v>
      </c>
      <c r="Q249" s="12">
        <f>ROUND(SUM(E249+F249)*12%,0)</f>
        <v>814</v>
      </c>
      <c r="R249" s="11">
        <v>0</v>
      </c>
      <c r="S249" s="28">
        <v>0</v>
      </c>
      <c r="T249" s="23">
        <v>0</v>
      </c>
      <c r="U249" s="23">
        <v>0</v>
      </c>
      <c r="V249" s="14">
        <f>P249-(M249+N249+O249+Q249+R249+S249+T249)</f>
        <v>17878</v>
      </c>
      <c r="W249" s="11">
        <v>500</v>
      </c>
      <c r="X249" s="116">
        <f>V249-W249</f>
        <v>17378</v>
      </c>
      <c r="Y249" s="118" t="s">
        <v>25</v>
      </c>
    </row>
    <row r="250" spans="1:25" hidden="1">
      <c r="A250" s="84">
        <v>43952</v>
      </c>
      <c r="B250" s="10">
        <v>37</v>
      </c>
      <c r="C250" s="39" t="s">
        <v>90</v>
      </c>
      <c r="D250" s="40" t="s">
        <v>88</v>
      </c>
      <c r="E250" s="11">
        <f>5681+483</f>
        <v>6164</v>
      </c>
      <c r="F250" s="12">
        <f>SUM(E250*10%)-0.4</f>
        <v>616.00000000000011</v>
      </c>
      <c r="G250" s="12">
        <f>SUM(E250*30%)+0.8</f>
        <v>1849.9999999999998</v>
      </c>
      <c r="H250" s="12">
        <f>SUM(E250*10%)-0.4</f>
        <v>616.00000000000011</v>
      </c>
      <c r="I250" s="12">
        <f>E250+F250+G250+H250</f>
        <v>9246</v>
      </c>
      <c r="J250" s="12">
        <v>0</v>
      </c>
      <c r="K250" s="12">
        <v>100</v>
      </c>
      <c r="L250" s="124">
        <f>SUM(I250:K250)</f>
        <v>9346</v>
      </c>
      <c r="M250" s="12">
        <v>0</v>
      </c>
      <c r="N250" s="12">
        <v>0</v>
      </c>
      <c r="O250" s="12">
        <f>ROUND(SUM(E250+F250)*13%,0)</f>
        <v>881</v>
      </c>
      <c r="P250" s="12">
        <f>SUM(I250:O250)</f>
        <v>19573</v>
      </c>
      <c r="Q250" s="12">
        <f>ROUND(SUM(E250+F250)*12%,0)</f>
        <v>814</v>
      </c>
      <c r="R250" s="11">
        <v>0</v>
      </c>
      <c r="S250" s="28">
        <v>0</v>
      </c>
      <c r="T250" s="23">
        <v>0</v>
      </c>
      <c r="U250" s="23">
        <v>0</v>
      </c>
      <c r="V250" s="14">
        <f>P250-(M250+N250+O250+Q250+R250+S250+T250)</f>
        <v>17878</v>
      </c>
      <c r="W250" s="11"/>
      <c r="X250" s="116">
        <f>V250-W250</f>
        <v>17878</v>
      </c>
      <c r="Y250" s="118" t="s">
        <v>25</v>
      </c>
    </row>
    <row r="251" spans="1:25" hidden="1">
      <c r="A251" s="84">
        <v>43983</v>
      </c>
      <c r="B251" s="10">
        <v>36</v>
      </c>
      <c r="C251" s="39" t="s">
        <v>90</v>
      </c>
      <c r="D251" s="40" t="s">
        <v>88</v>
      </c>
      <c r="E251" s="11">
        <f>5681+483</f>
        <v>6164</v>
      </c>
      <c r="F251" s="12">
        <f>SUM(E251*10%)-0.4</f>
        <v>616.00000000000011</v>
      </c>
      <c r="G251" s="12">
        <f>SUM(E251*30%)+0.8</f>
        <v>1849.9999999999998</v>
      </c>
      <c r="H251" s="12">
        <f>SUM(E251*10%)-0.4</f>
        <v>616.00000000000011</v>
      </c>
      <c r="I251" s="12">
        <f>E251+F251+G251+H251</f>
        <v>9246</v>
      </c>
      <c r="J251" s="12">
        <v>0</v>
      </c>
      <c r="K251" s="12">
        <v>100</v>
      </c>
      <c r="L251" s="124">
        <f>SUM(I251:K251)</f>
        <v>9346</v>
      </c>
      <c r="M251" s="12">
        <v>0</v>
      </c>
      <c r="N251" s="12">
        <v>0</v>
      </c>
      <c r="O251" s="12">
        <f>ROUND(SUM(E251+F251)*13%,0)</f>
        <v>881</v>
      </c>
      <c r="P251" s="12">
        <f>SUM(I251:O251)</f>
        <v>19573</v>
      </c>
      <c r="Q251" s="12">
        <f>ROUND(SUM(E251+F251)*12%,0)</f>
        <v>814</v>
      </c>
      <c r="R251" s="11">
        <v>0</v>
      </c>
      <c r="S251" s="28">
        <v>0</v>
      </c>
      <c r="T251" s="23">
        <v>0</v>
      </c>
      <c r="U251" s="23">
        <v>0</v>
      </c>
      <c r="V251" s="14">
        <f>P251-(M251+N251+O251+Q251+R251+S251+T251)</f>
        <v>17878</v>
      </c>
      <c r="W251" s="70" t="s">
        <v>25</v>
      </c>
      <c r="X251" s="176"/>
      <c r="Y251" s="176"/>
    </row>
    <row r="252" spans="1:25" hidden="1">
      <c r="A252" s="84">
        <v>44013</v>
      </c>
      <c r="B252" s="10">
        <v>36</v>
      </c>
      <c r="C252" s="39" t="s">
        <v>90</v>
      </c>
      <c r="D252" s="40" t="s">
        <v>88</v>
      </c>
      <c r="E252" s="11">
        <f>5681+483</f>
        <v>6164</v>
      </c>
      <c r="F252" s="12">
        <f>SUM(E252*10%)-0.4</f>
        <v>616.00000000000011</v>
      </c>
      <c r="G252" s="12">
        <f>SUM(E252*30%)+0.8</f>
        <v>1849.9999999999998</v>
      </c>
      <c r="H252" s="12">
        <f>SUM(E252*10%)-0.4</f>
        <v>616.00000000000011</v>
      </c>
      <c r="I252" s="12">
        <f>E252+F252+G252+H252</f>
        <v>9246</v>
      </c>
      <c r="J252" s="12">
        <v>0</v>
      </c>
      <c r="K252" s="12">
        <v>100</v>
      </c>
      <c r="L252" s="124">
        <f>SUM(I252:K252)</f>
        <v>9346</v>
      </c>
      <c r="M252" s="12">
        <v>0</v>
      </c>
      <c r="N252" s="12">
        <v>0</v>
      </c>
      <c r="O252" s="12">
        <f>ROUND(SUM(E252+F252)*13%,0)</f>
        <v>881</v>
      </c>
      <c r="P252" s="12">
        <f>SUM(I252:O252)</f>
        <v>19573</v>
      </c>
      <c r="Q252" s="12">
        <f>ROUND(SUM(E252+F252)*12%,0)</f>
        <v>814</v>
      </c>
      <c r="R252" s="11">
        <v>0</v>
      </c>
      <c r="S252" s="28">
        <v>0</v>
      </c>
      <c r="T252" s="23">
        <v>0</v>
      </c>
      <c r="U252" s="23">
        <v>0</v>
      </c>
      <c r="V252" s="14">
        <f>P252-(M252+N252+O252+Q252+R252+S252+T252)</f>
        <v>17878</v>
      </c>
      <c r="W252" s="70" t="s">
        <v>25</v>
      </c>
      <c r="X252" s="176"/>
      <c r="Y252" s="176"/>
    </row>
    <row r="253" spans="1:25" hidden="1">
      <c r="A253" s="84">
        <v>44044</v>
      </c>
      <c r="B253" s="10">
        <v>35</v>
      </c>
      <c r="C253" s="39" t="s">
        <v>90</v>
      </c>
      <c r="D253" s="40" t="s">
        <v>88</v>
      </c>
      <c r="E253" s="11">
        <f>5681+483</f>
        <v>6164</v>
      </c>
      <c r="F253" s="12">
        <f>SUM(E253*10%)-0.4</f>
        <v>616.00000000000011</v>
      </c>
      <c r="G253" s="12">
        <f>SUM(E253*30%)+0.8</f>
        <v>1849.9999999999998</v>
      </c>
      <c r="H253" s="12">
        <f>SUM(E253*10%)-0.4</f>
        <v>616.00000000000011</v>
      </c>
      <c r="I253" s="12">
        <f>E253+F253+G253+H253</f>
        <v>9246</v>
      </c>
      <c r="J253" s="12">
        <v>0</v>
      </c>
      <c r="K253" s="12">
        <v>100</v>
      </c>
      <c r="L253" s="124">
        <f>SUM(I253:K253)</f>
        <v>9346</v>
      </c>
      <c r="M253" s="12">
        <v>0</v>
      </c>
      <c r="N253" s="12">
        <v>0</v>
      </c>
      <c r="O253" s="12">
        <f>ROUND(SUM(E253+F253)*13%,0)</f>
        <v>881</v>
      </c>
      <c r="P253" s="12">
        <f>SUM(I253:O253)</f>
        <v>19573</v>
      </c>
      <c r="Q253" s="12">
        <f>ROUND(SUM(E253+F253)*12%,0)</f>
        <v>814</v>
      </c>
      <c r="R253" s="11">
        <v>0</v>
      </c>
      <c r="S253" s="28">
        <v>0</v>
      </c>
      <c r="T253" s="23">
        <v>0</v>
      </c>
      <c r="U253" s="23">
        <v>0</v>
      </c>
      <c r="V253" s="14">
        <f>P253-(M253+N253+O253+Q253+R253+S253+T253)</f>
        <v>17878</v>
      </c>
      <c r="W253" s="70" t="s">
        <v>25</v>
      </c>
      <c r="X253" s="176"/>
      <c r="Y253" s="176"/>
    </row>
    <row r="254" spans="1:25" hidden="1">
      <c r="A254" s="84">
        <v>44075</v>
      </c>
      <c r="B254" s="10">
        <v>35</v>
      </c>
      <c r="C254" s="39" t="s">
        <v>90</v>
      </c>
      <c r="D254" s="40" t="s">
        <v>144</v>
      </c>
      <c r="E254" s="27">
        <v>7212</v>
      </c>
      <c r="F254" s="12">
        <f>SUM(E254*10%)-0.2</f>
        <v>721</v>
      </c>
      <c r="G254" s="12">
        <f>SUM(E254*30%)+0.4</f>
        <v>2164</v>
      </c>
      <c r="H254" s="12">
        <f>SUM(E254*10%)-0.2</f>
        <v>721</v>
      </c>
      <c r="I254" s="12">
        <f>E254+F254+G254+H254</f>
        <v>10818</v>
      </c>
      <c r="J254" s="12">
        <v>0</v>
      </c>
      <c r="K254" s="12">
        <v>0</v>
      </c>
      <c r="L254" s="124">
        <f>SUM(I254:K254)</f>
        <v>10818</v>
      </c>
      <c r="M254" s="12">
        <v>0</v>
      </c>
      <c r="N254" s="12">
        <v>0</v>
      </c>
      <c r="O254" s="12">
        <f>ROUND(SUM(E254+F254)*13%,0)</f>
        <v>1031</v>
      </c>
      <c r="P254" s="12">
        <f>SUM(I254:O254)</f>
        <v>22667</v>
      </c>
      <c r="Q254" s="12">
        <f>ROUND(SUM(E254+F254)*12%,0)</f>
        <v>952</v>
      </c>
      <c r="R254" s="11">
        <v>0</v>
      </c>
      <c r="S254" s="28">
        <v>0</v>
      </c>
      <c r="T254" s="23">
        <v>0</v>
      </c>
      <c r="U254" s="23">
        <v>0</v>
      </c>
      <c r="V254" s="14">
        <f>P254-(M254+N254+O254+Q254+R254+S254+T254)</f>
        <v>20684</v>
      </c>
      <c r="W254" s="70" t="s">
        <v>25</v>
      </c>
      <c r="X254" s="176"/>
      <c r="Y254" s="176"/>
    </row>
    <row r="255" spans="1:25" hidden="1">
      <c r="A255" s="84">
        <v>44105</v>
      </c>
      <c r="B255" s="86">
        <v>35</v>
      </c>
      <c r="C255" s="92" t="s">
        <v>90</v>
      </c>
      <c r="D255" s="102" t="s">
        <v>144</v>
      </c>
      <c r="E255" s="42">
        <v>7212</v>
      </c>
      <c r="F255" s="12">
        <f>SUM(E255*10%)-0.2</f>
        <v>721</v>
      </c>
      <c r="G255" s="12">
        <f>SUM(E255*30%)+0.4</f>
        <v>2164</v>
      </c>
      <c r="H255" s="12">
        <f>SUM(E255*10%)-0.2</f>
        <v>721</v>
      </c>
      <c r="I255" s="12">
        <f>E255+F255+G255+H255</f>
        <v>10818</v>
      </c>
      <c r="J255" s="12">
        <v>0</v>
      </c>
      <c r="K255" s="12">
        <v>0</v>
      </c>
      <c r="L255" s="124">
        <f>SUM(I255:K255)</f>
        <v>10818</v>
      </c>
      <c r="M255" s="12">
        <v>0</v>
      </c>
      <c r="N255" s="12">
        <v>0</v>
      </c>
      <c r="O255" s="12">
        <f>ROUND(SUM(E255+F255)*13%,0)</f>
        <v>1031</v>
      </c>
      <c r="P255" s="12">
        <f>SUM(I255:O255)</f>
        <v>22667</v>
      </c>
      <c r="Q255" s="43">
        <f>ROUND(SUM(E255+F255)*12%,0)</f>
        <v>952</v>
      </c>
      <c r="R255" s="42">
        <v>0</v>
      </c>
      <c r="S255" s="28">
        <v>0</v>
      </c>
      <c r="T255" s="23">
        <v>0</v>
      </c>
      <c r="U255" s="23">
        <v>0</v>
      </c>
      <c r="V255" s="14">
        <f>P255-(M255+N255+O255+Q255+R255+S255+T255)</f>
        <v>20684</v>
      </c>
      <c r="W255" s="70" t="s">
        <v>25</v>
      </c>
    </row>
    <row r="256" spans="1:25" hidden="1">
      <c r="A256" s="84">
        <v>44136</v>
      </c>
      <c r="B256" s="86">
        <v>34</v>
      </c>
      <c r="C256" s="92" t="s">
        <v>90</v>
      </c>
      <c r="D256" s="40" t="s">
        <v>144</v>
      </c>
      <c r="E256" s="11">
        <v>7212</v>
      </c>
      <c r="F256" s="12">
        <f>SUM(E256*10%)-0.2</f>
        <v>721</v>
      </c>
      <c r="G256" s="12">
        <f>SUM(E256*30%)+0.4</f>
        <v>2164</v>
      </c>
      <c r="H256" s="12">
        <f>SUM(E256*10%)-0.2</f>
        <v>721</v>
      </c>
      <c r="I256" s="12">
        <f>E256+F256+G256+H256</f>
        <v>10818</v>
      </c>
      <c r="J256" s="12">
        <v>0</v>
      </c>
      <c r="K256" s="12">
        <v>0</v>
      </c>
      <c r="L256" s="124">
        <f>SUM(I256:K256)</f>
        <v>10818</v>
      </c>
      <c r="M256" s="12">
        <v>0</v>
      </c>
      <c r="N256" s="12">
        <v>0</v>
      </c>
      <c r="O256" s="12">
        <f>ROUND(SUM(E256+F256)*13%,0)</f>
        <v>1031</v>
      </c>
      <c r="P256" s="12">
        <f>SUM(I256:O256)</f>
        <v>22667</v>
      </c>
      <c r="Q256" s="12">
        <f>ROUND(SUM(E256+F256)*12%,0)</f>
        <v>952</v>
      </c>
      <c r="R256" s="11">
        <v>0</v>
      </c>
      <c r="S256" s="28">
        <v>0</v>
      </c>
      <c r="T256" s="23">
        <v>0</v>
      </c>
      <c r="U256" s="23">
        <v>0</v>
      </c>
      <c r="V256" s="14">
        <f>P256-(M256+N256+O256+Q256+R256+S256+T256)</f>
        <v>20684</v>
      </c>
      <c r="W256" s="70" t="s">
        <v>25</v>
      </c>
    </row>
    <row r="257" spans="1:25" hidden="1">
      <c r="A257" s="84">
        <v>43922</v>
      </c>
      <c r="B257" s="86">
        <v>19</v>
      </c>
      <c r="C257" s="39" t="s">
        <v>61</v>
      </c>
      <c r="D257" s="40" t="s">
        <v>62</v>
      </c>
      <c r="E257" s="11">
        <f>6473+275</f>
        <v>6748</v>
      </c>
      <c r="F257" s="12">
        <f>SUM(E257*10%)+0.2</f>
        <v>675.00000000000011</v>
      </c>
      <c r="G257" s="12">
        <f>SUM(E257*30%)-0.4</f>
        <v>2023.9999999999998</v>
      </c>
      <c r="H257" s="12">
        <f>SUM(E257*10%)+0.2</f>
        <v>675.00000000000011</v>
      </c>
      <c r="I257" s="12">
        <f>E257+F257+G257+H257</f>
        <v>10122</v>
      </c>
      <c r="J257" s="12">
        <v>0</v>
      </c>
      <c r="K257" s="12">
        <v>0</v>
      </c>
      <c r="L257" s="124">
        <f>SUM(I257:K257)</f>
        <v>10122</v>
      </c>
      <c r="M257" s="12">
        <v>0</v>
      </c>
      <c r="N257" s="12">
        <v>0</v>
      </c>
      <c r="O257" s="12">
        <f>ROUND(SUM(E257+F257)*13%,0)</f>
        <v>965</v>
      </c>
      <c r="P257" s="12">
        <f>SUM(I257:O257)</f>
        <v>21209</v>
      </c>
      <c r="Q257" s="12">
        <f>ROUND(SUM(E257+F257)*12%,0)</f>
        <v>891</v>
      </c>
      <c r="R257" s="11">
        <v>0</v>
      </c>
      <c r="S257" s="11">
        <v>0</v>
      </c>
      <c r="T257" s="11">
        <v>0</v>
      </c>
      <c r="U257" s="11">
        <v>0</v>
      </c>
      <c r="V257" s="14">
        <f>P257-(M257+N257+O257+Q257+R257+S257+T257)</f>
        <v>19353</v>
      </c>
      <c r="W257" s="11">
        <v>500</v>
      </c>
      <c r="X257" s="116">
        <f>V257-W257</f>
        <v>18853</v>
      </c>
      <c r="Y257" s="122" t="s">
        <v>25</v>
      </c>
    </row>
    <row r="258" spans="1:25" hidden="1">
      <c r="A258" s="84">
        <v>43952</v>
      </c>
      <c r="B258" s="86">
        <v>19</v>
      </c>
      <c r="C258" s="39" t="s">
        <v>61</v>
      </c>
      <c r="D258" s="40" t="s">
        <v>62</v>
      </c>
      <c r="E258" s="11">
        <f>6473+275</f>
        <v>6748</v>
      </c>
      <c r="F258" s="59">
        <f>SUM(E258*10%)+0.2</f>
        <v>675.00000000000011</v>
      </c>
      <c r="G258" s="59">
        <f>SUM(E258*30%)-0.4</f>
        <v>2023.9999999999998</v>
      </c>
      <c r="H258" s="59">
        <f>SUM(E258*10%)+0.2</f>
        <v>675.00000000000011</v>
      </c>
      <c r="I258" s="12">
        <f>E258+F258+G258+H258</f>
        <v>10122</v>
      </c>
      <c r="J258" s="59">
        <v>0</v>
      </c>
      <c r="K258" s="59">
        <v>0</v>
      </c>
      <c r="L258" s="124">
        <f>SUM(I258:K258)</f>
        <v>10122</v>
      </c>
      <c r="M258" s="12">
        <v>0</v>
      </c>
      <c r="N258" s="59">
        <v>0</v>
      </c>
      <c r="O258" s="12">
        <f>ROUND(SUM(E258+F258)*13%,0)</f>
        <v>965</v>
      </c>
      <c r="P258" s="12">
        <f>SUM(I258:O258)</f>
        <v>21209</v>
      </c>
      <c r="Q258" s="59">
        <f>ROUND(SUM(E258+F258)*12%,0)</f>
        <v>891</v>
      </c>
      <c r="R258" s="11">
        <v>0</v>
      </c>
      <c r="S258" s="14">
        <v>0</v>
      </c>
      <c r="T258" s="14">
        <v>0</v>
      </c>
      <c r="U258" s="14">
        <v>0</v>
      </c>
      <c r="V258" s="14">
        <f>P258-(M258+N258+O258+Q258+R258+S258+T258)</f>
        <v>19353</v>
      </c>
      <c r="W258" s="11"/>
      <c r="X258" s="116">
        <f>V258-W258</f>
        <v>19353</v>
      </c>
      <c r="Y258" s="122" t="s">
        <v>25</v>
      </c>
    </row>
    <row r="259" spans="1:25" hidden="1">
      <c r="A259" s="84">
        <v>43983</v>
      </c>
      <c r="B259" s="10">
        <v>18</v>
      </c>
      <c r="C259" s="39" t="s">
        <v>61</v>
      </c>
      <c r="D259" s="40" t="s">
        <v>62</v>
      </c>
      <c r="E259" s="11">
        <f>6473+275</f>
        <v>6748</v>
      </c>
      <c r="F259" s="12">
        <f>SUM(E259*10%)+0.2</f>
        <v>675.00000000000011</v>
      </c>
      <c r="G259" s="12">
        <f>SUM(E259*30%)-0.4</f>
        <v>2023.9999999999998</v>
      </c>
      <c r="H259" s="12">
        <f>SUM(E259*10%)+0.2</f>
        <v>675.00000000000011</v>
      </c>
      <c r="I259" s="12">
        <f>E259+F259+G259+H259</f>
        <v>10122</v>
      </c>
      <c r="J259" s="12">
        <v>0</v>
      </c>
      <c r="K259" s="12">
        <v>0</v>
      </c>
      <c r="L259" s="124">
        <f>SUM(I259:K259)</f>
        <v>10122</v>
      </c>
      <c r="M259" s="12">
        <v>0</v>
      </c>
      <c r="N259" s="12">
        <v>0</v>
      </c>
      <c r="O259" s="12">
        <f>ROUND(SUM(E259+F259)*13%,0)</f>
        <v>965</v>
      </c>
      <c r="P259" s="12">
        <f>SUM(I259:O259)</f>
        <v>21209</v>
      </c>
      <c r="Q259" s="12">
        <f>ROUND(SUM(E259+F259)*12%,0)</f>
        <v>891</v>
      </c>
      <c r="R259" s="11">
        <v>0</v>
      </c>
      <c r="S259" s="11">
        <v>0</v>
      </c>
      <c r="T259" s="11">
        <v>0</v>
      </c>
      <c r="U259" s="11">
        <v>0</v>
      </c>
      <c r="V259" s="14">
        <f>P259-(M259+N259+O259+Q259+R259+S259+T259)</f>
        <v>19353</v>
      </c>
      <c r="W259" s="50" t="s">
        <v>25</v>
      </c>
    </row>
    <row r="260" spans="1:25" hidden="1">
      <c r="A260" s="84">
        <v>44013</v>
      </c>
      <c r="B260" s="49">
        <v>19</v>
      </c>
      <c r="C260" s="39" t="s">
        <v>61</v>
      </c>
      <c r="D260" s="40" t="s">
        <v>62</v>
      </c>
      <c r="E260" s="14">
        <f>6473+275</f>
        <v>6748</v>
      </c>
      <c r="F260" s="12">
        <f>SUM(E260*10%)+0.2</f>
        <v>675.00000000000011</v>
      </c>
      <c r="G260" s="12">
        <f>SUM(E260*30%)-0.4</f>
        <v>2023.9999999999998</v>
      </c>
      <c r="H260" s="12">
        <f>SUM(E260*10%)+0.2</f>
        <v>675.00000000000011</v>
      </c>
      <c r="I260" s="12">
        <f>E260+F260+G260+H260</f>
        <v>10122</v>
      </c>
      <c r="J260" s="12">
        <v>0</v>
      </c>
      <c r="K260" s="12">
        <v>0</v>
      </c>
      <c r="L260" s="124">
        <f>SUM(I260:K260)</f>
        <v>10122</v>
      </c>
      <c r="M260" s="12">
        <v>0</v>
      </c>
      <c r="N260" s="12">
        <v>0</v>
      </c>
      <c r="O260" s="12">
        <f>ROUND(SUM(E260+F260)*13%,0)</f>
        <v>965</v>
      </c>
      <c r="P260" s="12">
        <f>SUM(I260:O260)</f>
        <v>21209</v>
      </c>
      <c r="Q260" s="12">
        <f>ROUND(SUM(E260+F260)*12%,0)</f>
        <v>891</v>
      </c>
      <c r="R260" s="11">
        <v>0</v>
      </c>
      <c r="S260" s="11">
        <v>0</v>
      </c>
      <c r="T260" s="11">
        <v>0</v>
      </c>
      <c r="U260" s="11">
        <v>0</v>
      </c>
      <c r="V260" s="14">
        <f>P260-(M260+N260+O260+Q260+R260+S260+T260)</f>
        <v>19353</v>
      </c>
      <c r="W260" s="50" t="s">
        <v>25</v>
      </c>
    </row>
    <row r="261" spans="1:25" hidden="1">
      <c r="A261" s="84">
        <v>44044</v>
      </c>
      <c r="B261" s="49">
        <v>19</v>
      </c>
      <c r="C261" s="39" t="s">
        <v>61</v>
      </c>
      <c r="D261" s="40" t="s">
        <v>62</v>
      </c>
      <c r="E261" s="14">
        <f>6473+275</f>
        <v>6748</v>
      </c>
      <c r="F261" s="12">
        <f>SUM(E261*10%)+0.2</f>
        <v>675.00000000000011</v>
      </c>
      <c r="G261" s="12">
        <f>SUM(E261*30%)-0.4</f>
        <v>2023.9999999999998</v>
      </c>
      <c r="H261" s="12">
        <f>SUM(E261*10%)+0.2</f>
        <v>675.00000000000011</v>
      </c>
      <c r="I261" s="12">
        <f>E261+F261+G261+H261</f>
        <v>10122</v>
      </c>
      <c r="J261" s="12">
        <v>0</v>
      </c>
      <c r="K261" s="12">
        <v>0</v>
      </c>
      <c r="L261" s="124">
        <f>SUM(I261:K261)</f>
        <v>10122</v>
      </c>
      <c r="M261" s="12">
        <v>0</v>
      </c>
      <c r="N261" s="12">
        <v>0</v>
      </c>
      <c r="O261" s="12">
        <f>ROUND(SUM(E261+F261)*13%,0)</f>
        <v>965</v>
      </c>
      <c r="P261" s="12">
        <f>SUM(I261:O261)</f>
        <v>21209</v>
      </c>
      <c r="Q261" s="12">
        <f>ROUND(SUM(E261+F261)*12%,0)</f>
        <v>891</v>
      </c>
      <c r="R261" s="11">
        <v>0</v>
      </c>
      <c r="S261" s="11">
        <v>0</v>
      </c>
      <c r="T261" s="11">
        <v>0</v>
      </c>
      <c r="U261" s="11">
        <v>0</v>
      </c>
      <c r="V261" s="14">
        <f>P261-(M261+N261+O261+Q261+R261+S261+T261)</f>
        <v>19353</v>
      </c>
      <c r="W261" s="50" t="s">
        <v>25</v>
      </c>
    </row>
    <row r="262" spans="1:25" hidden="1">
      <c r="A262" s="84">
        <v>44075</v>
      </c>
      <c r="B262" s="49">
        <v>19</v>
      </c>
      <c r="C262" s="39" t="s">
        <v>61</v>
      </c>
      <c r="D262" s="40" t="s">
        <v>62</v>
      </c>
      <c r="E262" s="14">
        <f>6473+275</f>
        <v>6748</v>
      </c>
      <c r="F262" s="12">
        <f>SUM(E262*10%)+0.2</f>
        <v>675.00000000000011</v>
      </c>
      <c r="G262" s="12">
        <f>SUM(E262*30%)-0.4</f>
        <v>2023.9999999999998</v>
      </c>
      <c r="H262" s="12">
        <f>SUM(E262*10%)+0.2</f>
        <v>675.00000000000011</v>
      </c>
      <c r="I262" s="12">
        <f>E262+F262+G262+H262</f>
        <v>10122</v>
      </c>
      <c r="J262" s="12">
        <v>0</v>
      </c>
      <c r="K262" s="12">
        <v>0</v>
      </c>
      <c r="L262" s="124">
        <f>SUM(I262:K262)</f>
        <v>10122</v>
      </c>
      <c r="M262" s="12">
        <v>0</v>
      </c>
      <c r="N262" s="12">
        <v>0</v>
      </c>
      <c r="O262" s="12">
        <f>ROUND(SUM(E262+F262)*13%,0)</f>
        <v>965</v>
      </c>
      <c r="P262" s="12">
        <f>SUM(I262:O262)</f>
        <v>21209</v>
      </c>
      <c r="Q262" s="12">
        <f>ROUND(SUM(E262+F262)*12%,0)</f>
        <v>891</v>
      </c>
      <c r="R262" s="11">
        <v>0</v>
      </c>
      <c r="S262" s="11">
        <v>0</v>
      </c>
      <c r="T262" s="11">
        <v>0</v>
      </c>
      <c r="U262" s="11">
        <v>0</v>
      </c>
      <c r="V262" s="14">
        <f>P262-(M262+N262+O262+Q262+R262+S262+T262)</f>
        <v>19353</v>
      </c>
      <c r="W262" s="50" t="s">
        <v>25</v>
      </c>
    </row>
    <row r="263" spans="1:25" hidden="1">
      <c r="A263" s="84">
        <v>44105</v>
      </c>
      <c r="B263" s="49">
        <v>19</v>
      </c>
      <c r="C263" s="39" t="s">
        <v>61</v>
      </c>
      <c r="D263" s="40" t="s">
        <v>62</v>
      </c>
      <c r="E263" s="14">
        <f>6473+275</f>
        <v>6748</v>
      </c>
      <c r="F263" s="12">
        <f>SUM(E263*10%)+0.2</f>
        <v>675.00000000000011</v>
      </c>
      <c r="G263" s="12">
        <f>SUM(E263*30%)-0.4</f>
        <v>2023.9999999999998</v>
      </c>
      <c r="H263" s="12">
        <f>SUM(E263*10%)+0.2</f>
        <v>675.00000000000011</v>
      </c>
      <c r="I263" s="12">
        <f>E263+F263+G263+H263</f>
        <v>10122</v>
      </c>
      <c r="J263" s="12">
        <v>0</v>
      </c>
      <c r="K263" s="12">
        <v>0</v>
      </c>
      <c r="L263" s="124">
        <f>SUM(I263:K263)</f>
        <v>10122</v>
      </c>
      <c r="M263" s="12">
        <v>0</v>
      </c>
      <c r="N263" s="12">
        <v>0</v>
      </c>
      <c r="O263" s="12">
        <f>ROUND(SUM(E263+F263)*13%,0)</f>
        <v>965</v>
      </c>
      <c r="P263" s="12">
        <f>SUM(I263:O263)</f>
        <v>21209</v>
      </c>
      <c r="Q263" s="12">
        <f>ROUND(SUM(E263+F263)*12%,0)</f>
        <v>891</v>
      </c>
      <c r="R263" s="11">
        <v>0</v>
      </c>
      <c r="S263" s="11">
        <v>0</v>
      </c>
      <c r="T263" s="11">
        <v>0</v>
      </c>
      <c r="U263" s="11">
        <v>0</v>
      </c>
      <c r="V263" s="14">
        <f>P263-(M263+N263+O263+Q263+R263+S263+T263)</f>
        <v>19353</v>
      </c>
      <c r="W263" s="50" t="s">
        <v>25</v>
      </c>
    </row>
    <row r="264" spans="1:25" hidden="1">
      <c r="A264" s="84">
        <v>44136</v>
      </c>
      <c r="B264" s="49">
        <v>19</v>
      </c>
      <c r="C264" s="39" t="s">
        <v>61</v>
      </c>
      <c r="D264" s="40" t="s">
        <v>62</v>
      </c>
      <c r="E264" s="14">
        <f>6473+275</f>
        <v>6748</v>
      </c>
      <c r="F264" s="12">
        <f>SUM(E264*10%)+0.2</f>
        <v>675.00000000000011</v>
      </c>
      <c r="G264" s="12">
        <f>SUM(E264*30%)-0.4</f>
        <v>2023.9999999999998</v>
      </c>
      <c r="H264" s="12">
        <f>SUM(E264*10%)+0.2</f>
        <v>675.00000000000011</v>
      </c>
      <c r="I264" s="12">
        <f>E264+F264+G264+H264</f>
        <v>10122</v>
      </c>
      <c r="J264" s="12">
        <v>0</v>
      </c>
      <c r="K264" s="12">
        <v>0</v>
      </c>
      <c r="L264" s="124">
        <f>SUM(I264:K264)</f>
        <v>10122</v>
      </c>
      <c r="M264" s="12">
        <v>0</v>
      </c>
      <c r="N264" s="12">
        <v>0</v>
      </c>
      <c r="O264" s="12">
        <f>ROUND(SUM(E264+F264)*13%,0)</f>
        <v>965</v>
      </c>
      <c r="P264" s="12">
        <f>SUM(I264:O264)</f>
        <v>21209</v>
      </c>
      <c r="Q264" s="12">
        <f>ROUND(SUM(E264+F264)*12%,0)</f>
        <v>891</v>
      </c>
      <c r="R264" s="11">
        <v>0</v>
      </c>
      <c r="S264" s="11">
        <v>0</v>
      </c>
      <c r="T264" s="11">
        <v>0</v>
      </c>
      <c r="U264" s="11">
        <v>0</v>
      </c>
      <c r="V264" s="14">
        <f>P264-(M264+N264+O264+Q264+R264+S264+T264)</f>
        <v>19353</v>
      </c>
      <c r="W264" s="50" t="s">
        <v>25</v>
      </c>
    </row>
    <row r="265" spans="1:25" hidden="1">
      <c r="A265" s="84">
        <v>44166</v>
      </c>
      <c r="B265" s="49">
        <v>20</v>
      </c>
      <c r="C265" s="39" t="s">
        <v>61</v>
      </c>
      <c r="D265" s="40" t="s">
        <v>62</v>
      </c>
      <c r="E265" s="14">
        <f>6473+275</f>
        <v>6748</v>
      </c>
      <c r="F265" s="12">
        <f>SUM(E265*10%)+0.2</f>
        <v>675.00000000000011</v>
      </c>
      <c r="G265" s="12">
        <f>SUM(E265*30%)-0.4</f>
        <v>2023.9999999999998</v>
      </c>
      <c r="H265" s="12">
        <f>SUM(E265*10%)+0.2</f>
        <v>675.00000000000011</v>
      </c>
      <c r="I265" s="12">
        <f>E265+F265+G265+H265</f>
        <v>10122</v>
      </c>
      <c r="J265" s="12">
        <v>0</v>
      </c>
      <c r="K265" s="12">
        <v>0</v>
      </c>
      <c r="L265" s="124">
        <f>SUM(I265:K265)</f>
        <v>10122</v>
      </c>
      <c r="M265" s="12">
        <v>0</v>
      </c>
      <c r="N265" s="12">
        <v>0</v>
      </c>
      <c r="O265" s="12">
        <f>ROUND(SUM(E265+F265)*13%,0)</f>
        <v>965</v>
      </c>
      <c r="P265" s="12">
        <f>SUM(I265:O265)</f>
        <v>21209</v>
      </c>
      <c r="Q265" s="12">
        <f>ROUND(SUM(E265+F265)*12%,0)</f>
        <v>891</v>
      </c>
      <c r="R265" s="11">
        <v>0</v>
      </c>
      <c r="S265" s="11">
        <v>0</v>
      </c>
      <c r="T265" s="11">
        <v>0</v>
      </c>
      <c r="U265" s="11">
        <v>0</v>
      </c>
      <c r="V265" s="14">
        <f>P265-(M265+N265+O265+Q265+R265+S265+T265)</f>
        <v>19353</v>
      </c>
      <c r="W265" s="50" t="s">
        <v>25</v>
      </c>
    </row>
    <row r="266" spans="1:25" hidden="1">
      <c r="A266" s="84">
        <v>44197</v>
      </c>
      <c r="B266" s="151">
        <v>21</v>
      </c>
      <c r="C266" s="150" t="s">
        <v>61</v>
      </c>
      <c r="D266" s="40" t="s">
        <v>62</v>
      </c>
      <c r="E266" s="130">
        <f>6473+275</f>
        <v>6748</v>
      </c>
      <c r="F266" s="128">
        <f>SUM(E266*10%)+0.2</f>
        <v>675.00000000000011</v>
      </c>
      <c r="G266" s="128">
        <f>SUM(E266*30%)-0.4</f>
        <v>2023.9999999999998</v>
      </c>
      <c r="H266" s="128">
        <f>SUM(E266*10%)+0.2</f>
        <v>675.00000000000011</v>
      </c>
      <c r="I266" s="128">
        <f>E266+F266+G266+H266</f>
        <v>10122</v>
      </c>
      <c r="J266" s="128">
        <v>0</v>
      </c>
      <c r="K266" s="128">
        <v>0</v>
      </c>
      <c r="L266" s="124">
        <f>SUM(I266:K266)</f>
        <v>10122</v>
      </c>
      <c r="M266" s="128">
        <v>0</v>
      </c>
      <c r="N266" s="128">
        <v>0</v>
      </c>
      <c r="O266" s="128">
        <f>ROUND(SUM(E266+F266)*13%,0)</f>
        <v>965</v>
      </c>
      <c r="P266" s="128">
        <f>SUM(I266:O266)</f>
        <v>21209</v>
      </c>
      <c r="Q266" s="128">
        <f>ROUND(SUM(E266+F266)*12%,0)</f>
        <v>891</v>
      </c>
      <c r="R266" s="127">
        <v>0</v>
      </c>
      <c r="S266" s="127">
        <v>0</v>
      </c>
      <c r="T266" s="127">
        <v>0</v>
      </c>
      <c r="U266" s="127">
        <v>0</v>
      </c>
      <c r="V266" s="130">
        <f>P266-(M266+N266+O266+Q266+R266+S266+T266)</f>
        <v>19353</v>
      </c>
      <c r="W266" s="50" t="s">
        <v>25</v>
      </c>
    </row>
    <row r="267" spans="1:25" hidden="1">
      <c r="A267" s="84">
        <v>44228</v>
      </c>
      <c r="B267" s="151">
        <v>21</v>
      </c>
      <c r="C267" s="150" t="s">
        <v>61</v>
      </c>
      <c r="D267" s="40" t="s">
        <v>62</v>
      </c>
      <c r="E267" s="130">
        <f>6473+275</f>
        <v>6748</v>
      </c>
      <c r="F267" s="128">
        <f>SUM(E267*10%)+0.2</f>
        <v>675.00000000000011</v>
      </c>
      <c r="G267" s="128">
        <f>SUM(E267*30%)-0.4</f>
        <v>2023.9999999999998</v>
      </c>
      <c r="H267" s="128">
        <f>SUM(E267*10%)+0.2</f>
        <v>675.00000000000011</v>
      </c>
      <c r="I267" s="128">
        <f>E267+F267+G267+H267</f>
        <v>10122</v>
      </c>
      <c r="J267" s="128">
        <v>0</v>
      </c>
      <c r="K267" s="128">
        <v>0</v>
      </c>
      <c r="L267" s="124">
        <f>SUM(I267:K267)</f>
        <v>10122</v>
      </c>
      <c r="M267" s="128">
        <v>0</v>
      </c>
      <c r="N267" s="128">
        <v>0</v>
      </c>
      <c r="O267" s="128">
        <f>ROUND(SUM(E267+F267)*13%,0)</f>
        <v>965</v>
      </c>
      <c r="P267" s="128">
        <f>SUM(I267:O267)</f>
        <v>21209</v>
      </c>
      <c r="Q267" s="128">
        <f>ROUND(SUM(E267+F267)*12%,0)</f>
        <v>891</v>
      </c>
      <c r="R267" s="127">
        <v>0</v>
      </c>
      <c r="S267" s="130">
        <v>0</v>
      </c>
      <c r="T267" s="130">
        <v>0</v>
      </c>
      <c r="U267" s="130">
        <v>0</v>
      </c>
      <c r="V267" s="130">
        <f>P267-(M267+N267+O267+Q267+R267+S267+T267)</f>
        <v>19353</v>
      </c>
      <c r="W267" s="50" t="s">
        <v>25</v>
      </c>
    </row>
    <row r="268" spans="1:25" hidden="1">
      <c r="A268" s="84">
        <v>44256</v>
      </c>
      <c r="B268" s="151">
        <v>18</v>
      </c>
      <c r="C268" s="150" t="s">
        <v>61</v>
      </c>
      <c r="D268" s="40" t="s">
        <v>62</v>
      </c>
      <c r="E268" s="130">
        <f>6473+275</f>
        <v>6748</v>
      </c>
      <c r="F268" s="128">
        <f>SUM(E268*10%)+0.2</f>
        <v>675.00000000000011</v>
      </c>
      <c r="G268" s="128">
        <f>SUM(E268*30%)-0.4</f>
        <v>2023.9999999999998</v>
      </c>
      <c r="H268" s="128">
        <f>SUM(E268*10%)+0.2</f>
        <v>675.00000000000011</v>
      </c>
      <c r="I268" s="128">
        <f>E268+F268+G268+H268</f>
        <v>10122</v>
      </c>
      <c r="J268" s="128">
        <v>0</v>
      </c>
      <c r="K268" s="128">
        <v>0</v>
      </c>
      <c r="L268" s="128">
        <v>0</v>
      </c>
      <c r="M268" s="128">
        <v>0</v>
      </c>
      <c r="N268" s="128">
        <f>ROUND(SUM(E268+F268)*13%,0)</f>
        <v>965</v>
      </c>
      <c r="O268" s="128">
        <f>SUM(I268:N268)</f>
        <v>11087</v>
      </c>
      <c r="P268" s="128">
        <f>ROUND(SUM(E268+F268)*12%,0)</f>
        <v>891</v>
      </c>
      <c r="Q268" s="127">
        <v>0</v>
      </c>
      <c r="R268" s="127">
        <v>0</v>
      </c>
      <c r="S268" s="127">
        <v>0</v>
      </c>
      <c r="T268" s="127">
        <v>0</v>
      </c>
      <c r="U268" s="127"/>
      <c r="V268" s="130">
        <f>O268-(L268+M268+N268+P268+Q268+R268+S268)</f>
        <v>9231</v>
      </c>
      <c r="W268" s="50" t="s">
        <v>25</v>
      </c>
    </row>
    <row r="269" spans="1:25" hidden="1">
      <c r="A269" s="84">
        <v>43922</v>
      </c>
      <c r="B269" s="49">
        <v>17</v>
      </c>
      <c r="C269" s="39" t="s">
        <v>59</v>
      </c>
      <c r="D269" s="40" t="s">
        <v>24</v>
      </c>
      <c r="E269" s="11">
        <f>18560+1280</f>
        <v>19840</v>
      </c>
      <c r="F269" s="59">
        <f>SUM(E269*10%)</f>
        <v>1984</v>
      </c>
      <c r="G269" s="59">
        <f>SUM(E269*30%)</f>
        <v>5952</v>
      </c>
      <c r="H269" s="59">
        <f>SUM(E269*10%)</f>
        <v>1984</v>
      </c>
      <c r="I269" s="12">
        <f>E269+F269+G269+H269</f>
        <v>29760</v>
      </c>
      <c r="J269" s="59">
        <v>800</v>
      </c>
      <c r="K269" s="59">
        <v>500</v>
      </c>
      <c r="L269" s="124">
        <f>SUM(I269:K269)</f>
        <v>31060</v>
      </c>
      <c r="M269" s="12">
        <f>ROUND(SUM(E269+F269)/12,0)</f>
        <v>1819</v>
      </c>
      <c r="N269" s="59">
        <v>375</v>
      </c>
      <c r="O269" s="12">
        <f>ROUND(SUM(E269+F269)*12.5%,0)+75</f>
        <v>2803</v>
      </c>
      <c r="P269" s="12">
        <f>SUM(I269:O269)</f>
        <v>67117</v>
      </c>
      <c r="Q269" s="59">
        <f>ROUND(SUM(E269+F269)*12%,0)</f>
        <v>2619</v>
      </c>
      <c r="R269" s="11">
        <v>0</v>
      </c>
      <c r="S269" s="14">
        <v>200</v>
      </c>
      <c r="T269" s="14">
        <v>0</v>
      </c>
      <c r="U269" s="14">
        <v>0</v>
      </c>
      <c r="V269" s="14">
        <f>P269-(M269+N269+O269+Q269+R269+S269+T269)</f>
        <v>59301</v>
      </c>
      <c r="W269" s="11">
        <v>1000</v>
      </c>
      <c r="X269" s="116">
        <f>V269-W269</f>
        <v>58301</v>
      </c>
      <c r="Y269" s="122" t="s">
        <v>25</v>
      </c>
    </row>
    <row r="270" spans="1:25" hidden="1">
      <c r="A270" s="84">
        <v>43952</v>
      </c>
      <c r="B270" s="49">
        <v>17</v>
      </c>
      <c r="C270" s="39" t="s">
        <v>59</v>
      </c>
      <c r="D270" s="40" t="s">
        <v>24</v>
      </c>
      <c r="E270" s="14">
        <f>18560+1280</f>
        <v>19840</v>
      </c>
      <c r="F270" s="12">
        <f>SUM(E270*10%)</f>
        <v>1984</v>
      </c>
      <c r="G270" s="12">
        <f>SUM(E270*30%)</f>
        <v>5952</v>
      </c>
      <c r="H270" s="12">
        <f>SUM(E270*10%)</f>
        <v>1984</v>
      </c>
      <c r="I270" s="12">
        <f>E270+F270+G270+H270</f>
        <v>29760</v>
      </c>
      <c r="J270" s="12">
        <v>800</v>
      </c>
      <c r="K270" s="12">
        <v>500</v>
      </c>
      <c r="L270" s="124">
        <f>SUM(I270:K270)</f>
        <v>31060</v>
      </c>
      <c r="M270" s="12">
        <f>ROUND(SUM(E270+F270)/12,0)</f>
        <v>1819</v>
      </c>
      <c r="N270" s="12">
        <v>375</v>
      </c>
      <c r="O270" s="12">
        <f>ROUND(SUM(E270+F270)*12.5%,0)+75</f>
        <v>2803</v>
      </c>
      <c r="P270" s="12">
        <f>SUM(I270:O270)</f>
        <v>67117</v>
      </c>
      <c r="Q270" s="12">
        <f>ROUND(SUM(E270+F270)*12%,0)</f>
        <v>2619</v>
      </c>
      <c r="R270" s="11">
        <v>0</v>
      </c>
      <c r="S270" s="11">
        <v>200</v>
      </c>
      <c r="T270" s="11">
        <v>0</v>
      </c>
      <c r="U270" s="11">
        <v>0</v>
      </c>
      <c r="V270" s="14">
        <f>P270-(M270+N270+O270+Q270+R270+S270+T270)</f>
        <v>59301</v>
      </c>
      <c r="W270" s="11"/>
      <c r="X270" s="116">
        <f>V270-W270</f>
        <v>59301</v>
      </c>
      <c r="Y270" s="122" t="s">
        <v>25</v>
      </c>
    </row>
    <row r="271" spans="1:25" hidden="1">
      <c r="A271" s="84">
        <v>43983</v>
      </c>
      <c r="B271" s="49">
        <v>16</v>
      </c>
      <c r="C271" s="39" t="s">
        <v>59</v>
      </c>
      <c r="D271" s="40" t="s">
        <v>24</v>
      </c>
      <c r="E271" s="14">
        <f>18560+1280</f>
        <v>19840</v>
      </c>
      <c r="F271" s="12">
        <f>SUM(E271*10%)</f>
        <v>1984</v>
      </c>
      <c r="G271" s="12">
        <f>SUM(E271*30%)</f>
        <v>5952</v>
      </c>
      <c r="H271" s="12">
        <f>SUM(E271*10%)</f>
        <v>1984</v>
      </c>
      <c r="I271" s="12">
        <f>E271+F271+G271+H271</f>
        <v>29760</v>
      </c>
      <c r="J271" s="12">
        <v>800</v>
      </c>
      <c r="K271" s="12">
        <v>500</v>
      </c>
      <c r="L271" s="124">
        <f>SUM(I271:K271)</f>
        <v>31060</v>
      </c>
      <c r="M271" s="12">
        <f>ROUND(SUM(E271+F271)/12,0)</f>
        <v>1819</v>
      </c>
      <c r="N271" s="12">
        <v>375</v>
      </c>
      <c r="O271" s="12">
        <f>ROUND(SUM(E271+F271)*12.5%,0)+75</f>
        <v>2803</v>
      </c>
      <c r="P271" s="12">
        <f>SUM(I271:O271)</f>
        <v>67117</v>
      </c>
      <c r="Q271" s="12">
        <f>ROUND(SUM(E271+F271)*12%,0)</f>
        <v>2619</v>
      </c>
      <c r="R271" s="11">
        <v>0</v>
      </c>
      <c r="S271" s="11">
        <v>200</v>
      </c>
      <c r="T271" s="11">
        <v>0</v>
      </c>
      <c r="U271" s="11">
        <v>0</v>
      </c>
      <c r="V271" s="14">
        <f>P271-(M271+N271+O271+Q271+R271+S271+T271)</f>
        <v>59301</v>
      </c>
      <c r="W271" s="50" t="s">
        <v>25</v>
      </c>
      <c r="X271" s="176"/>
      <c r="Y271" s="176"/>
    </row>
    <row r="272" spans="1:25" hidden="1">
      <c r="A272" s="84">
        <v>44013</v>
      </c>
      <c r="B272" s="49">
        <v>17</v>
      </c>
      <c r="C272" s="39" t="s">
        <v>59</v>
      </c>
      <c r="D272" s="40" t="s">
        <v>24</v>
      </c>
      <c r="E272" s="14">
        <f>18560+1280</f>
        <v>19840</v>
      </c>
      <c r="F272" s="12">
        <f>SUM(E272*10%)</f>
        <v>1984</v>
      </c>
      <c r="G272" s="12">
        <f>SUM(E272*30%)</f>
        <v>5952</v>
      </c>
      <c r="H272" s="12">
        <f>SUM(E272*10%)</f>
        <v>1984</v>
      </c>
      <c r="I272" s="12">
        <f>E272+F272+G272+H272</f>
        <v>29760</v>
      </c>
      <c r="J272" s="12">
        <v>800</v>
      </c>
      <c r="K272" s="12">
        <v>500</v>
      </c>
      <c r="L272" s="124">
        <f>SUM(I272:K272)</f>
        <v>31060</v>
      </c>
      <c r="M272" s="12">
        <f>ROUND(SUM(E272+F272)/12,0)</f>
        <v>1819</v>
      </c>
      <c r="N272" s="12">
        <v>375</v>
      </c>
      <c r="O272" s="12">
        <f>ROUND(SUM(E272+F272)*12.5%,0)+75</f>
        <v>2803</v>
      </c>
      <c r="P272" s="12">
        <f>SUM(I272:O272)</f>
        <v>67117</v>
      </c>
      <c r="Q272" s="12">
        <f>ROUND(SUM(E272+F272)*12%,0)</f>
        <v>2619</v>
      </c>
      <c r="R272" s="11">
        <v>0</v>
      </c>
      <c r="S272" s="11">
        <v>200</v>
      </c>
      <c r="T272" s="11">
        <v>0</v>
      </c>
      <c r="U272" s="11">
        <v>0</v>
      </c>
      <c r="V272" s="14">
        <f>P272-(M272+N272+O272+Q272+R272+S272+T272)</f>
        <v>59301</v>
      </c>
      <c r="W272" s="50" t="s">
        <v>25</v>
      </c>
      <c r="X272" s="176"/>
      <c r="Y272" s="176"/>
    </row>
    <row r="273" spans="1:25" hidden="1">
      <c r="A273" s="84">
        <v>44044</v>
      </c>
      <c r="B273" s="10">
        <v>17</v>
      </c>
      <c r="C273" s="61" t="s">
        <v>59</v>
      </c>
      <c r="D273" s="62" t="s">
        <v>24</v>
      </c>
      <c r="E273" s="11">
        <f>18560+1280</f>
        <v>19840</v>
      </c>
      <c r="F273" s="59">
        <f>SUM(E273*10%)</f>
        <v>1984</v>
      </c>
      <c r="G273" s="59">
        <f>SUM(E273*30%)</f>
        <v>5952</v>
      </c>
      <c r="H273" s="59">
        <f>SUM(E273*10%)</f>
        <v>1984</v>
      </c>
      <c r="I273" s="12">
        <f>E273+F273+G273+H273</f>
        <v>29760</v>
      </c>
      <c r="J273" s="59">
        <v>800</v>
      </c>
      <c r="K273" s="59">
        <v>500</v>
      </c>
      <c r="L273" s="124">
        <f>SUM(I273:K273)</f>
        <v>31060</v>
      </c>
      <c r="M273" s="12">
        <f>ROUND(SUM(E273+F273)/12,0)</f>
        <v>1819</v>
      </c>
      <c r="N273" s="59">
        <v>375</v>
      </c>
      <c r="O273" s="12">
        <f>ROUND(SUM(E273+F273)*12.5%,0)+75</f>
        <v>2803</v>
      </c>
      <c r="P273" s="12">
        <f>SUM(I273:O273)</f>
        <v>67117</v>
      </c>
      <c r="Q273" s="59">
        <f>ROUND(SUM(E273+F273)*12%,0)</f>
        <v>2619</v>
      </c>
      <c r="R273" s="11">
        <v>0</v>
      </c>
      <c r="S273" s="14">
        <v>200</v>
      </c>
      <c r="T273" s="14">
        <v>0</v>
      </c>
      <c r="U273" s="14">
        <v>0</v>
      </c>
      <c r="V273" s="14">
        <f>P273-(M273+N273+O273+Q273+R273+S273+T273)</f>
        <v>59301</v>
      </c>
      <c r="W273" s="50" t="s">
        <v>25</v>
      </c>
      <c r="X273" s="176"/>
      <c r="Y273" s="176"/>
    </row>
    <row r="274" spans="1:25" hidden="1">
      <c r="A274" s="84">
        <v>44075</v>
      </c>
      <c r="B274" s="10">
        <v>17</v>
      </c>
      <c r="C274" s="39" t="s">
        <v>59</v>
      </c>
      <c r="D274" s="40" t="s">
        <v>24</v>
      </c>
      <c r="E274" s="11">
        <f>18560+1280</f>
        <v>19840</v>
      </c>
      <c r="F274" s="12">
        <f>SUM(E274*10%)</f>
        <v>1984</v>
      </c>
      <c r="G274" s="12">
        <f>SUM(E274*30%)</f>
        <v>5952</v>
      </c>
      <c r="H274" s="12">
        <f>SUM(E274*10%)</f>
        <v>1984</v>
      </c>
      <c r="I274" s="12">
        <f>E274+F274+G274+H274</f>
        <v>29760</v>
      </c>
      <c r="J274" s="12">
        <v>800</v>
      </c>
      <c r="K274" s="12">
        <v>500</v>
      </c>
      <c r="L274" s="124">
        <f>SUM(I274:K274)</f>
        <v>31060</v>
      </c>
      <c r="M274" s="12">
        <f>ROUND(SUM(E274+F274)/12,0)</f>
        <v>1819</v>
      </c>
      <c r="N274" s="12">
        <v>375</v>
      </c>
      <c r="O274" s="12">
        <f>ROUND(SUM(E274+F274)*12.5%,0)+75</f>
        <v>2803</v>
      </c>
      <c r="P274" s="12">
        <f>SUM(I274:O274)</f>
        <v>67117</v>
      </c>
      <c r="Q274" s="12">
        <f>ROUND(SUM(E274+F274)*12%,0)</f>
        <v>2619</v>
      </c>
      <c r="R274" s="11">
        <v>0</v>
      </c>
      <c r="S274" s="11">
        <v>200</v>
      </c>
      <c r="T274" s="11">
        <v>0</v>
      </c>
      <c r="U274" s="11">
        <v>0</v>
      </c>
      <c r="V274" s="14">
        <f>P274-(M274+N274+O274+Q274+R274+S274+T274)</f>
        <v>59301</v>
      </c>
      <c r="W274" s="50" t="s">
        <v>25</v>
      </c>
    </row>
    <row r="275" spans="1:25" hidden="1">
      <c r="A275" s="84">
        <v>44105</v>
      </c>
      <c r="B275" s="10">
        <v>17</v>
      </c>
      <c r="C275" s="39" t="s">
        <v>59</v>
      </c>
      <c r="D275" s="40" t="s">
        <v>24</v>
      </c>
      <c r="E275" s="27">
        <f>18560+1280</f>
        <v>19840</v>
      </c>
      <c r="F275" s="12">
        <f>SUM(E275*10%)</f>
        <v>1984</v>
      </c>
      <c r="G275" s="12">
        <f>SUM(E275*30%)</f>
        <v>5952</v>
      </c>
      <c r="H275" s="12">
        <f>SUM(E275*10%)</f>
        <v>1984</v>
      </c>
      <c r="I275" s="12">
        <f>E275+F275+G275+H275</f>
        <v>29760</v>
      </c>
      <c r="J275" s="12">
        <v>800</v>
      </c>
      <c r="K275" s="12">
        <v>500</v>
      </c>
      <c r="L275" s="124">
        <f>SUM(I275:K275)</f>
        <v>31060</v>
      </c>
      <c r="M275" s="12">
        <f>ROUND(SUM(E275+F275)/12,0)</f>
        <v>1819</v>
      </c>
      <c r="N275" s="12">
        <v>375</v>
      </c>
      <c r="O275" s="12">
        <f>ROUND(SUM(E275+F275)*12.5%,0)+75</f>
        <v>2803</v>
      </c>
      <c r="P275" s="12">
        <f>SUM(I275:O275)</f>
        <v>67117</v>
      </c>
      <c r="Q275" s="12">
        <f>ROUND(SUM(E275+F275)*12%,0)</f>
        <v>2619</v>
      </c>
      <c r="R275" s="11">
        <v>0</v>
      </c>
      <c r="S275" s="11">
        <v>200</v>
      </c>
      <c r="T275" s="11">
        <v>0</v>
      </c>
      <c r="U275" s="11">
        <v>0</v>
      </c>
      <c r="V275" s="14">
        <f>P275-(M275+N275+O275+Q275+R275+S275+T275)</f>
        <v>59301</v>
      </c>
      <c r="W275" s="50" t="s">
        <v>25</v>
      </c>
    </row>
    <row r="276" spans="1:25" hidden="1">
      <c r="A276" s="84">
        <v>44136</v>
      </c>
      <c r="B276" s="10">
        <v>17</v>
      </c>
      <c r="C276" s="39" t="s">
        <v>59</v>
      </c>
      <c r="D276" s="40" t="s">
        <v>24</v>
      </c>
      <c r="E276" s="11">
        <f>18560+1280</f>
        <v>19840</v>
      </c>
      <c r="F276" s="59">
        <f>SUM(E276*10%)</f>
        <v>1984</v>
      </c>
      <c r="G276" s="59">
        <f>SUM(E276*30%)</f>
        <v>5952</v>
      </c>
      <c r="H276" s="59">
        <f>SUM(E276*10%)</f>
        <v>1984</v>
      </c>
      <c r="I276" s="12">
        <f>E276+F276+G276+H276</f>
        <v>29760</v>
      </c>
      <c r="J276" s="59">
        <v>800</v>
      </c>
      <c r="K276" s="59">
        <v>500</v>
      </c>
      <c r="L276" s="124">
        <f>SUM(I276:K276)</f>
        <v>31060</v>
      </c>
      <c r="M276" s="59">
        <f>ROUND(SUM(E276+F276)/12,0)</f>
        <v>1819</v>
      </c>
      <c r="N276" s="59">
        <v>375</v>
      </c>
      <c r="O276" s="12">
        <f>ROUND(SUM(E276+F276)*12.5%,0)+75</f>
        <v>2803</v>
      </c>
      <c r="P276" s="12">
        <f>SUM(I276:O276)</f>
        <v>67117</v>
      </c>
      <c r="Q276" s="59">
        <f>ROUND(SUM(E276+F276)*12%,0)</f>
        <v>2619</v>
      </c>
      <c r="R276" s="11">
        <v>0</v>
      </c>
      <c r="S276" s="14">
        <v>200</v>
      </c>
      <c r="T276" s="14">
        <v>0</v>
      </c>
      <c r="U276" s="14">
        <v>0</v>
      </c>
      <c r="V276" s="14">
        <f>P276-(M276+N276+O276+Q276+R276+S276+T276)</f>
        <v>59301</v>
      </c>
      <c r="W276" s="50" t="s">
        <v>25</v>
      </c>
    </row>
    <row r="277" spans="1:25" hidden="1">
      <c r="A277" s="84">
        <v>44166</v>
      </c>
      <c r="B277" s="10">
        <v>18</v>
      </c>
      <c r="C277" s="39" t="s">
        <v>59</v>
      </c>
      <c r="D277" s="40" t="s">
        <v>24</v>
      </c>
      <c r="E277" s="11">
        <f>18560+1280</f>
        <v>19840</v>
      </c>
      <c r="F277" s="59">
        <f>SUM(E277*10%)</f>
        <v>1984</v>
      </c>
      <c r="G277" s="59">
        <f>SUM(E277*30%)</f>
        <v>5952</v>
      </c>
      <c r="H277" s="59">
        <f>SUM(E277*10%)</f>
        <v>1984</v>
      </c>
      <c r="I277" s="12">
        <f>E277+F277+G277+H277</f>
        <v>29760</v>
      </c>
      <c r="J277" s="59">
        <v>800</v>
      </c>
      <c r="K277" s="59">
        <v>500</v>
      </c>
      <c r="L277" s="124">
        <f>SUM(I277:K277)</f>
        <v>31060</v>
      </c>
      <c r="M277" s="59">
        <f>ROUND(SUM(E277+F277)/12,0)</f>
        <v>1819</v>
      </c>
      <c r="N277" s="59">
        <v>375</v>
      </c>
      <c r="O277" s="12">
        <f>ROUND(SUM(E277+F277)*12.5%,0)+75</f>
        <v>2803</v>
      </c>
      <c r="P277" s="12">
        <f>SUM(I277:O277)</f>
        <v>67117</v>
      </c>
      <c r="Q277" s="59">
        <f>ROUND(SUM(E277+F277)*12%,0)</f>
        <v>2619</v>
      </c>
      <c r="R277" s="11">
        <v>0</v>
      </c>
      <c r="S277" s="14">
        <v>200</v>
      </c>
      <c r="T277" s="14">
        <v>0</v>
      </c>
      <c r="U277" s="14">
        <v>0</v>
      </c>
      <c r="V277" s="14">
        <f>P277-(M277+N277+O277+Q277+R277+S277+T277)</f>
        <v>59301</v>
      </c>
      <c r="W277" s="50" t="s">
        <v>25</v>
      </c>
    </row>
    <row r="278" spans="1:25" hidden="1">
      <c r="A278" s="84">
        <v>44197</v>
      </c>
      <c r="B278" s="126">
        <v>19</v>
      </c>
      <c r="C278" s="150" t="s">
        <v>59</v>
      </c>
      <c r="D278" s="40" t="s">
        <v>24</v>
      </c>
      <c r="E278" s="127">
        <f>18560+1280</f>
        <v>19840</v>
      </c>
      <c r="F278" s="132">
        <f>SUM(E278*10%)</f>
        <v>1984</v>
      </c>
      <c r="G278" s="132">
        <f>SUM(E278*30%)</f>
        <v>5952</v>
      </c>
      <c r="H278" s="132">
        <f>SUM(E278*10%)</f>
        <v>1984</v>
      </c>
      <c r="I278" s="128">
        <f>E278+F278+G278+H278</f>
        <v>29760</v>
      </c>
      <c r="J278" s="132">
        <v>800</v>
      </c>
      <c r="K278" s="132">
        <v>500</v>
      </c>
      <c r="L278" s="124">
        <f>SUM(I278:K278)</f>
        <v>31060</v>
      </c>
      <c r="M278" s="132">
        <f>ROUND(SUM(E278+F278)/12,0)</f>
        <v>1819</v>
      </c>
      <c r="N278" s="132">
        <v>375</v>
      </c>
      <c r="O278" s="128">
        <f>ROUND(SUM(E278+F278)*12.5%,0)+75</f>
        <v>2803</v>
      </c>
      <c r="P278" s="128">
        <f>SUM(I278:O278)</f>
        <v>67117</v>
      </c>
      <c r="Q278" s="132">
        <f>ROUND(SUM(E278+F278)*12%,0)</f>
        <v>2619</v>
      </c>
      <c r="R278" s="127">
        <v>0</v>
      </c>
      <c r="S278" s="130">
        <v>200</v>
      </c>
      <c r="T278" s="130">
        <v>0</v>
      </c>
      <c r="U278" s="130">
        <v>0</v>
      </c>
      <c r="V278" s="130">
        <f>P278-(M278+N278+O278+Q278+R278+S278+T278)</f>
        <v>59301</v>
      </c>
      <c r="W278" s="50" t="s">
        <v>25</v>
      </c>
    </row>
    <row r="279" spans="1:25" hidden="1">
      <c r="A279" s="84">
        <v>44228</v>
      </c>
      <c r="B279" s="126">
        <v>34</v>
      </c>
      <c r="C279" s="39" t="s">
        <v>59</v>
      </c>
      <c r="D279" s="40" t="s">
        <v>37</v>
      </c>
      <c r="E279" s="127">
        <f>18560+1280</f>
        <v>19840</v>
      </c>
      <c r="F279" s="132">
        <f>SUM(E279*10%)</f>
        <v>1984</v>
      </c>
      <c r="G279" s="132">
        <f>SUM(E279*30%)</f>
        <v>5952</v>
      </c>
      <c r="H279" s="132">
        <f>SUM(E279*10%)</f>
        <v>1984</v>
      </c>
      <c r="I279" s="128">
        <f>E279+F279+G279+H279</f>
        <v>29760</v>
      </c>
      <c r="J279" s="132">
        <v>800</v>
      </c>
      <c r="K279" s="132">
        <v>500</v>
      </c>
      <c r="L279" s="124">
        <f>SUM(I279:K279)</f>
        <v>31060</v>
      </c>
      <c r="M279" s="132">
        <f>ROUND(SUM(E279+F279)/12,0)</f>
        <v>1819</v>
      </c>
      <c r="N279" s="132">
        <v>375</v>
      </c>
      <c r="O279" s="128">
        <f>ROUND(SUM(E279+F279)*12.5%,0)+75</f>
        <v>2803</v>
      </c>
      <c r="P279" s="128">
        <f>SUM(I279:O279)</f>
        <v>67117</v>
      </c>
      <c r="Q279" s="132">
        <f>ROUND(SUM(E279+F279)*12%,0)</f>
        <v>2619</v>
      </c>
      <c r="R279" s="127">
        <v>0</v>
      </c>
      <c r="S279" s="130">
        <v>200</v>
      </c>
      <c r="T279" s="130">
        <v>0</v>
      </c>
      <c r="U279" s="130">
        <v>0</v>
      </c>
      <c r="V279" s="130">
        <f>P279-(M279+N279+O279+Q279+R279+S279+T279)</f>
        <v>59301</v>
      </c>
      <c r="W279" s="154"/>
    </row>
    <row r="280" spans="1:25" hidden="1">
      <c r="A280" s="84">
        <v>44044</v>
      </c>
      <c r="B280" s="10">
        <v>63</v>
      </c>
      <c r="C280" s="72" t="s">
        <v>141</v>
      </c>
      <c r="D280" s="40" t="s">
        <v>88</v>
      </c>
      <c r="E280" s="11">
        <v>8000</v>
      </c>
      <c r="F280" s="59">
        <v>0</v>
      </c>
      <c r="G280" s="59">
        <v>0</v>
      </c>
      <c r="H280" s="59">
        <v>0</v>
      </c>
      <c r="I280" s="12">
        <f>E280+F280+G280+H280</f>
        <v>8000</v>
      </c>
      <c r="J280" s="59">
        <v>0</v>
      </c>
      <c r="K280" s="59">
        <v>0</v>
      </c>
      <c r="L280" s="124">
        <f>SUM(I280:K280)</f>
        <v>8000</v>
      </c>
      <c r="M280" s="59">
        <v>0</v>
      </c>
      <c r="N280" s="59">
        <v>0</v>
      </c>
      <c r="O280" s="12">
        <v>0</v>
      </c>
      <c r="P280" s="12">
        <f>SUM(I280:O280)</f>
        <v>16000</v>
      </c>
      <c r="Q280" s="59">
        <v>0</v>
      </c>
      <c r="R280" s="11">
        <v>0</v>
      </c>
      <c r="S280" s="14">
        <v>0</v>
      </c>
      <c r="T280" s="14">
        <v>0</v>
      </c>
      <c r="U280" s="14">
        <v>0</v>
      </c>
      <c r="V280" s="14">
        <f>P280-(M280+N280+O280+Q280+R280+S280+T280)</f>
        <v>16000</v>
      </c>
      <c r="W280" s="50"/>
    </row>
    <row r="281" spans="1:25" hidden="1">
      <c r="A281" s="84">
        <v>44075</v>
      </c>
      <c r="B281" s="10">
        <v>62</v>
      </c>
      <c r="C281" s="72" t="s">
        <v>141</v>
      </c>
      <c r="D281" s="40" t="s">
        <v>88</v>
      </c>
      <c r="E281" s="11">
        <v>8000</v>
      </c>
      <c r="F281" s="59">
        <v>0</v>
      </c>
      <c r="G281" s="59">
        <v>0</v>
      </c>
      <c r="H281" s="59">
        <v>0</v>
      </c>
      <c r="I281" s="12">
        <f>E281+F281+G281+H281</f>
        <v>8000</v>
      </c>
      <c r="J281" s="59">
        <v>0</v>
      </c>
      <c r="K281" s="59">
        <v>0</v>
      </c>
      <c r="L281" s="124">
        <f>SUM(I281:K281)</f>
        <v>8000</v>
      </c>
      <c r="M281" s="59">
        <v>0</v>
      </c>
      <c r="N281" s="59">
        <v>0</v>
      </c>
      <c r="O281" s="12">
        <v>0</v>
      </c>
      <c r="P281" s="12">
        <f>SUM(I281:O281)</f>
        <v>16000</v>
      </c>
      <c r="Q281" s="59">
        <v>0</v>
      </c>
      <c r="R281" s="11">
        <v>0</v>
      </c>
      <c r="S281" s="14">
        <v>0</v>
      </c>
      <c r="T281" s="14">
        <v>0</v>
      </c>
      <c r="U281" s="14">
        <v>0</v>
      </c>
      <c r="V281" s="14">
        <f>P281-(M281+N281+O281+Q281+R281+S281+T281)</f>
        <v>16000</v>
      </c>
      <c r="W281" s="50"/>
    </row>
    <row r="282" spans="1:25" hidden="1">
      <c r="A282" s="84">
        <v>44105</v>
      </c>
      <c r="B282" s="10">
        <v>62</v>
      </c>
      <c r="C282" s="72" t="s">
        <v>141</v>
      </c>
      <c r="D282" s="40" t="s">
        <v>88</v>
      </c>
      <c r="E282" s="11">
        <v>8000</v>
      </c>
      <c r="F282" s="59">
        <v>0</v>
      </c>
      <c r="G282" s="59">
        <v>0</v>
      </c>
      <c r="H282" s="59">
        <v>0</v>
      </c>
      <c r="I282" s="12">
        <f>E282+F282+G282+H282</f>
        <v>8000</v>
      </c>
      <c r="J282" s="59">
        <v>0</v>
      </c>
      <c r="K282" s="59">
        <v>0</v>
      </c>
      <c r="L282" s="124">
        <f>SUM(I282:K282)</f>
        <v>8000</v>
      </c>
      <c r="M282" s="59">
        <v>0</v>
      </c>
      <c r="N282" s="59">
        <v>0</v>
      </c>
      <c r="O282" s="12">
        <v>0</v>
      </c>
      <c r="P282" s="12">
        <f>SUM(I282:O282)</f>
        <v>16000</v>
      </c>
      <c r="Q282" s="59">
        <v>0</v>
      </c>
      <c r="R282" s="11">
        <v>0</v>
      </c>
      <c r="S282" s="14">
        <v>0</v>
      </c>
      <c r="T282" s="14">
        <v>0</v>
      </c>
      <c r="U282" s="14">
        <v>0</v>
      </c>
      <c r="V282" s="14">
        <f>P282-(M282+N282+O282+Q282+R282+S282+T282)</f>
        <v>16000</v>
      </c>
      <c r="W282" s="50"/>
    </row>
    <row r="283" spans="1:25" hidden="1">
      <c r="A283" s="84">
        <v>44136</v>
      </c>
      <c r="B283" s="10">
        <v>61</v>
      </c>
      <c r="C283" s="72" t="s">
        <v>141</v>
      </c>
      <c r="D283" s="40" t="s">
        <v>88</v>
      </c>
      <c r="E283" s="11">
        <v>8000</v>
      </c>
      <c r="F283" s="59">
        <v>0</v>
      </c>
      <c r="G283" s="59">
        <v>0</v>
      </c>
      <c r="H283" s="59">
        <v>0</v>
      </c>
      <c r="I283" s="12">
        <f>E283+F283+G283+H283</f>
        <v>8000</v>
      </c>
      <c r="J283" s="59">
        <v>0</v>
      </c>
      <c r="K283" s="59">
        <v>0</v>
      </c>
      <c r="L283" s="124">
        <f>SUM(I283:K283)</f>
        <v>8000</v>
      </c>
      <c r="M283" s="59">
        <v>0</v>
      </c>
      <c r="N283" s="59">
        <v>0</v>
      </c>
      <c r="O283" s="12">
        <v>0</v>
      </c>
      <c r="P283" s="12">
        <f>SUM(I283:O283)</f>
        <v>16000</v>
      </c>
      <c r="Q283" s="59">
        <v>0</v>
      </c>
      <c r="R283" s="11">
        <v>0</v>
      </c>
      <c r="S283" s="14">
        <v>0</v>
      </c>
      <c r="T283" s="14">
        <v>0</v>
      </c>
      <c r="U283" s="14">
        <v>0</v>
      </c>
      <c r="V283" s="14">
        <f>P283-(M283+N283+O283+Q283+R283+S283+T283)</f>
        <v>16000</v>
      </c>
      <c r="W283" s="50"/>
      <c r="X283" s="176"/>
      <c r="Y283" s="176"/>
    </row>
    <row r="284" spans="1:25" hidden="1">
      <c r="A284" s="84">
        <v>43983</v>
      </c>
      <c r="B284" s="10">
        <v>54</v>
      </c>
      <c r="C284" s="72" t="s">
        <v>123</v>
      </c>
      <c r="D284" s="40" t="s">
        <v>88</v>
      </c>
      <c r="E284" s="11">
        <v>4565</v>
      </c>
      <c r="F284" s="59">
        <f>SUM(E284*10%)-0.5</f>
        <v>456</v>
      </c>
      <c r="G284" s="59">
        <f>SUM(E284*30%)+0.5</f>
        <v>1370</v>
      </c>
      <c r="H284" s="59">
        <f>SUM(E284*10%)-0.5</f>
        <v>456</v>
      </c>
      <c r="I284" s="12">
        <f>E284+F284+G284+H284</f>
        <v>6847</v>
      </c>
      <c r="J284" s="59">
        <v>0</v>
      </c>
      <c r="K284" s="59">
        <v>0</v>
      </c>
      <c r="L284" s="124">
        <f>SUM(I284:K284)</f>
        <v>6847</v>
      </c>
      <c r="M284" s="59">
        <v>0</v>
      </c>
      <c r="N284" s="59">
        <v>0</v>
      </c>
      <c r="O284" s="12">
        <f>ROUND(SUM(E284+F284)*13%,0)</f>
        <v>653</v>
      </c>
      <c r="P284" s="12">
        <f>SUM(I284:O284)</f>
        <v>14347</v>
      </c>
      <c r="Q284" s="59">
        <f>ROUND(SUM(E284+F284)*12%,0)</f>
        <v>603</v>
      </c>
      <c r="R284" s="11">
        <v>0</v>
      </c>
      <c r="S284" s="60">
        <v>0</v>
      </c>
      <c r="T284" s="36">
        <v>0</v>
      </c>
      <c r="U284" s="36">
        <v>0</v>
      </c>
      <c r="V284" s="14">
        <f>P284-(M284+N284+O284+Q284+R284+S284+T284)</f>
        <v>13091</v>
      </c>
      <c r="W284" s="70"/>
      <c r="X284" s="176"/>
      <c r="Y284" s="176"/>
    </row>
    <row r="285" spans="1:25" hidden="1">
      <c r="A285" s="84">
        <v>44013</v>
      </c>
      <c r="B285" s="10">
        <v>54</v>
      </c>
      <c r="C285" s="72" t="s">
        <v>123</v>
      </c>
      <c r="D285" s="40" t="s">
        <v>88</v>
      </c>
      <c r="E285" s="11">
        <v>4565</v>
      </c>
      <c r="F285" s="59">
        <f>SUM(E285*10%)-0.5</f>
        <v>456</v>
      </c>
      <c r="G285" s="59">
        <f>SUM(E285*30%)+0.5</f>
        <v>1370</v>
      </c>
      <c r="H285" s="59">
        <f>SUM(E285*10%)-0.5</f>
        <v>456</v>
      </c>
      <c r="I285" s="12">
        <f>E285+F285+G285+H285</f>
        <v>6847</v>
      </c>
      <c r="J285" s="59">
        <v>0</v>
      </c>
      <c r="K285" s="59">
        <v>0</v>
      </c>
      <c r="L285" s="124">
        <f>SUM(I285:K285)</f>
        <v>6847</v>
      </c>
      <c r="M285" s="59">
        <v>0</v>
      </c>
      <c r="N285" s="59">
        <v>0</v>
      </c>
      <c r="O285" s="12">
        <f>ROUND(SUM(E285+F285)*13%,0)</f>
        <v>653</v>
      </c>
      <c r="P285" s="12">
        <f>SUM(I285:O285)</f>
        <v>14347</v>
      </c>
      <c r="Q285" s="59">
        <f>ROUND(SUM(E285+F285)*12%,0)</f>
        <v>603</v>
      </c>
      <c r="R285" s="11">
        <v>0</v>
      </c>
      <c r="S285" s="60">
        <v>0</v>
      </c>
      <c r="T285" s="36">
        <v>0</v>
      </c>
      <c r="U285" s="36">
        <v>0</v>
      </c>
      <c r="V285" s="14">
        <f>P285-(M285+N285+O285+Q285+R285+S285+T285)</f>
        <v>13091</v>
      </c>
      <c r="W285" s="70"/>
      <c r="X285" s="176"/>
      <c r="Y285" s="176"/>
    </row>
    <row r="286" spans="1:25" hidden="1">
      <c r="A286" s="84">
        <v>44044</v>
      </c>
      <c r="B286" s="10">
        <v>54</v>
      </c>
      <c r="C286" s="72" t="s">
        <v>123</v>
      </c>
      <c r="D286" s="40" t="s">
        <v>88</v>
      </c>
      <c r="E286" s="11">
        <v>4565</v>
      </c>
      <c r="F286" s="59">
        <f>SUM(E286*10%)-0.5</f>
        <v>456</v>
      </c>
      <c r="G286" s="59">
        <f>SUM(E286*30%)+0.5</f>
        <v>1370</v>
      </c>
      <c r="H286" s="59">
        <f>SUM(E286*10%)-0.5</f>
        <v>456</v>
      </c>
      <c r="I286" s="12">
        <f>E286+F286+G286+H286</f>
        <v>6847</v>
      </c>
      <c r="J286" s="59">
        <v>0</v>
      </c>
      <c r="K286" s="59">
        <v>0</v>
      </c>
      <c r="L286" s="124">
        <f>SUM(I286:K286)</f>
        <v>6847</v>
      </c>
      <c r="M286" s="59">
        <v>0</v>
      </c>
      <c r="N286" s="59">
        <v>0</v>
      </c>
      <c r="O286" s="12">
        <f>ROUND(SUM(E286+F286)*13%,0)</f>
        <v>653</v>
      </c>
      <c r="P286" s="12">
        <f>SUM(I286:O286)</f>
        <v>14347</v>
      </c>
      <c r="Q286" s="59">
        <f>ROUND(SUM(E286+F286)*12%,0)</f>
        <v>603</v>
      </c>
      <c r="R286" s="11">
        <v>0</v>
      </c>
      <c r="S286" s="60">
        <v>0</v>
      </c>
      <c r="T286" s="36">
        <v>0</v>
      </c>
      <c r="U286" s="36">
        <v>0</v>
      </c>
      <c r="V286" s="14">
        <f>P286-(M286+N286+O286+Q286+R286+S286+T286)</f>
        <v>13091</v>
      </c>
      <c r="W286" s="70"/>
      <c r="X286" s="176"/>
      <c r="Y286" s="176"/>
    </row>
    <row r="287" spans="1:25" hidden="1">
      <c r="A287" s="84">
        <v>44075</v>
      </c>
      <c r="B287" s="10">
        <v>53</v>
      </c>
      <c r="C287" s="72" t="s">
        <v>123</v>
      </c>
      <c r="D287" s="40" t="s">
        <v>88</v>
      </c>
      <c r="E287" s="11">
        <v>4565</v>
      </c>
      <c r="F287" s="59">
        <f>SUM(E287*10%)-0.5</f>
        <v>456</v>
      </c>
      <c r="G287" s="59">
        <f>SUM(E287*30%)+0.5</f>
        <v>1370</v>
      </c>
      <c r="H287" s="59">
        <f>SUM(E287*10%)-0.5</f>
        <v>456</v>
      </c>
      <c r="I287" s="12">
        <f>E287+F287+G287+H287</f>
        <v>6847</v>
      </c>
      <c r="J287" s="59">
        <v>0</v>
      </c>
      <c r="K287" s="59">
        <v>0</v>
      </c>
      <c r="L287" s="124">
        <f>SUM(I287:K287)</f>
        <v>6847</v>
      </c>
      <c r="M287" s="59">
        <v>0</v>
      </c>
      <c r="N287" s="59">
        <v>0</v>
      </c>
      <c r="O287" s="12">
        <f>ROUND(SUM(E287+F287)*13%,0)</f>
        <v>653</v>
      </c>
      <c r="P287" s="12">
        <f>SUM(I287:O287)</f>
        <v>14347</v>
      </c>
      <c r="Q287" s="59">
        <f>ROUND(SUM(E287+F287)*12%,0)</f>
        <v>603</v>
      </c>
      <c r="R287" s="11">
        <v>0</v>
      </c>
      <c r="S287" s="60">
        <v>0</v>
      </c>
      <c r="T287" s="36">
        <v>0</v>
      </c>
      <c r="U287" s="36">
        <v>0</v>
      </c>
      <c r="V287" s="14">
        <f>P287-(M287+N287+O287+Q287+R287+S287+T287)</f>
        <v>13091</v>
      </c>
      <c r="W287" s="70"/>
      <c r="X287" s="176"/>
      <c r="Y287" s="176"/>
    </row>
    <row r="288" spans="1:25" hidden="1">
      <c r="A288" s="84">
        <v>44105</v>
      </c>
      <c r="B288" s="10">
        <v>53</v>
      </c>
      <c r="C288" s="72" t="s">
        <v>123</v>
      </c>
      <c r="D288" s="40" t="s">
        <v>88</v>
      </c>
      <c r="E288" s="11">
        <v>4565</v>
      </c>
      <c r="F288" s="59">
        <f>SUM(E288*10%)-0.5</f>
        <v>456</v>
      </c>
      <c r="G288" s="59">
        <f>SUM(E288*30%)+0.5</f>
        <v>1370</v>
      </c>
      <c r="H288" s="59">
        <f>SUM(E288*10%)-0.5</f>
        <v>456</v>
      </c>
      <c r="I288" s="12">
        <f>E288+F288+G288+H288</f>
        <v>6847</v>
      </c>
      <c r="J288" s="59">
        <v>0</v>
      </c>
      <c r="K288" s="59">
        <v>0</v>
      </c>
      <c r="L288" s="124">
        <f>SUM(I288:K288)</f>
        <v>6847</v>
      </c>
      <c r="M288" s="59">
        <v>0</v>
      </c>
      <c r="N288" s="59">
        <v>0</v>
      </c>
      <c r="O288" s="12">
        <f>ROUND(SUM(E288+F288)*13%,0)</f>
        <v>653</v>
      </c>
      <c r="P288" s="12">
        <f>SUM(I288:O288)</f>
        <v>14347</v>
      </c>
      <c r="Q288" s="59">
        <f>ROUND(SUM(E288+F288)*12%,0)</f>
        <v>603</v>
      </c>
      <c r="R288" s="11">
        <v>0</v>
      </c>
      <c r="S288" s="60">
        <v>0</v>
      </c>
      <c r="T288" s="36">
        <v>0</v>
      </c>
      <c r="U288" s="36">
        <v>0</v>
      </c>
      <c r="V288" s="14">
        <f>P288-(M288+N288+O288+Q288+R288+S288+T288)</f>
        <v>13091</v>
      </c>
      <c r="W288" s="70" t="s">
        <v>25</v>
      </c>
      <c r="X288" s="176"/>
      <c r="Y288" s="176"/>
    </row>
    <row r="289" spans="1:25" hidden="1">
      <c r="A289" s="84">
        <v>44136</v>
      </c>
      <c r="B289" s="10">
        <v>52</v>
      </c>
      <c r="C289" s="72" t="s">
        <v>123</v>
      </c>
      <c r="D289" s="40" t="s">
        <v>88</v>
      </c>
      <c r="E289" s="11">
        <v>4565</v>
      </c>
      <c r="F289" s="59">
        <f>SUM(E289*10%)-0.5</f>
        <v>456</v>
      </c>
      <c r="G289" s="59">
        <f>SUM(E289*30%)+0.5</f>
        <v>1370</v>
      </c>
      <c r="H289" s="59">
        <f>SUM(E289*10%)-0.5</f>
        <v>456</v>
      </c>
      <c r="I289" s="12">
        <f>E289+F289+G289+H289</f>
        <v>6847</v>
      </c>
      <c r="J289" s="59">
        <v>0</v>
      </c>
      <c r="K289" s="59">
        <v>0</v>
      </c>
      <c r="L289" s="124">
        <f>SUM(I289:K289)</f>
        <v>6847</v>
      </c>
      <c r="M289" s="59">
        <v>0</v>
      </c>
      <c r="N289" s="59">
        <v>0</v>
      </c>
      <c r="O289" s="12">
        <f>ROUND(SUM(E289+F289)*13%,0)</f>
        <v>653</v>
      </c>
      <c r="P289" s="12">
        <f>SUM(I289:O289)</f>
        <v>14347</v>
      </c>
      <c r="Q289" s="59">
        <f>ROUND(SUM(E289+F289)*12%,0)</f>
        <v>603</v>
      </c>
      <c r="R289" s="11">
        <v>0</v>
      </c>
      <c r="S289" s="60">
        <v>0</v>
      </c>
      <c r="T289" s="36">
        <v>0</v>
      </c>
      <c r="U289" s="36">
        <v>0</v>
      </c>
      <c r="V289" s="14">
        <f>P289-(M289+N289+O289+Q289+R289+S289+T289)</f>
        <v>13091</v>
      </c>
      <c r="W289" s="70" t="s">
        <v>25</v>
      </c>
    </row>
    <row r="290" spans="1:25" hidden="1">
      <c r="A290" s="84">
        <v>43922</v>
      </c>
      <c r="B290" s="10">
        <v>24</v>
      </c>
      <c r="C290" s="39" t="s">
        <v>67</v>
      </c>
      <c r="D290" s="40" t="s">
        <v>62</v>
      </c>
      <c r="E290" s="11">
        <f>6634+564</f>
        <v>7198</v>
      </c>
      <c r="F290" s="59">
        <f>SUM(E290*10%)+0.2</f>
        <v>720.00000000000011</v>
      </c>
      <c r="G290" s="59">
        <f>SUM(E290*30%)-0.4</f>
        <v>2159</v>
      </c>
      <c r="H290" s="59">
        <f>SUM(E290*10%)+0.2</f>
        <v>720.00000000000011</v>
      </c>
      <c r="I290" s="12">
        <f>E290+F290+G290+H290</f>
        <v>10797</v>
      </c>
      <c r="J290" s="59">
        <v>0</v>
      </c>
      <c r="K290" s="59">
        <v>0</v>
      </c>
      <c r="L290" s="124">
        <f>SUM(I290:K290)</f>
        <v>10797</v>
      </c>
      <c r="M290" s="59">
        <v>0</v>
      </c>
      <c r="N290" s="59">
        <v>0</v>
      </c>
      <c r="O290" s="12">
        <f>ROUND(SUM(E290+F290)*13%,0)</f>
        <v>1029</v>
      </c>
      <c r="P290" s="12">
        <f>SUM(I290:O290)</f>
        <v>22623</v>
      </c>
      <c r="Q290" s="59">
        <f>ROUND(SUM(E290+F290)*12%,0)</f>
        <v>950</v>
      </c>
      <c r="R290" s="11">
        <v>0</v>
      </c>
      <c r="S290" s="14">
        <v>0</v>
      </c>
      <c r="T290" s="14">
        <v>0</v>
      </c>
      <c r="U290" s="14">
        <v>0</v>
      </c>
      <c r="V290" s="14">
        <f>P290-(M290+N290+O290+Q290+R290+S290+T290)</f>
        <v>20644</v>
      </c>
      <c r="W290" s="11">
        <v>500</v>
      </c>
      <c r="X290" s="116">
        <f>V290-W290</f>
        <v>20144</v>
      </c>
      <c r="Y290" s="122" t="s">
        <v>25</v>
      </c>
    </row>
    <row r="291" spans="1:25" hidden="1">
      <c r="A291" s="84">
        <v>43952</v>
      </c>
      <c r="B291" s="10">
        <v>24</v>
      </c>
      <c r="C291" s="39" t="s">
        <v>67</v>
      </c>
      <c r="D291" s="40" t="s">
        <v>62</v>
      </c>
      <c r="E291" s="11">
        <f>6634+564</f>
        <v>7198</v>
      </c>
      <c r="F291" s="59">
        <f>SUM(E291*10%)+0.2</f>
        <v>720.00000000000011</v>
      </c>
      <c r="G291" s="59">
        <f>SUM(E291*30%)-0.4</f>
        <v>2159</v>
      </c>
      <c r="H291" s="59">
        <f>SUM(E291*10%)+0.2</f>
        <v>720.00000000000011</v>
      </c>
      <c r="I291" s="12">
        <f>E291+F291+G291+H291</f>
        <v>10797</v>
      </c>
      <c r="J291" s="59">
        <v>0</v>
      </c>
      <c r="K291" s="59">
        <v>0</v>
      </c>
      <c r="L291" s="124">
        <f>SUM(I291:K291)</f>
        <v>10797</v>
      </c>
      <c r="M291" s="59">
        <v>0</v>
      </c>
      <c r="N291" s="59">
        <v>0</v>
      </c>
      <c r="O291" s="12">
        <f>ROUND(SUM(E291+F291)*13%,0)</f>
        <v>1029</v>
      </c>
      <c r="P291" s="12">
        <f>SUM(I291:O291)</f>
        <v>22623</v>
      </c>
      <c r="Q291" s="59">
        <f>ROUND(SUM(E291+F291)*12%,0)</f>
        <v>950</v>
      </c>
      <c r="R291" s="11">
        <v>0</v>
      </c>
      <c r="S291" s="14">
        <v>0</v>
      </c>
      <c r="T291" s="14">
        <v>0</v>
      </c>
      <c r="U291" s="14">
        <v>0</v>
      </c>
      <c r="V291" s="14">
        <f>P291-(M291+N291+O291+Q291+R291+S291+T291)</f>
        <v>20644</v>
      </c>
      <c r="W291" s="11"/>
      <c r="X291" s="116">
        <f>V291-W291</f>
        <v>20644</v>
      </c>
      <c r="Y291" s="122" t="s">
        <v>25</v>
      </c>
    </row>
    <row r="292" spans="1:25" hidden="1">
      <c r="A292" s="84">
        <v>43983</v>
      </c>
      <c r="B292" s="10">
        <v>23</v>
      </c>
      <c r="C292" s="39" t="s">
        <v>67</v>
      </c>
      <c r="D292" s="40" t="s">
        <v>62</v>
      </c>
      <c r="E292" s="11">
        <f>6634+564</f>
        <v>7198</v>
      </c>
      <c r="F292" s="59">
        <f>SUM(E292*10%)+0.2</f>
        <v>720.00000000000011</v>
      </c>
      <c r="G292" s="59">
        <f>SUM(E292*30%)-0.4</f>
        <v>2159</v>
      </c>
      <c r="H292" s="59">
        <f>SUM(E292*10%)+0.2</f>
        <v>720.00000000000011</v>
      </c>
      <c r="I292" s="12">
        <f>E292+F292+G292+H292</f>
        <v>10797</v>
      </c>
      <c r="J292" s="59">
        <v>0</v>
      </c>
      <c r="K292" s="59">
        <v>0</v>
      </c>
      <c r="L292" s="124">
        <f>SUM(I292:K292)</f>
        <v>10797</v>
      </c>
      <c r="M292" s="59">
        <v>0</v>
      </c>
      <c r="N292" s="59">
        <v>0</v>
      </c>
      <c r="O292" s="12">
        <f>ROUND(SUM(E292+F292)*13%,0)</f>
        <v>1029</v>
      </c>
      <c r="P292" s="12">
        <f>SUM(I292:O292)</f>
        <v>22623</v>
      </c>
      <c r="Q292" s="59">
        <f>ROUND(SUM(E292+F292)*12%,0)</f>
        <v>950</v>
      </c>
      <c r="R292" s="11">
        <v>0</v>
      </c>
      <c r="S292" s="14">
        <v>0</v>
      </c>
      <c r="T292" s="14">
        <v>0</v>
      </c>
      <c r="U292" s="14">
        <v>0</v>
      </c>
      <c r="V292" s="14">
        <f>P292-(M292+N292+O292+Q292+R292+S292+T292)</f>
        <v>20644</v>
      </c>
      <c r="W292" s="50" t="s">
        <v>25</v>
      </c>
    </row>
    <row r="293" spans="1:25" hidden="1">
      <c r="A293" s="84">
        <v>44013</v>
      </c>
      <c r="B293" s="10">
        <v>24</v>
      </c>
      <c r="C293" s="39" t="s">
        <v>67</v>
      </c>
      <c r="D293" s="40" t="s">
        <v>62</v>
      </c>
      <c r="E293" s="11">
        <f>6634+564</f>
        <v>7198</v>
      </c>
      <c r="F293" s="59">
        <f>SUM(E293*10%)+0.2</f>
        <v>720.00000000000011</v>
      </c>
      <c r="G293" s="59">
        <f>SUM(E293*30%)-0.4</f>
        <v>2159</v>
      </c>
      <c r="H293" s="59">
        <f>SUM(E293*10%)+0.2</f>
        <v>720.00000000000011</v>
      </c>
      <c r="I293" s="12">
        <f>E293+F293+G293+H293</f>
        <v>10797</v>
      </c>
      <c r="J293" s="59">
        <v>0</v>
      </c>
      <c r="K293" s="59">
        <v>0</v>
      </c>
      <c r="L293" s="124">
        <f>SUM(I293:K293)</f>
        <v>10797</v>
      </c>
      <c r="M293" s="59">
        <v>0</v>
      </c>
      <c r="N293" s="59">
        <v>0</v>
      </c>
      <c r="O293" s="12">
        <f>ROUND(SUM(E293+F293)*13%,0)</f>
        <v>1029</v>
      </c>
      <c r="P293" s="12">
        <f>SUM(I293:O293)</f>
        <v>22623</v>
      </c>
      <c r="Q293" s="59">
        <f>ROUND(SUM(E293+F293)*12%,0)</f>
        <v>950</v>
      </c>
      <c r="R293" s="11">
        <v>0</v>
      </c>
      <c r="S293" s="14">
        <v>0</v>
      </c>
      <c r="T293" s="14">
        <v>0</v>
      </c>
      <c r="U293" s="14">
        <v>0</v>
      </c>
      <c r="V293" s="14">
        <f>P293-(M293+N293+O293+Q293+R293+S293+T293)</f>
        <v>20644</v>
      </c>
      <c r="W293" s="50" t="s">
        <v>25</v>
      </c>
    </row>
    <row r="294" spans="1:25" hidden="1">
      <c r="A294" s="84">
        <v>44044</v>
      </c>
      <c r="B294" s="10">
        <v>24</v>
      </c>
      <c r="C294" s="39" t="s">
        <v>67</v>
      </c>
      <c r="D294" s="40" t="s">
        <v>62</v>
      </c>
      <c r="E294" s="11">
        <f>6634+564</f>
        <v>7198</v>
      </c>
      <c r="F294" s="59">
        <f>SUM(E294*10%)+0.2</f>
        <v>720.00000000000011</v>
      </c>
      <c r="G294" s="59">
        <f>SUM(E294*30%)-0.4</f>
        <v>2159</v>
      </c>
      <c r="H294" s="59">
        <f>SUM(E294*10%)+0.2</f>
        <v>720.00000000000011</v>
      </c>
      <c r="I294" s="12">
        <f>E294+F294+G294+H294</f>
        <v>10797</v>
      </c>
      <c r="J294" s="59">
        <v>0</v>
      </c>
      <c r="K294" s="59">
        <v>0</v>
      </c>
      <c r="L294" s="124">
        <f>SUM(I294:K294)</f>
        <v>10797</v>
      </c>
      <c r="M294" s="59">
        <v>0</v>
      </c>
      <c r="N294" s="59">
        <v>0</v>
      </c>
      <c r="O294" s="12">
        <f>ROUND(SUM(E294+F294)*13%,0)</f>
        <v>1029</v>
      </c>
      <c r="P294" s="12">
        <f>SUM(I294:O294)</f>
        <v>22623</v>
      </c>
      <c r="Q294" s="59">
        <f>ROUND(SUM(E294+F294)*12%,0)</f>
        <v>950</v>
      </c>
      <c r="R294" s="11">
        <v>0</v>
      </c>
      <c r="S294" s="14">
        <v>0</v>
      </c>
      <c r="T294" s="14">
        <v>0</v>
      </c>
      <c r="U294" s="14">
        <v>0</v>
      </c>
      <c r="V294" s="14">
        <f>P294-(M294+N294+O294+Q294+R294+S294+T294)</f>
        <v>20644</v>
      </c>
      <c r="W294" s="50" t="s">
        <v>25</v>
      </c>
    </row>
    <row r="295" spans="1:25" hidden="1">
      <c r="A295" s="84">
        <v>44075</v>
      </c>
      <c r="B295" s="10">
        <v>24</v>
      </c>
      <c r="C295" s="39" t="s">
        <v>67</v>
      </c>
      <c r="D295" s="40" t="s">
        <v>62</v>
      </c>
      <c r="E295" s="11">
        <f>6634+564</f>
        <v>7198</v>
      </c>
      <c r="F295" s="59">
        <f>SUM(E295*10%)+0.2</f>
        <v>720.00000000000011</v>
      </c>
      <c r="G295" s="59">
        <f>SUM(E295*30%)-0.4</f>
        <v>2159</v>
      </c>
      <c r="H295" s="59">
        <f>SUM(E295*10%)+0.2</f>
        <v>720.00000000000011</v>
      </c>
      <c r="I295" s="12">
        <f>E295+F295+G295+H295</f>
        <v>10797</v>
      </c>
      <c r="J295" s="59">
        <v>0</v>
      </c>
      <c r="K295" s="59">
        <v>0</v>
      </c>
      <c r="L295" s="124">
        <f>SUM(I295:K295)</f>
        <v>10797</v>
      </c>
      <c r="M295" s="59">
        <v>0</v>
      </c>
      <c r="N295" s="59">
        <v>0</v>
      </c>
      <c r="O295" s="12">
        <f>ROUND(SUM(E295+F295)*13%,0)</f>
        <v>1029</v>
      </c>
      <c r="P295" s="12">
        <f>SUM(I295:O295)</f>
        <v>22623</v>
      </c>
      <c r="Q295" s="59">
        <f>ROUND(SUM(E295+F295)*12%,0)</f>
        <v>950</v>
      </c>
      <c r="R295" s="11">
        <v>0</v>
      </c>
      <c r="S295" s="14">
        <v>0</v>
      </c>
      <c r="T295" s="14">
        <v>0</v>
      </c>
      <c r="U295" s="14">
        <v>0</v>
      </c>
      <c r="V295" s="14">
        <f>P295-(M295+N295+O295+Q295+R295+S295+T295)</f>
        <v>20644</v>
      </c>
      <c r="W295" s="50" t="s">
        <v>25</v>
      </c>
    </row>
    <row r="296" spans="1:25" hidden="1">
      <c r="A296" s="84">
        <v>44105</v>
      </c>
      <c r="B296" s="10">
        <v>24</v>
      </c>
      <c r="C296" s="99" t="s">
        <v>67</v>
      </c>
      <c r="D296" s="40" t="s">
        <v>62</v>
      </c>
      <c r="E296" s="11">
        <f>6634+564</f>
        <v>7198</v>
      </c>
      <c r="F296" s="59">
        <f>SUM(E296*10%)+0.2</f>
        <v>720.00000000000011</v>
      </c>
      <c r="G296" s="59">
        <f>SUM(E296*30%)-0.4</f>
        <v>2159</v>
      </c>
      <c r="H296" s="59">
        <f>SUM(E296*10%)+0.2</f>
        <v>720.00000000000011</v>
      </c>
      <c r="I296" s="12">
        <f>E296+F296+G296+H296</f>
        <v>10797</v>
      </c>
      <c r="J296" s="59">
        <v>0</v>
      </c>
      <c r="K296" s="59">
        <v>0</v>
      </c>
      <c r="L296" s="124">
        <f>SUM(I296:K296)</f>
        <v>10797</v>
      </c>
      <c r="M296" s="59">
        <v>0</v>
      </c>
      <c r="N296" s="59">
        <v>0</v>
      </c>
      <c r="O296" s="12">
        <f>ROUND(SUM(E296+F296)*13%,0)</f>
        <v>1029</v>
      </c>
      <c r="P296" s="12">
        <f>SUM(I296:O296)</f>
        <v>22623</v>
      </c>
      <c r="Q296" s="59">
        <f>ROUND(SUM(E296+F296)*12%,0)</f>
        <v>950</v>
      </c>
      <c r="R296" s="11">
        <v>0</v>
      </c>
      <c r="S296" s="14">
        <v>0</v>
      </c>
      <c r="T296" s="14">
        <v>0</v>
      </c>
      <c r="U296" s="14">
        <v>0</v>
      </c>
      <c r="V296" s="14">
        <f>P296-(M296+N296+O296+Q296+R296+S296+T296)</f>
        <v>20644</v>
      </c>
      <c r="W296" s="50" t="s">
        <v>25</v>
      </c>
    </row>
    <row r="297" spans="1:25" hidden="1">
      <c r="A297" s="84">
        <v>44136</v>
      </c>
      <c r="B297" s="10">
        <v>24</v>
      </c>
      <c r="C297" s="39" t="s">
        <v>67</v>
      </c>
      <c r="D297" s="40" t="s">
        <v>62</v>
      </c>
      <c r="E297" s="11">
        <f>6634+564</f>
        <v>7198</v>
      </c>
      <c r="F297" s="59">
        <f>SUM(E297*10%)+0.2</f>
        <v>720.00000000000011</v>
      </c>
      <c r="G297" s="59">
        <f>SUM(E297*30%)-0.4</f>
        <v>2159</v>
      </c>
      <c r="H297" s="59">
        <f>SUM(E297*10%)+0.2</f>
        <v>720.00000000000011</v>
      </c>
      <c r="I297" s="12">
        <f>E297+F297+G297+H297</f>
        <v>10797</v>
      </c>
      <c r="J297" s="59">
        <v>0</v>
      </c>
      <c r="K297" s="59">
        <v>0</v>
      </c>
      <c r="L297" s="124">
        <f>SUM(I297:K297)</f>
        <v>10797</v>
      </c>
      <c r="M297" s="59">
        <v>0</v>
      </c>
      <c r="N297" s="59">
        <v>0</v>
      </c>
      <c r="O297" s="12">
        <f>ROUND(SUM(E297+F297)*13%,0)</f>
        <v>1029</v>
      </c>
      <c r="P297" s="12">
        <f>SUM(I297:O297)</f>
        <v>22623</v>
      </c>
      <c r="Q297" s="59">
        <f>ROUND(SUM(E297+F297)*12%,0)</f>
        <v>950</v>
      </c>
      <c r="R297" s="11">
        <v>0</v>
      </c>
      <c r="S297" s="14">
        <v>0</v>
      </c>
      <c r="T297" s="14">
        <v>0</v>
      </c>
      <c r="U297" s="14">
        <v>0</v>
      </c>
      <c r="V297" s="14">
        <f>P297-(M297+N297+O297+Q297+R297+S297+T297)</f>
        <v>20644</v>
      </c>
      <c r="W297" s="50" t="s">
        <v>25</v>
      </c>
    </row>
    <row r="298" spans="1:25" hidden="1">
      <c r="A298" s="84">
        <v>44166</v>
      </c>
      <c r="B298" s="10">
        <v>25</v>
      </c>
      <c r="C298" s="39" t="s">
        <v>67</v>
      </c>
      <c r="D298" s="40" t="s">
        <v>62</v>
      </c>
      <c r="E298" s="11">
        <f>6634+564</f>
        <v>7198</v>
      </c>
      <c r="F298" s="59">
        <f>SUM(E298*10%)+0.2</f>
        <v>720.00000000000011</v>
      </c>
      <c r="G298" s="59">
        <f>SUM(E298*30%)-0.4</f>
        <v>2159</v>
      </c>
      <c r="H298" s="59">
        <f>SUM(E298*10%)+0.2</f>
        <v>720.00000000000011</v>
      </c>
      <c r="I298" s="12">
        <f>E298+F298+G298+H298</f>
        <v>10797</v>
      </c>
      <c r="J298" s="59">
        <v>0</v>
      </c>
      <c r="K298" s="59">
        <v>0</v>
      </c>
      <c r="L298" s="124">
        <f>SUM(I298:K298)</f>
        <v>10797</v>
      </c>
      <c r="M298" s="12">
        <v>0</v>
      </c>
      <c r="N298" s="59">
        <v>0</v>
      </c>
      <c r="O298" s="12">
        <f>ROUND(SUM(E298+F298)*13%,0)</f>
        <v>1029</v>
      </c>
      <c r="P298" s="12">
        <f>SUM(I298:O298)</f>
        <v>22623</v>
      </c>
      <c r="Q298" s="59">
        <f>ROUND(SUM(E298+F298)*12%,0)</f>
        <v>950</v>
      </c>
      <c r="R298" s="11">
        <v>0</v>
      </c>
      <c r="S298" s="14">
        <v>0</v>
      </c>
      <c r="T298" s="14">
        <v>0</v>
      </c>
      <c r="U298" s="14">
        <v>0</v>
      </c>
      <c r="V298" s="14">
        <f>P298-(M298+N298+O298+Q298+R298+S298+T298)</f>
        <v>20644</v>
      </c>
      <c r="W298" s="50" t="s">
        <v>25</v>
      </c>
    </row>
    <row r="299" spans="1:25" hidden="1">
      <c r="A299" s="84">
        <v>44197</v>
      </c>
      <c r="B299" s="126">
        <v>26</v>
      </c>
      <c r="C299" s="150" t="s">
        <v>67</v>
      </c>
      <c r="D299" s="40" t="s">
        <v>62</v>
      </c>
      <c r="E299" s="127">
        <f>6634+564</f>
        <v>7198</v>
      </c>
      <c r="F299" s="132">
        <f>SUM(E299*10%)+0.2</f>
        <v>720.00000000000011</v>
      </c>
      <c r="G299" s="132">
        <f>SUM(E299*30%)-0.4</f>
        <v>2159</v>
      </c>
      <c r="H299" s="132">
        <f>SUM(E299*10%)+0.2</f>
        <v>720.00000000000011</v>
      </c>
      <c r="I299" s="128">
        <f>E299+F299+G299+H299</f>
        <v>10797</v>
      </c>
      <c r="J299" s="132">
        <v>0</v>
      </c>
      <c r="K299" s="132">
        <v>0</v>
      </c>
      <c r="L299" s="124">
        <f>SUM(I299:K299)</f>
        <v>10797</v>
      </c>
      <c r="M299" s="132">
        <v>0</v>
      </c>
      <c r="N299" s="132">
        <v>0</v>
      </c>
      <c r="O299" s="128">
        <f>ROUND(SUM(E299+F299)*13%,0)</f>
        <v>1029</v>
      </c>
      <c r="P299" s="128">
        <f>SUM(I299:O299)</f>
        <v>22623</v>
      </c>
      <c r="Q299" s="132">
        <f>ROUND(SUM(E299+F299)*12%,0)</f>
        <v>950</v>
      </c>
      <c r="R299" s="127">
        <v>0</v>
      </c>
      <c r="S299" s="130">
        <v>0</v>
      </c>
      <c r="T299" s="130">
        <v>0</v>
      </c>
      <c r="U299" s="130">
        <v>0</v>
      </c>
      <c r="V299" s="130">
        <f>P299-(M299+N299+O299+Q299+R299+S299+T299)</f>
        <v>20644</v>
      </c>
      <c r="W299" s="50" t="s">
        <v>25</v>
      </c>
      <c r="X299" s="176"/>
      <c r="Y299" s="176"/>
    </row>
    <row r="300" spans="1:25" hidden="1">
      <c r="A300" s="84">
        <v>44228</v>
      </c>
      <c r="B300" s="126">
        <v>26</v>
      </c>
      <c r="C300" s="150" t="s">
        <v>67</v>
      </c>
      <c r="D300" s="40" t="s">
        <v>62</v>
      </c>
      <c r="E300" s="127">
        <f>6634+564</f>
        <v>7198</v>
      </c>
      <c r="F300" s="132">
        <f>SUM(E300*10%)+0.2</f>
        <v>720.00000000000011</v>
      </c>
      <c r="G300" s="132">
        <f>SUM(E300*30%)-0.4</f>
        <v>2159</v>
      </c>
      <c r="H300" s="132">
        <f>SUM(E300*10%)+0.2</f>
        <v>720.00000000000011</v>
      </c>
      <c r="I300" s="128">
        <f>E300+F300+G300+H300</f>
        <v>10797</v>
      </c>
      <c r="J300" s="132">
        <v>0</v>
      </c>
      <c r="K300" s="132">
        <v>0</v>
      </c>
      <c r="L300" s="124">
        <f>SUM(I300:K300)</f>
        <v>10797</v>
      </c>
      <c r="M300" s="132">
        <v>0</v>
      </c>
      <c r="N300" s="132">
        <v>0</v>
      </c>
      <c r="O300" s="128">
        <f>ROUND(SUM(E300+F300)*13%,0)</f>
        <v>1029</v>
      </c>
      <c r="P300" s="128">
        <f>SUM(I300:O300)</f>
        <v>22623</v>
      </c>
      <c r="Q300" s="132">
        <f>ROUND(SUM(E300+F300)*12%,0)</f>
        <v>950</v>
      </c>
      <c r="R300" s="127">
        <v>0</v>
      </c>
      <c r="S300" s="130">
        <v>0</v>
      </c>
      <c r="T300" s="130">
        <v>0</v>
      </c>
      <c r="U300" s="130">
        <v>0</v>
      </c>
      <c r="V300" s="130">
        <f>P300-(M300+N300+O300+Q300+R300+S300+T300)</f>
        <v>20644</v>
      </c>
      <c r="W300" s="50" t="s">
        <v>25</v>
      </c>
      <c r="X300" s="176"/>
      <c r="Y300" s="176"/>
    </row>
    <row r="301" spans="1:25" hidden="1">
      <c r="A301" s="84">
        <v>44256</v>
      </c>
      <c r="B301" s="126">
        <v>23</v>
      </c>
      <c r="C301" s="150" t="s">
        <v>67</v>
      </c>
      <c r="D301" s="40" t="s">
        <v>62</v>
      </c>
      <c r="E301" s="127">
        <f>6634+564</f>
        <v>7198</v>
      </c>
      <c r="F301" s="132">
        <f>SUM(E301*10%)+0.2</f>
        <v>720.00000000000011</v>
      </c>
      <c r="G301" s="132">
        <f>SUM(E301*30%)-0.4</f>
        <v>2159</v>
      </c>
      <c r="H301" s="132">
        <f>SUM(E301*10%)+0.2</f>
        <v>720.00000000000011</v>
      </c>
      <c r="I301" s="128">
        <f>E301+F301+G301+H301</f>
        <v>10797</v>
      </c>
      <c r="J301" s="132">
        <v>0</v>
      </c>
      <c r="K301" s="132">
        <v>0</v>
      </c>
      <c r="L301" s="124">
        <f>SUM(I301:K301)</f>
        <v>10797</v>
      </c>
      <c r="M301" s="132">
        <v>0</v>
      </c>
      <c r="N301" s="132">
        <f>ROUND(SUM(E301+F301)*13%,0)</f>
        <v>1029</v>
      </c>
      <c r="O301" s="128">
        <f>SUM(I301:N301)</f>
        <v>22623</v>
      </c>
      <c r="P301" s="128">
        <f>ROUND(SUM(E301+F301)*12%,0)</f>
        <v>950</v>
      </c>
      <c r="Q301" s="132">
        <f>ROUND(SUM(E301+F301)*12%,0)</f>
        <v>950</v>
      </c>
      <c r="R301" s="127">
        <v>0</v>
      </c>
      <c r="S301" s="130">
        <v>0</v>
      </c>
      <c r="T301" s="130">
        <v>0</v>
      </c>
      <c r="U301" s="130"/>
      <c r="V301" s="130">
        <f>O301-(L301+M301+N301+P301+Q301+R301+S301)</f>
        <v>8897</v>
      </c>
      <c r="W301" s="50" t="s">
        <v>25</v>
      </c>
    </row>
    <row r="302" spans="1:25" hidden="1">
      <c r="A302" s="84">
        <v>43922</v>
      </c>
      <c r="B302" s="10">
        <v>12</v>
      </c>
      <c r="C302" s="33" t="s">
        <v>48</v>
      </c>
      <c r="D302" s="26" t="s">
        <v>49</v>
      </c>
      <c r="E302" s="21">
        <v>10695</v>
      </c>
      <c r="F302" s="20">
        <f>SUM(E302*10%)-0.5</f>
        <v>1069</v>
      </c>
      <c r="G302" s="20">
        <f>SUM(E302*30%)-0.5</f>
        <v>3208</v>
      </c>
      <c r="H302" s="20">
        <f>SUM(E302*10%)-0.5</f>
        <v>1069</v>
      </c>
      <c r="I302" s="20">
        <f>E302+F302+G302+H302</f>
        <v>16041</v>
      </c>
      <c r="J302" s="20">
        <v>400</v>
      </c>
      <c r="K302" s="20">
        <v>500</v>
      </c>
      <c r="L302" s="124">
        <f>SUM(I302:K302)</f>
        <v>16941</v>
      </c>
      <c r="M302" s="20">
        <f>ROUND(SUM(E302+F302)/12,0)</f>
        <v>980</v>
      </c>
      <c r="N302" s="20">
        <v>0</v>
      </c>
      <c r="O302" s="20">
        <f>ROUND(SUM(E302+F302)*12.5%,0)+75</f>
        <v>1546</v>
      </c>
      <c r="P302" s="20">
        <f>SUM(I302:O302)</f>
        <v>36408</v>
      </c>
      <c r="Q302" s="20">
        <f>ROUND(SUM(E302+F302)*12%,0)</f>
        <v>1412</v>
      </c>
      <c r="R302" s="19">
        <v>0</v>
      </c>
      <c r="S302" s="19">
        <v>200</v>
      </c>
      <c r="T302" s="19">
        <v>0</v>
      </c>
      <c r="U302" s="31">
        <v>0</v>
      </c>
      <c r="V302" s="21">
        <f>P302-(M302+N302+O302+Q302+R302+S302+T302)</f>
        <v>32270</v>
      </c>
      <c r="W302" s="19">
        <v>0</v>
      </c>
      <c r="X302" s="115">
        <f>V302-W302</f>
        <v>32270</v>
      </c>
      <c r="Y302" s="119"/>
    </row>
    <row r="303" spans="1:25" hidden="1">
      <c r="A303" s="84">
        <v>43922</v>
      </c>
      <c r="B303" s="66" t="s">
        <v>80</v>
      </c>
      <c r="C303" s="39" t="s">
        <v>48</v>
      </c>
      <c r="D303" s="40" t="s">
        <v>81</v>
      </c>
      <c r="E303" s="14">
        <v>29730</v>
      </c>
      <c r="F303" s="12">
        <f>SUM(E303*10%)</f>
        <v>2973</v>
      </c>
      <c r="G303" s="12">
        <f>SUM(E303*30%)</f>
        <v>8919</v>
      </c>
      <c r="H303" s="12">
        <f>SUM(E303*10%)</f>
        <v>2973</v>
      </c>
      <c r="I303" s="12">
        <f>E303+F303+G303+H303</f>
        <v>44595</v>
      </c>
      <c r="J303" s="12">
        <v>400</v>
      </c>
      <c r="K303" s="12">
        <v>500</v>
      </c>
      <c r="L303" s="124">
        <f>SUM(I303:K303)</f>
        <v>45495</v>
      </c>
      <c r="M303" s="12">
        <f>ROUND(SUM(E303+F303)/12,0)</f>
        <v>2725</v>
      </c>
      <c r="N303" s="12">
        <v>902</v>
      </c>
      <c r="O303" s="12">
        <f>ROUND(SUM(E303+F303)*12.5%,0)</f>
        <v>4088</v>
      </c>
      <c r="P303" s="12">
        <f>SUM(I303:O303)</f>
        <v>98705</v>
      </c>
      <c r="Q303" s="12">
        <f>ROUND(SUM(E303+F303)*12%,0)</f>
        <v>3924</v>
      </c>
      <c r="R303" s="11">
        <v>0</v>
      </c>
      <c r="S303" s="28">
        <v>0</v>
      </c>
      <c r="T303" s="23">
        <v>0</v>
      </c>
      <c r="U303" s="23">
        <v>0</v>
      </c>
      <c r="V303" s="14">
        <f>P303-(M303+N303+O303+Q303+R303+S303+T303)</f>
        <v>87066</v>
      </c>
      <c r="W303" s="11">
        <v>10000</v>
      </c>
      <c r="X303" s="116">
        <f>V303-W303</f>
        <v>77066</v>
      </c>
      <c r="Y303" s="121" t="s">
        <v>25</v>
      </c>
    </row>
    <row r="304" spans="1:25" hidden="1">
      <c r="A304" s="84">
        <v>43952</v>
      </c>
      <c r="B304" s="10">
        <v>12</v>
      </c>
      <c r="C304" s="33" t="s">
        <v>48</v>
      </c>
      <c r="D304" s="26" t="s">
        <v>49</v>
      </c>
      <c r="E304" s="21">
        <v>10401</v>
      </c>
      <c r="F304" s="20">
        <f>SUM(E304*10%)-0.1</f>
        <v>1040.0000000000002</v>
      </c>
      <c r="G304" s="20">
        <f>SUM(E304*30%)-0.3</f>
        <v>3119.9999999999995</v>
      </c>
      <c r="H304" s="20">
        <f>SUM(E304*10%)-0.1</f>
        <v>1040.0000000000002</v>
      </c>
      <c r="I304" s="20">
        <f>E304+F304+G304+H304</f>
        <v>15601</v>
      </c>
      <c r="J304" s="20">
        <v>400</v>
      </c>
      <c r="K304" s="20">
        <v>500</v>
      </c>
      <c r="L304" s="124">
        <f>SUM(I304:K304)</f>
        <v>16501</v>
      </c>
      <c r="M304" s="20">
        <f>ROUND(SUM(E304+F304)/12,0)</f>
        <v>953</v>
      </c>
      <c r="N304" s="20">
        <v>0</v>
      </c>
      <c r="O304" s="20">
        <f>ROUND(SUM(E304+F304)*12.5%,0)+75</f>
        <v>1505</v>
      </c>
      <c r="P304" s="20">
        <f>SUM(I304:O304)</f>
        <v>35460</v>
      </c>
      <c r="Q304" s="20">
        <f>ROUND(SUM(E304+F304)*12%,0)</f>
        <v>1373</v>
      </c>
      <c r="R304" s="19">
        <v>1000</v>
      </c>
      <c r="S304" s="19">
        <v>200</v>
      </c>
      <c r="T304" s="19">
        <v>0</v>
      </c>
      <c r="U304" s="31">
        <v>0</v>
      </c>
      <c r="V304" s="21">
        <f>P304-(M304+N304+O304+Q304+R304+S304+T304)</f>
        <v>30429</v>
      </c>
      <c r="W304" s="19"/>
      <c r="X304" s="115">
        <f>V304-W304</f>
        <v>30429</v>
      </c>
      <c r="Y304" s="119"/>
    </row>
    <row r="305" spans="1:25" hidden="1">
      <c r="A305" s="84">
        <v>43952</v>
      </c>
      <c r="B305" s="66" t="s">
        <v>80</v>
      </c>
      <c r="C305" s="39" t="s">
        <v>48</v>
      </c>
      <c r="D305" s="40" t="s">
        <v>81</v>
      </c>
      <c r="E305" s="14">
        <v>30024</v>
      </c>
      <c r="F305" s="12">
        <f>SUM(E305*10%)-0.4</f>
        <v>3002</v>
      </c>
      <c r="G305" s="12">
        <f>SUM(E305*30%)+0.8</f>
        <v>9007.9999999999982</v>
      </c>
      <c r="H305" s="12">
        <f>SUM(E305*10%)-0.4</f>
        <v>3002</v>
      </c>
      <c r="I305" s="12">
        <f>E305+F305+G305+H305</f>
        <v>45036</v>
      </c>
      <c r="J305" s="12">
        <v>400</v>
      </c>
      <c r="K305" s="12">
        <v>500</v>
      </c>
      <c r="L305" s="124">
        <f>SUM(I305:K305)</f>
        <v>45936</v>
      </c>
      <c r="M305" s="12">
        <f>ROUND(SUM(E305+F305)/12,0)</f>
        <v>2752</v>
      </c>
      <c r="N305" s="12">
        <v>902</v>
      </c>
      <c r="O305" s="12">
        <f>ROUND(SUM(E305+F305)*12.5%,0)</f>
        <v>4128</v>
      </c>
      <c r="P305" s="12">
        <f>SUM(I305:O305)</f>
        <v>99654</v>
      </c>
      <c r="Q305" s="12">
        <f>ROUND(SUM(E305+F305)*12%,0)</f>
        <v>3963</v>
      </c>
      <c r="R305" s="11">
        <v>0</v>
      </c>
      <c r="S305" s="28">
        <v>0</v>
      </c>
      <c r="T305" s="23">
        <v>0</v>
      </c>
      <c r="U305" s="23">
        <v>0</v>
      </c>
      <c r="V305" s="14">
        <f>P305-(M305+N305+O305+Q305+R305+S305+T305)</f>
        <v>87909</v>
      </c>
      <c r="W305" s="11"/>
      <c r="X305" s="116">
        <f>V305-W305</f>
        <v>87909</v>
      </c>
      <c r="Y305" s="121" t="s">
        <v>25</v>
      </c>
    </row>
    <row r="306" spans="1:25" hidden="1">
      <c r="A306" s="84">
        <v>43983</v>
      </c>
      <c r="B306" s="10">
        <v>11</v>
      </c>
      <c r="C306" s="33" t="s">
        <v>48</v>
      </c>
      <c r="D306" s="26" t="s">
        <v>49</v>
      </c>
      <c r="E306" s="21">
        <v>28294</v>
      </c>
      <c r="F306" s="20">
        <f>SUM(E306*10%)-0.4</f>
        <v>2829</v>
      </c>
      <c r="G306" s="20">
        <f>SUM(E306*30%)+0.8</f>
        <v>8488.9999999999982</v>
      </c>
      <c r="H306" s="20">
        <f>SUM(E306*10%)-0.4</f>
        <v>2829</v>
      </c>
      <c r="I306" s="20">
        <f>E306+F306+G306+H306</f>
        <v>42441</v>
      </c>
      <c r="J306" s="20">
        <v>400</v>
      </c>
      <c r="K306" s="20">
        <v>500</v>
      </c>
      <c r="L306" s="124">
        <f>SUM(I306:K306)</f>
        <v>43341</v>
      </c>
      <c r="M306" s="20">
        <f>ROUND(SUM(E306+F306)/12,0)</f>
        <v>2594</v>
      </c>
      <c r="N306" s="20">
        <v>0</v>
      </c>
      <c r="O306" s="20">
        <f>ROUND(SUM(E306+F306)*12.5%,0)+75</f>
        <v>3965</v>
      </c>
      <c r="P306" s="20">
        <f>SUM(I306:O306)</f>
        <v>93241</v>
      </c>
      <c r="Q306" s="20">
        <f>ROUND(SUM(E306+F306)*12%,0)</f>
        <v>3735</v>
      </c>
      <c r="R306" s="19">
        <v>4000</v>
      </c>
      <c r="S306" s="19">
        <v>200</v>
      </c>
      <c r="T306" s="19">
        <v>0</v>
      </c>
      <c r="U306" s="31">
        <v>0</v>
      </c>
      <c r="V306" s="21">
        <f>P306-(M306+N306+O306+Q306+R306+S306+T306)</f>
        <v>78747</v>
      </c>
      <c r="W306" s="15"/>
      <c r="X306" s="176"/>
      <c r="Y306" s="176"/>
    </row>
    <row r="307" spans="1:25" hidden="1">
      <c r="A307" s="84">
        <v>43983</v>
      </c>
      <c r="B307" s="66" t="s">
        <v>121</v>
      </c>
      <c r="C307" s="39" t="s">
        <v>48</v>
      </c>
      <c r="D307" s="40" t="s">
        <v>81</v>
      </c>
      <c r="E307" s="14">
        <v>29044</v>
      </c>
      <c r="F307" s="12">
        <f>SUM(E307*10%)-0.4</f>
        <v>2904</v>
      </c>
      <c r="G307" s="12">
        <f>SUM(E307*30%)+0.8</f>
        <v>8713.9999999999982</v>
      </c>
      <c r="H307" s="12">
        <f>SUM(E307*10%)-0.4</f>
        <v>2904</v>
      </c>
      <c r="I307" s="12">
        <f>E307+F307+G307+H307</f>
        <v>43566</v>
      </c>
      <c r="J307" s="12">
        <v>400</v>
      </c>
      <c r="K307" s="12">
        <v>500</v>
      </c>
      <c r="L307" s="124">
        <f>SUM(I307:K307)</f>
        <v>44466</v>
      </c>
      <c r="M307" s="12">
        <f>ROUND(SUM(E307+F307)/12,0)</f>
        <v>2662</v>
      </c>
      <c r="N307" s="12">
        <v>902</v>
      </c>
      <c r="O307" s="12">
        <f>ROUND(SUM(E307+F307)*12.5%,0)</f>
        <v>3994</v>
      </c>
      <c r="P307" s="12">
        <f>SUM(I307:O307)</f>
        <v>96490</v>
      </c>
      <c r="Q307" s="12">
        <f>ROUND(SUM(E307+F307)*12%,0)</f>
        <v>3834</v>
      </c>
      <c r="R307" s="11">
        <v>0</v>
      </c>
      <c r="S307" s="28">
        <v>0</v>
      </c>
      <c r="T307" s="23">
        <v>0</v>
      </c>
      <c r="U307" s="23">
        <v>0</v>
      </c>
      <c r="V307" s="14">
        <f>P307-(M307+N307+O307+Q307+R307+S307+T307)</f>
        <v>85098</v>
      </c>
      <c r="W307" s="30" t="s">
        <v>25</v>
      </c>
      <c r="X307" s="176"/>
      <c r="Y307" s="176"/>
    </row>
    <row r="308" spans="1:25" hidden="1">
      <c r="A308" s="84">
        <v>44013</v>
      </c>
      <c r="B308" s="85">
        <v>4</v>
      </c>
      <c r="C308" s="24" t="s">
        <v>48</v>
      </c>
      <c r="D308" s="18" t="s">
        <v>124</v>
      </c>
      <c r="E308" s="21">
        <v>16888</v>
      </c>
      <c r="F308" s="20">
        <f>SUM(E308*10%)+0.2</f>
        <v>1689.0000000000002</v>
      </c>
      <c r="G308" s="20">
        <f>SUM(E308*30%)-0.4</f>
        <v>5066</v>
      </c>
      <c r="H308" s="20">
        <f>SUM(E308*10%)+0.2</f>
        <v>1689.0000000000002</v>
      </c>
      <c r="I308" s="20">
        <f>E308+F308+G308+H308</f>
        <v>25332</v>
      </c>
      <c r="J308" s="20">
        <v>800</v>
      </c>
      <c r="K308" s="20">
        <v>500</v>
      </c>
      <c r="L308" s="124">
        <f>SUM(I308:K308)</f>
        <v>26632</v>
      </c>
      <c r="M308" s="20">
        <f>ROUND(SUM(E308+F308)/12,0)</f>
        <v>1548</v>
      </c>
      <c r="N308" s="20">
        <v>0</v>
      </c>
      <c r="O308" s="20">
        <f>ROUND(SUM(E308+F308)*12.5%,0)+75</f>
        <v>2397</v>
      </c>
      <c r="P308" s="20">
        <f>SUM(I308:O308)</f>
        <v>57209</v>
      </c>
      <c r="Q308" s="20">
        <f>ROUND(SUM(E308+F308)*12%,0)</f>
        <v>2229</v>
      </c>
      <c r="R308" s="26">
        <v>0</v>
      </c>
      <c r="S308" s="19">
        <v>200</v>
      </c>
      <c r="T308" s="19">
        <v>0</v>
      </c>
      <c r="U308" s="19">
        <v>0</v>
      </c>
      <c r="V308" s="21">
        <f>P308-(M308+N308+O308+Q308+R308+S308+T308)</f>
        <v>50835</v>
      </c>
      <c r="W308" s="22"/>
      <c r="X308" s="176"/>
      <c r="Y308" s="176"/>
    </row>
    <row r="309" spans="1:25" hidden="1">
      <c r="A309" s="84">
        <v>44013</v>
      </c>
      <c r="B309" s="158" t="s">
        <v>125</v>
      </c>
      <c r="C309" s="33" t="s">
        <v>48</v>
      </c>
      <c r="D309" s="26" t="s">
        <v>49</v>
      </c>
      <c r="E309" s="21">
        <v>40117</v>
      </c>
      <c r="F309" s="20">
        <f>SUM(E309*10%)+0.3</f>
        <v>4012.0000000000005</v>
      </c>
      <c r="G309" s="20">
        <f>SUM(E309*30%)+0.9</f>
        <v>12036</v>
      </c>
      <c r="H309" s="20">
        <f>SUM(E309*10%)+0.3</f>
        <v>4012.0000000000005</v>
      </c>
      <c r="I309" s="20">
        <f>E309+F309+G309+H309</f>
        <v>60177</v>
      </c>
      <c r="J309" s="20">
        <v>0</v>
      </c>
      <c r="K309" s="20">
        <v>1000</v>
      </c>
      <c r="L309" s="124">
        <f>SUM(I309:K309)</f>
        <v>61177</v>
      </c>
      <c r="M309" s="20">
        <f>ROUND(SUM(E309+F309)/12,0)</f>
        <v>3677</v>
      </c>
      <c r="N309" s="20">
        <v>902</v>
      </c>
      <c r="O309" s="20">
        <f>ROUND(SUM(E309+F309)*12.5%,0)+75</f>
        <v>5591</v>
      </c>
      <c r="P309" s="20">
        <f>SUM(I309:O309)</f>
        <v>132524</v>
      </c>
      <c r="Q309" s="20">
        <f>ROUND(SUM(E309+F309)*12%,0)</f>
        <v>5295</v>
      </c>
      <c r="R309" s="19">
        <v>4000</v>
      </c>
      <c r="S309" s="19">
        <v>200</v>
      </c>
      <c r="T309" s="19">
        <v>0</v>
      </c>
      <c r="U309" s="31">
        <v>0</v>
      </c>
      <c r="V309" s="21">
        <f>P309-(M309+N309+O309+Q309+R309+S309+T309)</f>
        <v>112859</v>
      </c>
      <c r="W309" s="15"/>
    </row>
    <row r="310" spans="1:25" hidden="1">
      <c r="A310" s="84">
        <v>44044</v>
      </c>
      <c r="B310" s="79">
        <v>11</v>
      </c>
      <c r="C310" s="33" t="s">
        <v>48</v>
      </c>
      <c r="D310" s="26" t="s">
        <v>49</v>
      </c>
      <c r="E310" s="21">
        <v>36381</v>
      </c>
      <c r="F310" s="20">
        <f>SUM(E310*10%)-0.1</f>
        <v>3638.0000000000005</v>
      </c>
      <c r="G310" s="20">
        <f>SUM(E310*30%)-0.3</f>
        <v>10914</v>
      </c>
      <c r="H310" s="20">
        <f>SUM(E310*10%)-0.1</f>
        <v>3638.0000000000005</v>
      </c>
      <c r="I310" s="20">
        <f>E310+F310+G310+H310</f>
        <v>54571</v>
      </c>
      <c r="J310" s="20">
        <v>0</v>
      </c>
      <c r="K310" s="20">
        <v>1000</v>
      </c>
      <c r="L310" s="124">
        <f>SUM(I310:K310)</f>
        <v>55571</v>
      </c>
      <c r="M310" s="20">
        <f>ROUND(SUM(E310+F310)/12,0)</f>
        <v>3335</v>
      </c>
      <c r="N310" s="20">
        <v>902</v>
      </c>
      <c r="O310" s="20">
        <f>ROUND(SUM(E310+F310)*12.5%,0)</f>
        <v>5002</v>
      </c>
      <c r="P310" s="20">
        <f>SUM(I310:O310)</f>
        <v>120381</v>
      </c>
      <c r="Q310" s="20">
        <f>ROUND(SUM(E310+F310)*12%,0)</f>
        <v>4802</v>
      </c>
      <c r="R310" s="19">
        <v>4000</v>
      </c>
      <c r="S310" s="19">
        <v>0</v>
      </c>
      <c r="T310" s="19">
        <v>0</v>
      </c>
      <c r="U310" s="31">
        <v>0</v>
      </c>
      <c r="V310" s="21">
        <f>P310-(M310+N310+O310+Q310+R310+S310+T310)</f>
        <v>102340</v>
      </c>
      <c r="W310" s="15"/>
    </row>
    <row r="311" spans="1:25" hidden="1">
      <c r="A311" s="84">
        <v>44044</v>
      </c>
      <c r="B311" s="80" t="s">
        <v>129</v>
      </c>
      <c r="C311" s="202" t="s">
        <v>48</v>
      </c>
      <c r="D311" s="103" t="s">
        <v>124</v>
      </c>
      <c r="E311" s="19">
        <v>20668</v>
      </c>
      <c r="F311" s="52">
        <f>SUM(E311*10%)+0.2</f>
        <v>2067</v>
      </c>
      <c r="G311" s="52">
        <f>SUM(E311*30%)-0.4</f>
        <v>6200</v>
      </c>
      <c r="H311" s="52">
        <f>SUM(E311*10%)+0.2</f>
        <v>2067</v>
      </c>
      <c r="I311" s="20">
        <f>E311+F311+G311+H311</f>
        <v>31002</v>
      </c>
      <c r="J311" s="52">
        <v>800</v>
      </c>
      <c r="K311" s="52">
        <v>500</v>
      </c>
      <c r="L311" s="124">
        <f>SUM(I311:K311)</f>
        <v>32302</v>
      </c>
      <c r="M311" s="52">
        <f>ROUND(SUM(E311+F311)/12,0)</f>
        <v>1895</v>
      </c>
      <c r="N311" s="52">
        <v>0</v>
      </c>
      <c r="O311" s="20">
        <f>ROUND(SUM(E311+F311)*12.5%,0)+75</f>
        <v>2917</v>
      </c>
      <c r="P311" s="20">
        <f>SUM(I311:O311)</f>
        <v>69416</v>
      </c>
      <c r="Q311" s="52">
        <f>ROUND(SUM(E311+F311)*12%,0)</f>
        <v>2728</v>
      </c>
      <c r="R311" s="26">
        <v>0</v>
      </c>
      <c r="S311" s="21">
        <v>200</v>
      </c>
      <c r="T311" s="21">
        <v>0</v>
      </c>
      <c r="U311" s="21">
        <v>0</v>
      </c>
      <c r="V311" s="21">
        <f>P311-(M311+N311+O311+Q311+R311+S311+T311)</f>
        <v>61676</v>
      </c>
      <c r="W311" s="22"/>
    </row>
    <row r="312" spans="1:25" hidden="1">
      <c r="A312" s="84">
        <v>44075</v>
      </c>
      <c r="B312" s="184">
        <v>11</v>
      </c>
      <c r="C312" s="33" t="s">
        <v>48</v>
      </c>
      <c r="D312" s="26" t="s">
        <v>49</v>
      </c>
      <c r="E312" s="19">
        <v>36354</v>
      </c>
      <c r="F312" s="20">
        <f>SUM(E312*10%)-0.4</f>
        <v>3635</v>
      </c>
      <c r="G312" s="20">
        <f>SUM(E312*30%)+0.8</f>
        <v>10906.999999999998</v>
      </c>
      <c r="H312" s="20">
        <f>SUM(E312*10%)-0.4</f>
        <v>3635</v>
      </c>
      <c r="I312" s="20">
        <f>E312+F312+G312+H312</f>
        <v>54531</v>
      </c>
      <c r="J312" s="20">
        <v>0</v>
      </c>
      <c r="K312" s="20">
        <v>1000</v>
      </c>
      <c r="L312" s="124">
        <f>SUM(I312:K312)</f>
        <v>55531</v>
      </c>
      <c r="M312" s="20">
        <f>ROUND(SUM(E312+F312)/12,0)</f>
        <v>3332</v>
      </c>
      <c r="N312" s="20">
        <v>902</v>
      </c>
      <c r="O312" s="20">
        <f>ROUND(SUM(E312+F312)*12.5%,0)</f>
        <v>4999</v>
      </c>
      <c r="P312" s="20">
        <f>SUM(I312:O312)</f>
        <v>120295</v>
      </c>
      <c r="Q312" s="20">
        <f>ROUND(SUM(E312+F312)*12%,0)</f>
        <v>4799</v>
      </c>
      <c r="R312" s="19">
        <v>4000</v>
      </c>
      <c r="S312" s="19">
        <v>0</v>
      </c>
      <c r="T312" s="19">
        <v>0</v>
      </c>
      <c r="U312" s="31">
        <v>0</v>
      </c>
      <c r="V312" s="21">
        <f>P312-(M312+N312+O312+Q312+R312+S312+T312)</f>
        <v>102263</v>
      </c>
      <c r="W312" s="15"/>
    </row>
    <row r="313" spans="1:25" hidden="1">
      <c r="A313" s="84">
        <v>44075</v>
      </c>
      <c r="B313" s="183" t="s">
        <v>129</v>
      </c>
      <c r="C313" s="24" t="s">
        <v>48</v>
      </c>
      <c r="D313" s="18" t="s">
        <v>124</v>
      </c>
      <c r="E313" s="19">
        <v>20695</v>
      </c>
      <c r="F313" s="20">
        <f>SUM(E313*10%)-0.5</f>
        <v>2069</v>
      </c>
      <c r="G313" s="20">
        <f>SUM(E313*30%)+0.5</f>
        <v>6209</v>
      </c>
      <c r="H313" s="20">
        <f>SUM(E313*10%)-0.5</f>
        <v>2069</v>
      </c>
      <c r="I313" s="20">
        <f>E313+F313+G313+H313</f>
        <v>31042</v>
      </c>
      <c r="J313" s="20">
        <v>800</v>
      </c>
      <c r="K313" s="20">
        <v>500</v>
      </c>
      <c r="L313" s="124">
        <f>SUM(I313:K313)</f>
        <v>32342</v>
      </c>
      <c r="M313" s="20">
        <f>ROUND(SUM(E313+F313)/12,0)</f>
        <v>1897</v>
      </c>
      <c r="N313" s="20">
        <v>0</v>
      </c>
      <c r="O313" s="20">
        <f>ROUND(SUM(E313+F313)*12.5%,0)+75</f>
        <v>2921</v>
      </c>
      <c r="P313" s="20">
        <f>SUM(I313:O313)</f>
        <v>69502</v>
      </c>
      <c r="Q313" s="20">
        <f>ROUND(SUM(E313+F313)*12%,0)</f>
        <v>2732</v>
      </c>
      <c r="R313" s="26">
        <v>0</v>
      </c>
      <c r="S313" s="19">
        <v>200</v>
      </c>
      <c r="T313" s="19">
        <v>0</v>
      </c>
      <c r="U313" s="19">
        <v>0</v>
      </c>
      <c r="V313" s="21">
        <f>P313-(M313+N313+O313+Q313+R313+S313+T313)</f>
        <v>61752</v>
      </c>
      <c r="W313" s="22"/>
    </row>
    <row r="314" spans="1:25" hidden="1">
      <c r="A314" s="84">
        <v>44105</v>
      </c>
      <c r="B314" s="184">
        <v>11</v>
      </c>
      <c r="C314" s="33" t="s">
        <v>48</v>
      </c>
      <c r="D314" s="26" t="s">
        <v>49</v>
      </c>
      <c r="E314" s="25">
        <v>36060</v>
      </c>
      <c r="F314" s="20">
        <f>SUM(E314*10%)</f>
        <v>3606</v>
      </c>
      <c r="G314" s="20">
        <f>SUM(E314*30%)</f>
        <v>10818</v>
      </c>
      <c r="H314" s="20">
        <f>SUM(E314*10%)</f>
        <v>3606</v>
      </c>
      <c r="I314" s="20">
        <f>E314+F314+G314+H314</f>
        <v>54090</v>
      </c>
      <c r="J314" s="20">
        <v>0</v>
      </c>
      <c r="K314" s="20">
        <v>1000</v>
      </c>
      <c r="L314" s="124">
        <f>SUM(I314:K314)</f>
        <v>55090</v>
      </c>
      <c r="M314" s="20">
        <f>ROUND(SUM(E314+F314)/12,0)</f>
        <v>3306</v>
      </c>
      <c r="N314" s="20">
        <v>902</v>
      </c>
      <c r="O314" s="20">
        <f>ROUND(SUM(E314+F314)*12.5%,0)</f>
        <v>4958</v>
      </c>
      <c r="P314" s="20">
        <f>SUM(I314:O314)</f>
        <v>119346</v>
      </c>
      <c r="Q314" s="20">
        <f>ROUND(SUM(E314+F314)*12%,0)</f>
        <v>4760</v>
      </c>
      <c r="R314" s="19">
        <v>4000</v>
      </c>
      <c r="S314" s="19">
        <v>0</v>
      </c>
      <c r="T314" s="19">
        <v>0</v>
      </c>
      <c r="U314" s="31">
        <v>0</v>
      </c>
      <c r="V314" s="21">
        <f>P314-(M314+N314+O314+Q314+R314+S314+T314)</f>
        <v>101420</v>
      </c>
      <c r="W314" s="15"/>
    </row>
    <row r="315" spans="1:25" hidden="1">
      <c r="A315" s="84">
        <v>44105</v>
      </c>
      <c r="B315" s="183" t="s">
        <v>129</v>
      </c>
      <c r="C315" s="24" t="s">
        <v>48</v>
      </c>
      <c r="D315" s="18" t="s">
        <v>124</v>
      </c>
      <c r="E315" s="25">
        <v>20988</v>
      </c>
      <c r="F315" s="20">
        <f>SUM(E315*10%)+0.2</f>
        <v>2099</v>
      </c>
      <c r="G315" s="20">
        <f>SUM(E315*30%)+0.6</f>
        <v>6297</v>
      </c>
      <c r="H315" s="20">
        <f>SUM(E315*10%)+0.2</f>
        <v>2099</v>
      </c>
      <c r="I315" s="20">
        <f>E315+F315+G315+H315</f>
        <v>31483</v>
      </c>
      <c r="J315" s="20">
        <v>800</v>
      </c>
      <c r="K315" s="20">
        <v>500</v>
      </c>
      <c r="L315" s="124">
        <f>SUM(I315:K315)</f>
        <v>32783</v>
      </c>
      <c r="M315" s="20">
        <f>ROUND(SUM(E315+F315)/12,0)</f>
        <v>1924</v>
      </c>
      <c r="N315" s="20">
        <v>0</v>
      </c>
      <c r="O315" s="20">
        <f>ROUND(SUM(E315+F315)*12.5%,0)+75</f>
        <v>2961</v>
      </c>
      <c r="P315" s="20">
        <f>SUM(I315:O315)</f>
        <v>70451</v>
      </c>
      <c r="Q315" s="20">
        <f>ROUND(SUM(E315+F315)*12%,0)</f>
        <v>2770</v>
      </c>
      <c r="R315" s="26">
        <v>0</v>
      </c>
      <c r="S315" s="19">
        <v>200</v>
      </c>
      <c r="T315" s="19">
        <v>0</v>
      </c>
      <c r="U315" s="21">
        <v>0</v>
      </c>
      <c r="V315" s="21">
        <f>P315-(M315+N315+O315+Q315+R315+S315+T315)</f>
        <v>62596</v>
      </c>
      <c r="W315" s="22"/>
    </row>
    <row r="316" spans="1:25" hidden="1">
      <c r="A316" s="84">
        <v>44136</v>
      </c>
      <c r="B316" s="79">
        <v>11</v>
      </c>
      <c r="C316" s="33" t="s">
        <v>48</v>
      </c>
      <c r="D316" s="26" t="s">
        <v>49</v>
      </c>
      <c r="E316" s="25">
        <v>36060</v>
      </c>
      <c r="F316" s="20">
        <f>SUM(E316*10%)</f>
        <v>3606</v>
      </c>
      <c r="G316" s="20">
        <f>SUM(E316*30%)</f>
        <v>10818</v>
      </c>
      <c r="H316" s="20">
        <f>SUM(E316*10%)</f>
        <v>3606</v>
      </c>
      <c r="I316" s="20">
        <f>E316+F316+G316+H316</f>
        <v>54090</v>
      </c>
      <c r="J316" s="20">
        <v>0</v>
      </c>
      <c r="K316" s="20">
        <v>1000</v>
      </c>
      <c r="L316" s="124">
        <f>SUM(I316:K316)</f>
        <v>55090</v>
      </c>
      <c r="M316" s="20">
        <f>ROUND(SUM(E316+F316)/12,0)</f>
        <v>3306</v>
      </c>
      <c r="N316" s="20">
        <v>902</v>
      </c>
      <c r="O316" s="20">
        <f>ROUND(SUM(E316+F316)*12.5%,0)</f>
        <v>4958</v>
      </c>
      <c r="P316" s="20">
        <f>SUM(I316:O316)</f>
        <v>119346</v>
      </c>
      <c r="Q316" s="20">
        <f>ROUND(SUM(E316+F316)*12%,0)</f>
        <v>4760</v>
      </c>
      <c r="R316" s="19">
        <v>4000</v>
      </c>
      <c r="S316" s="19">
        <v>0</v>
      </c>
      <c r="T316" s="19">
        <v>0</v>
      </c>
      <c r="U316" s="31">
        <v>0</v>
      </c>
      <c r="V316" s="21">
        <f>P316-(M316+N316+O316+Q316+R316+S316+T316)</f>
        <v>101420</v>
      </c>
      <c r="W316" s="15"/>
      <c r="X316" s="176"/>
      <c r="Y316" s="176"/>
    </row>
    <row r="317" spans="1:25" hidden="1">
      <c r="A317" s="84">
        <v>44136</v>
      </c>
      <c r="B317" s="183" t="s">
        <v>129</v>
      </c>
      <c r="C317" s="24" t="s">
        <v>48</v>
      </c>
      <c r="D317" s="18" t="s">
        <v>124</v>
      </c>
      <c r="E317" s="19">
        <v>20988</v>
      </c>
      <c r="F317" s="20">
        <f>SUM(E317*10%)+0.2</f>
        <v>2099</v>
      </c>
      <c r="G317" s="20">
        <f>SUM(E317*30%)+0.6</f>
        <v>6297</v>
      </c>
      <c r="H317" s="20">
        <f>SUM(E317*10%)+0.2</f>
        <v>2099</v>
      </c>
      <c r="I317" s="20">
        <f>E317+F317+G317+H317</f>
        <v>31483</v>
      </c>
      <c r="J317" s="20">
        <v>800</v>
      </c>
      <c r="K317" s="20">
        <v>500</v>
      </c>
      <c r="L317" s="124">
        <f>SUM(I317:K317)</f>
        <v>32783</v>
      </c>
      <c r="M317" s="20">
        <f>ROUND(SUM(E317+F317)/12,0)</f>
        <v>1924</v>
      </c>
      <c r="N317" s="20">
        <v>0</v>
      </c>
      <c r="O317" s="20">
        <f>ROUND(SUM(E317+F317)*12.5%,0)+75</f>
        <v>2961</v>
      </c>
      <c r="P317" s="20">
        <f>SUM(I317:O317)</f>
        <v>70451</v>
      </c>
      <c r="Q317" s="20">
        <f>ROUND(SUM(E317+F317)*12%,0)</f>
        <v>2770</v>
      </c>
      <c r="R317" s="26">
        <v>0</v>
      </c>
      <c r="S317" s="19">
        <v>200</v>
      </c>
      <c r="T317" s="19">
        <v>0</v>
      </c>
      <c r="U317" s="19">
        <v>0</v>
      </c>
      <c r="V317" s="21">
        <f>P317-(M317+N317+O317+Q317+R317+S317+T317)</f>
        <v>62596</v>
      </c>
      <c r="W317" s="22"/>
      <c r="X317" s="176"/>
      <c r="Y317" s="176"/>
    </row>
    <row r="318" spans="1:25" hidden="1">
      <c r="A318" s="84">
        <v>44166</v>
      </c>
      <c r="B318" s="18">
        <v>12</v>
      </c>
      <c r="C318" s="33" t="s">
        <v>48</v>
      </c>
      <c r="D318" s="26" t="s">
        <v>49</v>
      </c>
      <c r="E318" s="19">
        <v>35576</v>
      </c>
      <c r="F318" s="20">
        <f>SUM(E318*10%)+0.4</f>
        <v>3558.0000000000005</v>
      </c>
      <c r="G318" s="20">
        <f>SUM(E318*30%)-0.8</f>
        <v>10672</v>
      </c>
      <c r="H318" s="20">
        <f>SUM(E318*10%)+0.4</f>
        <v>3558.0000000000005</v>
      </c>
      <c r="I318" s="20">
        <f>E318+F318+G318+H318</f>
        <v>53364</v>
      </c>
      <c r="J318" s="20">
        <v>0</v>
      </c>
      <c r="K318" s="20">
        <v>1000</v>
      </c>
      <c r="L318" s="124">
        <f>SUM(I318:K318)</f>
        <v>54364</v>
      </c>
      <c r="M318" s="20">
        <f>ROUND(SUM(E318+F318)/12,0)</f>
        <v>3261</v>
      </c>
      <c r="N318" s="20">
        <v>902</v>
      </c>
      <c r="O318" s="20">
        <f>ROUND(SUM(E318+F318)*12.5%,0)</f>
        <v>4892</v>
      </c>
      <c r="P318" s="20">
        <f>SUM(I318:O318)</f>
        <v>117783</v>
      </c>
      <c r="Q318" s="20">
        <f>ROUND(SUM(E318+F318)*12%,0)</f>
        <v>4696</v>
      </c>
      <c r="R318" s="19">
        <v>4000</v>
      </c>
      <c r="S318" s="19">
        <v>0</v>
      </c>
      <c r="T318" s="19">
        <v>0</v>
      </c>
      <c r="U318" s="31">
        <v>0</v>
      </c>
      <c r="V318" s="21">
        <f>P318-(M318+N318+O318+Q318+R318+S318+T318)</f>
        <v>100032</v>
      </c>
      <c r="W318" s="15"/>
    </row>
    <row r="319" spans="1:25" hidden="1">
      <c r="A319" s="84">
        <v>44166</v>
      </c>
      <c r="B319" s="80" t="s">
        <v>151</v>
      </c>
      <c r="C319" s="24" t="s">
        <v>48</v>
      </c>
      <c r="D319" s="18" t="s">
        <v>124</v>
      </c>
      <c r="E319" s="19">
        <v>21473</v>
      </c>
      <c r="F319" s="20">
        <f>SUM(E319*10%)-0.3</f>
        <v>2147</v>
      </c>
      <c r="G319" s="20">
        <f>SUM(E319*30%)+0.1</f>
        <v>6442</v>
      </c>
      <c r="H319" s="20">
        <f>SUM(E319*10%)-0.3</f>
        <v>2147</v>
      </c>
      <c r="I319" s="20">
        <f>E319+F319+G319+H319</f>
        <v>32209</v>
      </c>
      <c r="J319" s="20">
        <v>800</v>
      </c>
      <c r="K319" s="20">
        <v>500</v>
      </c>
      <c r="L319" s="124">
        <f>SUM(I319:K319)</f>
        <v>33509</v>
      </c>
      <c r="M319" s="20">
        <f>ROUND(SUM(E319+F319)/12,0)</f>
        <v>1968</v>
      </c>
      <c r="N319" s="20">
        <v>0</v>
      </c>
      <c r="O319" s="20">
        <f>ROUND(SUM(E319+F319)*12.5%,0)+75</f>
        <v>3028</v>
      </c>
      <c r="P319" s="20">
        <f>SUM(I319:O319)</f>
        <v>72014</v>
      </c>
      <c r="Q319" s="20">
        <f>ROUND(SUM(E319+F319)*12%,0)</f>
        <v>2834</v>
      </c>
      <c r="R319" s="26">
        <v>0</v>
      </c>
      <c r="S319" s="19">
        <v>200</v>
      </c>
      <c r="T319" s="19">
        <v>0</v>
      </c>
      <c r="U319" s="19">
        <v>0</v>
      </c>
      <c r="V319" s="21">
        <f>P319-(M319+N319+O319+Q319+R319+S319+T319)</f>
        <v>63984</v>
      </c>
      <c r="W319" s="22"/>
    </row>
    <row r="320" spans="1:25" hidden="1">
      <c r="A320" s="84">
        <v>44197</v>
      </c>
      <c r="B320" s="156">
        <v>6</v>
      </c>
      <c r="C320" s="17" t="s">
        <v>48</v>
      </c>
      <c r="D320" s="51" t="s">
        <v>29</v>
      </c>
      <c r="E320" s="136">
        <v>22800</v>
      </c>
      <c r="F320" s="137">
        <f>SUM(E320*10%)</f>
        <v>2280</v>
      </c>
      <c r="G320" s="137">
        <f>SUM(E320*30%)</f>
        <v>6840</v>
      </c>
      <c r="H320" s="137">
        <f>SUM(E320*10%)</f>
        <v>2280</v>
      </c>
      <c r="I320" s="137">
        <f>E320+F320+G320+H320</f>
        <v>34200</v>
      </c>
      <c r="J320" s="137">
        <v>0</v>
      </c>
      <c r="K320" s="137">
        <v>500</v>
      </c>
      <c r="L320" s="124">
        <f>SUM(I320:K320)</f>
        <v>34700</v>
      </c>
      <c r="M320" s="137">
        <f>ROUND(SUM(E320+F320)/12,0)</f>
        <v>2090</v>
      </c>
      <c r="N320" s="137">
        <v>0</v>
      </c>
      <c r="O320" s="137">
        <f>ROUND(SUM(E320+F320)*12.5%,0)+75</f>
        <v>3210</v>
      </c>
      <c r="P320" s="137">
        <f>SUM(I320:O320)</f>
        <v>74700</v>
      </c>
      <c r="Q320" s="137">
        <f>ROUND(SUM(E320+F320)*12%,0)</f>
        <v>3010</v>
      </c>
      <c r="R320" s="143">
        <v>0</v>
      </c>
      <c r="S320" s="136">
        <v>200</v>
      </c>
      <c r="T320" s="136">
        <v>0</v>
      </c>
      <c r="U320" s="136">
        <v>0</v>
      </c>
      <c r="V320" s="138">
        <f>P320-(M320+N320+O320+Q320+R320+S320+T320)</f>
        <v>66190</v>
      </c>
      <c r="W320" s="22" t="s">
        <v>25</v>
      </c>
    </row>
    <row r="321" spans="1:25" hidden="1">
      <c r="A321" s="84">
        <v>44197</v>
      </c>
      <c r="B321" s="147" t="s">
        <v>154</v>
      </c>
      <c r="C321" s="33" t="s">
        <v>48</v>
      </c>
      <c r="D321" s="143" t="s">
        <v>49</v>
      </c>
      <c r="E321" s="136">
        <v>34249</v>
      </c>
      <c r="F321" s="137">
        <f>SUM(E321*10%)+0.1</f>
        <v>3425</v>
      </c>
      <c r="G321" s="137">
        <f>SUM(E321*30%)-0.7</f>
        <v>10273.999999999998</v>
      </c>
      <c r="H321" s="137">
        <f>SUM(E321*10%)+0.1</f>
        <v>3425</v>
      </c>
      <c r="I321" s="137">
        <f>E321+F321+G321+H321</f>
        <v>51373</v>
      </c>
      <c r="J321" s="137">
        <v>800</v>
      </c>
      <c r="K321" s="137">
        <v>1000</v>
      </c>
      <c r="L321" s="124">
        <f>SUM(I321:K321)</f>
        <v>53173</v>
      </c>
      <c r="M321" s="137">
        <f>ROUND(SUM(E321+F321)/12,0)</f>
        <v>3140</v>
      </c>
      <c r="N321" s="137">
        <v>902</v>
      </c>
      <c r="O321" s="137">
        <f>ROUND(SUM(E321+F321)*12.5%,0)</f>
        <v>4709</v>
      </c>
      <c r="P321" s="137">
        <f>SUM(I321:O321)</f>
        <v>115097</v>
      </c>
      <c r="Q321" s="137">
        <f>ROUND(SUM(E321+F321)*12%,0)</f>
        <v>4521</v>
      </c>
      <c r="R321" s="136">
        <v>10650</v>
      </c>
      <c r="S321" s="136">
        <v>0</v>
      </c>
      <c r="T321" s="136">
        <v>0</v>
      </c>
      <c r="U321" s="145">
        <v>0</v>
      </c>
      <c r="V321" s="138">
        <f>P321-(M321+N321+O321+Q321+R321+S321+T321)</f>
        <v>91175</v>
      </c>
      <c r="W321" s="15"/>
    </row>
    <row r="322" spans="1:25" hidden="1">
      <c r="A322" s="84">
        <v>44228</v>
      </c>
      <c r="B322" s="156">
        <v>6</v>
      </c>
      <c r="C322" s="17" t="s">
        <v>48</v>
      </c>
      <c r="D322" s="51" t="s">
        <v>29</v>
      </c>
      <c r="E322" s="136">
        <v>22800</v>
      </c>
      <c r="F322" s="137">
        <f>SUM(E322*10%)</f>
        <v>2280</v>
      </c>
      <c r="G322" s="137">
        <f>SUM(E322*30%)</f>
        <v>6840</v>
      </c>
      <c r="H322" s="137">
        <f>SUM(E322*10%)</f>
        <v>2280</v>
      </c>
      <c r="I322" s="137">
        <f>E322+F322+G322+H322</f>
        <v>34200</v>
      </c>
      <c r="J322" s="137">
        <v>0</v>
      </c>
      <c r="K322" s="137">
        <v>500</v>
      </c>
      <c r="L322" s="124">
        <f>SUM(I322:K322)</f>
        <v>34700</v>
      </c>
      <c r="M322" s="137">
        <f>ROUND(SUM(E322+F322)/12,0)</f>
        <v>2090</v>
      </c>
      <c r="N322" s="137">
        <v>0</v>
      </c>
      <c r="O322" s="137">
        <f>ROUND(SUM(E322+F322)*12.5%,0)+75</f>
        <v>3210</v>
      </c>
      <c r="P322" s="137">
        <f>SUM(I322:O322)</f>
        <v>74700</v>
      </c>
      <c r="Q322" s="137">
        <f>ROUND(SUM(E322+F322)*12%,0)</f>
        <v>3010</v>
      </c>
      <c r="R322" s="143">
        <v>0</v>
      </c>
      <c r="S322" s="136">
        <v>200</v>
      </c>
      <c r="T322" s="136">
        <v>0</v>
      </c>
      <c r="U322" s="136">
        <v>0</v>
      </c>
      <c r="V322" s="138">
        <f>P322-(M322+N322+O322+Q322+R322+S322+T322)</f>
        <v>66190</v>
      </c>
      <c r="W322" s="22" t="s">
        <v>25</v>
      </c>
    </row>
    <row r="323" spans="1:25" hidden="1">
      <c r="A323" s="84">
        <v>44228</v>
      </c>
      <c r="B323" s="147" t="s">
        <v>154</v>
      </c>
      <c r="C323" s="33" t="s">
        <v>48</v>
      </c>
      <c r="D323" s="143" t="s">
        <v>49</v>
      </c>
      <c r="E323" s="136">
        <v>34249</v>
      </c>
      <c r="F323" s="137">
        <f>SUM(E323*10%)+0.1</f>
        <v>3425</v>
      </c>
      <c r="G323" s="137">
        <f>SUM(E323*30%)-0.7</f>
        <v>10273.999999999998</v>
      </c>
      <c r="H323" s="137">
        <f>SUM(E323*10%)+0.1</f>
        <v>3425</v>
      </c>
      <c r="I323" s="137">
        <f>E323+F323+G323+H323</f>
        <v>51373</v>
      </c>
      <c r="J323" s="137">
        <v>800</v>
      </c>
      <c r="K323" s="137">
        <v>1000</v>
      </c>
      <c r="L323" s="124">
        <f>SUM(I323:K323)</f>
        <v>53173</v>
      </c>
      <c r="M323" s="137">
        <f>ROUND(SUM(E323+F323)/12,0)</f>
        <v>3140</v>
      </c>
      <c r="N323" s="137">
        <v>902</v>
      </c>
      <c r="O323" s="137">
        <f>ROUND(SUM(E323+F323)*12.5%,0)</f>
        <v>4709</v>
      </c>
      <c r="P323" s="137">
        <f>SUM(I323:O323)</f>
        <v>115097</v>
      </c>
      <c r="Q323" s="137">
        <f>ROUND(SUM(E323+F323)*12%,0)</f>
        <v>4521</v>
      </c>
      <c r="R323" s="136">
        <v>10650</v>
      </c>
      <c r="S323" s="136">
        <v>0</v>
      </c>
      <c r="T323" s="136">
        <v>0</v>
      </c>
      <c r="U323" s="145">
        <v>0</v>
      </c>
      <c r="V323" s="138">
        <f>P323-(M323+N323+O323+Q323+R323+S323+T323)</f>
        <v>91175</v>
      </c>
      <c r="W323" s="15"/>
    </row>
    <row r="324" spans="1:25" hidden="1">
      <c r="A324" s="84">
        <v>44256</v>
      </c>
      <c r="B324" s="156">
        <v>4</v>
      </c>
      <c r="C324" s="17" t="s">
        <v>48</v>
      </c>
      <c r="D324" s="51" t="s">
        <v>29</v>
      </c>
      <c r="E324" s="142">
        <v>22800</v>
      </c>
      <c r="F324" s="137">
        <f>SUM(E324*10%)</f>
        <v>2280</v>
      </c>
      <c r="G324" s="137">
        <f>SUM(E324*30%)</f>
        <v>6840</v>
      </c>
      <c r="H324" s="137">
        <f>SUM(E324*10%)</f>
        <v>2280</v>
      </c>
      <c r="I324" s="137">
        <f>E324+F324+G324+H324</f>
        <v>34200</v>
      </c>
      <c r="J324" s="137">
        <v>0</v>
      </c>
      <c r="K324" s="137">
        <v>500</v>
      </c>
      <c r="L324" s="124">
        <f>SUM(I324:K324)</f>
        <v>34700</v>
      </c>
      <c r="M324" s="137">
        <v>0</v>
      </c>
      <c r="N324" s="137">
        <f>ROUND(SUM(E324+F324)*12.5%,0)+75</f>
        <v>3210</v>
      </c>
      <c r="O324" s="137">
        <f>SUM(I324:N324)</f>
        <v>72610</v>
      </c>
      <c r="P324" s="137">
        <f>ROUND(SUM(E324+F324)*12%,0)</f>
        <v>3010</v>
      </c>
      <c r="Q324" s="143">
        <v>0</v>
      </c>
      <c r="R324" s="136"/>
      <c r="S324" s="136">
        <v>200</v>
      </c>
      <c r="T324" s="136">
        <v>0</v>
      </c>
      <c r="U324" s="136"/>
      <c r="V324" s="138">
        <f>O324-(L324+M324+N324+P324+Q324+R324+S324)</f>
        <v>31490</v>
      </c>
      <c r="W324" s="22" t="s">
        <v>25</v>
      </c>
    </row>
    <row r="325" spans="1:25" hidden="1">
      <c r="A325" s="84">
        <v>44256</v>
      </c>
      <c r="B325" s="197" t="s">
        <v>173</v>
      </c>
      <c r="C325" s="188" t="s">
        <v>48</v>
      </c>
      <c r="D325" s="207" t="s">
        <v>49</v>
      </c>
      <c r="E325" s="166">
        <v>34249</v>
      </c>
      <c r="F325" s="137">
        <f>SUM(E325*10%)+0.1</f>
        <v>3425</v>
      </c>
      <c r="G325" s="137">
        <f>SUM(E325*30%)-0.7</f>
        <v>10273.999999999998</v>
      </c>
      <c r="H325" s="137">
        <f>SUM(E325*10%)+0.1</f>
        <v>3425</v>
      </c>
      <c r="I325" s="137">
        <f>E325+F325+G325+H325</f>
        <v>51373</v>
      </c>
      <c r="J325" s="137">
        <v>800</v>
      </c>
      <c r="K325" s="137">
        <v>1000</v>
      </c>
      <c r="L325" s="124">
        <f>SUM(I325:K325)</f>
        <v>53173</v>
      </c>
      <c r="M325" s="137">
        <v>902</v>
      </c>
      <c r="N325" s="137">
        <f>ROUND(SUM(E325+F325)*12.5%,0)</f>
        <v>4709</v>
      </c>
      <c r="O325" s="137">
        <f>SUM(I325:N325)</f>
        <v>111957</v>
      </c>
      <c r="P325" s="137">
        <f>ROUND(SUM(E325+F325)*12%,0)</f>
        <v>4521</v>
      </c>
      <c r="Q325" s="143">
        <v>0</v>
      </c>
      <c r="R325" s="166">
        <v>22100</v>
      </c>
      <c r="S325" s="136">
        <v>0</v>
      </c>
      <c r="T325" s="145">
        <v>0</v>
      </c>
      <c r="U325" s="145"/>
      <c r="V325" s="138" t="e">
        <f>O325-(L325+M325+N325+P325+R325+#REF!+S325)</f>
        <v>#REF!</v>
      </c>
      <c r="W325" s="15"/>
      <c r="X325" s="176"/>
      <c r="Y325" s="176"/>
    </row>
    <row r="326" spans="1:25" hidden="1">
      <c r="A326" s="84">
        <v>43922</v>
      </c>
      <c r="B326" s="185">
        <v>2</v>
      </c>
      <c r="C326" s="201" t="s">
        <v>26</v>
      </c>
      <c r="D326" s="18" t="s">
        <v>27</v>
      </c>
      <c r="E326" s="19">
        <v>9207</v>
      </c>
      <c r="F326" s="20">
        <f>SUM(E326*10%)+0.3</f>
        <v>921</v>
      </c>
      <c r="G326" s="20">
        <f>SUM(E326*30%)-0.1</f>
        <v>2762</v>
      </c>
      <c r="H326" s="20">
        <f>SUM(E326*10%)+0.3</f>
        <v>921</v>
      </c>
      <c r="I326" s="20">
        <f>E326+F326+G326+H326</f>
        <v>13811</v>
      </c>
      <c r="J326" s="20">
        <v>400</v>
      </c>
      <c r="K326" s="20">
        <v>500</v>
      </c>
      <c r="L326" s="124">
        <f>SUM(I326:K326)</f>
        <v>14711</v>
      </c>
      <c r="M326" s="20">
        <f>ROUND(SUM(E326+F326)/12,0)</f>
        <v>844</v>
      </c>
      <c r="N326" s="20">
        <v>0</v>
      </c>
      <c r="O326" s="20">
        <f>ROUND(SUM(E326+F326)*12.5%,0)</f>
        <v>1266</v>
      </c>
      <c r="P326" s="20">
        <f>SUM(I326:O326)</f>
        <v>31532</v>
      </c>
      <c r="Q326" s="20">
        <f>ROUND(SUM(E326+F326)*12%,0)</f>
        <v>1215</v>
      </c>
      <c r="R326" s="19">
        <v>0</v>
      </c>
      <c r="S326" s="19">
        <v>0</v>
      </c>
      <c r="T326" s="19">
        <v>0</v>
      </c>
      <c r="U326" s="19">
        <v>0</v>
      </c>
      <c r="V326" s="21">
        <f>P326-(M326+N326+O326+Q326+R326+S326+T326)</f>
        <v>28207</v>
      </c>
      <c r="W326" s="19">
        <v>3000</v>
      </c>
      <c r="X326" s="115">
        <f>V326-W326</f>
        <v>25207</v>
      </c>
      <c r="Y326" s="120" t="s">
        <v>25</v>
      </c>
    </row>
    <row r="327" spans="1:25" hidden="1">
      <c r="A327" s="84">
        <v>43922</v>
      </c>
      <c r="B327" s="186" t="s">
        <v>34</v>
      </c>
      <c r="C327" s="24" t="s">
        <v>26</v>
      </c>
      <c r="D327" s="18" t="s">
        <v>35</v>
      </c>
      <c r="E327" s="19">
        <v>21483</v>
      </c>
      <c r="F327" s="20">
        <f>SUM(E327*10%)-0.3</f>
        <v>2148</v>
      </c>
      <c r="G327" s="20">
        <f>SUM(E327*30%)+0.1</f>
        <v>6445</v>
      </c>
      <c r="H327" s="20">
        <f>SUM(E327*10%)-0.3</f>
        <v>2148</v>
      </c>
      <c r="I327" s="20">
        <f>E327+F327+G327+H327</f>
        <v>32224</v>
      </c>
      <c r="J327" s="20">
        <v>400</v>
      </c>
      <c r="K327" s="20">
        <v>500</v>
      </c>
      <c r="L327" s="124">
        <f>SUM(I327:K327)</f>
        <v>33124</v>
      </c>
      <c r="M327" s="20">
        <f>ROUND(SUM(E327+F327)/12,0)</f>
        <v>1969</v>
      </c>
      <c r="N327" s="20">
        <v>716</v>
      </c>
      <c r="O327" s="20">
        <f>ROUND(SUM(E327+F327)*12.5%,0)+75</f>
        <v>3029</v>
      </c>
      <c r="P327" s="20">
        <f>SUM(I327:O327)</f>
        <v>71962</v>
      </c>
      <c r="Q327" s="20">
        <f>ROUND(SUM(E327+F327)*12%,0)-1</f>
        <v>2835</v>
      </c>
      <c r="R327" s="19">
        <v>0</v>
      </c>
      <c r="S327" s="19">
        <v>200</v>
      </c>
      <c r="T327" s="19">
        <v>0</v>
      </c>
      <c r="U327" s="31">
        <v>0</v>
      </c>
      <c r="V327" s="21">
        <f>P327-(M327+N327+O327+Q327+R327+S327+T327)</f>
        <v>63213</v>
      </c>
      <c r="W327" s="19">
        <v>0</v>
      </c>
      <c r="X327" s="115">
        <f>V327-W327</f>
        <v>63213</v>
      </c>
      <c r="Y327" s="117" t="s">
        <v>25</v>
      </c>
    </row>
    <row r="328" spans="1:25" hidden="1">
      <c r="A328" s="84">
        <v>43952</v>
      </c>
      <c r="B328" s="185">
        <v>2</v>
      </c>
      <c r="C328" s="17" t="s">
        <v>26</v>
      </c>
      <c r="D328" s="18" t="s">
        <v>27</v>
      </c>
      <c r="E328" s="19">
        <v>9207</v>
      </c>
      <c r="F328" s="52">
        <f>SUM(E328*10%)+0.3</f>
        <v>921</v>
      </c>
      <c r="G328" s="52">
        <f>SUM(E328*30%)-0.1</f>
        <v>2762</v>
      </c>
      <c r="H328" s="52">
        <f>SUM(E328*10%)+0.3</f>
        <v>921</v>
      </c>
      <c r="I328" s="20">
        <f>E328+F328+G328+H328</f>
        <v>13811</v>
      </c>
      <c r="J328" s="52">
        <v>400</v>
      </c>
      <c r="K328" s="52">
        <v>500</v>
      </c>
      <c r="L328" s="124">
        <f>SUM(I328:K328)</f>
        <v>14711</v>
      </c>
      <c r="M328" s="20">
        <f>ROUND(SUM(E328+F328)/12,0)</f>
        <v>844</v>
      </c>
      <c r="N328" s="52">
        <v>0</v>
      </c>
      <c r="O328" s="20">
        <f>ROUND(SUM(E328+F328)*12.5%,0)</f>
        <v>1266</v>
      </c>
      <c r="P328" s="20">
        <f>SUM(I328:O328)</f>
        <v>31532</v>
      </c>
      <c r="Q328" s="52">
        <f>ROUND(SUM(E328+F328)*12%,0)</f>
        <v>1215</v>
      </c>
      <c r="R328" s="19">
        <v>0</v>
      </c>
      <c r="S328" s="21">
        <v>0</v>
      </c>
      <c r="T328" s="21">
        <v>0</v>
      </c>
      <c r="U328" s="21">
        <v>0</v>
      </c>
      <c r="V328" s="21">
        <f>P328-(M328+N328+O328+Q328+R328+S328+T328)</f>
        <v>28207</v>
      </c>
      <c r="W328" s="19"/>
      <c r="X328" s="115">
        <f>V328-W328</f>
        <v>28207</v>
      </c>
      <c r="Y328" s="120" t="s">
        <v>25</v>
      </c>
    </row>
    <row r="329" spans="1:25" hidden="1">
      <c r="A329" s="84">
        <v>43952</v>
      </c>
      <c r="B329" s="88" t="s">
        <v>34</v>
      </c>
      <c r="C329" s="24" t="s">
        <v>26</v>
      </c>
      <c r="D329" s="18" t="s">
        <v>35</v>
      </c>
      <c r="E329" s="19">
        <v>21483</v>
      </c>
      <c r="F329" s="20">
        <f>SUM(E329*10%)-0.3</f>
        <v>2148</v>
      </c>
      <c r="G329" s="20">
        <f>SUM(E329*30%)+0.1</f>
        <v>6445</v>
      </c>
      <c r="H329" s="20">
        <f>SUM(E329*10%)-0.3</f>
        <v>2148</v>
      </c>
      <c r="I329" s="20">
        <f>E329+F329+G329+H329</f>
        <v>32224</v>
      </c>
      <c r="J329" s="20">
        <v>400</v>
      </c>
      <c r="K329" s="20">
        <v>500</v>
      </c>
      <c r="L329" s="124">
        <f>SUM(I329:K329)</f>
        <v>33124</v>
      </c>
      <c r="M329" s="20">
        <f>ROUND(SUM(E329+F329)/12,0)</f>
        <v>1969</v>
      </c>
      <c r="N329" s="20">
        <v>716</v>
      </c>
      <c r="O329" s="20">
        <f>ROUND(SUM(E329+F329)*12.5%,0)+75</f>
        <v>3029</v>
      </c>
      <c r="P329" s="20">
        <f>SUM(I329:O329)</f>
        <v>71962</v>
      </c>
      <c r="Q329" s="20">
        <f>ROUND(SUM(E329+F329)*12%,0)-1</f>
        <v>2835</v>
      </c>
      <c r="R329" s="19">
        <v>0</v>
      </c>
      <c r="S329" s="19">
        <v>200</v>
      </c>
      <c r="T329" s="19">
        <v>0</v>
      </c>
      <c r="U329" s="31">
        <v>0</v>
      </c>
      <c r="V329" s="21">
        <f>P329-(M329+N329+O329+Q329+R329+S329+T329)</f>
        <v>63213</v>
      </c>
      <c r="W329" s="19"/>
      <c r="X329" s="115">
        <f>V329-W329</f>
        <v>63213</v>
      </c>
      <c r="Y329" s="117" t="s">
        <v>25</v>
      </c>
    </row>
    <row r="330" spans="1:25" hidden="1">
      <c r="A330" s="84">
        <v>43983</v>
      </c>
      <c r="B330" s="16">
        <v>2</v>
      </c>
      <c r="C330" s="17" t="s">
        <v>26</v>
      </c>
      <c r="D330" s="18" t="s">
        <v>27</v>
      </c>
      <c r="E330" s="21">
        <v>9207</v>
      </c>
      <c r="F330" s="20">
        <f>SUM(E330*10%)+0.3</f>
        <v>921</v>
      </c>
      <c r="G330" s="20">
        <f>SUM(E330*30%)-0.1</f>
        <v>2762</v>
      </c>
      <c r="H330" s="20">
        <f>SUM(E330*10%)+0.3</f>
        <v>921</v>
      </c>
      <c r="I330" s="20">
        <f>E330+F330+G330+H330</f>
        <v>13811</v>
      </c>
      <c r="J330" s="20">
        <v>400</v>
      </c>
      <c r="K330" s="20">
        <v>500</v>
      </c>
      <c r="L330" s="124">
        <f>SUM(I330:K330)</f>
        <v>14711</v>
      </c>
      <c r="M330" s="20">
        <f>ROUND(SUM(E330+F330)/12,0)</f>
        <v>844</v>
      </c>
      <c r="N330" s="20">
        <v>0</v>
      </c>
      <c r="O330" s="20">
        <f>ROUND(SUM(E330+F330)*12.5%,0)</f>
        <v>1266</v>
      </c>
      <c r="P330" s="20">
        <f>SUM(I330:O330)</f>
        <v>31532</v>
      </c>
      <c r="Q330" s="20">
        <f>ROUND(SUM(E330+F330)*12%,0)</f>
        <v>1215</v>
      </c>
      <c r="R330" s="19">
        <v>0</v>
      </c>
      <c r="S330" s="19">
        <v>0</v>
      </c>
      <c r="T330" s="19">
        <v>0</v>
      </c>
      <c r="U330" s="19">
        <v>0</v>
      </c>
      <c r="V330" s="21">
        <f>P330-(M330+N330+O330+Q330+R330+S330+T330)</f>
        <v>28207</v>
      </c>
      <c r="W330" s="22" t="s">
        <v>25</v>
      </c>
    </row>
    <row r="331" spans="1:25" hidden="1">
      <c r="A331" s="84">
        <v>43983</v>
      </c>
      <c r="B331" s="29" t="s">
        <v>34</v>
      </c>
      <c r="C331" s="24" t="s">
        <v>26</v>
      </c>
      <c r="D331" s="18" t="s">
        <v>35</v>
      </c>
      <c r="E331" s="21">
        <v>21483</v>
      </c>
      <c r="F331" s="20">
        <f>SUM(E331*10%)-0.3</f>
        <v>2148</v>
      </c>
      <c r="G331" s="20">
        <f>SUM(E331*30%)+0.1</f>
        <v>6445</v>
      </c>
      <c r="H331" s="20">
        <f>SUM(E331*10%)-0.3</f>
        <v>2148</v>
      </c>
      <c r="I331" s="20">
        <f>E331+F331+G331+H331</f>
        <v>32224</v>
      </c>
      <c r="J331" s="20">
        <v>400</v>
      </c>
      <c r="K331" s="20">
        <v>500</v>
      </c>
      <c r="L331" s="124">
        <f>SUM(I331:K331)</f>
        <v>33124</v>
      </c>
      <c r="M331" s="20">
        <f>ROUND(SUM(E331+F331)/12,0)</f>
        <v>1969</v>
      </c>
      <c r="N331" s="20">
        <v>716</v>
      </c>
      <c r="O331" s="20">
        <f>ROUND(SUM(E331+F331)*12.5%,0)+75</f>
        <v>3029</v>
      </c>
      <c r="P331" s="20">
        <f>SUM(I331:O331)</f>
        <v>71962</v>
      </c>
      <c r="Q331" s="20">
        <f>ROUND(SUM(E331+F331)*12%,0)-1</f>
        <v>2835</v>
      </c>
      <c r="R331" s="19">
        <v>0</v>
      </c>
      <c r="S331" s="19">
        <v>200</v>
      </c>
      <c r="T331" s="19">
        <v>0</v>
      </c>
      <c r="U331" s="31">
        <v>0</v>
      </c>
      <c r="V331" s="21">
        <f>P331-(M331+N331+O331+Q331+R331+S331+T331)</f>
        <v>63213</v>
      </c>
      <c r="W331" s="32" t="s">
        <v>25</v>
      </c>
    </row>
    <row r="332" spans="1:25" hidden="1">
      <c r="A332" s="84">
        <v>44013</v>
      </c>
      <c r="B332" s="16">
        <v>2</v>
      </c>
      <c r="C332" s="17" t="s">
        <v>26</v>
      </c>
      <c r="D332" s="18" t="s">
        <v>27</v>
      </c>
      <c r="E332" s="21">
        <v>9207</v>
      </c>
      <c r="F332" s="20">
        <f>SUM(E332*10%)+0.3</f>
        <v>921</v>
      </c>
      <c r="G332" s="20">
        <f>SUM(E332*30%)-0.1</f>
        <v>2762</v>
      </c>
      <c r="H332" s="20">
        <f>SUM(E332*10%)+0.3</f>
        <v>921</v>
      </c>
      <c r="I332" s="20">
        <f>E332+F332+G332+H332</f>
        <v>13811</v>
      </c>
      <c r="J332" s="20">
        <v>400</v>
      </c>
      <c r="K332" s="20">
        <v>500</v>
      </c>
      <c r="L332" s="124">
        <f>SUM(I332:K332)</f>
        <v>14711</v>
      </c>
      <c r="M332" s="20">
        <f>ROUND(SUM(E332+F332)/12,0)</f>
        <v>844</v>
      </c>
      <c r="N332" s="20">
        <v>0</v>
      </c>
      <c r="O332" s="20">
        <f>ROUND(SUM(E332+F332)*12.5%,0)</f>
        <v>1266</v>
      </c>
      <c r="P332" s="20">
        <f>SUM(I332:O332)</f>
        <v>31532</v>
      </c>
      <c r="Q332" s="20">
        <f>ROUND(SUM(E332+F332)*12%,0)</f>
        <v>1215</v>
      </c>
      <c r="R332" s="19">
        <v>0</v>
      </c>
      <c r="S332" s="19">
        <v>0</v>
      </c>
      <c r="T332" s="19">
        <v>0</v>
      </c>
      <c r="U332" s="19">
        <v>0</v>
      </c>
      <c r="V332" s="21">
        <f>P332-(M332+N332+O332+Q332+R332+S332+T332)</f>
        <v>28207</v>
      </c>
      <c r="W332" s="22" t="s">
        <v>25</v>
      </c>
    </row>
    <row r="333" spans="1:25" hidden="1">
      <c r="A333" s="84">
        <v>44013</v>
      </c>
      <c r="B333" s="29" t="s">
        <v>34</v>
      </c>
      <c r="C333" s="24" t="s">
        <v>26</v>
      </c>
      <c r="D333" s="18" t="s">
        <v>35</v>
      </c>
      <c r="E333" s="21">
        <v>21483</v>
      </c>
      <c r="F333" s="20">
        <f>SUM(E333*10%)-0.3</f>
        <v>2148</v>
      </c>
      <c r="G333" s="20">
        <f>SUM(E333*30%)+0.1</f>
        <v>6445</v>
      </c>
      <c r="H333" s="20">
        <f>SUM(E333*10%)-0.3</f>
        <v>2148</v>
      </c>
      <c r="I333" s="20">
        <f>E333+F333+G333+H333</f>
        <v>32224</v>
      </c>
      <c r="J333" s="20">
        <v>400</v>
      </c>
      <c r="K333" s="20">
        <v>500</v>
      </c>
      <c r="L333" s="124">
        <f>SUM(I333:K333)</f>
        <v>33124</v>
      </c>
      <c r="M333" s="20">
        <f>ROUND(SUM(E333+F333)/12,0)</f>
        <v>1969</v>
      </c>
      <c r="N333" s="20">
        <v>716</v>
      </c>
      <c r="O333" s="20">
        <f>ROUND(SUM(E333+F333)*12.5%,0)+75</f>
        <v>3029</v>
      </c>
      <c r="P333" s="20">
        <f>SUM(I333:O333)</f>
        <v>71962</v>
      </c>
      <c r="Q333" s="20">
        <f>ROUND(SUM(E333+F333)*12%,0)-1</f>
        <v>2835</v>
      </c>
      <c r="R333" s="19">
        <v>0</v>
      </c>
      <c r="S333" s="19">
        <v>200</v>
      </c>
      <c r="T333" s="19">
        <v>0</v>
      </c>
      <c r="U333" s="31">
        <v>0</v>
      </c>
      <c r="V333" s="21">
        <f>P333-(M333+N333+O333+Q333+R333+S333+T333)</f>
        <v>63213</v>
      </c>
      <c r="W333" s="32" t="s">
        <v>25</v>
      </c>
    </row>
    <row r="334" spans="1:25" hidden="1">
      <c r="A334" s="84">
        <v>44044</v>
      </c>
      <c r="B334" s="16">
        <v>2</v>
      </c>
      <c r="C334" s="17" t="s">
        <v>26</v>
      </c>
      <c r="D334" s="18" t="s">
        <v>27</v>
      </c>
      <c r="E334" s="21">
        <v>9207</v>
      </c>
      <c r="F334" s="20">
        <f>SUM(E334*10%)+0.3</f>
        <v>921</v>
      </c>
      <c r="G334" s="20">
        <f>SUM(E334*30%)-0.1</f>
        <v>2762</v>
      </c>
      <c r="H334" s="20">
        <f>SUM(E334*10%)+0.3</f>
        <v>921</v>
      </c>
      <c r="I334" s="20">
        <f>E334+F334+G334+H334</f>
        <v>13811</v>
      </c>
      <c r="J334" s="20">
        <v>400</v>
      </c>
      <c r="K334" s="20">
        <v>500</v>
      </c>
      <c r="L334" s="124">
        <f>SUM(I334:K334)</f>
        <v>14711</v>
      </c>
      <c r="M334" s="20">
        <f>ROUND(SUM(E334+F334)/12,0)</f>
        <v>844</v>
      </c>
      <c r="N334" s="20">
        <v>0</v>
      </c>
      <c r="O334" s="20">
        <f>ROUND(SUM(E334+F334)*12.5%,0)</f>
        <v>1266</v>
      </c>
      <c r="P334" s="20">
        <f>SUM(I334:O334)</f>
        <v>31532</v>
      </c>
      <c r="Q334" s="20">
        <f>ROUND(SUM(E334+F334)*12%,0)</f>
        <v>1215</v>
      </c>
      <c r="R334" s="19">
        <v>0</v>
      </c>
      <c r="S334" s="19">
        <v>0</v>
      </c>
      <c r="T334" s="19">
        <v>0</v>
      </c>
      <c r="U334" s="19">
        <v>0</v>
      </c>
      <c r="V334" s="21">
        <f>P334-(M334+N334+O334+Q334+R334+S334+T334)</f>
        <v>28207</v>
      </c>
      <c r="W334" s="22" t="s">
        <v>25</v>
      </c>
      <c r="X334" s="176"/>
      <c r="Y334" s="176"/>
    </row>
    <row r="335" spans="1:25" hidden="1">
      <c r="A335" s="84">
        <v>44044</v>
      </c>
      <c r="B335" s="29" t="s">
        <v>34</v>
      </c>
      <c r="C335" s="24" t="s">
        <v>26</v>
      </c>
      <c r="D335" s="18" t="s">
        <v>35</v>
      </c>
      <c r="E335" s="21">
        <v>21483</v>
      </c>
      <c r="F335" s="20">
        <f>SUM(E335*10%)-0.3</f>
        <v>2148</v>
      </c>
      <c r="G335" s="20">
        <f>SUM(E335*30%)+0.1</f>
        <v>6445</v>
      </c>
      <c r="H335" s="20">
        <f>SUM(E335*10%)-0.3</f>
        <v>2148</v>
      </c>
      <c r="I335" s="20">
        <f>E335+F335+G335+H335</f>
        <v>32224</v>
      </c>
      <c r="J335" s="20">
        <v>400</v>
      </c>
      <c r="K335" s="20">
        <v>500</v>
      </c>
      <c r="L335" s="124">
        <f>SUM(I335:K335)</f>
        <v>33124</v>
      </c>
      <c r="M335" s="20">
        <f>ROUND(SUM(E335+F335)/12,0)</f>
        <v>1969</v>
      </c>
      <c r="N335" s="20">
        <v>716</v>
      </c>
      <c r="O335" s="20">
        <f>ROUND(SUM(E335+F335)*12.5%,0)+75</f>
        <v>3029</v>
      </c>
      <c r="P335" s="20">
        <f>SUM(I335:O335)</f>
        <v>71962</v>
      </c>
      <c r="Q335" s="20">
        <f>ROUND(SUM(E335+F335)*12%,0)-1</f>
        <v>2835</v>
      </c>
      <c r="R335" s="19">
        <v>0</v>
      </c>
      <c r="S335" s="19">
        <v>200</v>
      </c>
      <c r="T335" s="19">
        <v>0</v>
      </c>
      <c r="U335" s="31">
        <v>0</v>
      </c>
      <c r="V335" s="21">
        <f>P335-(M335+N335+O335+Q335+R335+S335+T335)</f>
        <v>63213</v>
      </c>
      <c r="W335" s="32" t="s">
        <v>25</v>
      </c>
      <c r="X335" s="176"/>
      <c r="Y335" s="176"/>
    </row>
    <row r="336" spans="1:25" hidden="1">
      <c r="A336" s="84">
        <v>44075</v>
      </c>
      <c r="B336" s="16">
        <v>2</v>
      </c>
      <c r="C336" s="17" t="s">
        <v>26</v>
      </c>
      <c r="D336" s="18" t="s">
        <v>27</v>
      </c>
      <c r="E336" s="21">
        <v>9207</v>
      </c>
      <c r="F336" s="20">
        <f>SUM(E336*10%)+0.3</f>
        <v>921</v>
      </c>
      <c r="G336" s="20">
        <f>SUM(E336*30%)-0.1</f>
        <v>2762</v>
      </c>
      <c r="H336" s="20">
        <f>SUM(E336*10%)+0.3</f>
        <v>921</v>
      </c>
      <c r="I336" s="20">
        <f>E336+F336+G336+H336</f>
        <v>13811</v>
      </c>
      <c r="J336" s="20">
        <v>400</v>
      </c>
      <c r="K336" s="20">
        <v>500</v>
      </c>
      <c r="L336" s="124">
        <f>SUM(I336:K336)</f>
        <v>14711</v>
      </c>
      <c r="M336" s="20">
        <f>ROUND(SUM(E336+F336)/12,0)</f>
        <v>844</v>
      </c>
      <c r="N336" s="20">
        <v>0</v>
      </c>
      <c r="O336" s="20">
        <f>ROUND(SUM(E336+F336)*12.5%,0)</f>
        <v>1266</v>
      </c>
      <c r="P336" s="20">
        <f>SUM(I336:O336)</f>
        <v>31532</v>
      </c>
      <c r="Q336" s="20">
        <f>ROUND(SUM(E336+F336)*12%,0)</f>
        <v>1215</v>
      </c>
      <c r="R336" s="19">
        <v>0</v>
      </c>
      <c r="S336" s="19">
        <v>0</v>
      </c>
      <c r="T336" s="19">
        <v>0</v>
      </c>
      <c r="U336" s="19">
        <v>0</v>
      </c>
      <c r="V336" s="21">
        <f>P336-(M336+N336+O336+Q336+R336+S336+T336)</f>
        <v>28207</v>
      </c>
      <c r="W336" s="22" t="s">
        <v>25</v>
      </c>
    </row>
    <row r="337" spans="1:25" hidden="1">
      <c r="A337" s="84">
        <v>44075</v>
      </c>
      <c r="B337" s="29" t="s">
        <v>34</v>
      </c>
      <c r="C337" s="24" t="s">
        <v>26</v>
      </c>
      <c r="D337" s="18" t="s">
        <v>35</v>
      </c>
      <c r="E337" s="21">
        <v>21483</v>
      </c>
      <c r="F337" s="20">
        <f>SUM(E337*10%)-0.3</f>
        <v>2148</v>
      </c>
      <c r="G337" s="20">
        <f>SUM(E337*30%)+0.1</f>
        <v>6445</v>
      </c>
      <c r="H337" s="20">
        <f>SUM(E337*10%)-0.3</f>
        <v>2148</v>
      </c>
      <c r="I337" s="20">
        <f>E337+F337+G337+H337</f>
        <v>32224</v>
      </c>
      <c r="J337" s="20">
        <v>400</v>
      </c>
      <c r="K337" s="20">
        <v>500</v>
      </c>
      <c r="L337" s="124">
        <f>SUM(I337:K337)</f>
        <v>33124</v>
      </c>
      <c r="M337" s="20">
        <f>ROUND(SUM(E337+F337)/12,0)</f>
        <v>1969</v>
      </c>
      <c r="N337" s="20">
        <v>716</v>
      </c>
      <c r="O337" s="20">
        <f>ROUND(SUM(E337+F337)*12.5%,0)+75</f>
        <v>3029</v>
      </c>
      <c r="P337" s="20">
        <f>SUM(I337:O337)</f>
        <v>71962</v>
      </c>
      <c r="Q337" s="20">
        <f>ROUND(SUM(E337+F337)*12%,0)-1</f>
        <v>2835</v>
      </c>
      <c r="R337" s="19">
        <v>0</v>
      </c>
      <c r="S337" s="21">
        <v>200</v>
      </c>
      <c r="T337" s="21">
        <v>0</v>
      </c>
      <c r="U337" s="109">
        <v>0</v>
      </c>
      <c r="V337" s="21">
        <f>P337-(M337+N337+O337+Q337+R337+S337+T337)</f>
        <v>63213</v>
      </c>
      <c r="W337" s="32" t="s">
        <v>25</v>
      </c>
    </row>
    <row r="338" spans="1:25" hidden="1">
      <c r="A338" s="84">
        <v>44105</v>
      </c>
      <c r="B338" s="16">
        <v>2</v>
      </c>
      <c r="C338" s="17" t="s">
        <v>26</v>
      </c>
      <c r="D338" s="18" t="s">
        <v>27</v>
      </c>
      <c r="E338" s="21">
        <v>9207</v>
      </c>
      <c r="F338" s="20">
        <f>SUM(E338*10%)+0.3</f>
        <v>921</v>
      </c>
      <c r="G338" s="20">
        <f>SUM(E338*30%)-0.1</f>
        <v>2762</v>
      </c>
      <c r="H338" s="20">
        <f>SUM(E338*10%)+0.3</f>
        <v>921</v>
      </c>
      <c r="I338" s="20">
        <f>E338+F338+G338+H338</f>
        <v>13811</v>
      </c>
      <c r="J338" s="20">
        <v>400</v>
      </c>
      <c r="K338" s="20">
        <v>500</v>
      </c>
      <c r="L338" s="124">
        <f>SUM(I338:K338)</f>
        <v>14711</v>
      </c>
      <c r="M338" s="20">
        <f>ROUND(SUM(E338+F338)/12,0)</f>
        <v>844</v>
      </c>
      <c r="N338" s="20">
        <v>0</v>
      </c>
      <c r="O338" s="20">
        <f>ROUND(SUM(E338+F338)*12.5%,0)</f>
        <v>1266</v>
      </c>
      <c r="P338" s="20">
        <f>SUM(I338:O338)</f>
        <v>31532</v>
      </c>
      <c r="Q338" s="20">
        <f>ROUND(SUM(E338+F338)*12%,0)</f>
        <v>1215</v>
      </c>
      <c r="R338" s="19">
        <v>0</v>
      </c>
      <c r="S338" s="19">
        <v>0</v>
      </c>
      <c r="T338" s="19">
        <v>0</v>
      </c>
      <c r="U338" s="19">
        <v>0</v>
      </c>
      <c r="V338" s="21">
        <f>P338-(M338+N338+O338+Q338+R338+S338+T338)</f>
        <v>28207</v>
      </c>
      <c r="W338" s="22" t="s">
        <v>25</v>
      </c>
    </row>
    <row r="339" spans="1:25" hidden="1">
      <c r="A339" s="84">
        <v>44105</v>
      </c>
      <c r="B339" s="29" t="s">
        <v>34</v>
      </c>
      <c r="C339" s="24" t="s">
        <v>26</v>
      </c>
      <c r="D339" s="18" t="s">
        <v>35</v>
      </c>
      <c r="E339" s="19">
        <v>21483</v>
      </c>
      <c r="F339" s="52">
        <f>SUM(E339*10%)-0.3</f>
        <v>2148</v>
      </c>
      <c r="G339" s="52">
        <f>SUM(E339*30%)+0.1</f>
        <v>6445</v>
      </c>
      <c r="H339" s="52">
        <f>SUM(E339*10%)-0.3</f>
        <v>2148</v>
      </c>
      <c r="I339" s="20">
        <f>E339+F339+G339+H339</f>
        <v>32224</v>
      </c>
      <c r="J339" s="52">
        <v>400</v>
      </c>
      <c r="K339" s="52">
        <v>500</v>
      </c>
      <c r="L339" s="124">
        <f>SUM(I339:K339)</f>
        <v>33124</v>
      </c>
      <c r="M339" s="20">
        <f>ROUND(SUM(E339+F339)/12,0)</f>
        <v>1969</v>
      </c>
      <c r="N339" s="52">
        <v>716</v>
      </c>
      <c r="O339" s="20">
        <f>ROUND(SUM(E339+F339)*12.5%,0)+75</f>
        <v>3029</v>
      </c>
      <c r="P339" s="20">
        <f>SUM(I339:O339)</f>
        <v>71962</v>
      </c>
      <c r="Q339" s="52">
        <f>ROUND(SUM(E339+F339)*12%,0)-1</f>
        <v>2835</v>
      </c>
      <c r="R339" s="19">
        <v>0</v>
      </c>
      <c r="S339" s="21">
        <v>200</v>
      </c>
      <c r="T339" s="21">
        <v>0</v>
      </c>
      <c r="U339" s="109">
        <v>0</v>
      </c>
      <c r="V339" s="21">
        <f>P339-(M339+N339+O339+Q339+R339+S339+T339)</f>
        <v>63213</v>
      </c>
      <c r="W339" s="32" t="s">
        <v>25</v>
      </c>
      <c r="X339" s="176"/>
      <c r="Y339" s="176"/>
    </row>
    <row r="340" spans="1:25" hidden="1">
      <c r="A340" s="84">
        <v>44136</v>
      </c>
      <c r="B340" s="16">
        <v>2</v>
      </c>
      <c r="C340" s="17" t="s">
        <v>26</v>
      </c>
      <c r="D340" s="18" t="s">
        <v>27</v>
      </c>
      <c r="E340" s="21">
        <v>9207</v>
      </c>
      <c r="F340" s="20">
        <f>SUM(E340*10%)+0.3</f>
        <v>921</v>
      </c>
      <c r="G340" s="20">
        <f>SUM(E340*30%)-0.1</f>
        <v>2762</v>
      </c>
      <c r="H340" s="20">
        <f>SUM(E340*10%)+0.3</f>
        <v>921</v>
      </c>
      <c r="I340" s="20">
        <f>E340+F340+G340+H340</f>
        <v>13811</v>
      </c>
      <c r="J340" s="20">
        <v>400</v>
      </c>
      <c r="K340" s="20">
        <v>500</v>
      </c>
      <c r="L340" s="124">
        <f>SUM(I340:K340)</f>
        <v>14711</v>
      </c>
      <c r="M340" s="20">
        <f>ROUND(SUM(E340+F340)/12,0)</f>
        <v>844</v>
      </c>
      <c r="N340" s="20">
        <v>0</v>
      </c>
      <c r="O340" s="20">
        <f>ROUND(SUM(E340+F340)*12.5%,0)</f>
        <v>1266</v>
      </c>
      <c r="P340" s="20">
        <f>SUM(I340:O340)</f>
        <v>31532</v>
      </c>
      <c r="Q340" s="20">
        <f>ROUND(SUM(E340+F340)*12%,0)</f>
        <v>1215</v>
      </c>
      <c r="R340" s="19">
        <v>0</v>
      </c>
      <c r="S340" s="19">
        <v>0</v>
      </c>
      <c r="T340" s="19">
        <v>0</v>
      </c>
      <c r="U340" s="19">
        <v>0</v>
      </c>
      <c r="V340" s="21">
        <f>P340-(M340+N340+O340+Q340+R340+S340+T340)</f>
        <v>28207</v>
      </c>
      <c r="W340" s="22" t="s">
        <v>25</v>
      </c>
      <c r="X340" s="176"/>
      <c r="Y340" s="176"/>
    </row>
    <row r="341" spans="1:25" hidden="1">
      <c r="A341" s="84">
        <v>44136</v>
      </c>
      <c r="B341" s="29" t="s">
        <v>34</v>
      </c>
      <c r="C341" s="24" t="s">
        <v>26</v>
      </c>
      <c r="D341" s="18" t="s">
        <v>35</v>
      </c>
      <c r="E341" s="21">
        <v>21483</v>
      </c>
      <c r="F341" s="20">
        <f>SUM(E341*10%)-0.3</f>
        <v>2148</v>
      </c>
      <c r="G341" s="20">
        <f>SUM(E341*30%)+0.1</f>
        <v>6445</v>
      </c>
      <c r="H341" s="20">
        <f>SUM(E341*10%)-0.3</f>
        <v>2148</v>
      </c>
      <c r="I341" s="20">
        <f>E341+F341+G341+H341</f>
        <v>32224</v>
      </c>
      <c r="J341" s="20">
        <v>400</v>
      </c>
      <c r="K341" s="20">
        <v>500</v>
      </c>
      <c r="L341" s="124">
        <f>SUM(I341:K341)</f>
        <v>33124</v>
      </c>
      <c r="M341" s="20">
        <f>ROUND(SUM(E341+F341)/12,0)</f>
        <v>1969</v>
      </c>
      <c r="N341" s="20">
        <v>716</v>
      </c>
      <c r="O341" s="20">
        <f>ROUND(SUM(E341+F341)*12.5%,0)+75</f>
        <v>3029</v>
      </c>
      <c r="P341" s="20">
        <f>SUM(I341:O341)</f>
        <v>71962</v>
      </c>
      <c r="Q341" s="20">
        <f>ROUND(SUM(E341+F341)*12%,0)-1</f>
        <v>2835</v>
      </c>
      <c r="R341" s="19">
        <v>0</v>
      </c>
      <c r="S341" s="19">
        <v>200</v>
      </c>
      <c r="T341" s="19">
        <v>0</v>
      </c>
      <c r="U341" s="31">
        <v>0</v>
      </c>
      <c r="V341" s="21">
        <f>P341-(M341+N341+O341+Q341+R341+S341+T341)</f>
        <v>63213</v>
      </c>
      <c r="W341" s="32" t="s">
        <v>25</v>
      </c>
    </row>
    <row r="342" spans="1:25" hidden="1">
      <c r="A342" s="84">
        <v>44166</v>
      </c>
      <c r="B342" s="16">
        <v>6</v>
      </c>
      <c r="C342" s="24" t="s">
        <v>26</v>
      </c>
      <c r="D342" s="18" t="s">
        <v>35</v>
      </c>
      <c r="E342" s="21">
        <v>16691</v>
      </c>
      <c r="F342" s="20">
        <f>SUM(E342*10%)-0.1</f>
        <v>1669.0000000000002</v>
      </c>
      <c r="G342" s="20">
        <f>SUM(E342*30%)-0.3</f>
        <v>5007</v>
      </c>
      <c r="H342" s="20">
        <f>SUM(E342*10%)-0.1</f>
        <v>1669.0000000000002</v>
      </c>
      <c r="I342" s="20">
        <f>E342+F342+G342+H342</f>
        <v>25036</v>
      </c>
      <c r="J342" s="20">
        <v>400</v>
      </c>
      <c r="K342" s="20">
        <v>500</v>
      </c>
      <c r="L342" s="124">
        <f>SUM(I342:K342)</f>
        <v>25936</v>
      </c>
      <c r="M342" s="20">
        <f>ROUND(SUM(E342+F342)/12,0)</f>
        <v>1530</v>
      </c>
      <c r="N342" s="20">
        <v>716</v>
      </c>
      <c r="O342" s="20">
        <f>ROUND(SUM(E342+F342)*12.5%,0)+75</f>
        <v>2370</v>
      </c>
      <c r="P342" s="20">
        <f>SUM(I342:O342)</f>
        <v>56488</v>
      </c>
      <c r="Q342" s="20">
        <f>ROUND(SUM(E342+F342)*12%,0)-1</f>
        <v>2202</v>
      </c>
      <c r="R342" s="19">
        <v>0</v>
      </c>
      <c r="S342" s="19">
        <v>200</v>
      </c>
      <c r="T342" s="19">
        <v>0</v>
      </c>
      <c r="U342" s="31">
        <v>0</v>
      </c>
      <c r="V342" s="21">
        <f>P342-(M342+N342+O342+Q342+R342+S342+T342)</f>
        <v>49470</v>
      </c>
      <c r="W342" s="32" t="s">
        <v>25</v>
      </c>
      <c r="X342" s="176"/>
      <c r="Y342" s="176"/>
    </row>
    <row r="343" spans="1:25" hidden="1">
      <c r="A343" s="84">
        <v>44166</v>
      </c>
      <c r="B343" s="80" t="s">
        <v>152</v>
      </c>
      <c r="C343" s="64" t="s">
        <v>26</v>
      </c>
      <c r="D343" s="103" t="s">
        <v>27</v>
      </c>
      <c r="E343" s="19">
        <v>13999</v>
      </c>
      <c r="F343" s="52">
        <f>SUM(E343*10%)+0.1</f>
        <v>1400</v>
      </c>
      <c r="G343" s="52">
        <f>SUM(E343*30%)+0.3</f>
        <v>4200</v>
      </c>
      <c r="H343" s="52">
        <f>SUM(E343*10%)+0.1</f>
        <v>1400</v>
      </c>
      <c r="I343" s="20">
        <f>E343+F343+G343+H343</f>
        <v>20999</v>
      </c>
      <c r="J343" s="52">
        <v>400</v>
      </c>
      <c r="K343" s="52">
        <v>500</v>
      </c>
      <c r="L343" s="124">
        <f>SUM(I343:K343)</f>
        <v>21899</v>
      </c>
      <c r="M343" s="20">
        <f>ROUND(SUM(E343+F343)/12,0)</f>
        <v>1283</v>
      </c>
      <c r="N343" s="52">
        <v>0</v>
      </c>
      <c r="O343" s="20">
        <f>ROUND(SUM(E343+F343)*12.5%,0)</f>
        <v>1925</v>
      </c>
      <c r="P343" s="20">
        <f>SUM(I343:O343)</f>
        <v>47006</v>
      </c>
      <c r="Q343" s="52">
        <f>ROUND(SUM(E343+F343)*12%,0)</f>
        <v>1848</v>
      </c>
      <c r="R343" s="19">
        <v>0</v>
      </c>
      <c r="S343" s="21">
        <v>0</v>
      </c>
      <c r="T343" s="21">
        <v>0</v>
      </c>
      <c r="U343" s="21">
        <v>0</v>
      </c>
      <c r="V343" s="21">
        <f>P343-(M343+N343+O343+Q343+R343+S343+T343)</f>
        <v>41950</v>
      </c>
      <c r="W343" s="22" t="s">
        <v>25</v>
      </c>
      <c r="X343" s="176"/>
      <c r="Y343" s="176"/>
    </row>
    <row r="344" spans="1:25" hidden="1">
      <c r="A344" s="84">
        <v>44197</v>
      </c>
      <c r="B344" s="156">
        <v>4</v>
      </c>
      <c r="C344" s="73" t="s">
        <v>26</v>
      </c>
      <c r="D344" s="18" t="s">
        <v>35</v>
      </c>
      <c r="E344" s="136">
        <v>9207</v>
      </c>
      <c r="F344" s="137">
        <f>SUM(E344*10%)+0.3</f>
        <v>921</v>
      </c>
      <c r="G344" s="137">
        <f>SUM(E344*30%)-0.1</f>
        <v>2762</v>
      </c>
      <c r="H344" s="137">
        <f>SUM(E344*10%)+0.3</f>
        <v>921</v>
      </c>
      <c r="I344" s="137">
        <f>E344+F344+G344+H344</f>
        <v>13811</v>
      </c>
      <c r="J344" s="137">
        <v>400</v>
      </c>
      <c r="K344" s="137">
        <v>500</v>
      </c>
      <c r="L344" s="124">
        <f>SUM(I344:K344)</f>
        <v>14711</v>
      </c>
      <c r="M344" s="137">
        <f>ROUND(SUM(E344+F344)/12,0)</f>
        <v>844</v>
      </c>
      <c r="N344" s="137">
        <v>0</v>
      </c>
      <c r="O344" s="137">
        <f>ROUND(SUM(E344+F344)*12.5%,0)</f>
        <v>1266</v>
      </c>
      <c r="P344" s="137">
        <f>SUM(I344:O344)</f>
        <v>31532</v>
      </c>
      <c r="Q344" s="137">
        <f>ROUND(SUM(E344+F344)*12%,0)</f>
        <v>1215</v>
      </c>
      <c r="R344" s="136">
        <v>0</v>
      </c>
      <c r="S344" s="136">
        <v>0</v>
      </c>
      <c r="T344" s="136">
        <v>0</v>
      </c>
      <c r="U344" s="136">
        <v>0</v>
      </c>
      <c r="V344" s="138">
        <f>P344-(M344+N344+O344+Q344+R344+S344+T344)</f>
        <v>28207</v>
      </c>
      <c r="W344" s="22" t="s">
        <v>25</v>
      </c>
    </row>
    <row r="345" spans="1:25" hidden="1">
      <c r="A345" s="84">
        <v>44197</v>
      </c>
      <c r="B345" s="45" t="s">
        <v>125</v>
      </c>
      <c r="C345" s="24" t="s">
        <v>26</v>
      </c>
      <c r="D345" s="18" t="s">
        <v>35</v>
      </c>
      <c r="E345" s="142">
        <v>21483</v>
      </c>
      <c r="F345" s="137">
        <f>SUM(E345*10%)-0.3</f>
        <v>2148</v>
      </c>
      <c r="G345" s="137">
        <f>SUM(E345*30%)+0.1</f>
        <v>6445</v>
      </c>
      <c r="H345" s="137">
        <f>SUM(E345*10%)-0.3</f>
        <v>2148</v>
      </c>
      <c r="I345" s="137">
        <f>E345+F345+G345+H345</f>
        <v>32224</v>
      </c>
      <c r="J345" s="137">
        <v>400</v>
      </c>
      <c r="K345" s="137">
        <v>500</v>
      </c>
      <c r="L345" s="124">
        <f>SUM(I345:K345)</f>
        <v>33124</v>
      </c>
      <c r="M345" s="137">
        <f>ROUND(SUM(E345+F345)/12,0)</f>
        <v>1969</v>
      </c>
      <c r="N345" s="137">
        <v>716</v>
      </c>
      <c r="O345" s="137">
        <f>ROUND(SUM(E345+F345)*12.5%,0)+75</f>
        <v>3029</v>
      </c>
      <c r="P345" s="137">
        <f>SUM(I345:O345)</f>
        <v>71962</v>
      </c>
      <c r="Q345" s="137">
        <f>ROUND(SUM(E345+F345)*12%,0)-1</f>
        <v>2835</v>
      </c>
      <c r="R345" s="136">
        <v>0</v>
      </c>
      <c r="S345" s="136">
        <v>200</v>
      </c>
      <c r="T345" s="136">
        <v>0</v>
      </c>
      <c r="U345" s="145">
        <v>0</v>
      </c>
      <c r="V345" s="138">
        <f>P345-(M345+N345+O345+Q345+R345+S345+T345)</f>
        <v>63213</v>
      </c>
      <c r="W345" s="32" t="s">
        <v>25</v>
      </c>
    </row>
    <row r="346" spans="1:25" hidden="1">
      <c r="A346" s="84">
        <v>44228</v>
      </c>
      <c r="B346" s="156">
        <v>4</v>
      </c>
      <c r="C346" s="73" t="s">
        <v>26</v>
      </c>
      <c r="D346" s="18" t="s">
        <v>35</v>
      </c>
      <c r="E346" s="136">
        <v>9207</v>
      </c>
      <c r="F346" s="170">
        <f>SUM(E346*10%)+0.3</f>
        <v>921</v>
      </c>
      <c r="G346" s="170">
        <f>SUM(E346*30%)-0.1</f>
        <v>2762</v>
      </c>
      <c r="H346" s="170">
        <f>SUM(E346*10%)+0.3</f>
        <v>921</v>
      </c>
      <c r="I346" s="137">
        <f>E346+F346+G346+H346</f>
        <v>13811</v>
      </c>
      <c r="J346" s="170">
        <v>400</v>
      </c>
      <c r="K346" s="170">
        <v>500</v>
      </c>
      <c r="L346" s="124">
        <f>SUM(I346:K346)</f>
        <v>14711</v>
      </c>
      <c r="M346" s="170">
        <f>ROUND(SUM(E346+F346)/12,0)</f>
        <v>844</v>
      </c>
      <c r="N346" s="170">
        <v>0</v>
      </c>
      <c r="O346" s="137">
        <f>ROUND(SUM(E346+F346)*12.5%,0)</f>
        <v>1266</v>
      </c>
      <c r="P346" s="137">
        <f>SUM(I346:O346)</f>
        <v>31532</v>
      </c>
      <c r="Q346" s="170">
        <f>ROUND(SUM(E346+F346)*12%,0)</f>
        <v>1215</v>
      </c>
      <c r="R346" s="136">
        <v>0</v>
      </c>
      <c r="S346" s="138">
        <v>0</v>
      </c>
      <c r="T346" s="138">
        <v>0</v>
      </c>
      <c r="U346" s="138">
        <v>0</v>
      </c>
      <c r="V346" s="138">
        <f>P346-(M346+N346+O346+Q346+R346+S346+T346)</f>
        <v>28207</v>
      </c>
      <c r="W346" s="22" t="s">
        <v>25</v>
      </c>
    </row>
    <row r="347" spans="1:25" hidden="1">
      <c r="A347" s="84">
        <v>44228</v>
      </c>
      <c r="B347" s="45" t="s">
        <v>125</v>
      </c>
      <c r="C347" s="24" t="s">
        <v>26</v>
      </c>
      <c r="D347" s="18" t="s">
        <v>35</v>
      </c>
      <c r="E347" s="136">
        <v>21483</v>
      </c>
      <c r="F347" s="170">
        <f>SUM(E347*10%)-0.3</f>
        <v>2148</v>
      </c>
      <c r="G347" s="170">
        <f>SUM(E347*30%)+0.1</f>
        <v>6445</v>
      </c>
      <c r="H347" s="170">
        <f>SUM(E347*10%)-0.3</f>
        <v>2148</v>
      </c>
      <c r="I347" s="137">
        <f>E347+F347+G347+H347</f>
        <v>32224</v>
      </c>
      <c r="J347" s="170">
        <v>400</v>
      </c>
      <c r="K347" s="170">
        <v>500</v>
      </c>
      <c r="L347" s="124">
        <f>SUM(I347:K347)</f>
        <v>33124</v>
      </c>
      <c r="M347" s="170">
        <f>ROUND(SUM(E347+F347)/12,0)</f>
        <v>1969</v>
      </c>
      <c r="N347" s="170">
        <v>716</v>
      </c>
      <c r="O347" s="137">
        <f>ROUND(SUM(E347+F347)*12.5%,0)+75</f>
        <v>3029</v>
      </c>
      <c r="P347" s="137">
        <f>SUM(I347:O347)</f>
        <v>71962</v>
      </c>
      <c r="Q347" s="170">
        <f>ROUND(SUM(E347+F347)*12%,0)-1</f>
        <v>2835</v>
      </c>
      <c r="R347" s="136">
        <v>0</v>
      </c>
      <c r="S347" s="138">
        <v>200</v>
      </c>
      <c r="T347" s="138">
        <v>0</v>
      </c>
      <c r="U347" s="174">
        <v>0</v>
      </c>
      <c r="V347" s="138">
        <f>P347-(M347+N347+O347+Q347+R347+S347+T347)</f>
        <v>63213</v>
      </c>
      <c r="W347" s="32" t="s">
        <v>25</v>
      </c>
      <c r="X347" s="176"/>
      <c r="Y347" s="176"/>
    </row>
    <row r="348" spans="1:25" hidden="1">
      <c r="A348" s="84">
        <v>44256</v>
      </c>
      <c r="B348" s="156">
        <v>2</v>
      </c>
      <c r="C348" s="73" t="s">
        <v>26</v>
      </c>
      <c r="D348" s="18" t="s">
        <v>35</v>
      </c>
      <c r="E348" s="136">
        <v>9207</v>
      </c>
      <c r="F348" s="170">
        <f>SUM(E348*10%)+0.3</f>
        <v>921</v>
      </c>
      <c r="G348" s="170">
        <f>SUM(E348*30%)-0.1</f>
        <v>2762</v>
      </c>
      <c r="H348" s="170">
        <f>SUM(E348*10%)+0.3</f>
        <v>921</v>
      </c>
      <c r="I348" s="137">
        <f>E348+F348+G348+H348</f>
        <v>13811</v>
      </c>
      <c r="J348" s="170">
        <v>400</v>
      </c>
      <c r="K348" s="170">
        <v>500</v>
      </c>
      <c r="L348" s="124">
        <f>SUM(I348:K348)</f>
        <v>14711</v>
      </c>
      <c r="M348" s="170">
        <v>0</v>
      </c>
      <c r="N348" s="170">
        <f>ROUND(SUM(E348+F348)*12.5%,0)</f>
        <v>1266</v>
      </c>
      <c r="O348" s="137">
        <f>SUM(I348:N348)</f>
        <v>30688</v>
      </c>
      <c r="P348" s="137">
        <f>ROUND(SUM(E348+F348)*12%,0)</f>
        <v>1215</v>
      </c>
      <c r="Q348" s="170">
        <f>ROUND(SUM(E348+F348)*12%,0)</f>
        <v>1215</v>
      </c>
      <c r="R348" s="136">
        <v>0</v>
      </c>
      <c r="S348" s="138">
        <v>0</v>
      </c>
      <c r="T348" s="138">
        <v>0</v>
      </c>
      <c r="U348" s="138"/>
      <c r="V348" s="138">
        <f>O348-(L348+M348+N348+P348+Q348+R348+S348)</f>
        <v>12281</v>
      </c>
      <c r="W348" s="22" t="s">
        <v>25</v>
      </c>
      <c r="X348" s="176"/>
      <c r="Y348" s="176"/>
    </row>
    <row r="349" spans="1:25" hidden="1">
      <c r="A349" s="84">
        <v>44256</v>
      </c>
      <c r="B349" s="45" t="s">
        <v>34</v>
      </c>
      <c r="C349" s="24" t="s">
        <v>26</v>
      </c>
      <c r="D349" s="18" t="s">
        <v>35</v>
      </c>
      <c r="E349" s="136">
        <v>21483</v>
      </c>
      <c r="F349" s="170">
        <f>SUM(E349*10%)-0.3</f>
        <v>2148</v>
      </c>
      <c r="G349" s="170">
        <f>SUM(E349*30%)+0.1</f>
        <v>6445</v>
      </c>
      <c r="H349" s="170">
        <f>SUM(E349*10%)-0.3</f>
        <v>2148</v>
      </c>
      <c r="I349" s="137">
        <f>E349+F349+G349+H349</f>
        <v>32224</v>
      </c>
      <c r="J349" s="170">
        <v>400</v>
      </c>
      <c r="K349" s="170">
        <v>500</v>
      </c>
      <c r="L349" s="124">
        <f>SUM(I349:K349)</f>
        <v>33124</v>
      </c>
      <c r="M349" s="170">
        <v>716</v>
      </c>
      <c r="N349" s="170">
        <f>ROUND(SUM(E349+F349)*12.5%,0)+75</f>
        <v>3029</v>
      </c>
      <c r="O349" s="137">
        <f>SUM(I349:N349)</f>
        <v>69993</v>
      </c>
      <c r="P349" s="137">
        <f>ROUND(SUM(E349+F349)*12%,0)-1</f>
        <v>2835</v>
      </c>
      <c r="Q349" s="170">
        <f>ROUND(SUM(E349+F349)*12%,0)-1</f>
        <v>2835</v>
      </c>
      <c r="R349" s="136">
        <v>200</v>
      </c>
      <c r="S349" s="138">
        <v>200</v>
      </c>
      <c r="T349" s="174">
        <v>0</v>
      </c>
      <c r="U349" s="174"/>
      <c r="V349" s="138">
        <f>O349-(L349+M349+N349+P349+Q349+R349+S349)</f>
        <v>27054</v>
      </c>
      <c r="W349" s="32" t="s">
        <v>25</v>
      </c>
    </row>
    <row r="350" spans="1:25" hidden="1">
      <c r="A350" s="84">
        <v>43922</v>
      </c>
      <c r="B350" s="10">
        <v>37</v>
      </c>
      <c r="C350" s="39" t="s">
        <v>89</v>
      </c>
      <c r="D350" s="40" t="s">
        <v>88</v>
      </c>
      <c r="E350" s="11">
        <f>5681+483</f>
        <v>6164</v>
      </c>
      <c r="F350" s="59">
        <f>SUM(E350*10%)-0.4</f>
        <v>616.00000000000011</v>
      </c>
      <c r="G350" s="59">
        <f>SUM(E350*30%)+0.8</f>
        <v>1849.9999999999998</v>
      </c>
      <c r="H350" s="59">
        <f>SUM(E350*10%)-0.4</f>
        <v>616.00000000000011</v>
      </c>
      <c r="I350" s="12">
        <f>E350+F350+G350+H350</f>
        <v>9246</v>
      </c>
      <c r="J350" s="59">
        <v>0</v>
      </c>
      <c r="K350" s="59">
        <v>100</v>
      </c>
      <c r="L350" s="124">
        <f>SUM(I350:K350)</f>
        <v>9346</v>
      </c>
      <c r="M350" s="59">
        <v>0</v>
      </c>
      <c r="N350" s="59">
        <v>0</v>
      </c>
      <c r="O350" s="12">
        <f>ROUND(SUM(E350+F350)*13%,0)</f>
        <v>881</v>
      </c>
      <c r="P350" s="12">
        <f>SUM(I350:O350)</f>
        <v>19573</v>
      </c>
      <c r="Q350" s="59">
        <f>ROUND(SUM(E350+F350)*12%,0)</f>
        <v>814</v>
      </c>
      <c r="R350" s="11">
        <v>0</v>
      </c>
      <c r="S350" s="60">
        <v>0</v>
      </c>
      <c r="T350" s="36">
        <v>0</v>
      </c>
      <c r="U350" s="36">
        <v>0</v>
      </c>
      <c r="V350" s="14">
        <f>P350-(M350+N350+O350+Q350+R350+S350+T350)</f>
        <v>17878</v>
      </c>
      <c r="W350" s="11">
        <v>500</v>
      </c>
      <c r="X350" s="116">
        <f>V350-W350</f>
        <v>17378</v>
      </c>
      <c r="Y350" s="118" t="s">
        <v>25</v>
      </c>
    </row>
    <row r="351" spans="1:25" hidden="1">
      <c r="A351" s="84">
        <v>43952</v>
      </c>
      <c r="B351" s="10">
        <v>36</v>
      </c>
      <c r="C351" s="39" t="s">
        <v>89</v>
      </c>
      <c r="D351" s="40" t="s">
        <v>88</v>
      </c>
      <c r="E351" s="11">
        <f>5681+483</f>
        <v>6164</v>
      </c>
      <c r="F351" s="59">
        <f>SUM(E351*10%)-0.4</f>
        <v>616.00000000000011</v>
      </c>
      <c r="G351" s="59">
        <f>SUM(E351*30%)+0.8</f>
        <v>1849.9999999999998</v>
      </c>
      <c r="H351" s="59">
        <f>SUM(E351*10%)-0.4</f>
        <v>616.00000000000011</v>
      </c>
      <c r="I351" s="12">
        <f>E351+F351+G351+H351</f>
        <v>9246</v>
      </c>
      <c r="J351" s="59">
        <v>0</v>
      </c>
      <c r="K351" s="59">
        <v>100</v>
      </c>
      <c r="L351" s="124">
        <f>SUM(I351:K351)</f>
        <v>9346</v>
      </c>
      <c r="M351" s="59">
        <v>0</v>
      </c>
      <c r="N351" s="59">
        <v>0</v>
      </c>
      <c r="O351" s="12">
        <f>ROUND(SUM(E351+F351)*13%,0)</f>
        <v>881</v>
      </c>
      <c r="P351" s="12">
        <f>SUM(I351:O351)</f>
        <v>19573</v>
      </c>
      <c r="Q351" s="59">
        <f>ROUND(SUM(E351+F351)*12%,0)</f>
        <v>814</v>
      </c>
      <c r="R351" s="11">
        <v>0</v>
      </c>
      <c r="S351" s="60">
        <v>0</v>
      </c>
      <c r="T351" s="36">
        <v>0</v>
      </c>
      <c r="U351" s="36">
        <v>0</v>
      </c>
      <c r="V351" s="14">
        <f>P351-(M351+N351+O351+Q351+R351+S351+T351)</f>
        <v>17878</v>
      </c>
      <c r="W351" s="11"/>
      <c r="X351" s="116">
        <f>V351-W351</f>
        <v>17878</v>
      </c>
      <c r="Y351" s="118" t="s">
        <v>25</v>
      </c>
    </row>
    <row r="352" spans="1:25" hidden="1">
      <c r="A352" s="84">
        <v>43983</v>
      </c>
      <c r="B352" s="10">
        <v>35</v>
      </c>
      <c r="C352" s="39" t="s">
        <v>89</v>
      </c>
      <c r="D352" s="40" t="s">
        <v>88</v>
      </c>
      <c r="E352" s="11">
        <f>5681+483</f>
        <v>6164</v>
      </c>
      <c r="F352" s="59">
        <f>SUM(E352*10%)-0.4</f>
        <v>616.00000000000011</v>
      </c>
      <c r="G352" s="59">
        <f>SUM(E352*30%)+0.8</f>
        <v>1849.9999999999998</v>
      </c>
      <c r="H352" s="59">
        <f>SUM(E352*10%)-0.4</f>
        <v>616.00000000000011</v>
      </c>
      <c r="I352" s="12">
        <f>E352+F352+G352+H352</f>
        <v>9246</v>
      </c>
      <c r="J352" s="59">
        <v>0</v>
      </c>
      <c r="K352" s="59">
        <v>100</v>
      </c>
      <c r="L352" s="124">
        <f>SUM(I352:K352)</f>
        <v>9346</v>
      </c>
      <c r="M352" s="59">
        <v>0</v>
      </c>
      <c r="N352" s="59">
        <v>0</v>
      </c>
      <c r="O352" s="12">
        <f>ROUND(SUM(E352+F352)*13%,0)</f>
        <v>881</v>
      </c>
      <c r="P352" s="12">
        <f>SUM(I352:O352)</f>
        <v>19573</v>
      </c>
      <c r="Q352" s="59">
        <f>ROUND(SUM(E352+F352)*12%,0)</f>
        <v>814</v>
      </c>
      <c r="R352" s="11">
        <v>0</v>
      </c>
      <c r="S352" s="60">
        <v>0</v>
      </c>
      <c r="T352" s="36">
        <v>0</v>
      </c>
      <c r="U352" s="36">
        <v>0</v>
      </c>
      <c r="V352" s="14">
        <f>P352-(M352+N352+O352+Q352+R352+S352+T352)</f>
        <v>17878</v>
      </c>
      <c r="W352" s="70" t="s">
        <v>25</v>
      </c>
      <c r="X352" s="176"/>
      <c r="Y352" s="176"/>
    </row>
    <row r="353" spans="1:25" hidden="1">
      <c r="A353" s="84">
        <v>44013</v>
      </c>
      <c r="B353" s="10">
        <v>35</v>
      </c>
      <c r="C353" s="39" t="s">
        <v>89</v>
      </c>
      <c r="D353" s="40" t="s">
        <v>88</v>
      </c>
      <c r="E353" s="11">
        <f>5681+483</f>
        <v>6164</v>
      </c>
      <c r="F353" s="59">
        <f>SUM(E353*10%)-0.4</f>
        <v>616.00000000000011</v>
      </c>
      <c r="G353" s="59">
        <f>SUM(E353*30%)+0.8</f>
        <v>1849.9999999999998</v>
      </c>
      <c r="H353" s="59">
        <f>SUM(E353*10%)-0.4</f>
        <v>616.00000000000011</v>
      </c>
      <c r="I353" s="12">
        <f>E353+F353+G353+H353</f>
        <v>9246</v>
      </c>
      <c r="J353" s="59">
        <v>0</v>
      </c>
      <c r="K353" s="59">
        <v>100</v>
      </c>
      <c r="L353" s="124">
        <f>SUM(I353:K353)</f>
        <v>9346</v>
      </c>
      <c r="M353" s="59">
        <v>0</v>
      </c>
      <c r="N353" s="59">
        <v>0</v>
      </c>
      <c r="O353" s="12">
        <f>ROUND(SUM(E353+F353)*13%,0)</f>
        <v>881</v>
      </c>
      <c r="P353" s="12">
        <f>SUM(I353:O353)</f>
        <v>19573</v>
      </c>
      <c r="Q353" s="59">
        <f>ROUND(SUM(E353+F353)*12%,0)</f>
        <v>814</v>
      </c>
      <c r="R353" s="11">
        <v>0</v>
      </c>
      <c r="S353" s="60">
        <v>0</v>
      </c>
      <c r="T353" s="36">
        <v>0</v>
      </c>
      <c r="U353" s="36">
        <v>0</v>
      </c>
      <c r="V353" s="14">
        <f>P353-(M353+N353+O353+Q353+R353+S353+T353)</f>
        <v>17878</v>
      </c>
      <c r="W353" s="70" t="s">
        <v>25</v>
      </c>
      <c r="X353" s="176"/>
      <c r="Y353" s="176"/>
    </row>
    <row r="354" spans="1:25" hidden="1">
      <c r="A354" s="84">
        <v>44044</v>
      </c>
      <c r="B354" s="10">
        <v>34</v>
      </c>
      <c r="C354" s="39" t="s">
        <v>89</v>
      </c>
      <c r="D354" s="40" t="s">
        <v>88</v>
      </c>
      <c r="E354" s="11">
        <f>5681+483</f>
        <v>6164</v>
      </c>
      <c r="F354" s="59">
        <f>SUM(E354*10%)-0.4</f>
        <v>616.00000000000011</v>
      </c>
      <c r="G354" s="59">
        <f>SUM(E354*30%)+0.8</f>
        <v>1849.9999999999998</v>
      </c>
      <c r="H354" s="59">
        <f>SUM(E354*10%)-0.4</f>
        <v>616.00000000000011</v>
      </c>
      <c r="I354" s="12">
        <f>E354+F354+G354+H354</f>
        <v>9246</v>
      </c>
      <c r="J354" s="59">
        <v>0</v>
      </c>
      <c r="K354" s="59">
        <v>100</v>
      </c>
      <c r="L354" s="124">
        <f>SUM(I354:K354)</f>
        <v>9346</v>
      </c>
      <c r="M354" s="59">
        <v>0</v>
      </c>
      <c r="N354" s="59">
        <v>0</v>
      </c>
      <c r="O354" s="12">
        <f>ROUND(SUM(E354+F354)*13%,0)</f>
        <v>881</v>
      </c>
      <c r="P354" s="12">
        <f>SUM(I354:O354)</f>
        <v>19573</v>
      </c>
      <c r="Q354" s="59">
        <f>ROUND(SUM(E354+F354)*12%,0)</f>
        <v>814</v>
      </c>
      <c r="R354" s="11">
        <v>0</v>
      </c>
      <c r="S354" s="60">
        <v>0</v>
      </c>
      <c r="T354" s="36">
        <v>0</v>
      </c>
      <c r="U354" s="36">
        <v>0</v>
      </c>
      <c r="V354" s="14">
        <f>P354-(M354+N354+O354+Q354+R354+S354+T354)</f>
        <v>17878</v>
      </c>
      <c r="W354" s="70" t="s">
        <v>25</v>
      </c>
      <c r="X354" s="176"/>
      <c r="Y354" s="176"/>
    </row>
    <row r="355" spans="1:25" hidden="1">
      <c r="A355" s="84">
        <v>44075</v>
      </c>
      <c r="B355" s="10">
        <v>34</v>
      </c>
      <c r="C355" s="39" t="s">
        <v>89</v>
      </c>
      <c r="D355" s="40" t="s">
        <v>88</v>
      </c>
      <c r="E355" s="11">
        <f>5681+483</f>
        <v>6164</v>
      </c>
      <c r="F355" s="59">
        <f>SUM(E355*10%)-0.4</f>
        <v>616.00000000000011</v>
      </c>
      <c r="G355" s="59">
        <f>SUM(E355*30%)+0.8</f>
        <v>1849.9999999999998</v>
      </c>
      <c r="H355" s="59">
        <f>SUM(E355*10%)-0.4</f>
        <v>616.00000000000011</v>
      </c>
      <c r="I355" s="12">
        <f>E355+F355+G355+H355</f>
        <v>9246</v>
      </c>
      <c r="J355" s="59">
        <v>0</v>
      </c>
      <c r="K355" s="59">
        <v>100</v>
      </c>
      <c r="L355" s="124">
        <f>SUM(I355:K355)</f>
        <v>9346</v>
      </c>
      <c r="M355" s="59">
        <v>0</v>
      </c>
      <c r="N355" s="59">
        <v>0</v>
      </c>
      <c r="O355" s="12">
        <f>ROUND(SUM(E355+F355)*13%,0)</f>
        <v>881</v>
      </c>
      <c r="P355" s="12">
        <f>SUM(I355:O355)</f>
        <v>19573</v>
      </c>
      <c r="Q355" s="59">
        <f>ROUND(SUM(E355+F355)*12%,0)</f>
        <v>814</v>
      </c>
      <c r="R355" s="11">
        <v>0</v>
      </c>
      <c r="S355" s="60">
        <v>0</v>
      </c>
      <c r="T355" s="36">
        <v>0</v>
      </c>
      <c r="U355" s="36">
        <v>0</v>
      </c>
      <c r="V355" s="14">
        <f>P355-(M355+N355+O355+Q355+R355+S355+T355)</f>
        <v>17878</v>
      </c>
      <c r="W355" s="70" t="s">
        <v>25</v>
      </c>
    </row>
    <row r="356" spans="1:25" hidden="1">
      <c r="A356" s="84">
        <v>44105</v>
      </c>
      <c r="B356" s="10">
        <v>34</v>
      </c>
      <c r="C356" s="39" t="s">
        <v>89</v>
      </c>
      <c r="D356" s="40" t="s">
        <v>88</v>
      </c>
      <c r="E356" s="11">
        <f>5681+483</f>
        <v>6164</v>
      </c>
      <c r="F356" s="59">
        <f>SUM(E356*10%)-0.4</f>
        <v>616.00000000000011</v>
      </c>
      <c r="G356" s="59">
        <f>SUM(E356*30%)+0.8</f>
        <v>1849.9999999999998</v>
      </c>
      <c r="H356" s="59">
        <f>SUM(E356*10%)-0.4</f>
        <v>616.00000000000011</v>
      </c>
      <c r="I356" s="12">
        <f>E356+F356+G356+H356</f>
        <v>9246</v>
      </c>
      <c r="J356" s="59">
        <v>0</v>
      </c>
      <c r="K356" s="59">
        <v>100</v>
      </c>
      <c r="L356" s="124">
        <f>SUM(I356:K356)</f>
        <v>9346</v>
      </c>
      <c r="M356" s="59">
        <v>0</v>
      </c>
      <c r="N356" s="59">
        <v>0</v>
      </c>
      <c r="O356" s="12">
        <f>ROUND(SUM(E356+F356)*13%,0)</f>
        <v>881</v>
      </c>
      <c r="P356" s="12">
        <f>SUM(I356:O356)</f>
        <v>19573</v>
      </c>
      <c r="Q356" s="59">
        <f>ROUND(SUM(E356+F356)*12%,0)</f>
        <v>814</v>
      </c>
      <c r="R356" s="11">
        <v>0</v>
      </c>
      <c r="S356" s="60">
        <v>0</v>
      </c>
      <c r="T356" s="36">
        <v>0</v>
      </c>
      <c r="U356" s="36">
        <v>0</v>
      </c>
      <c r="V356" s="14">
        <f>P356-(M356+N356+O356+Q356+R356+S356+T356)</f>
        <v>17878</v>
      </c>
      <c r="W356" s="70" t="s">
        <v>25</v>
      </c>
    </row>
    <row r="357" spans="1:25" hidden="1">
      <c r="A357" s="84">
        <v>44136</v>
      </c>
      <c r="B357" s="10">
        <v>33</v>
      </c>
      <c r="C357" s="39" t="s">
        <v>89</v>
      </c>
      <c r="D357" s="40" t="s">
        <v>88</v>
      </c>
      <c r="E357" s="11">
        <f>5681+483</f>
        <v>6164</v>
      </c>
      <c r="F357" s="59">
        <f>SUM(E357*10%)-0.4</f>
        <v>616.00000000000011</v>
      </c>
      <c r="G357" s="59">
        <f>SUM(E357*30%)+0.8</f>
        <v>1849.9999999999998</v>
      </c>
      <c r="H357" s="59">
        <f>SUM(E357*10%)-0.4</f>
        <v>616.00000000000011</v>
      </c>
      <c r="I357" s="12">
        <f>E357+F357+G357+H357</f>
        <v>9246</v>
      </c>
      <c r="J357" s="59">
        <v>0</v>
      </c>
      <c r="K357" s="59">
        <v>100</v>
      </c>
      <c r="L357" s="124">
        <f>SUM(I357:K357)</f>
        <v>9346</v>
      </c>
      <c r="M357" s="59">
        <v>0</v>
      </c>
      <c r="N357" s="59">
        <v>0</v>
      </c>
      <c r="O357" s="12">
        <f>ROUND(SUM(E357+F357)*13%,0)</f>
        <v>881</v>
      </c>
      <c r="P357" s="12">
        <f>SUM(I357:O357)</f>
        <v>19573</v>
      </c>
      <c r="Q357" s="59">
        <f>ROUND(SUM(E357+F357)*12%,0)</f>
        <v>814</v>
      </c>
      <c r="R357" s="11">
        <v>0</v>
      </c>
      <c r="S357" s="60">
        <v>0</v>
      </c>
      <c r="T357" s="36">
        <v>0</v>
      </c>
      <c r="U357" s="36">
        <v>0</v>
      </c>
      <c r="V357" s="14">
        <f>P357-(M357+N357+O357+Q357+R357+S357+T357)</f>
        <v>17878</v>
      </c>
      <c r="W357" s="70" t="s">
        <v>25</v>
      </c>
    </row>
    <row r="358" spans="1:25" hidden="1">
      <c r="A358" s="84">
        <v>44044</v>
      </c>
      <c r="B358" s="10">
        <v>59</v>
      </c>
      <c r="C358" s="72" t="s">
        <v>135</v>
      </c>
      <c r="D358" s="40" t="s">
        <v>136</v>
      </c>
      <c r="E358" s="11">
        <v>8551</v>
      </c>
      <c r="F358" s="59">
        <f>SUM(E358*10%)-0.1</f>
        <v>855</v>
      </c>
      <c r="G358" s="59">
        <f>SUM(E358*30%)-0.3</f>
        <v>2564.9999999999995</v>
      </c>
      <c r="H358" s="59">
        <f>SUM(E358*10%)-0.1</f>
        <v>855</v>
      </c>
      <c r="I358" s="12">
        <f>E358+F358+G358+H358</f>
        <v>12826</v>
      </c>
      <c r="J358" s="59">
        <v>0</v>
      </c>
      <c r="K358" s="59">
        <v>0</v>
      </c>
      <c r="L358" s="124">
        <f>SUM(I358:K358)</f>
        <v>12826</v>
      </c>
      <c r="M358" s="59">
        <v>0</v>
      </c>
      <c r="N358" s="59">
        <v>0</v>
      </c>
      <c r="O358" s="12">
        <f>ROUND(SUM(E358+F358)*13%,0)</f>
        <v>1223</v>
      </c>
      <c r="P358" s="12">
        <f>SUM(I358:O358)</f>
        <v>26875</v>
      </c>
      <c r="Q358" s="59">
        <f>ROUND(SUM(E358+F358)*12%,0)</f>
        <v>1129</v>
      </c>
      <c r="R358" s="11">
        <v>0</v>
      </c>
      <c r="S358" s="14">
        <v>0</v>
      </c>
      <c r="T358" s="14">
        <v>0</v>
      </c>
      <c r="U358" s="14">
        <v>0</v>
      </c>
      <c r="V358" s="14">
        <f>P358-(M358+N358+O358+Q358+R358+S358+T358)</f>
        <v>24523</v>
      </c>
      <c r="W358" s="50"/>
      <c r="X358" s="176"/>
      <c r="Y358" s="176"/>
    </row>
    <row r="359" spans="1:25" hidden="1">
      <c r="A359" s="84">
        <v>44075</v>
      </c>
      <c r="B359" s="10">
        <v>58</v>
      </c>
      <c r="C359" s="72" t="s">
        <v>135</v>
      </c>
      <c r="D359" s="40" t="s">
        <v>136</v>
      </c>
      <c r="E359" s="11">
        <v>8551</v>
      </c>
      <c r="F359" s="59">
        <f>SUM(E359*10%)-0.1</f>
        <v>855</v>
      </c>
      <c r="G359" s="59">
        <f>SUM(E359*30%)-0.3</f>
        <v>2564.9999999999995</v>
      </c>
      <c r="H359" s="59">
        <f>SUM(E359*10%)-0.1</f>
        <v>855</v>
      </c>
      <c r="I359" s="12">
        <f>E359+F359+G359+H359</f>
        <v>12826</v>
      </c>
      <c r="J359" s="59">
        <v>0</v>
      </c>
      <c r="K359" s="59">
        <v>0</v>
      </c>
      <c r="L359" s="124">
        <f>SUM(I359:K359)</f>
        <v>12826</v>
      </c>
      <c r="M359" s="59">
        <v>0</v>
      </c>
      <c r="N359" s="59">
        <v>0</v>
      </c>
      <c r="O359" s="12">
        <f>ROUND(SUM(E359+F359)*13%,0)</f>
        <v>1223</v>
      </c>
      <c r="P359" s="12">
        <f>SUM(I359:O359)</f>
        <v>26875</v>
      </c>
      <c r="Q359" s="59">
        <f>ROUND(SUM(E359+F359)*12%,0)</f>
        <v>1129</v>
      </c>
      <c r="R359" s="11">
        <v>0</v>
      </c>
      <c r="S359" s="14">
        <v>0</v>
      </c>
      <c r="T359" s="14">
        <v>0</v>
      </c>
      <c r="U359" s="14">
        <v>0</v>
      </c>
      <c r="V359" s="14">
        <f>P359-(M359+N359+O359+Q359+R359+S359+T359)</f>
        <v>24523</v>
      </c>
      <c r="W359" s="50"/>
      <c r="X359" s="176"/>
      <c r="Y359" s="176"/>
    </row>
    <row r="360" spans="1:25" hidden="1">
      <c r="A360" s="84">
        <v>44105</v>
      </c>
      <c r="B360" s="10">
        <v>58</v>
      </c>
      <c r="C360" s="72" t="s">
        <v>135</v>
      </c>
      <c r="D360" s="40" t="s">
        <v>136</v>
      </c>
      <c r="E360" s="11">
        <v>8551</v>
      </c>
      <c r="F360" s="59">
        <f>SUM(E360*10%)-0.1</f>
        <v>855</v>
      </c>
      <c r="G360" s="59">
        <f>SUM(E360*30%)-0.3</f>
        <v>2564.9999999999995</v>
      </c>
      <c r="H360" s="59">
        <f>SUM(E360*10%)-0.1</f>
        <v>855</v>
      </c>
      <c r="I360" s="12">
        <f>E360+F360+G360+H360</f>
        <v>12826</v>
      </c>
      <c r="J360" s="59">
        <v>0</v>
      </c>
      <c r="K360" s="59">
        <v>0</v>
      </c>
      <c r="L360" s="124">
        <f>SUM(I360:K360)</f>
        <v>12826</v>
      </c>
      <c r="M360" s="59">
        <v>0</v>
      </c>
      <c r="N360" s="59">
        <v>0</v>
      </c>
      <c r="O360" s="12">
        <f>ROUND(SUM(E360+F360)*13%,0)</f>
        <v>1223</v>
      </c>
      <c r="P360" s="12">
        <f>SUM(I360:O360)</f>
        <v>26875</v>
      </c>
      <c r="Q360" s="59">
        <f>ROUND(SUM(E360+F360)*12%,0)</f>
        <v>1129</v>
      </c>
      <c r="R360" s="11">
        <v>0</v>
      </c>
      <c r="S360" s="14">
        <v>0</v>
      </c>
      <c r="T360" s="14">
        <v>0</v>
      </c>
      <c r="U360" s="14">
        <v>0</v>
      </c>
      <c r="V360" s="14">
        <f>P360-(M360+N360+O360+Q360+R360+S360+T360)</f>
        <v>24523</v>
      </c>
      <c r="W360" s="50" t="s">
        <v>25</v>
      </c>
    </row>
    <row r="361" spans="1:25" hidden="1">
      <c r="A361" s="84">
        <v>44136</v>
      </c>
      <c r="B361" s="10">
        <v>57</v>
      </c>
      <c r="C361" s="72" t="s">
        <v>135</v>
      </c>
      <c r="D361" s="40" t="s">
        <v>136</v>
      </c>
      <c r="E361" s="11">
        <v>8551</v>
      </c>
      <c r="F361" s="59">
        <f>SUM(E361*10%)-0.1</f>
        <v>855</v>
      </c>
      <c r="G361" s="59">
        <f>SUM(E361*30%)-0.3</f>
        <v>2564.9999999999995</v>
      </c>
      <c r="H361" s="59">
        <f>SUM(E361*10%)-0.1</f>
        <v>855</v>
      </c>
      <c r="I361" s="12">
        <f>E361+F361+G361+H361</f>
        <v>12826</v>
      </c>
      <c r="J361" s="59">
        <v>0</v>
      </c>
      <c r="K361" s="59">
        <v>0</v>
      </c>
      <c r="L361" s="124">
        <f>SUM(I361:K361)</f>
        <v>12826</v>
      </c>
      <c r="M361" s="59">
        <v>0</v>
      </c>
      <c r="N361" s="59">
        <v>0</v>
      </c>
      <c r="O361" s="12">
        <f>ROUND(SUM(E361+F361)*13%,0)</f>
        <v>1223</v>
      </c>
      <c r="P361" s="12">
        <f>SUM(I361:O361)</f>
        <v>26875</v>
      </c>
      <c r="Q361" s="59">
        <f>ROUND(SUM(E361+F361)*12%,0)</f>
        <v>1129</v>
      </c>
      <c r="R361" s="11">
        <v>0</v>
      </c>
      <c r="S361" s="14">
        <v>0</v>
      </c>
      <c r="T361" s="14">
        <v>0</v>
      </c>
      <c r="U361" s="14">
        <v>0</v>
      </c>
      <c r="V361" s="14">
        <f>P361-(M361+N361+O361+Q361+R361+S361+T361)</f>
        <v>24523</v>
      </c>
      <c r="W361" s="50" t="s">
        <v>25</v>
      </c>
    </row>
    <row r="362" spans="1:25" hidden="1">
      <c r="A362" s="84">
        <v>43922</v>
      </c>
      <c r="B362" s="10">
        <v>36</v>
      </c>
      <c r="C362" s="39" t="s">
        <v>87</v>
      </c>
      <c r="D362" s="40" t="s">
        <v>88</v>
      </c>
      <c r="E362" s="11">
        <f>5681+483</f>
        <v>6164</v>
      </c>
      <c r="F362" s="59">
        <f>SUM(E362*10%)-0.4</f>
        <v>616.00000000000011</v>
      </c>
      <c r="G362" s="59">
        <f>SUM(E362*30%)+0.8</f>
        <v>1849.9999999999998</v>
      </c>
      <c r="H362" s="59">
        <f>SUM(E362*10%)-0.4</f>
        <v>616.00000000000011</v>
      </c>
      <c r="I362" s="12">
        <f>E362+F362+G362+H362</f>
        <v>9246</v>
      </c>
      <c r="J362" s="59">
        <v>0</v>
      </c>
      <c r="K362" s="59">
        <v>100</v>
      </c>
      <c r="L362" s="124">
        <f>SUM(I362:K362)</f>
        <v>9346</v>
      </c>
      <c r="M362" s="59">
        <v>0</v>
      </c>
      <c r="N362" s="59">
        <v>0</v>
      </c>
      <c r="O362" s="12">
        <f>ROUND(SUM(E362+F362)*13%,0)</f>
        <v>881</v>
      </c>
      <c r="P362" s="12">
        <f>SUM(I362:O362)</f>
        <v>19573</v>
      </c>
      <c r="Q362" s="59">
        <f>ROUND(SUM(E362+F362)*12%,0)</f>
        <v>814</v>
      </c>
      <c r="R362" s="11">
        <v>0</v>
      </c>
      <c r="S362" s="60">
        <v>0</v>
      </c>
      <c r="T362" s="36">
        <v>0</v>
      </c>
      <c r="U362" s="36">
        <v>0</v>
      </c>
      <c r="V362" s="14">
        <f>P362-(M362+N362+O362+Q362+R362+S362+T362)</f>
        <v>17878</v>
      </c>
      <c r="W362" s="11">
        <v>500</v>
      </c>
      <c r="X362" s="116">
        <f>V362-W362</f>
        <v>17378</v>
      </c>
      <c r="Y362" s="118" t="s">
        <v>25</v>
      </c>
    </row>
    <row r="363" spans="1:25" hidden="1">
      <c r="A363" s="84">
        <v>43952</v>
      </c>
      <c r="B363" s="10">
        <v>35</v>
      </c>
      <c r="C363" s="39" t="s">
        <v>87</v>
      </c>
      <c r="D363" s="40" t="s">
        <v>88</v>
      </c>
      <c r="E363" s="11">
        <f>5681+483</f>
        <v>6164</v>
      </c>
      <c r="F363" s="59">
        <f>SUM(E363*10%)-0.4</f>
        <v>616.00000000000011</v>
      </c>
      <c r="G363" s="59">
        <f>SUM(E363*30%)+0.8</f>
        <v>1849.9999999999998</v>
      </c>
      <c r="H363" s="59">
        <f>SUM(E363*10%)-0.4</f>
        <v>616.00000000000011</v>
      </c>
      <c r="I363" s="12">
        <f>E363+F363+G363+H363</f>
        <v>9246</v>
      </c>
      <c r="J363" s="59">
        <v>0</v>
      </c>
      <c r="K363" s="59">
        <v>100</v>
      </c>
      <c r="L363" s="124">
        <f>SUM(I363:K363)</f>
        <v>9346</v>
      </c>
      <c r="M363" s="59">
        <v>0</v>
      </c>
      <c r="N363" s="59">
        <v>0</v>
      </c>
      <c r="O363" s="12">
        <f>ROUND(SUM(E363+F363)*13%,0)</f>
        <v>881</v>
      </c>
      <c r="P363" s="12">
        <f>SUM(I363:O363)</f>
        <v>19573</v>
      </c>
      <c r="Q363" s="59">
        <f>ROUND(SUM(E363+F363)*12%,0)</f>
        <v>814</v>
      </c>
      <c r="R363" s="11">
        <v>0</v>
      </c>
      <c r="S363" s="60">
        <v>0</v>
      </c>
      <c r="T363" s="36">
        <v>0</v>
      </c>
      <c r="U363" s="36">
        <v>0</v>
      </c>
      <c r="V363" s="14">
        <f>P363-(M363+N363+O363+Q363+R363+S363+T363)</f>
        <v>17878</v>
      </c>
      <c r="W363" s="11"/>
      <c r="X363" s="116">
        <f>V363-W363</f>
        <v>17878</v>
      </c>
      <c r="Y363" s="118" t="s">
        <v>25</v>
      </c>
    </row>
    <row r="364" spans="1:25" hidden="1">
      <c r="A364" s="84">
        <v>43983</v>
      </c>
      <c r="B364" s="10">
        <v>34</v>
      </c>
      <c r="C364" s="39" t="s">
        <v>87</v>
      </c>
      <c r="D364" s="40" t="s">
        <v>88</v>
      </c>
      <c r="E364" s="11">
        <f>5681+483</f>
        <v>6164</v>
      </c>
      <c r="F364" s="59">
        <f>SUM(E364*10%)-0.4</f>
        <v>616.00000000000011</v>
      </c>
      <c r="G364" s="59">
        <f>SUM(E364*30%)+0.8</f>
        <v>1849.9999999999998</v>
      </c>
      <c r="H364" s="59">
        <f>SUM(E364*10%)-0.4</f>
        <v>616.00000000000011</v>
      </c>
      <c r="I364" s="12">
        <f>E364+F364+G364+H364</f>
        <v>9246</v>
      </c>
      <c r="J364" s="59">
        <v>0</v>
      </c>
      <c r="K364" s="59">
        <v>100</v>
      </c>
      <c r="L364" s="124">
        <f>SUM(I364:K364)</f>
        <v>9346</v>
      </c>
      <c r="M364" s="59">
        <v>0</v>
      </c>
      <c r="N364" s="59">
        <v>0</v>
      </c>
      <c r="O364" s="12">
        <f>ROUND(SUM(E364+F364)*13%,0)</f>
        <v>881</v>
      </c>
      <c r="P364" s="12">
        <f>SUM(I364:O364)</f>
        <v>19573</v>
      </c>
      <c r="Q364" s="59">
        <f>ROUND(SUM(E364+F364)*12%,0)</f>
        <v>814</v>
      </c>
      <c r="R364" s="11">
        <v>0</v>
      </c>
      <c r="S364" s="60">
        <v>0</v>
      </c>
      <c r="T364" s="36">
        <v>0</v>
      </c>
      <c r="U364" s="36">
        <v>0</v>
      </c>
      <c r="V364" s="14">
        <f>P364-(M364+N364+O364+Q364+R364+S364+T364)</f>
        <v>17878</v>
      </c>
      <c r="W364" s="70" t="s">
        <v>25</v>
      </c>
    </row>
    <row r="365" spans="1:25" hidden="1">
      <c r="A365" s="84">
        <v>44013</v>
      </c>
      <c r="B365" s="10">
        <v>34</v>
      </c>
      <c r="C365" s="39" t="s">
        <v>87</v>
      </c>
      <c r="D365" s="40" t="s">
        <v>88</v>
      </c>
      <c r="E365" s="11">
        <f>5681+483</f>
        <v>6164</v>
      </c>
      <c r="F365" s="59">
        <f>SUM(E365*10%)-0.4</f>
        <v>616.00000000000011</v>
      </c>
      <c r="G365" s="59">
        <f>SUM(E365*30%)+0.8</f>
        <v>1849.9999999999998</v>
      </c>
      <c r="H365" s="59">
        <f>SUM(E365*10%)-0.4</f>
        <v>616.00000000000011</v>
      </c>
      <c r="I365" s="12">
        <f>E365+F365+G365+H365</f>
        <v>9246</v>
      </c>
      <c r="J365" s="59">
        <v>0</v>
      </c>
      <c r="K365" s="59">
        <v>100</v>
      </c>
      <c r="L365" s="124">
        <f>SUM(I365:K365)</f>
        <v>9346</v>
      </c>
      <c r="M365" s="59">
        <v>0</v>
      </c>
      <c r="N365" s="59">
        <v>0</v>
      </c>
      <c r="O365" s="12">
        <f>ROUND(SUM(E365+F365)*13%,0)</f>
        <v>881</v>
      </c>
      <c r="P365" s="12">
        <f>SUM(I365:O365)</f>
        <v>19573</v>
      </c>
      <c r="Q365" s="59">
        <f>ROUND(SUM(E365+F365)*12%,0)</f>
        <v>814</v>
      </c>
      <c r="R365" s="11">
        <v>0</v>
      </c>
      <c r="S365" s="60">
        <v>0</v>
      </c>
      <c r="T365" s="36">
        <v>0</v>
      </c>
      <c r="U365" s="36">
        <v>0</v>
      </c>
      <c r="V365" s="14">
        <f>P365-(M365+N365+O365+Q365+R365+S365+T365)</f>
        <v>17878</v>
      </c>
      <c r="W365" s="70" t="s">
        <v>25</v>
      </c>
    </row>
    <row r="366" spans="1:25" hidden="1">
      <c r="A366" s="84">
        <v>44044</v>
      </c>
      <c r="B366" s="10">
        <v>33</v>
      </c>
      <c r="C366" s="99" t="s">
        <v>87</v>
      </c>
      <c r="D366" s="40" t="s">
        <v>88</v>
      </c>
      <c r="E366" s="11">
        <f>5681+483</f>
        <v>6164</v>
      </c>
      <c r="F366" s="59">
        <f>SUM(E366*10%)-0.4</f>
        <v>616.00000000000011</v>
      </c>
      <c r="G366" s="59">
        <f>SUM(E366*30%)+0.8</f>
        <v>1849.9999999999998</v>
      </c>
      <c r="H366" s="59">
        <f>SUM(E366*10%)-0.4</f>
        <v>616.00000000000011</v>
      </c>
      <c r="I366" s="12">
        <f>E366+F366+G366+H366</f>
        <v>9246</v>
      </c>
      <c r="J366" s="59">
        <v>0</v>
      </c>
      <c r="K366" s="59">
        <v>100</v>
      </c>
      <c r="L366" s="124">
        <f>SUM(I366:K366)</f>
        <v>9346</v>
      </c>
      <c r="M366" s="59">
        <v>0</v>
      </c>
      <c r="N366" s="59">
        <v>0</v>
      </c>
      <c r="O366" s="12">
        <f>ROUND(SUM(E366+F366)*13%,0)</f>
        <v>881</v>
      </c>
      <c r="P366" s="12">
        <f>SUM(I366:O366)</f>
        <v>19573</v>
      </c>
      <c r="Q366" s="59">
        <f>ROUND(SUM(E366+F366)*12%,0)</f>
        <v>814</v>
      </c>
      <c r="R366" s="11">
        <v>0</v>
      </c>
      <c r="S366" s="60">
        <v>0</v>
      </c>
      <c r="T366" s="36">
        <v>0</v>
      </c>
      <c r="U366" s="36">
        <v>0</v>
      </c>
      <c r="V366" s="14">
        <f>P366-(M366+N366+O366+Q366+R366+S366+T366)</f>
        <v>17878</v>
      </c>
      <c r="W366" s="70" t="s">
        <v>25</v>
      </c>
    </row>
    <row r="367" spans="1:25" hidden="1">
      <c r="A367" s="84">
        <v>44075</v>
      </c>
      <c r="B367" s="10">
        <v>33</v>
      </c>
      <c r="C367" s="39" t="s">
        <v>87</v>
      </c>
      <c r="D367" s="40" t="s">
        <v>88</v>
      </c>
      <c r="E367" s="11">
        <f>5681+483</f>
        <v>6164</v>
      </c>
      <c r="F367" s="59">
        <f>SUM(E367*10%)-0.4</f>
        <v>616.00000000000011</v>
      </c>
      <c r="G367" s="59">
        <f>SUM(E367*30%)+0.8</f>
        <v>1849.9999999999998</v>
      </c>
      <c r="H367" s="59">
        <f>SUM(E367*10%)-0.4</f>
        <v>616.00000000000011</v>
      </c>
      <c r="I367" s="12">
        <f>E367+F367+G367+H367</f>
        <v>9246</v>
      </c>
      <c r="J367" s="59">
        <v>0</v>
      </c>
      <c r="K367" s="59">
        <v>100</v>
      </c>
      <c r="L367" s="124">
        <f>SUM(I367:K367)</f>
        <v>9346</v>
      </c>
      <c r="M367" s="59">
        <v>0</v>
      </c>
      <c r="N367" s="59">
        <v>0</v>
      </c>
      <c r="O367" s="12">
        <f>ROUND(SUM(E367+F367)*13%,0)</f>
        <v>881</v>
      </c>
      <c r="P367" s="12">
        <f>SUM(I367:O367)</f>
        <v>19573</v>
      </c>
      <c r="Q367" s="59">
        <f>ROUND(SUM(E367+F367)*12%,0)</f>
        <v>814</v>
      </c>
      <c r="R367" s="11">
        <v>0</v>
      </c>
      <c r="S367" s="60">
        <v>0</v>
      </c>
      <c r="T367" s="36">
        <v>0</v>
      </c>
      <c r="U367" s="36">
        <v>0</v>
      </c>
      <c r="V367" s="14">
        <f>P367-(M367+N367+O367+Q367+R367+S367+T367)</f>
        <v>17878</v>
      </c>
      <c r="W367" s="70" t="s">
        <v>25</v>
      </c>
    </row>
    <row r="368" spans="1:25" hidden="1">
      <c r="A368" s="84">
        <v>44105</v>
      </c>
      <c r="B368" s="10">
        <v>33</v>
      </c>
      <c r="C368" s="39" t="s">
        <v>87</v>
      </c>
      <c r="D368" s="40" t="s">
        <v>88</v>
      </c>
      <c r="E368" s="11">
        <f>5681+483</f>
        <v>6164</v>
      </c>
      <c r="F368" s="59">
        <f>SUM(E368*10%)-0.4</f>
        <v>616.00000000000011</v>
      </c>
      <c r="G368" s="59">
        <f>SUM(E368*30%)+0.8</f>
        <v>1849.9999999999998</v>
      </c>
      <c r="H368" s="59">
        <f>SUM(E368*10%)-0.4</f>
        <v>616.00000000000011</v>
      </c>
      <c r="I368" s="12">
        <f>E368+F368+G368+H368</f>
        <v>9246</v>
      </c>
      <c r="J368" s="59">
        <v>0</v>
      </c>
      <c r="K368" s="59">
        <v>100</v>
      </c>
      <c r="L368" s="124">
        <f>SUM(I368:K368)</f>
        <v>9346</v>
      </c>
      <c r="M368" s="12">
        <v>0</v>
      </c>
      <c r="N368" s="59">
        <v>0</v>
      </c>
      <c r="O368" s="12">
        <f>ROUND(SUM(E368+F368)*13%,0)</f>
        <v>881</v>
      </c>
      <c r="P368" s="12">
        <f>SUM(I368:O368)</f>
        <v>19573</v>
      </c>
      <c r="Q368" s="59">
        <f>ROUND(SUM(E368+F368)*12%,0)</f>
        <v>814</v>
      </c>
      <c r="R368" s="11">
        <v>0</v>
      </c>
      <c r="S368" s="60">
        <v>0</v>
      </c>
      <c r="T368" s="36">
        <v>0</v>
      </c>
      <c r="U368" s="36">
        <v>0</v>
      </c>
      <c r="V368" s="14">
        <f>P368-(M368+N368+O368+Q368+R368+S368+T368)</f>
        <v>17878</v>
      </c>
      <c r="W368" s="70" t="s">
        <v>25</v>
      </c>
    </row>
    <row r="369" spans="1:25" hidden="1">
      <c r="A369" s="84">
        <v>44136</v>
      </c>
      <c r="B369" s="10">
        <v>32</v>
      </c>
      <c r="C369" s="39" t="s">
        <v>87</v>
      </c>
      <c r="D369" s="40" t="s">
        <v>88</v>
      </c>
      <c r="E369" s="11">
        <f>5681+483</f>
        <v>6164</v>
      </c>
      <c r="F369" s="59">
        <f>SUM(E369*10%)-0.4</f>
        <v>616.00000000000011</v>
      </c>
      <c r="G369" s="59">
        <f>SUM(E369*30%)+0.8</f>
        <v>1849.9999999999998</v>
      </c>
      <c r="H369" s="59">
        <f>SUM(E369*10%)-0.4</f>
        <v>616.00000000000011</v>
      </c>
      <c r="I369" s="12">
        <f>E369+F369+G369+H369</f>
        <v>9246</v>
      </c>
      <c r="J369" s="59">
        <v>0</v>
      </c>
      <c r="K369" s="59">
        <v>100</v>
      </c>
      <c r="L369" s="124">
        <f>SUM(I369:K369)</f>
        <v>9346</v>
      </c>
      <c r="M369" s="59">
        <v>0</v>
      </c>
      <c r="N369" s="59">
        <v>0</v>
      </c>
      <c r="O369" s="12">
        <f>ROUND(SUM(E369+F369)*13%,0)</f>
        <v>881</v>
      </c>
      <c r="P369" s="12">
        <f>SUM(I369:O369)</f>
        <v>19573</v>
      </c>
      <c r="Q369" s="59">
        <f>ROUND(SUM(E369+F369)*12%,0)</f>
        <v>814</v>
      </c>
      <c r="R369" s="11">
        <v>0</v>
      </c>
      <c r="S369" s="60">
        <v>0</v>
      </c>
      <c r="T369" s="36">
        <v>0</v>
      </c>
      <c r="U369" s="36">
        <v>0</v>
      </c>
      <c r="V369" s="14">
        <f>P369-(M369+N369+O369+Q369+R369+S369+T369)</f>
        <v>17878</v>
      </c>
      <c r="W369" s="70" t="s">
        <v>25</v>
      </c>
      <c r="X369" s="176"/>
      <c r="Y369" s="176"/>
    </row>
    <row r="370" spans="1:25" hidden="1">
      <c r="A370" s="84">
        <v>43922</v>
      </c>
      <c r="B370" s="34" t="s">
        <v>40</v>
      </c>
      <c r="C370" s="35" t="s">
        <v>41</v>
      </c>
      <c r="D370" s="28" t="s">
        <v>39</v>
      </c>
      <c r="E370" s="11">
        <f>30586+1750</f>
        <v>32336</v>
      </c>
      <c r="F370" s="59">
        <f>SUM(E370*10%)+0.4</f>
        <v>3234.0000000000005</v>
      </c>
      <c r="G370" s="59">
        <f>SUM(E370*30%)-0.8</f>
        <v>9700</v>
      </c>
      <c r="H370" s="59">
        <f>SUM(E370*10%)+0.4</f>
        <v>3234.0000000000005</v>
      </c>
      <c r="I370" s="12">
        <f>E370+F370+G370+H370</f>
        <v>48504</v>
      </c>
      <c r="J370" s="59">
        <v>800</v>
      </c>
      <c r="K370" s="59">
        <v>1000</v>
      </c>
      <c r="L370" s="124">
        <f>SUM(I370:K370)</f>
        <v>50304</v>
      </c>
      <c r="M370" s="59">
        <f>ROUND(SUM(E370+F370)/12,0)</f>
        <v>2964</v>
      </c>
      <c r="N370" s="59">
        <v>531</v>
      </c>
      <c r="O370" s="12">
        <f>ROUND(SUM(E370+F370)*12.5%,0)+75</f>
        <v>4521</v>
      </c>
      <c r="P370" s="12">
        <f>SUM(I370:O370)</f>
        <v>108624</v>
      </c>
      <c r="Q370" s="59">
        <f>ROUND(SUM(E370+F370)*12%,0)</f>
        <v>4268</v>
      </c>
      <c r="R370" s="11">
        <v>0</v>
      </c>
      <c r="S370" s="14">
        <v>200</v>
      </c>
      <c r="T370" s="108">
        <v>6250</v>
      </c>
      <c r="U370" s="108">
        <v>0</v>
      </c>
      <c r="V370" s="14">
        <f>P370-(M370+N370+O370+Q370+R370+S370+T370)</f>
        <v>89890</v>
      </c>
      <c r="W370" s="11">
        <v>3000</v>
      </c>
      <c r="X370" s="116">
        <f>V370-W370</f>
        <v>86890</v>
      </c>
      <c r="Y370" s="121" t="s">
        <v>25</v>
      </c>
    </row>
    <row r="371" spans="1:25" hidden="1">
      <c r="A371" s="84">
        <v>43952</v>
      </c>
      <c r="B371" s="34" t="s">
        <v>40</v>
      </c>
      <c r="C371" s="35" t="s">
        <v>41</v>
      </c>
      <c r="D371" s="28" t="s">
        <v>39</v>
      </c>
      <c r="E371" s="11">
        <f>30586+1750</f>
        <v>32336</v>
      </c>
      <c r="F371" s="59">
        <f>SUM(E371*10%)+0.4</f>
        <v>3234.0000000000005</v>
      </c>
      <c r="G371" s="59">
        <f>SUM(E371*30%)-0.8</f>
        <v>9700</v>
      </c>
      <c r="H371" s="59">
        <f>SUM(E371*10%)+0.4</f>
        <v>3234.0000000000005</v>
      </c>
      <c r="I371" s="12">
        <f>E371+F371+G371+H371</f>
        <v>48504</v>
      </c>
      <c r="J371" s="59">
        <v>800</v>
      </c>
      <c r="K371" s="59">
        <v>1000</v>
      </c>
      <c r="L371" s="124">
        <f>SUM(I371:K371)</f>
        <v>50304</v>
      </c>
      <c r="M371" s="59">
        <f>ROUND(SUM(E371+F371)/12,0)</f>
        <v>2964</v>
      </c>
      <c r="N371" s="59">
        <v>531</v>
      </c>
      <c r="O371" s="12">
        <f>ROUND(SUM(E371+F371)*12.5%,0)+75</f>
        <v>4521</v>
      </c>
      <c r="P371" s="12">
        <f>SUM(I371:O371)</f>
        <v>108624</v>
      </c>
      <c r="Q371" s="59">
        <f>ROUND(SUM(E371+F371)*12%,0)</f>
        <v>4268</v>
      </c>
      <c r="R371" s="11">
        <v>0</v>
      </c>
      <c r="S371" s="14">
        <v>200</v>
      </c>
      <c r="T371" s="108">
        <v>6250</v>
      </c>
      <c r="U371" s="108">
        <v>0</v>
      </c>
      <c r="V371" s="14">
        <f>P371-(M371+N371+O371+Q371+R371+S371+T371)</f>
        <v>89890</v>
      </c>
      <c r="W371" s="11"/>
      <c r="X371" s="116">
        <f>V371-W371</f>
        <v>89890</v>
      </c>
      <c r="Y371" s="121" t="s">
        <v>25</v>
      </c>
    </row>
    <row r="372" spans="1:25" hidden="1">
      <c r="A372" s="84">
        <v>43983</v>
      </c>
      <c r="B372" s="34" t="s">
        <v>118</v>
      </c>
      <c r="C372" s="35" t="s">
        <v>41</v>
      </c>
      <c r="D372" s="28" t="s">
        <v>39</v>
      </c>
      <c r="E372" s="14">
        <f>30586+1750</f>
        <v>32336</v>
      </c>
      <c r="F372" s="12">
        <f>SUM(E372*10%)+0.4</f>
        <v>3234.0000000000005</v>
      </c>
      <c r="G372" s="12">
        <f>SUM(E372*30%)-0.8</f>
        <v>9700</v>
      </c>
      <c r="H372" s="12">
        <f>SUM(E372*10%)+0.4</f>
        <v>3234.0000000000005</v>
      </c>
      <c r="I372" s="12">
        <f>E372+F372+G372+H372</f>
        <v>48504</v>
      </c>
      <c r="J372" s="12">
        <v>800</v>
      </c>
      <c r="K372" s="12">
        <v>1000</v>
      </c>
      <c r="L372" s="124">
        <f>SUM(I372:K372)</f>
        <v>50304</v>
      </c>
      <c r="M372" s="12">
        <f>ROUND(SUM(E372+F372)/12,0)</f>
        <v>2964</v>
      </c>
      <c r="N372" s="12">
        <v>531</v>
      </c>
      <c r="O372" s="12">
        <f>ROUND(SUM(E372+F372)*12.5%,0)+75</f>
        <v>4521</v>
      </c>
      <c r="P372" s="12">
        <f>SUM(I372:O372)</f>
        <v>108624</v>
      </c>
      <c r="Q372" s="12">
        <f>ROUND(SUM(E372+F372)*12%,0)</f>
        <v>4268</v>
      </c>
      <c r="R372" s="11">
        <v>0</v>
      </c>
      <c r="S372" s="11">
        <v>200</v>
      </c>
      <c r="T372" s="13">
        <v>6250</v>
      </c>
      <c r="U372" s="13">
        <v>0</v>
      </c>
      <c r="V372" s="14">
        <f>P372-(M372+N372+O372+Q372+R372+S372+T372)</f>
        <v>89890</v>
      </c>
      <c r="W372" s="30" t="s">
        <v>25</v>
      </c>
      <c r="X372" s="176"/>
      <c r="Y372" s="176"/>
    </row>
    <row r="373" spans="1:25" hidden="1">
      <c r="A373" s="84">
        <v>44013</v>
      </c>
      <c r="B373" s="34" t="s">
        <v>40</v>
      </c>
      <c r="C373" s="35" t="s">
        <v>41</v>
      </c>
      <c r="D373" s="28" t="s">
        <v>39</v>
      </c>
      <c r="E373" s="14">
        <f>30586+1750</f>
        <v>32336</v>
      </c>
      <c r="F373" s="12">
        <f>SUM(E373*10%)+0.4</f>
        <v>3234.0000000000005</v>
      </c>
      <c r="G373" s="12">
        <f>SUM(E373*30%)-0.8</f>
        <v>9700</v>
      </c>
      <c r="H373" s="12">
        <f>SUM(E373*10%)+0.4</f>
        <v>3234.0000000000005</v>
      </c>
      <c r="I373" s="12">
        <f>E373+F373+G373+H373</f>
        <v>48504</v>
      </c>
      <c r="J373" s="12">
        <v>800</v>
      </c>
      <c r="K373" s="12">
        <v>1000</v>
      </c>
      <c r="L373" s="124">
        <f>SUM(I373:K373)</f>
        <v>50304</v>
      </c>
      <c r="M373" s="12">
        <f>ROUND(SUM(E373+F373)/12,0)</f>
        <v>2964</v>
      </c>
      <c r="N373" s="12">
        <v>531</v>
      </c>
      <c r="O373" s="12">
        <f>ROUND(SUM(E373+F373)*12.5%,0)+75</f>
        <v>4521</v>
      </c>
      <c r="P373" s="12">
        <f>SUM(I373:O373)</f>
        <v>108624</v>
      </c>
      <c r="Q373" s="12">
        <f>ROUND(SUM(E373+F373)*12%,0)</f>
        <v>4268</v>
      </c>
      <c r="R373" s="11">
        <v>0</v>
      </c>
      <c r="S373" s="11">
        <v>200</v>
      </c>
      <c r="T373" s="13">
        <v>6250</v>
      </c>
      <c r="U373" s="13">
        <v>0</v>
      </c>
      <c r="V373" s="14">
        <f>P373-(M373+N373+O373+Q373+R373+S373+T373)</f>
        <v>89890</v>
      </c>
      <c r="W373" s="30" t="s">
        <v>25</v>
      </c>
      <c r="X373" s="176"/>
      <c r="Y373" s="176"/>
    </row>
    <row r="374" spans="1:25" hidden="1">
      <c r="A374" s="84">
        <v>44044</v>
      </c>
      <c r="B374" s="34" t="s">
        <v>40</v>
      </c>
      <c r="C374" s="35" t="s">
        <v>41</v>
      </c>
      <c r="D374" s="28" t="s">
        <v>39</v>
      </c>
      <c r="E374" s="14">
        <f>30586+1750</f>
        <v>32336</v>
      </c>
      <c r="F374" s="12">
        <f>SUM(E374*10%)+0.4</f>
        <v>3234.0000000000005</v>
      </c>
      <c r="G374" s="12">
        <f>SUM(E374*30%)-0.8</f>
        <v>9700</v>
      </c>
      <c r="H374" s="12">
        <f>SUM(E374*10%)+0.4</f>
        <v>3234.0000000000005</v>
      </c>
      <c r="I374" s="12">
        <f>E374+F374+G374+H374</f>
        <v>48504</v>
      </c>
      <c r="J374" s="12">
        <v>800</v>
      </c>
      <c r="K374" s="12">
        <v>1000</v>
      </c>
      <c r="L374" s="124">
        <f>SUM(I374:K374)</f>
        <v>50304</v>
      </c>
      <c r="M374" s="12">
        <f>ROUND(SUM(E374+F374)/12,0)</f>
        <v>2964</v>
      </c>
      <c r="N374" s="12">
        <v>531</v>
      </c>
      <c r="O374" s="12">
        <f>ROUND(SUM(E374+F374)*12.5%,0)+75</f>
        <v>4521</v>
      </c>
      <c r="P374" s="12">
        <f>SUM(I374:O374)</f>
        <v>108624</v>
      </c>
      <c r="Q374" s="12">
        <f>ROUND(SUM(E374+F374)*12%,0)</f>
        <v>4268</v>
      </c>
      <c r="R374" s="11">
        <v>0</v>
      </c>
      <c r="S374" s="11">
        <v>200</v>
      </c>
      <c r="T374" s="13">
        <v>6250</v>
      </c>
      <c r="U374" s="13">
        <v>0</v>
      </c>
      <c r="V374" s="14">
        <f>P374-(M374+N374+O374+Q374+R374+S374+T374)</f>
        <v>89890</v>
      </c>
      <c r="W374" s="30" t="s">
        <v>25</v>
      </c>
      <c r="X374" s="176"/>
      <c r="Y374" s="176"/>
    </row>
    <row r="375" spans="1:25" hidden="1">
      <c r="A375" s="84">
        <v>44075</v>
      </c>
      <c r="B375" s="34" t="s">
        <v>40</v>
      </c>
      <c r="C375" s="35" t="s">
        <v>41</v>
      </c>
      <c r="D375" s="28" t="s">
        <v>39</v>
      </c>
      <c r="E375" s="14">
        <f>30586+1750</f>
        <v>32336</v>
      </c>
      <c r="F375" s="12">
        <f>SUM(E375*10%)+0.4</f>
        <v>3234.0000000000005</v>
      </c>
      <c r="G375" s="12">
        <f>SUM(E375*30%)-0.8</f>
        <v>9700</v>
      </c>
      <c r="H375" s="12">
        <f>SUM(E375*10%)+0.4</f>
        <v>3234.0000000000005</v>
      </c>
      <c r="I375" s="12">
        <f>E375+F375+G375+H375</f>
        <v>48504</v>
      </c>
      <c r="J375" s="12">
        <v>800</v>
      </c>
      <c r="K375" s="12">
        <v>1000</v>
      </c>
      <c r="L375" s="124">
        <f>SUM(I375:K375)</f>
        <v>50304</v>
      </c>
      <c r="M375" s="12">
        <f>ROUND(SUM(E375+F375)/12,0)</f>
        <v>2964</v>
      </c>
      <c r="N375" s="12">
        <v>531</v>
      </c>
      <c r="O375" s="12">
        <f>ROUND(SUM(E375+F375)*12.5%,0)+75</f>
        <v>4521</v>
      </c>
      <c r="P375" s="12">
        <f>SUM(I375:O375)</f>
        <v>108624</v>
      </c>
      <c r="Q375" s="12">
        <f>ROUND(SUM(E375+F375)*12%,0)</f>
        <v>4268</v>
      </c>
      <c r="R375" s="11">
        <v>0</v>
      </c>
      <c r="S375" s="11">
        <v>200</v>
      </c>
      <c r="T375" s="13">
        <v>6250</v>
      </c>
      <c r="U375" s="13">
        <v>0</v>
      </c>
      <c r="V375" s="14">
        <f>P375-(M375+N375+O375+Q375+R375+S375+T375)</f>
        <v>89890</v>
      </c>
      <c r="W375" s="30" t="s">
        <v>25</v>
      </c>
      <c r="X375" s="176"/>
      <c r="Y375" s="176"/>
    </row>
    <row r="376" spans="1:25" hidden="1">
      <c r="A376" s="84">
        <v>44105</v>
      </c>
      <c r="B376" s="34" t="s">
        <v>40</v>
      </c>
      <c r="C376" s="35" t="s">
        <v>41</v>
      </c>
      <c r="D376" s="28" t="s">
        <v>39</v>
      </c>
      <c r="E376" s="14">
        <f>30586+1750</f>
        <v>32336</v>
      </c>
      <c r="F376" s="12">
        <f>SUM(E376*10%)+0.4</f>
        <v>3234.0000000000005</v>
      </c>
      <c r="G376" s="12">
        <f>SUM(E376*30%)-0.8</f>
        <v>9700</v>
      </c>
      <c r="H376" s="12">
        <f>SUM(E376*10%)+0.4</f>
        <v>3234.0000000000005</v>
      </c>
      <c r="I376" s="12">
        <f>E376+F376+G376+H376</f>
        <v>48504</v>
      </c>
      <c r="J376" s="12">
        <v>800</v>
      </c>
      <c r="K376" s="12">
        <v>1000</v>
      </c>
      <c r="L376" s="124">
        <f>SUM(I376:K376)</f>
        <v>50304</v>
      </c>
      <c r="M376" s="12">
        <f>ROUND(SUM(E376+F376)/12,0)</f>
        <v>2964</v>
      </c>
      <c r="N376" s="12">
        <v>531</v>
      </c>
      <c r="O376" s="12">
        <f>ROUND(SUM(E376+F376)*12.5%,0)+75</f>
        <v>4521</v>
      </c>
      <c r="P376" s="12">
        <f>SUM(I376:O376)</f>
        <v>108624</v>
      </c>
      <c r="Q376" s="12">
        <f>ROUND(SUM(E376+F376)*12%,0)</f>
        <v>4268</v>
      </c>
      <c r="R376" s="11">
        <v>0</v>
      </c>
      <c r="S376" s="11">
        <v>200</v>
      </c>
      <c r="T376" s="13">
        <v>6250</v>
      </c>
      <c r="U376" s="13">
        <v>0</v>
      </c>
      <c r="V376" s="14">
        <f>P376-(M376+N376+O376+Q376+R376+S376+T376)</f>
        <v>89890</v>
      </c>
      <c r="W376" s="30" t="s">
        <v>25</v>
      </c>
      <c r="X376" s="176"/>
      <c r="Y376" s="176"/>
    </row>
    <row r="377" spans="1:25" hidden="1">
      <c r="A377" s="84">
        <v>44136</v>
      </c>
      <c r="B377" s="34" t="s">
        <v>40</v>
      </c>
      <c r="C377" s="35" t="s">
        <v>41</v>
      </c>
      <c r="D377" s="28" t="s">
        <v>39</v>
      </c>
      <c r="E377" s="14">
        <f>30586+1750</f>
        <v>32336</v>
      </c>
      <c r="F377" s="12">
        <f>SUM(E377*10%)+0.4</f>
        <v>3234.0000000000005</v>
      </c>
      <c r="G377" s="12">
        <f>SUM(E377*30%)-0.8</f>
        <v>9700</v>
      </c>
      <c r="H377" s="12">
        <f>SUM(E377*10%)+0.4</f>
        <v>3234.0000000000005</v>
      </c>
      <c r="I377" s="12">
        <f>E377+F377+G377+H377</f>
        <v>48504</v>
      </c>
      <c r="J377" s="12">
        <v>800</v>
      </c>
      <c r="K377" s="12">
        <v>1000</v>
      </c>
      <c r="L377" s="124">
        <f>SUM(I377:K377)</f>
        <v>50304</v>
      </c>
      <c r="M377" s="12">
        <f>ROUND(SUM(E377+F377)/12,0)</f>
        <v>2964</v>
      </c>
      <c r="N377" s="12">
        <v>531</v>
      </c>
      <c r="O377" s="12">
        <f>ROUND(SUM(E377+F377)*12.5%,0)+75</f>
        <v>4521</v>
      </c>
      <c r="P377" s="12">
        <f>SUM(I377:O377)</f>
        <v>108624</v>
      </c>
      <c r="Q377" s="12">
        <f>ROUND(SUM(E377+F377)*12%,0)</f>
        <v>4268</v>
      </c>
      <c r="R377" s="11">
        <v>0</v>
      </c>
      <c r="S377" s="11">
        <v>200</v>
      </c>
      <c r="T377" s="13">
        <v>6250</v>
      </c>
      <c r="U377" s="13">
        <v>0</v>
      </c>
      <c r="V377" s="14">
        <f>P377-(M377+N377+O377+Q377+R377+S377+T377)</f>
        <v>89890</v>
      </c>
      <c r="W377" s="30" t="s">
        <v>25</v>
      </c>
      <c r="X377" s="176"/>
      <c r="Y377" s="176"/>
    </row>
    <row r="378" spans="1:25" hidden="1">
      <c r="A378" s="84">
        <v>44166</v>
      </c>
      <c r="B378" s="18">
        <v>9</v>
      </c>
      <c r="C378" s="35" t="s">
        <v>41</v>
      </c>
      <c r="D378" s="28" t="s">
        <v>39</v>
      </c>
      <c r="E378" s="14">
        <f>30586+1750</f>
        <v>32336</v>
      </c>
      <c r="F378" s="12">
        <f>SUM(E378*10%)+0.4</f>
        <v>3234.0000000000005</v>
      </c>
      <c r="G378" s="12">
        <f>SUM(E378*30%)-0.8</f>
        <v>9700</v>
      </c>
      <c r="H378" s="12">
        <f>SUM(E378*10%)+0.4</f>
        <v>3234.0000000000005</v>
      </c>
      <c r="I378" s="12">
        <f>E378+F378+G378+H378</f>
        <v>48504</v>
      </c>
      <c r="J378" s="12">
        <v>800</v>
      </c>
      <c r="K378" s="12">
        <v>1000</v>
      </c>
      <c r="L378" s="124">
        <f>SUM(I378:K378)</f>
        <v>50304</v>
      </c>
      <c r="M378" s="12">
        <f>ROUND(SUM(E378+F378)/12,0)</f>
        <v>2964</v>
      </c>
      <c r="N378" s="12">
        <v>531</v>
      </c>
      <c r="O378" s="12">
        <f>ROUND(SUM(E378+F378)*12.5%,0)+75</f>
        <v>4521</v>
      </c>
      <c r="P378" s="12">
        <f>SUM(I378:O378)</f>
        <v>108624</v>
      </c>
      <c r="Q378" s="12">
        <f>ROUND(SUM(E378+F378)*12%,0)</f>
        <v>4268</v>
      </c>
      <c r="R378" s="11">
        <v>0</v>
      </c>
      <c r="S378" s="11">
        <v>200</v>
      </c>
      <c r="T378" s="13">
        <v>6250</v>
      </c>
      <c r="U378" s="13">
        <v>0</v>
      </c>
      <c r="V378" s="14">
        <f>P378-(M378+N378+O378+Q378+R378+S378+T378)</f>
        <v>89890</v>
      </c>
      <c r="W378" s="30" t="s">
        <v>25</v>
      </c>
    </row>
    <row r="379" spans="1:25" hidden="1">
      <c r="A379" s="84">
        <v>44197</v>
      </c>
      <c r="B379" s="144">
        <v>10</v>
      </c>
      <c r="C379" s="35" t="s">
        <v>41</v>
      </c>
      <c r="D379" s="141" t="s">
        <v>39</v>
      </c>
      <c r="E379" s="130">
        <f>30586+1750</f>
        <v>32336</v>
      </c>
      <c r="F379" s="128">
        <f>SUM(E379*10%)+0.4</f>
        <v>3234.0000000000005</v>
      </c>
      <c r="G379" s="128">
        <f>SUM(E379*30%)-0.8</f>
        <v>9700</v>
      </c>
      <c r="H379" s="128">
        <f>SUM(E379*10%)+0.4</f>
        <v>3234.0000000000005</v>
      </c>
      <c r="I379" s="128">
        <f>E379+F379+G379+H379</f>
        <v>48504</v>
      </c>
      <c r="J379" s="128">
        <v>800</v>
      </c>
      <c r="K379" s="128">
        <v>1000</v>
      </c>
      <c r="L379" s="124">
        <f>SUM(I379:K379)</f>
        <v>50304</v>
      </c>
      <c r="M379" s="128">
        <f>ROUND(SUM(E379+F379)/12,0)</f>
        <v>2964</v>
      </c>
      <c r="N379" s="128">
        <v>531</v>
      </c>
      <c r="O379" s="128">
        <f>ROUND(SUM(E379+F379)*12.5%,0)+75</f>
        <v>4521</v>
      </c>
      <c r="P379" s="128">
        <f>SUM(I379:O379)</f>
        <v>108624</v>
      </c>
      <c r="Q379" s="128">
        <f>ROUND(SUM(E379+F379)*12%,0)</f>
        <v>4268</v>
      </c>
      <c r="R379" s="127">
        <v>0</v>
      </c>
      <c r="S379" s="127">
        <v>200</v>
      </c>
      <c r="T379" s="129">
        <v>6250</v>
      </c>
      <c r="U379" s="129">
        <v>0</v>
      </c>
      <c r="V379" s="130">
        <f>P379-(M379+N379+O379+Q379+R379+S379+T379)</f>
        <v>89890</v>
      </c>
      <c r="W379" s="30" t="s">
        <v>25</v>
      </c>
    </row>
    <row r="380" spans="1:25" hidden="1">
      <c r="A380" s="84">
        <v>44228</v>
      </c>
      <c r="B380" s="144">
        <v>9</v>
      </c>
      <c r="C380" s="35" t="s">
        <v>41</v>
      </c>
      <c r="D380" s="141" t="s">
        <v>39</v>
      </c>
      <c r="E380" s="130">
        <f>30586+1750</f>
        <v>32336</v>
      </c>
      <c r="F380" s="128">
        <f>SUM(E380*10%)+0.4</f>
        <v>3234.0000000000005</v>
      </c>
      <c r="G380" s="128">
        <f>SUM(E380*30%)-0.8</f>
        <v>9700</v>
      </c>
      <c r="H380" s="128">
        <f>SUM(E380*10%)+0.4</f>
        <v>3234.0000000000005</v>
      </c>
      <c r="I380" s="128">
        <f>E380+F380+G380+H380</f>
        <v>48504</v>
      </c>
      <c r="J380" s="128">
        <v>800</v>
      </c>
      <c r="K380" s="128">
        <v>1000</v>
      </c>
      <c r="L380" s="124">
        <f>SUM(I380:K380)</f>
        <v>50304</v>
      </c>
      <c r="M380" s="128">
        <f>ROUND(SUM(E380+F380)/12,0)</f>
        <v>2964</v>
      </c>
      <c r="N380" s="128">
        <v>531</v>
      </c>
      <c r="O380" s="128">
        <f>ROUND(SUM(E380+F380)*12.5%,0)+75</f>
        <v>4521</v>
      </c>
      <c r="P380" s="128">
        <f>SUM(I380:O380)</f>
        <v>108624</v>
      </c>
      <c r="Q380" s="128">
        <f>ROUND(SUM(E380+F380)*12%,0)</f>
        <v>4268</v>
      </c>
      <c r="R380" s="127">
        <v>0</v>
      </c>
      <c r="S380" s="127">
        <v>200</v>
      </c>
      <c r="T380" s="129">
        <v>6250</v>
      </c>
      <c r="U380" s="129">
        <v>0</v>
      </c>
      <c r="V380" s="130">
        <f>P380-(M380+N380+O380+Q380+R380+S380+T380)</f>
        <v>89890</v>
      </c>
      <c r="W380" s="30" t="s">
        <v>25</v>
      </c>
      <c r="X380" s="176"/>
      <c r="Y380" s="176"/>
    </row>
    <row r="381" spans="1:25" hidden="1">
      <c r="A381" s="84">
        <v>44256</v>
      </c>
      <c r="B381" s="144">
        <v>7</v>
      </c>
      <c r="C381" s="96" t="s">
        <v>41</v>
      </c>
      <c r="D381" s="211" t="s">
        <v>39</v>
      </c>
      <c r="E381" s="127">
        <f>30586+1750</f>
        <v>32336</v>
      </c>
      <c r="F381" s="132">
        <f>SUM(E381*10%)+0.4</f>
        <v>3234.0000000000005</v>
      </c>
      <c r="G381" s="132">
        <f>SUM(E381*30%)-0.8</f>
        <v>9700</v>
      </c>
      <c r="H381" s="132">
        <f>SUM(E381*10%)+0.4</f>
        <v>3234.0000000000005</v>
      </c>
      <c r="I381" s="128">
        <f>E381+F381+G381+H381</f>
        <v>48504</v>
      </c>
      <c r="J381" s="132">
        <v>800</v>
      </c>
      <c r="K381" s="132">
        <v>1000</v>
      </c>
      <c r="L381" s="124">
        <f>SUM(I381:K381)</f>
        <v>50304</v>
      </c>
      <c r="M381" s="132">
        <v>531</v>
      </c>
      <c r="N381" s="132">
        <f>ROUND(SUM(E381+F381)*12.5%,0)+75</f>
        <v>4521</v>
      </c>
      <c r="O381" s="128">
        <f>SUM(I381:N381)</f>
        <v>105660</v>
      </c>
      <c r="P381" s="128"/>
      <c r="Q381" s="128">
        <f>ROUND(SUM(E381+F381)*12%,0)</f>
        <v>4268</v>
      </c>
      <c r="R381" s="127"/>
      <c r="S381" s="173">
        <v>200</v>
      </c>
      <c r="T381" s="173">
        <v>0</v>
      </c>
      <c r="U381" s="173"/>
      <c r="V381" s="130">
        <f>O381-(L381+M381+N381+P381+Q381+R381+S381)</f>
        <v>45836</v>
      </c>
      <c r="W381" s="30" t="s">
        <v>25</v>
      </c>
      <c r="X381" s="176"/>
      <c r="Y381" s="176"/>
    </row>
    <row r="382" spans="1:25" hidden="1">
      <c r="A382" s="84">
        <v>43922</v>
      </c>
      <c r="B382" s="87">
        <v>4</v>
      </c>
      <c r="C382" s="187" t="s">
        <v>30</v>
      </c>
      <c r="D382" s="86" t="s">
        <v>31</v>
      </c>
      <c r="E382" s="11">
        <f>14340+1080</f>
        <v>15420</v>
      </c>
      <c r="F382" s="59">
        <f>SUM(E382*10%)</f>
        <v>1542</v>
      </c>
      <c r="G382" s="59">
        <f>SUM(E382*30%)</f>
        <v>4626</v>
      </c>
      <c r="H382" s="59">
        <f>SUM(E382*10%)</f>
        <v>1542</v>
      </c>
      <c r="I382" s="12">
        <f>E382+F382+G382+H382</f>
        <v>23130</v>
      </c>
      <c r="J382" s="59">
        <v>800</v>
      </c>
      <c r="K382" s="59">
        <v>400</v>
      </c>
      <c r="L382" s="124">
        <f>SUM(I382:K382)</f>
        <v>24330</v>
      </c>
      <c r="M382" s="59">
        <f>ROUND(SUM(E382+F382)/12,0)</f>
        <v>1414</v>
      </c>
      <c r="N382" s="59">
        <v>550</v>
      </c>
      <c r="O382" s="12">
        <f>ROUND(SUM(E382+F382)*12.5%,0)+75</f>
        <v>2195</v>
      </c>
      <c r="P382" s="12">
        <f>SUM(I382:O382)</f>
        <v>52819</v>
      </c>
      <c r="Q382" s="59">
        <f>ROUND(SUM(E382+F382)*12%,0)</f>
        <v>2035</v>
      </c>
      <c r="R382" s="28">
        <v>0</v>
      </c>
      <c r="S382" s="14">
        <v>200</v>
      </c>
      <c r="T382" s="14">
        <v>0</v>
      </c>
      <c r="U382" s="14">
        <v>0</v>
      </c>
      <c r="V382" s="14">
        <f>P382-(M382+N382+O382+Q382+R382+S382+T382)</f>
        <v>46425</v>
      </c>
      <c r="W382" s="11">
        <v>500</v>
      </c>
      <c r="X382" s="116">
        <f>V382-W382</f>
        <v>45925</v>
      </c>
      <c r="Y382" s="119" t="s">
        <v>25</v>
      </c>
    </row>
    <row r="383" spans="1:25" hidden="1">
      <c r="A383" s="84">
        <v>43952</v>
      </c>
      <c r="B383" s="8">
        <v>4</v>
      </c>
      <c r="C383" s="9" t="s">
        <v>30</v>
      </c>
      <c r="D383" s="10" t="s">
        <v>31</v>
      </c>
      <c r="E383" s="11">
        <f>14340+1080</f>
        <v>15420</v>
      </c>
      <c r="F383" s="12">
        <f>SUM(E383*10%)</f>
        <v>1542</v>
      </c>
      <c r="G383" s="12">
        <f>SUM(E383*30%)</f>
        <v>4626</v>
      </c>
      <c r="H383" s="12">
        <f>SUM(E383*10%)</f>
        <v>1542</v>
      </c>
      <c r="I383" s="12">
        <f>E383+F383+G383+H383</f>
        <v>23130</v>
      </c>
      <c r="J383" s="12">
        <v>800</v>
      </c>
      <c r="K383" s="12">
        <v>400</v>
      </c>
      <c r="L383" s="124">
        <f>SUM(I383:K383)</f>
        <v>24330</v>
      </c>
      <c r="M383" s="12">
        <f>ROUND(SUM(E383+F383)/12,0)</f>
        <v>1414</v>
      </c>
      <c r="N383" s="12">
        <v>550</v>
      </c>
      <c r="O383" s="12">
        <f>ROUND(SUM(E383+F383)*12.5%,0)+75</f>
        <v>2195</v>
      </c>
      <c r="P383" s="12">
        <f>SUM(I383:O383)</f>
        <v>52819</v>
      </c>
      <c r="Q383" s="12">
        <f>ROUND(SUM(E383+F383)*12%,0)</f>
        <v>2035</v>
      </c>
      <c r="R383" s="28">
        <v>0</v>
      </c>
      <c r="S383" s="11">
        <v>200</v>
      </c>
      <c r="T383" s="11">
        <v>0</v>
      </c>
      <c r="U383" s="11">
        <v>0</v>
      </c>
      <c r="V383" s="14">
        <f>P383-(M383+N383+O383+Q383+R383+S383+T383)</f>
        <v>46425</v>
      </c>
      <c r="W383" s="11"/>
      <c r="X383" s="116">
        <f>V383-W383</f>
        <v>46425</v>
      </c>
      <c r="Y383" s="119" t="s">
        <v>25</v>
      </c>
    </row>
    <row r="384" spans="1:25" hidden="1">
      <c r="A384" s="84">
        <v>43983</v>
      </c>
      <c r="B384" s="8">
        <v>3</v>
      </c>
      <c r="C384" s="9" t="s">
        <v>30</v>
      </c>
      <c r="D384" s="10" t="s">
        <v>31</v>
      </c>
      <c r="E384" s="11">
        <f>14340+1080</f>
        <v>15420</v>
      </c>
      <c r="F384" s="12">
        <f>SUM(E384*10%)</f>
        <v>1542</v>
      </c>
      <c r="G384" s="12">
        <f>SUM(E384*30%)</f>
        <v>4626</v>
      </c>
      <c r="H384" s="12">
        <f>SUM(E384*10%)</f>
        <v>1542</v>
      </c>
      <c r="I384" s="12">
        <f>E384+F384+G384+H384</f>
        <v>23130</v>
      </c>
      <c r="J384" s="12">
        <v>800</v>
      </c>
      <c r="K384" s="12">
        <v>400</v>
      </c>
      <c r="L384" s="124">
        <f>SUM(I384:K384)</f>
        <v>24330</v>
      </c>
      <c r="M384" s="12">
        <f>ROUND(SUM(E384+F384)/12,0)</f>
        <v>1414</v>
      </c>
      <c r="N384" s="12">
        <v>550</v>
      </c>
      <c r="O384" s="12">
        <f>ROUND(SUM(E384+F384)*12.5%,0)+75</f>
        <v>2195</v>
      </c>
      <c r="P384" s="12">
        <f>SUM(I384:O384)</f>
        <v>52819</v>
      </c>
      <c r="Q384" s="12">
        <f>ROUND(SUM(E384+F384)*12%,0)</f>
        <v>2035</v>
      </c>
      <c r="R384" s="28">
        <v>0</v>
      </c>
      <c r="S384" s="11">
        <v>200</v>
      </c>
      <c r="T384" s="11">
        <v>0</v>
      </c>
      <c r="U384" s="11">
        <v>0</v>
      </c>
      <c r="V384" s="14">
        <f>P384-(M384+N384+O384+Q384+R384+S384+T384)</f>
        <v>46425</v>
      </c>
      <c r="W384" s="15" t="s">
        <v>25</v>
      </c>
    </row>
    <row r="385" spans="1:25" hidden="1">
      <c r="A385" s="84">
        <v>44013</v>
      </c>
      <c r="B385" s="8">
        <v>3</v>
      </c>
      <c r="C385" s="9" t="s">
        <v>30</v>
      </c>
      <c r="D385" s="10" t="s">
        <v>31</v>
      </c>
      <c r="E385" s="27">
        <f>14340+1080</f>
        <v>15420</v>
      </c>
      <c r="F385" s="12">
        <f>SUM(E385*10%)</f>
        <v>1542</v>
      </c>
      <c r="G385" s="12">
        <f>SUM(E385*30%)</f>
        <v>4626</v>
      </c>
      <c r="H385" s="12">
        <f>SUM(E385*10%)</f>
        <v>1542</v>
      </c>
      <c r="I385" s="12">
        <f>E385+F385+G385+H385</f>
        <v>23130</v>
      </c>
      <c r="J385" s="12">
        <v>800</v>
      </c>
      <c r="K385" s="12">
        <v>400</v>
      </c>
      <c r="L385" s="124">
        <f>SUM(I385:K385)</f>
        <v>24330</v>
      </c>
      <c r="M385" s="12">
        <f>ROUND(SUM(E385+F385)/12,0)</f>
        <v>1414</v>
      </c>
      <c r="N385" s="12">
        <v>550</v>
      </c>
      <c r="O385" s="12">
        <f>ROUND(SUM(E385+F385)*12.5%,0)+75</f>
        <v>2195</v>
      </c>
      <c r="P385" s="12">
        <f>SUM(I385:O385)</f>
        <v>52819</v>
      </c>
      <c r="Q385" s="12">
        <f>ROUND(SUM(E385+F385)*12%,0)</f>
        <v>2035</v>
      </c>
      <c r="R385" s="28">
        <v>0</v>
      </c>
      <c r="S385" s="11">
        <v>200</v>
      </c>
      <c r="T385" s="11">
        <v>0</v>
      </c>
      <c r="U385" s="11">
        <v>0</v>
      </c>
      <c r="V385" s="14">
        <f>P385-(M385+N385+O385+Q385+R385+S385+T385)</f>
        <v>46425</v>
      </c>
      <c r="W385" s="15" t="s">
        <v>25</v>
      </c>
    </row>
    <row r="386" spans="1:25" hidden="1">
      <c r="A386" s="84">
        <v>44044</v>
      </c>
      <c r="B386" s="8">
        <v>3</v>
      </c>
      <c r="C386" s="9" t="s">
        <v>30</v>
      </c>
      <c r="D386" s="10" t="s">
        <v>31</v>
      </c>
      <c r="E386" s="27">
        <f>14340+1080</f>
        <v>15420</v>
      </c>
      <c r="F386" s="12">
        <f>SUM(E386*10%)</f>
        <v>1542</v>
      </c>
      <c r="G386" s="12">
        <f>SUM(E386*30%)</f>
        <v>4626</v>
      </c>
      <c r="H386" s="12">
        <f>SUM(E386*10%)</f>
        <v>1542</v>
      </c>
      <c r="I386" s="12">
        <f>E386+F386+G386+H386</f>
        <v>23130</v>
      </c>
      <c r="J386" s="12">
        <v>800</v>
      </c>
      <c r="K386" s="12">
        <v>400</v>
      </c>
      <c r="L386" s="124">
        <f>SUM(I386:K386)</f>
        <v>24330</v>
      </c>
      <c r="M386" s="12">
        <f>ROUND(SUM(E386+F386)/12,0)</f>
        <v>1414</v>
      </c>
      <c r="N386" s="12">
        <v>550</v>
      </c>
      <c r="O386" s="12">
        <f>ROUND(SUM(E386+F386)*12.5%,0)+75</f>
        <v>2195</v>
      </c>
      <c r="P386" s="12">
        <f>SUM(I386:O386)</f>
        <v>52819</v>
      </c>
      <c r="Q386" s="12">
        <f>ROUND(SUM(E386+F386)*12%,0)</f>
        <v>2035</v>
      </c>
      <c r="R386" s="28">
        <v>0</v>
      </c>
      <c r="S386" s="11">
        <v>200</v>
      </c>
      <c r="T386" s="11">
        <v>0</v>
      </c>
      <c r="U386" s="14">
        <v>0</v>
      </c>
      <c r="V386" s="14">
        <f>P386-(M386+N386+O386+Q386+R386+S386+T386)</f>
        <v>46425</v>
      </c>
      <c r="W386" s="15" t="s">
        <v>25</v>
      </c>
    </row>
    <row r="387" spans="1:25" hidden="1">
      <c r="A387" s="84">
        <v>44075</v>
      </c>
      <c r="B387" s="87">
        <v>3</v>
      </c>
      <c r="C387" s="9" t="s">
        <v>30</v>
      </c>
      <c r="D387" s="10" t="s">
        <v>31</v>
      </c>
      <c r="E387" s="27">
        <f>14340+1080</f>
        <v>15420</v>
      </c>
      <c r="F387" s="12">
        <f>SUM(E387*10%)</f>
        <v>1542</v>
      </c>
      <c r="G387" s="12">
        <f>SUM(E387*30%)</f>
        <v>4626</v>
      </c>
      <c r="H387" s="12">
        <f>SUM(E387*10%)</f>
        <v>1542</v>
      </c>
      <c r="I387" s="12">
        <f>E387+F387+G387+H387</f>
        <v>23130</v>
      </c>
      <c r="J387" s="12">
        <v>800</v>
      </c>
      <c r="K387" s="12">
        <v>400</v>
      </c>
      <c r="L387" s="124">
        <f>SUM(I387:K387)</f>
        <v>24330</v>
      </c>
      <c r="M387" s="12">
        <f>ROUND(SUM(E387+F387)/12,0)</f>
        <v>1414</v>
      </c>
      <c r="N387" s="12">
        <v>550</v>
      </c>
      <c r="O387" s="12">
        <f>ROUND(SUM(E387+F387)*12.5%,0)+75</f>
        <v>2195</v>
      </c>
      <c r="P387" s="12">
        <f>SUM(I387:O387)</f>
        <v>52819</v>
      </c>
      <c r="Q387" s="12">
        <f>ROUND(SUM(E387+F387)*12%,0)</f>
        <v>2035</v>
      </c>
      <c r="R387" s="28">
        <v>0</v>
      </c>
      <c r="S387" s="11">
        <v>200</v>
      </c>
      <c r="T387" s="11">
        <v>0</v>
      </c>
      <c r="U387" s="11">
        <v>0</v>
      </c>
      <c r="V387" s="14">
        <f>P387-(M387+N387+O387+Q387+R387+S387+T387)</f>
        <v>46425</v>
      </c>
      <c r="W387" s="15" t="s">
        <v>25</v>
      </c>
    </row>
    <row r="388" spans="1:25" hidden="1">
      <c r="A388" s="84">
        <v>44105</v>
      </c>
      <c r="B388" s="8">
        <v>3</v>
      </c>
      <c r="C388" s="9" t="s">
        <v>30</v>
      </c>
      <c r="D388" s="10" t="s">
        <v>31</v>
      </c>
      <c r="E388" s="11">
        <f>14340+1080</f>
        <v>15420</v>
      </c>
      <c r="F388" s="12">
        <f>SUM(E388*10%)</f>
        <v>1542</v>
      </c>
      <c r="G388" s="12">
        <f>SUM(E388*30%)</f>
        <v>4626</v>
      </c>
      <c r="H388" s="12">
        <f>SUM(E388*10%)</f>
        <v>1542</v>
      </c>
      <c r="I388" s="12">
        <f>E388+F388+G388+H388</f>
        <v>23130</v>
      </c>
      <c r="J388" s="12">
        <v>800</v>
      </c>
      <c r="K388" s="12">
        <v>400</v>
      </c>
      <c r="L388" s="124">
        <f>SUM(I388:K388)</f>
        <v>24330</v>
      </c>
      <c r="M388" s="12">
        <f>ROUND(SUM(E388+F388)/12,0)</f>
        <v>1414</v>
      </c>
      <c r="N388" s="12">
        <v>550</v>
      </c>
      <c r="O388" s="12">
        <f>ROUND(SUM(E388+F388)*12.5%,0)+75</f>
        <v>2195</v>
      </c>
      <c r="P388" s="12">
        <f>SUM(I388:O388)</f>
        <v>52819</v>
      </c>
      <c r="Q388" s="12">
        <f>ROUND(SUM(E388+F388)*12%,0)</f>
        <v>2035</v>
      </c>
      <c r="R388" s="28">
        <v>0</v>
      </c>
      <c r="S388" s="11">
        <v>200</v>
      </c>
      <c r="T388" s="11">
        <v>0</v>
      </c>
      <c r="U388" s="11">
        <v>0</v>
      </c>
      <c r="V388" s="14">
        <f>P388-(M388+N388+O388+Q388+R388+S388+T388)</f>
        <v>46425</v>
      </c>
      <c r="W388" s="15" t="s">
        <v>25</v>
      </c>
      <c r="X388" s="176"/>
      <c r="Y388" s="176"/>
    </row>
    <row r="389" spans="1:25" hidden="1">
      <c r="A389" s="84">
        <v>44136</v>
      </c>
      <c r="B389" s="87">
        <v>3</v>
      </c>
      <c r="C389" s="9" t="s">
        <v>30</v>
      </c>
      <c r="D389" s="10" t="s">
        <v>31</v>
      </c>
      <c r="E389" s="11">
        <f>14340+1080</f>
        <v>15420</v>
      </c>
      <c r="F389" s="12">
        <f>SUM(E389*10%)</f>
        <v>1542</v>
      </c>
      <c r="G389" s="12">
        <f>SUM(E389*30%)</f>
        <v>4626</v>
      </c>
      <c r="H389" s="12">
        <f>SUM(E389*10%)</f>
        <v>1542</v>
      </c>
      <c r="I389" s="12">
        <f>E389+F389+G389+H389</f>
        <v>23130</v>
      </c>
      <c r="J389" s="12">
        <v>800</v>
      </c>
      <c r="K389" s="12">
        <v>400</v>
      </c>
      <c r="L389" s="124">
        <f>SUM(I389:K389)</f>
        <v>24330</v>
      </c>
      <c r="M389" s="12">
        <f>ROUND(SUM(E389+F389)/12,0)</f>
        <v>1414</v>
      </c>
      <c r="N389" s="12">
        <v>550</v>
      </c>
      <c r="O389" s="12">
        <f>ROUND(SUM(E389+F389)*12.5%,0)+75</f>
        <v>2195</v>
      </c>
      <c r="P389" s="12">
        <f>SUM(I389:O389)</f>
        <v>52819</v>
      </c>
      <c r="Q389" s="12">
        <f>ROUND(SUM(E389+F389)*12%,0)</f>
        <v>2035</v>
      </c>
      <c r="R389" s="28">
        <v>0</v>
      </c>
      <c r="S389" s="11">
        <v>200</v>
      </c>
      <c r="T389" s="11">
        <v>0</v>
      </c>
      <c r="U389" s="11">
        <v>0</v>
      </c>
      <c r="V389" s="14">
        <f>P389-(M389+N389+O389+Q389+R389+S389+T389)</f>
        <v>46425</v>
      </c>
      <c r="W389" s="15" t="s">
        <v>25</v>
      </c>
      <c r="X389" s="176"/>
      <c r="Y389" s="176"/>
    </row>
    <row r="390" spans="1:25" hidden="1">
      <c r="A390" s="84">
        <v>44166</v>
      </c>
      <c r="B390" s="87">
        <v>3</v>
      </c>
      <c r="C390" s="9" t="s">
        <v>30</v>
      </c>
      <c r="D390" s="10" t="s">
        <v>31</v>
      </c>
      <c r="E390" s="11">
        <f>14340+1080</f>
        <v>15420</v>
      </c>
      <c r="F390" s="12">
        <f>SUM(E390*10%)</f>
        <v>1542</v>
      </c>
      <c r="G390" s="12">
        <f>SUM(E390*30%)</f>
        <v>4626</v>
      </c>
      <c r="H390" s="12">
        <f>SUM(E390*10%)</f>
        <v>1542</v>
      </c>
      <c r="I390" s="12">
        <f>E390+F390+G390+H390</f>
        <v>23130</v>
      </c>
      <c r="J390" s="12">
        <v>800</v>
      </c>
      <c r="K390" s="12">
        <v>400</v>
      </c>
      <c r="L390" s="124">
        <f>SUM(I390:K390)</f>
        <v>24330</v>
      </c>
      <c r="M390" s="12">
        <f>ROUND(SUM(E390+F390)/12,0)</f>
        <v>1414</v>
      </c>
      <c r="N390" s="12">
        <v>550</v>
      </c>
      <c r="O390" s="12">
        <f>ROUND(SUM(E390+F390)*12.5%,0)+75</f>
        <v>2195</v>
      </c>
      <c r="P390" s="12">
        <f>SUM(I390:O390)</f>
        <v>52819</v>
      </c>
      <c r="Q390" s="12">
        <f>ROUND(SUM(E390+F390)*12%,0)</f>
        <v>2035</v>
      </c>
      <c r="R390" s="28">
        <v>0</v>
      </c>
      <c r="S390" s="11">
        <v>200</v>
      </c>
      <c r="T390" s="11">
        <v>0</v>
      </c>
      <c r="U390" s="11">
        <v>0</v>
      </c>
      <c r="V390" s="14">
        <f>P390-(M390+N390+O390+Q390+R390+S390+T390)</f>
        <v>46425</v>
      </c>
      <c r="W390" s="15" t="s">
        <v>25</v>
      </c>
    </row>
    <row r="391" spans="1:25" hidden="1">
      <c r="A391" s="84">
        <v>44197</v>
      </c>
      <c r="B391" s="156">
        <v>5</v>
      </c>
      <c r="C391" s="9" t="s">
        <v>30</v>
      </c>
      <c r="D391" s="126" t="s">
        <v>31</v>
      </c>
      <c r="E391" s="127">
        <f>14340+1080</f>
        <v>15420</v>
      </c>
      <c r="F391" s="128">
        <f>SUM(E391*10%)</f>
        <v>1542</v>
      </c>
      <c r="G391" s="128">
        <f>SUM(E391*30%)</f>
        <v>4626</v>
      </c>
      <c r="H391" s="128">
        <f>SUM(E391*10%)</f>
        <v>1542</v>
      </c>
      <c r="I391" s="128">
        <f>E391+F391+G391+H391</f>
        <v>23130</v>
      </c>
      <c r="J391" s="128">
        <v>800</v>
      </c>
      <c r="K391" s="128">
        <v>400</v>
      </c>
      <c r="L391" s="124">
        <f>SUM(I391:K391)</f>
        <v>24330</v>
      </c>
      <c r="M391" s="128">
        <f>ROUND(SUM(E391+F391)/12,0)</f>
        <v>1414</v>
      </c>
      <c r="N391" s="128">
        <v>550</v>
      </c>
      <c r="O391" s="128">
        <f>ROUND(SUM(E391+F391)*12.5%,0)+75</f>
        <v>2195</v>
      </c>
      <c r="P391" s="128">
        <f>SUM(I391:O391)</f>
        <v>52819</v>
      </c>
      <c r="Q391" s="128">
        <f>ROUND(SUM(E391+F391)*12%,0)</f>
        <v>2035</v>
      </c>
      <c r="R391" s="141">
        <v>0</v>
      </c>
      <c r="S391" s="127">
        <v>200</v>
      </c>
      <c r="T391" s="127">
        <v>0</v>
      </c>
      <c r="U391" s="127">
        <v>0</v>
      </c>
      <c r="V391" s="130">
        <f>P391-(M391+N391+O391+Q391+R391+S391+T391)</f>
        <v>46425</v>
      </c>
      <c r="W391" s="15" t="s">
        <v>25</v>
      </c>
    </row>
    <row r="392" spans="1:25" hidden="1">
      <c r="A392" s="84">
        <v>44228</v>
      </c>
      <c r="B392" s="156">
        <v>5</v>
      </c>
      <c r="C392" s="9" t="s">
        <v>30</v>
      </c>
      <c r="D392" s="126" t="s">
        <v>31</v>
      </c>
      <c r="E392" s="127">
        <f>14340+1080</f>
        <v>15420</v>
      </c>
      <c r="F392" s="128">
        <f>SUM(E392*10%)</f>
        <v>1542</v>
      </c>
      <c r="G392" s="128">
        <f>SUM(E392*30%)</f>
        <v>4626</v>
      </c>
      <c r="H392" s="128">
        <f>SUM(E392*10%)</f>
        <v>1542</v>
      </c>
      <c r="I392" s="128">
        <f>E392+F392+G392+H392</f>
        <v>23130</v>
      </c>
      <c r="J392" s="128">
        <v>800</v>
      </c>
      <c r="K392" s="128">
        <v>400</v>
      </c>
      <c r="L392" s="124">
        <f>SUM(I392:K392)</f>
        <v>24330</v>
      </c>
      <c r="M392" s="128">
        <f>ROUND(SUM(E392+F392)/12,0)</f>
        <v>1414</v>
      </c>
      <c r="N392" s="128">
        <v>550</v>
      </c>
      <c r="O392" s="128">
        <f>ROUND(SUM(E392+F392)*12.5%,0)+75</f>
        <v>2195</v>
      </c>
      <c r="P392" s="128">
        <f>SUM(I392:O392)</f>
        <v>52819</v>
      </c>
      <c r="Q392" s="128">
        <f>ROUND(SUM(E392+F392)*12%,0)</f>
        <v>2035</v>
      </c>
      <c r="R392" s="141">
        <v>0</v>
      </c>
      <c r="S392" s="127">
        <v>200</v>
      </c>
      <c r="T392" s="127">
        <v>0</v>
      </c>
      <c r="U392" s="127">
        <v>0</v>
      </c>
      <c r="V392" s="130">
        <f>P392-(M392+N392+O392+Q392+R392+S392+T392)</f>
        <v>46425</v>
      </c>
      <c r="W392" s="15" t="s">
        <v>25</v>
      </c>
    </row>
    <row r="393" spans="1:25" hidden="1">
      <c r="A393" s="84">
        <v>44256</v>
      </c>
      <c r="B393" s="156">
        <v>3</v>
      </c>
      <c r="C393" s="9" t="s">
        <v>30</v>
      </c>
      <c r="D393" s="126" t="s">
        <v>31</v>
      </c>
      <c r="E393" s="127">
        <f>14340+1080</f>
        <v>15420</v>
      </c>
      <c r="F393" s="128">
        <f>SUM(E393*10%)</f>
        <v>1542</v>
      </c>
      <c r="G393" s="128">
        <f>SUM(E393*30%)</f>
        <v>4626</v>
      </c>
      <c r="H393" s="128">
        <f>SUM(E393*10%)</f>
        <v>1542</v>
      </c>
      <c r="I393" s="128">
        <f>E393+F393+G393+H393</f>
        <v>23130</v>
      </c>
      <c r="J393" s="128">
        <v>800</v>
      </c>
      <c r="K393" s="128">
        <v>400</v>
      </c>
      <c r="L393" s="124">
        <f>SUM(I393:K393)</f>
        <v>24330</v>
      </c>
      <c r="M393" s="128">
        <v>550</v>
      </c>
      <c r="N393" s="128">
        <f>ROUND(SUM(E393+F393)*12.5%,0)+75</f>
        <v>2195</v>
      </c>
      <c r="O393" s="128">
        <f>SUM(I393:N393)</f>
        <v>51405</v>
      </c>
      <c r="P393" s="128">
        <f>ROUND(SUM(E393+F393)*12%,0)</f>
        <v>2035</v>
      </c>
      <c r="Q393" s="128">
        <f>ROUND(SUM(E393+F393)*12%,0)</f>
        <v>2035</v>
      </c>
      <c r="R393" s="127">
        <v>200</v>
      </c>
      <c r="S393" s="127">
        <v>200</v>
      </c>
      <c r="T393" s="127">
        <v>0</v>
      </c>
      <c r="U393" s="127"/>
      <c r="V393" s="130">
        <f>O393-(L393+M393+N393+P393+Q393+R393+S393)</f>
        <v>19860</v>
      </c>
      <c r="W393" s="15" t="s">
        <v>25</v>
      </c>
    </row>
    <row r="394" spans="1:25" hidden="1">
      <c r="A394" s="84">
        <v>43922</v>
      </c>
      <c r="B394" s="38">
        <v>33</v>
      </c>
      <c r="C394" s="39" t="s">
        <v>82</v>
      </c>
      <c r="D394" s="40" t="s">
        <v>24</v>
      </c>
      <c r="E394" s="67">
        <v>18885</v>
      </c>
      <c r="F394" s="12">
        <f>SUM(E394*10%)+0.5</f>
        <v>1889</v>
      </c>
      <c r="G394" s="12">
        <f>SUM(E394*30%)-0.5</f>
        <v>5665</v>
      </c>
      <c r="H394" s="12">
        <f>SUM(E394*10%)+0.5</f>
        <v>1889</v>
      </c>
      <c r="I394" s="12">
        <f>E394+F394+G394+H394</f>
        <v>28328</v>
      </c>
      <c r="J394" s="12">
        <v>0</v>
      </c>
      <c r="K394" s="12">
        <v>0</v>
      </c>
      <c r="L394" s="124">
        <f>SUM(I394:K394)</f>
        <v>28328</v>
      </c>
      <c r="M394" s="12">
        <v>0</v>
      </c>
      <c r="N394" s="12">
        <v>0</v>
      </c>
      <c r="O394" s="12">
        <f>ROUND(SUM(E394+F394)*12.5%,0)+75</f>
        <v>2672</v>
      </c>
      <c r="P394" s="12">
        <f>SUM(I394:O394)</f>
        <v>59328</v>
      </c>
      <c r="Q394" s="12">
        <f>ROUND(SUM(E394+F394)*12%,0)</f>
        <v>2493</v>
      </c>
      <c r="R394" s="11">
        <v>0</v>
      </c>
      <c r="S394" s="11">
        <v>200</v>
      </c>
      <c r="T394" s="13">
        <v>0</v>
      </c>
      <c r="U394" s="13">
        <v>0</v>
      </c>
      <c r="V394" s="14">
        <f>P394-(M394+N394+O394+Q394+R394+S394+T394)</f>
        <v>53963</v>
      </c>
      <c r="W394" s="11">
        <v>1000</v>
      </c>
      <c r="X394" s="116">
        <f>V394-W394</f>
        <v>52963</v>
      </c>
      <c r="Y394" s="121" t="s">
        <v>73</v>
      </c>
    </row>
    <row r="395" spans="1:25" hidden="1">
      <c r="A395" s="84">
        <v>43952</v>
      </c>
      <c r="B395" s="38">
        <v>32</v>
      </c>
      <c r="C395" s="39" t="s">
        <v>82</v>
      </c>
      <c r="D395" s="40" t="s">
        <v>24</v>
      </c>
      <c r="E395" s="168">
        <v>18885</v>
      </c>
      <c r="F395" s="12">
        <f>SUM(E395*10%)+0.5</f>
        <v>1889</v>
      </c>
      <c r="G395" s="12">
        <f>SUM(E395*30%)-0.5</f>
        <v>5665</v>
      </c>
      <c r="H395" s="12">
        <f>SUM(E395*10%)+0.5</f>
        <v>1889</v>
      </c>
      <c r="I395" s="12">
        <f>E395+F395+G395+H395</f>
        <v>28328</v>
      </c>
      <c r="J395" s="12">
        <v>0</v>
      </c>
      <c r="K395" s="12">
        <v>0</v>
      </c>
      <c r="L395" s="124">
        <f>SUM(I395:K395)</f>
        <v>28328</v>
      </c>
      <c r="M395" s="12">
        <v>0</v>
      </c>
      <c r="N395" s="12">
        <v>0</v>
      </c>
      <c r="O395" s="12">
        <f>ROUND(SUM(E395+F395)*12.5%,0)+75</f>
        <v>2672</v>
      </c>
      <c r="P395" s="12">
        <f>SUM(I395:O395)</f>
        <v>59328</v>
      </c>
      <c r="Q395" s="12">
        <f>ROUND(SUM(E395+F395)*12%,0)</f>
        <v>2493</v>
      </c>
      <c r="R395" s="11">
        <v>0</v>
      </c>
      <c r="S395" s="11">
        <v>200</v>
      </c>
      <c r="T395" s="13">
        <v>0</v>
      </c>
      <c r="U395" s="13">
        <v>0</v>
      </c>
      <c r="V395" s="14">
        <f>P395-(M395+N395+O395+Q395+R395+S395+T395)</f>
        <v>53963</v>
      </c>
      <c r="W395" s="11"/>
      <c r="X395" s="116">
        <f>V395-W395</f>
        <v>53963</v>
      </c>
      <c r="Y395" s="121" t="s">
        <v>73</v>
      </c>
    </row>
    <row r="396" spans="1:25" hidden="1">
      <c r="A396" s="84">
        <v>43983</v>
      </c>
      <c r="B396" s="41">
        <v>31</v>
      </c>
      <c r="C396" s="92" t="s">
        <v>82</v>
      </c>
      <c r="D396" s="102" t="s">
        <v>24</v>
      </c>
      <c r="E396" s="213">
        <v>18885</v>
      </c>
      <c r="F396" s="12">
        <f>SUM(E396*10%)+0.5</f>
        <v>1889</v>
      </c>
      <c r="G396" s="12">
        <f>SUM(E396*30%)-0.5</f>
        <v>5665</v>
      </c>
      <c r="H396" s="12">
        <f>SUM(E396*10%)+0.5</f>
        <v>1889</v>
      </c>
      <c r="I396" s="12">
        <f>E396+F396+G396+H396</f>
        <v>28328</v>
      </c>
      <c r="J396" s="12">
        <v>0</v>
      </c>
      <c r="K396" s="12">
        <v>0</v>
      </c>
      <c r="L396" s="124">
        <f>SUM(I396:K396)</f>
        <v>28328</v>
      </c>
      <c r="M396" s="12">
        <v>0</v>
      </c>
      <c r="N396" s="12">
        <v>0</v>
      </c>
      <c r="O396" s="12">
        <f>ROUND(SUM(E396+F396)*12.5%,0)+75</f>
        <v>2672</v>
      </c>
      <c r="P396" s="12">
        <f>SUM(I396:O396)</f>
        <v>59328</v>
      </c>
      <c r="Q396" s="43">
        <f>ROUND(SUM(E396+F396)*12%,0)</f>
        <v>2493</v>
      </c>
      <c r="R396" s="42">
        <v>0</v>
      </c>
      <c r="S396" s="11">
        <v>200</v>
      </c>
      <c r="T396" s="13">
        <v>0</v>
      </c>
      <c r="U396" s="13">
        <v>0</v>
      </c>
      <c r="V396" s="14">
        <f>P396-(M396+N396+O396+Q396+R396+S396+T396)</f>
        <v>53963</v>
      </c>
      <c r="W396" s="30" t="s">
        <v>73</v>
      </c>
    </row>
    <row r="397" spans="1:25" hidden="1">
      <c r="A397" s="84">
        <v>44013</v>
      </c>
      <c r="B397" s="41">
        <v>31</v>
      </c>
      <c r="C397" s="92" t="s">
        <v>82</v>
      </c>
      <c r="D397" s="40" t="s">
        <v>24</v>
      </c>
      <c r="E397" s="67">
        <v>18885</v>
      </c>
      <c r="F397" s="12">
        <f>SUM(E397*10%)+0.5</f>
        <v>1889</v>
      </c>
      <c r="G397" s="12">
        <f>SUM(E397*30%)-0.5</f>
        <v>5665</v>
      </c>
      <c r="H397" s="12">
        <f>SUM(E397*10%)+0.5</f>
        <v>1889</v>
      </c>
      <c r="I397" s="12">
        <f>E397+F397+G397+H397</f>
        <v>28328</v>
      </c>
      <c r="J397" s="12">
        <v>0</v>
      </c>
      <c r="K397" s="12">
        <v>0</v>
      </c>
      <c r="L397" s="124">
        <f>SUM(I397:K397)</f>
        <v>28328</v>
      </c>
      <c r="M397" s="12">
        <v>0</v>
      </c>
      <c r="N397" s="12">
        <v>0</v>
      </c>
      <c r="O397" s="12">
        <f>ROUND(SUM(E397+F397)*12.5%,0)+75</f>
        <v>2672</v>
      </c>
      <c r="P397" s="12">
        <f>SUM(I397:O397)</f>
        <v>59328</v>
      </c>
      <c r="Q397" s="12">
        <f>ROUND(SUM(E397+F397)*12%,0)</f>
        <v>2493</v>
      </c>
      <c r="R397" s="11">
        <v>0</v>
      </c>
      <c r="S397" s="11">
        <v>200</v>
      </c>
      <c r="T397" s="13">
        <v>0</v>
      </c>
      <c r="U397" s="13">
        <v>0</v>
      </c>
      <c r="V397" s="14">
        <f>P397-(M397+N397+O397+Q397+R397+S397+T397)</f>
        <v>53963</v>
      </c>
      <c r="W397" s="30" t="s">
        <v>73</v>
      </c>
      <c r="X397" s="176"/>
      <c r="Y397" s="176"/>
    </row>
    <row r="398" spans="1:25" hidden="1">
      <c r="A398" s="84">
        <v>44044</v>
      </c>
      <c r="B398" s="41">
        <v>30</v>
      </c>
      <c r="C398" s="39" t="s">
        <v>82</v>
      </c>
      <c r="D398" s="40" t="s">
        <v>24</v>
      </c>
      <c r="E398" s="11">
        <v>18885</v>
      </c>
      <c r="F398" s="12">
        <f>SUM(E398*10%)+0.5</f>
        <v>1889</v>
      </c>
      <c r="G398" s="12">
        <f>SUM(E398*30%)-0.5</f>
        <v>5665</v>
      </c>
      <c r="H398" s="12">
        <f>SUM(E398*10%)+0.5</f>
        <v>1889</v>
      </c>
      <c r="I398" s="12">
        <f>E398+F398+G398+H398</f>
        <v>28328</v>
      </c>
      <c r="J398" s="12">
        <v>0</v>
      </c>
      <c r="K398" s="12">
        <v>0</v>
      </c>
      <c r="L398" s="124">
        <f>SUM(I398:K398)</f>
        <v>28328</v>
      </c>
      <c r="M398" s="12">
        <v>0</v>
      </c>
      <c r="N398" s="12">
        <v>0</v>
      </c>
      <c r="O398" s="12">
        <f>ROUND(SUM(E398+F398)*12.5%,0)+75</f>
        <v>2672</v>
      </c>
      <c r="P398" s="12">
        <f>SUM(I398:O398)</f>
        <v>59328</v>
      </c>
      <c r="Q398" s="12">
        <f>ROUND(SUM(E398+F398)*12%,0)</f>
        <v>2493</v>
      </c>
      <c r="R398" s="11">
        <v>0</v>
      </c>
      <c r="S398" s="11">
        <v>200</v>
      </c>
      <c r="T398" s="13">
        <v>0</v>
      </c>
      <c r="U398" s="13">
        <v>0</v>
      </c>
      <c r="V398" s="14">
        <f>P398-(M398+N398+O398+Q398+R398+S398+T398)</f>
        <v>53963</v>
      </c>
      <c r="W398" s="30" t="s">
        <v>73</v>
      </c>
      <c r="X398" s="176"/>
      <c r="Y398" s="176"/>
    </row>
    <row r="399" spans="1:25" hidden="1">
      <c r="A399" s="84">
        <v>44075</v>
      </c>
      <c r="B399" s="41">
        <v>30</v>
      </c>
      <c r="C399" s="39" t="s">
        <v>82</v>
      </c>
      <c r="D399" s="40" t="s">
        <v>24</v>
      </c>
      <c r="E399" s="11">
        <v>18885</v>
      </c>
      <c r="F399" s="59">
        <f>SUM(E399*10%)+0.5</f>
        <v>1889</v>
      </c>
      <c r="G399" s="59">
        <f>SUM(E399*30%)-0.5</f>
        <v>5665</v>
      </c>
      <c r="H399" s="59">
        <f>SUM(E399*10%)+0.5</f>
        <v>1889</v>
      </c>
      <c r="I399" s="12">
        <f>E399+F399+G399+H399</f>
        <v>28328</v>
      </c>
      <c r="J399" s="59">
        <v>0</v>
      </c>
      <c r="K399" s="59">
        <v>0</v>
      </c>
      <c r="L399" s="124">
        <f>SUM(I399:K399)</f>
        <v>28328</v>
      </c>
      <c r="M399" s="12">
        <v>0</v>
      </c>
      <c r="N399" s="59">
        <v>0</v>
      </c>
      <c r="O399" s="12">
        <f>ROUND(SUM(E399+F399)*12.5%,0)+75</f>
        <v>2672</v>
      </c>
      <c r="P399" s="12">
        <f>SUM(I399:O399)</f>
        <v>59328</v>
      </c>
      <c r="Q399" s="59">
        <f>ROUND(SUM(E399+F399)*12%,0)</f>
        <v>2493</v>
      </c>
      <c r="R399" s="11">
        <v>0</v>
      </c>
      <c r="S399" s="14">
        <v>200</v>
      </c>
      <c r="T399" s="108">
        <v>0</v>
      </c>
      <c r="U399" s="108">
        <v>0</v>
      </c>
      <c r="V399" s="14">
        <f>P399-(M399+N399+O399+Q399+R399+S399+T399)</f>
        <v>53963</v>
      </c>
      <c r="W399" s="30" t="s">
        <v>73</v>
      </c>
      <c r="X399" s="176"/>
      <c r="Y399" s="176"/>
    </row>
    <row r="400" spans="1:25" hidden="1">
      <c r="A400" s="84">
        <v>44105</v>
      </c>
      <c r="B400" s="38">
        <v>30</v>
      </c>
      <c r="C400" s="39" t="s">
        <v>82</v>
      </c>
      <c r="D400" s="40" t="s">
        <v>24</v>
      </c>
      <c r="E400" s="11">
        <f>18885+1889</f>
        <v>20774</v>
      </c>
      <c r="F400" s="12">
        <f>SUM(E400*10%)-0.4</f>
        <v>2077</v>
      </c>
      <c r="G400" s="12">
        <f>SUM(E400*30%)+0.8</f>
        <v>6233</v>
      </c>
      <c r="H400" s="12">
        <f>SUM(E400*10%)-0.4</f>
        <v>2077</v>
      </c>
      <c r="I400" s="12">
        <f>E400+F400+G400+H400</f>
        <v>31161</v>
      </c>
      <c r="J400" s="12">
        <v>0</v>
      </c>
      <c r="K400" s="12">
        <v>0</v>
      </c>
      <c r="L400" s="124">
        <f>SUM(I400:K400)</f>
        <v>31161</v>
      </c>
      <c r="M400" s="12">
        <v>0</v>
      </c>
      <c r="N400" s="12">
        <v>0</v>
      </c>
      <c r="O400" s="12">
        <f>ROUND(SUM(E400+F400)*12.5%,0)+75</f>
        <v>2931</v>
      </c>
      <c r="P400" s="12">
        <f>SUM(I400:O400)</f>
        <v>65253</v>
      </c>
      <c r="Q400" s="12">
        <f>ROUND(SUM(E400+F400)*12%,0)</f>
        <v>2742</v>
      </c>
      <c r="R400" s="11">
        <v>0</v>
      </c>
      <c r="S400" s="11">
        <v>200</v>
      </c>
      <c r="T400" s="13">
        <v>0</v>
      </c>
      <c r="U400" s="13">
        <v>0</v>
      </c>
      <c r="V400" s="14">
        <f>P400-(M400+N400+O400+Q400+R400+S400+T400)</f>
        <v>59380</v>
      </c>
      <c r="W400" s="30" t="s">
        <v>73</v>
      </c>
      <c r="X400" s="176"/>
      <c r="Y400" s="176"/>
    </row>
    <row r="401" spans="1:25" hidden="1">
      <c r="A401" s="84">
        <v>44136</v>
      </c>
      <c r="B401" s="89">
        <v>29</v>
      </c>
      <c r="C401" s="39" t="s">
        <v>82</v>
      </c>
      <c r="D401" s="40" t="s">
        <v>24</v>
      </c>
      <c r="E401" s="14">
        <f>18885+1889</f>
        <v>20774</v>
      </c>
      <c r="F401" s="12">
        <f>SUM(E401*10%)-0.4</f>
        <v>2077</v>
      </c>
      <c r="G401" s="12">
        <f>SUM(E401*30%)+0.8</f>
        <v>6233</v>
      </c>
      <c r="H401" s="12">
        <f>SUM(E401*10%)-0.4</f>
        <v>2077</v>
      </c>
      <c r="I401" s="12">
        <f>E401+F401+G401+H401</f>
        <v>31161</v>
      </c>
      <c r="J401" s="12">
        <v>0</v>
      </c>
      <c r="K401" s="12">
        <v>0</v>
      </c>
      <c r="L401" s="124">
        <f>SUM(I401:K401)</f>
        <v>31161</v>
      </c>
      <c r="M401" s="12">
        <v>0</v>
      </c>
      <c r="N401" s="12">
        <v>0</v>
      </c>
      <c r="O401" s="12">
        <f>ROUND(SUM(E401+F401)*12.5%,0)+75</f>
        <v>2931</v>
      </c>
      <c r="P401" s="12">
        <f>SUM(I401:O401)</f>
        <v>65253</v>
      </c>
      <c r="Q401" s="12">
        <f>ROUND(SUM(E401+F401)*12%,0)</f>
        <v>2742</v>
      </c>
      <c r="R401" s="11">
        <v>0</v>
      </c>
      <c r="S401" s="11">
        <v>200</v>
      </c>
      <c r="T401" s="13">
        <v>0</v>
      </c>
      <c r="U401" s="13">
        <v>0</v>
      </c>
      <c r="V401" s="14">
        <f>P401-(M401+N401+O401+Q401+R401+S401+T401)</f>
        <v>59380</v>
      </c>
      <c r="W401" s="30" t="s">
        <v>73</v>
      </c>
      <c r="X401" s="176"/>
      <c r="Y401" s="176"/>
    </row>
    <row r="402" spans="1:25" hidden="1">
      <c r="A402" s="84">
        <v>44166</v>
      </c>
      <c r="B402" s="89">
        <v>30</v>
      </c>
      <c r="C402" s="39" t="s">
        <v>82</v>
      </c>
      <c r="D402" s="40" t="s">
        <v>24</v>
      </c>
      <c r="E402" s="14">
        <f>18885+1889</f>
        <v>20774</v>
      </c>
      <c r="F402" s="12">
        <f>SUM(E402*10%)-0.4</f>
        <v>2077</v>
      </c>
      <c r="G402" s="12">
        <f>SUM(E402*30%)+0.8</f>
        <v>6233</v>
      </c>
      <c r="H402" s="12">
        <f>SUM(E402*10%)-0.4</f>
        <v>2077</v>
      </c>
      <c r="I402" s="12">
        <f>E402+F402+G402+H402</f>
        <v>31161</v>
      </c>
      <c r="J402" s="12">
        <v>0</v>
      </c>
      <c r="K402" s="12">
        <v>0</v>
      </c>
      <c r="L402" s="124">
        <f>SUM(I402:K402)</f>
        <v>31161</v>
      </c>
      <c r="M402" s="12">
        <v>0</v>
      </c>
      <c r="N402" s="12">
        <v>0</v>
      </c>
      <c r="O402" s="12">
        <f>ROUND(SUM(E402+F402)*12.5%,0)+75</f>
        <v>2931</v>
      </c>
      <c r="P402" s="12">
        <f>SUM(I402:O402)</f>
        <v>65253</v>
      </c>
      <c r="Q402" s="12">
        <f>ROUND(SUM(E402+F402)*12%,0)</f>
        <v>2742</v>
      </c>
      <c r="R402" s="11">
        <v>0</v>
      </c>
      <c r="S402" s="11">
        <v>200</v>
      </c>
      <c r="T402" s="13">
        <v>0</v>
      </c>
      <c r="U402" s="13">
        <v>0</v>
      </c>
      <c r="V402" s="14">
        <f>P402-(M402+N402+O402+Q402+R402+S402+T402)</f>
        <v>59380</v>
      </c>
      <c r="W402" s="30" t="s">
        <v>73</v>
      </c>
      <c r="X402" s="176"/>
      <c r="Y402" s="176"/>
    </row>
    <row r="403" spans="1:25" hidden="1">
      <c r="A403" s="84">
        <v>44197</v>
      </c>
      <c r="B403" s="125">
        <v>3</v>
      </c>
      <c r="C403" s="135" t="s">
        <v>82</v>
      </c>
      <c r="D403" s="40" t="s">
        <v>24</v>
      </c>
      <c r="E403" s="130">
        <f>18885+1889</f>
        <v>20774</v>
      </c>
      <c r="F403" s="128">
        <f>SUM(E403*10%)-0.4</f>
        <v>2077</v>
      </c>
      <c r="G403" s="128">
        <f>SUM(E403*30%)+0.8</f>
        <v>6233</v>
      </c>
      <c r="H403" s="128">
        <f>SUM(E403*10%)-0.4</f>
        <v>2077</v>
      </c>
      <c r="I403" s="128">
        <f>E403+F403+G403+H403</f>
        <v>31161</v>
      </c>
      <c r="J403" s="128">
        <v>0</v>
      </c>
      <c r="K403" s="128">
        <v>0</v>
      </c>
      <c r="L403" s="124">
        <f>SUM(I403:K403)</f>
        <v>31161</v>
      </c>
      <c r="M403" s="128">
        <v>0</v>
      </c>
      <c r="N403" s="128">
        <v>0</v>
      </c>
      <c r="O403" s="128">
        <f>ROUND(SUM(E403+F403)*12.5%,0)+75</f>
        <v>2931</v>
      </c>
      <c r="P403" s="128">
        <f>SUM(I403:O403)</f>
        <v>65253</v>
      </c>
      <c r="Q403" s="128">
        <f>ROUND(SUM(E403+F403)*12%,0)</f>
        <v>2742</v>
      </c>
      <c r="R403" s="127">
        <v>0</v>
      </c>
      <c r="S403" s="127">
        <v>200</v>
      </c>
      <c r="T403" s="129">
        <v>0</v>
      </c>
      <c r="U403" s="129">
        <v>0</v>
      </c>
      <c r="V403" s="130">
        <f>P403-(M403+N403+O403+Q403+R403+S403+T403)</f>
        <v>59380</v>
      </c>
      <c r="W403" s="30" t="s">
        <v>73</v>
      </c>
    </row>
    <row r="404" spans="1:25" hidden="1">
      <c r="A404" s="84">
        <v>44228</v>
      </c>
      <c r="B404" s="151">
        <v>19</v>
      </c>
      <c r="C404" s="135" t="s">
        <v>82</v>
      </c>
      <c r="D404" s="40" t="s">
        <v>24</v>
      </c>
      <c r="E404" s="130">
        <f>18885+1889</f>
        <v>20774</v>
      </c>
      <c r="F404" s="128">
        <f>SUM(E404*10%)-0.4</f>
        <v>2077</v>
      </c>
      <c r="G404" s="128">
        <f>SUM(E404*30%)+0.8</f>
        <v>6233</v>
      </c>
      <c r="H404" s="128">
        <f>SUM(E404*10%)-0.4</f>
        <v>2077</v>
      </c>
      <c r="I404" s="128">
        <f>E404+F404+G404+H404</f>
        <v>31161</v>
      </c>
      <c r="J404" s="128">
        <v>0</v>
      </c>
      <c r="K404" s="128">
        <v>0</v>
      </c>
      <c r="L404" s="124">
        <f>SUM(I404:K404)</f>
        <v>31161</v>
      </c>
      <c r="M404" s="128">
        <v>0</v>
      </c>
      <c r="N404" s="128">
        <v>0</v>
      </c>
      <c r="O404" s="128">
        <f>ROUND(SUM(E404+F404)*12.5%,0)+75</f>
        <v>2931</v>
      </c>
      <c r="P404" s="128">
        <f>SUM(I404:O404)</f>
        <v>65253</v>
      </c>
      <c r="Q404" s="128">
        <f>ROUND(SUM(E404+F404)*12%,0)</f>
        <v>2742</v>
      </c>
      <c r="R404" s="127">
        <v>0</v>
      </c>
      <c r="S404" s="127">
        <v>200</v>
      </c>
      <c r="T404" s="129">
        <v>0</v>
      </c>
      <c r="U404" s="129">
        <v>0</v>
      </c>
      <c r="V404" s="130">
        <f>P404-(M404+N404+O404+Q404+R404+S404+T404)</f>
        <v>59380</v>
      </c>
      <c r="W404" s="30" t="s">
        <v>73</v>
      </c>
    </row>
    <row r="405" spans="1:25" hidden="1">
      <c r="A405" s="84">
        <v>44256</v>
      </c>
      <c r="B405" s="151">
        <v>16</v>
      </c>
      <c r="C405" s="135" t="s">
        <v>82</v>
      </c>
      <c r="D405" s="40" t="s">
        <v>24</v>
      </c>
      <c r="E405" s="130">
        <f>18885+1889</f>
        <v>20774</v>
      </c>
      <c r="F405" s="128">
        <f>SUM(E405*10%)-0.4</f>
        <v>2077</v>
      </c>
      <c r="G405" s="128">
        <f>SUM(E405*30%)+0.8</f>
        <v>6233</v>
      </c>
      <c r="H405" s="128">
        <f>SUM(E405*10%)-0.4</f>
        <v>2077</v>
      </c>
      <c r="I405" s="128">
        <f>E405+F405+G405+H405</f>
        <v>31161</v>
      </c>
      <c r="J405" s="128">
        <v>0</v>
      </c>
      <c r="K405" s="128">
        <v>0</v>
      </c>
      <c r="L405" s="124">
        <f>SUM(I405:K405)</f>
        <v>31161</v>
      </c>
      <c r="M405" s="128">
        <v>0</v>
      </c>
      <c r="N405" s="128">
        <f>ROUND(SUM(E405+F405)*12.5%,0)+75</f>
        <v>2931</v>
      </c>
      <c r="O405" s="128">
        <f>SUM(I405:N405)</f>
        <v>65253</v>
      </c>
      <c r="P405" s="128">
        <f>ROUND(SUM(E405+F405)*12%,0)</f>
        <v>2742</v>
      </c>
      <c r="Q405" s="128">
        <f>ROUND(SUM(E405+F405)*12%,0)</f>
        <v>2742</v>
      </c>
      <c r="R405" s="127">
        <v>200</v>
      </c>
      <c r="S405" s="127">
        <v>200</v>
      </c>
      <c r="T405" s="129">
        <v>0</v>
      </c>
      <c r="U405" s="129"/>
      <c r="V405" s="130">
        <f>O405-(L405+M405+N405+P405+Q405+R405+S405)</f>
        <v>25277</v>
      </c>
      <c r="W405" s="30" t="s">
        <v>73</v>
      </c>
    </row>
    <row r="406" spans="1:25" hidden="1">
      <c r="A406" s="84">
        <v>43922</v>
      </c>
      <c r="B406" s="89">
        <v>32</v>
      </c>
      <c r="C406" s="39" t="s">
        <v>78</v>
      </c>
      <c r="D406" s="40" t="s">
        <v>24</v>
      </c>
      <c r="E406" s="14">
        <v>34000</v>
      </c>
      <c r="F406" s="12">
        <v>0</v>
      </c>
      <c r="G406" s="12">
        <v>0</v>
      </c>
      <c r="H406" s="12">
        <v>0</v>
      </c>
      <c r="I406" s="12"/>
      <c r="J406" s="12">
        <v>0</v>
      </c>
      <c r="K406" s="12">
        <v>0</v>
      </c>
      <c r="L406" s="124">
        <v>34000</v>
      </c>
      <c r="M406" s="12">
        <v>0</v>
      </c>
      <c r="N406" s="12">
        <v>0</v>
      </c>
      <c r="O406" s="12">
        <v>0</v>
      </c>
      <c r="P406" s="12">
        <f>E406</f>
        <v>34000</v>
      </c>
      <c r="Q406" s="12">
        <v>0</v>
      </c>
      <c r="R406" s="11">
        <v>0</v>
      </c>
      <c r="S406" s="28">
        <v>200</v>
      </c>
      <c r="T406" s="23">
        <v>0</v>
      </c>
      <c r="U406" s="23">
        <v>0</v>
      </c>
      <c r="V406" s="14">
        <f>P406-(Q406+R406+S406+T406)</f>
        <v>33800</v>
      </c>
      <c r="W406" s="11">
        <v>1100</v>
      </c>
      <c r="X406" s="116">
        <f>V406-W406</f>
        <v>32700</v>
      </c>
      <c r="Y406" s="121" t="s">
        <v>79</v>
      </c>
    </row>
    <row r="407" spans="1:25" hidden="1">
      <c r="A407" s="84">
        <v>43952</v>
      </c>
      <c r="B407" s="89">
        <v>31</v>
      </c>
      <c r="C407" s="39" t="s">
        <v>78</v>
      </c>
      <c r="D407" s="40" t="s">
        <v>24</v>
      </c>
      <c r="E407" s="14">
        <v>34000</v>
      </c>
      <c r="F407" s="12">
        <v>0</v>
      </c>
      <c r="G407" s="12">
        <v>0</v>
      </c>
      <c r="H407" s="12">
        <v>0</v>
      </c>
      <c r="I407" s="12">
        <f>E407+F407+G407+H407</f>
        <v>34000</v>
      </c>
      <c r="J407" s="12">
        <v>0</v>
      </c>
      <c r="K407" s="12">
        <v>0</v>
      </c>
      <c r="L407" s="124">
        <f>SUM(I407:K407)</f>
        <v>34000</v>
      </c>
      <c r="M407" s="12">
        <v>0</v>
      </c>
      <c r="N407" s="12">
        <v>0</v>
      </c>
      <c r="O407" s="12">
        <v>0</v>
      </c>
      <c r="P407" s="12">
        <f>E407</f>
        <v>34000</v>
      </c>
      <c r="Q407" s="12">
        <v>0</v>
      </c>
      <c r="R407" s="11">
        <v>0</v>
      </c>
      <c r="S407" s="28">
        <v>200</v>
      </c>
      <c r="T407" s="23">
        <v>0</v>
      </c>
      <c r="U407" s="23">
        <v>0</v>
      </c>
      <c r="V407" s="14">
        <f>P407-(Q407+R407+S407+T407)</f>
        <v>33800</v>
      </c>
      <c r="W407" s="11"/>
      <c r="X407" s="116">
        <f>V407-W407</f>
        <v>33800</v>
      </c>
      <c r="Y407" s="121" t="s">
        <v>79</v>
      </c>
    </row>
    <row r="408" spans="1:25" hidden="1">
      <c r="A408" s="84">
        <v>43983</v>
      </c>
      <c r="B408" s="89">
        <v>30</v>
      </c>
      <c r="C408" s="39" t="s">
        <v>78</v>
      </c>
      <c r="D408" s="40" t="s">
        <v>24</v>
      </c>
      <c r="E408" s="14">
        <v>34000</v>
      </c>
      <c r="F408" s="12">
        <v>0</v>
      </c>
      <c r="G408" s="12">
        <v>0</v>
      </c>
      <c r="H408" s="12">
        <v>0</v>
      </c>
      <c r="I408" s="12">
        <f>E408+F408+G408+H408</f>
        <v>34000</v>
      </c>
      <c r="J408" s="12">
        <v>0</v>
      </c>
      <c r="K408" s="12">
        <v>0</v>
      </c>
      <c r="L408" s="124">
        <f>SUM(I408:K408)</f>
        <v>34000</v>
      </c>
      <c r="M408" s="12">
        <v>0</v>
      </c>
      <c r="N408" s="12">
        <v>0</v>
      </c>
      <c r="O408" s="12">
        <v>0</v>
      </c>
      <c r="P408" s="12">
        <f>E408</f>
        <v>34000</v>
      </c>
      <c r="Q408" s="12">
        <v>0</v>
      </c>
      <c r="R408" s="11">
        <v>0</v>
      </c>
      <c r="S408" s="60">
        <v>200</v>
      </c>
      <c r="T408" s="36">
        <v>0</v>
      </c>
      <c r="U408" s="36">
        <v>0</v>
      </c>
      <c r="V408" s="14">
        <f>P408-(Q408+R408+S408+T408)</f>
        <v>33800</v>
      </c>
      <c r="W408" s="30" t="s">
        <v>79</v>
      </c>
    </row>
    <row r="409" spans="1:25" hidden="1">
      <c r="A409" s="84">
        <v>44013</v>
      </c>
      <c r="B409" s="89">
        <v>30</v>
      </c>
      <c r="C409" s="39" t="s">
        <v>78</v>
      </c>
      <c r="D409" s="40" t="s">
        <v>24</v>
      </c>
      <c r="E409" s="14">
        <v>34000</v>
      </c>
      <c r="F409" s="12">
        <v>0</v>
      </c>
      <c r="G409" s="12">
        <v>0</v>
      </c>
      <c r="H409" s="12">
        <v>0</v>
      </c>
      <c r="I409" s="12">
        <f>E409+F409+G409+H409</f>
        <v>34000</v>
      </c>
      <c r="J409" s="12">
        <v>0</v>
      </c>
      <c r="K409" s="12">
        <v>0</v>
      </c>
      <c r="L409" s="124">
        <f>SUM(I409:K409)</f>
        <v>34000</v>
      </c>
      <c r="M409" s="12">
        <v>0</v>
      </c>
      <c r="N409" s="12">
        <v>0</v>
      </c>
      <c r="O409" s="12">
        <v>0</v>
      </c>
      <c r="P409" s="12">
        <f>E409</f>
        <v>34000</v>
      </c>
      <c r="Q409" s="12">
        <v>0</v>
      </c>
      <c r="R409" s="11">
        <v>0</v>
      </c>
      <c r="S409" s="28">
        <v>200</v>
      </c>
      <c r="T409" s="23">
        <v>0</v>
      </c>
      <c r="U409" s="23">
        <v>0</v>
      </c>
      <c r="V409" s="14">
        <f>P409-(Q409+R409+S409+T409)</f>
        <v>33800</v>
      </c>
      <c r="W409" s="30" t="s">
        <v>79</v>
      </c>
    </row>
    <row r="410" spans="1:25" hidden="1">
      <c r="A410" s="84">
        <v>44044</v>
      </c>
      <c r="B410" s="49">
        <v>66</v>
      </c>
      <c r="C410" s="39" t="s">
        <v>78</v>
      </c>
      <c r="D410" s="40" t="s">
        <v>24</v>
      </c>
      <c r="E410" s="11">
        <v>20717</v>
      </c>
      <c r="F410" s="59">
        <f>SUM(E410*10%)+0.3</f>
        <v>2072.0000000000005</v>
      </c>
      <c r="G410" s="59">
        <f>SUM(E410*30%)-0.1</f>
        <v>6214.9999999999991</v>
      </c>
      <c r="H410" s="59">
        <f>SUM(E410*10%)+0.3</f>
        <v>2072.0000000000005</v>
      </c>
      <c r="I410" s="12">
        <f>E410+F410+G410+H410</f>
        <v>31076</v>
      </c>
      <c r="J410" s="59">
        <v>0</v>
      </c>
      <c r="K410" s="59">
        <v>0</v>
      </c>
      <c r="L410" s="124">
        <f>SUM(I410:K410)</f>
        <v>31076</v>
      </c>
      <c r="M410" s="12">
        <v>0</v>
      </c>
      <c r="N410" s="59">
        <v>0</v>
      </c>
      <c r="O410" s="12">
        <f>ROUND(SUM(E410+F410)*12.5%,0)+75</f>
        <v>2924</v>
      </c>
      <c r="P410" s="12">
        <f>SUM(I410:O410)</f>
        <v>65076</v>
      </c>
      <c r="Q410" s="59">
        <f>ROUND(SUM(E410+F410)*12%,0)</f>
        <v>2735</v>
      </c>
      <c r="R410" s="11">
        <v>0</v>
      </c>
      <c r="S410" s="60">
        <v>200</v>
      </c>
      <c r="T410" s="36">
        <v>0</v>
      </c>
      <c r="U410" s="36">
        <v>0</v>
      </c>
      <c r="V410" s="14">
        <f>P410-(M410+N410+O410+Q410+R410+S410+T410)</f>
        <v>59217</v>
      </c>
      <c r="W410" s="30" t="s">
        <v>79</v>
      </c>
    </row>
    <row r="411" spans="1:25" hidden="1">
      <c r="A411" s="84">
        <v>44075</v>
      </c>
      <c r="B411" s="49">
        <v>65</v>
      </c>
      <c r="C411" s="39" t="s">
        <v>78</v>
      </c>
      <c r="D411" s="40" t="s">
        <v>24</v>
      </c>
      <c r="E411" s="14">
        <v>20717</v>
      </c>
      <c r="F411" s="12">
        <f>SUM(E411*10%)+0.3</f>
        <v>2072.0000000000005</v>
      </c>
      <c r="G411" s="12">
        <f>SUM(E411*30%)-0.1</f>
        <v>6214.9999999999991</v>
      </c>
      <c r="H411" s="12">
        <f>SUM(E411*10%)+0.3</f>
        <v>2072.0000000000005</v>
      </c>
      <c r="I411" s="12">
        <f>E411+F411+G411+H411</f>
        <v>31076</v>
      </c>
      <c r="J411" s="12">
        <v>0</v>
      </c>
      <c r="K411" s="12">
        <v>0</v>
      </c>
      <c r="L411" s="124">
        <f>SUM(I411:K411)</f>
        <v>31076</v>
      </c>
      <c r="M411" s="12">
        <v>0</v>
      </c>
      <c r="N411" s="12">
        <v>0</v>
      </c>
      <c r="O411" s="12">
        <f>ROUND(SUM(E411+F411)*12.5%,0)+75</f>
        <v>2924</v>
      </c>
      <c r="P411" s="12">
        <f>SUM(I411:O411)</f>
        <v>65076</v>
      </c>
      <c r="Q411" s="12">
        <f>ROUND(SUM(E411+F411)*12%,0)</f>
        <v>2735</v>
      </c>
      <c r="R411" s="11">
        <v>0</v>
      </c>
      <c r="S411" s="28">
        <v>200</v>
      </c>
      <c r="T411" s="23">
        <v>0</v>
      </c>
      <c r="U411" s="23">
        <v>0</v>
      </c>
      <c r="V411" s="14">
        <f>P411-(M411+N411+O411+Q411+R411+S411+T411)</f>
        <v>59217</v>
      </c>
      <c r="W411" s="30" t="s">
        <v>79</v>
      </c>
    </row>
    <row r="412" spans="1:25" hidden="1">
      <c r="A412" s="84">
        <v>44105</v>
      </c>
      <c r="B412" s="49">
        <v>65</v>
      </c>
      <c r="C412" s="74" t="s">
        <v>78</v>
      </c>
      <c r="D412" s="40" t="s">
        <v>24</v>
      </c>
      <c r="E412" s="14">
        <v>20717</v>
      </c>
      <c r="F412" s="12">
        <f>SUM(E412*10%)+0.3</f>
        <v>2072.0000000000005</v>
      </c>
      <c r="G412" s="12">
        <f>SUM(E412*30%)-0.1</f>
        <v>6214.9999999999991</v>
      </c>
      <c r="H412" s="12">
        <f>SUM(E412*10%)+0.3</f>
        <v>2072.0000000000005</v>
      </c>
      <c r="I412" s="12">
        <f>E412+F412+G412+H412</f>
        <v>31076</v>
      </c>
      <c r="J412" s="12">
        <v>0</v>
      </c>
      <c r="K412" s="12">
        <v>0</v>
      </c>
      <c r="L412" s="124">
        <f>SUM(I412:K412)</f>
        <v>31076</v>
      </c>
      <c r="M412" s="12">
        <v>0</v>
      </c>
      <c r="N412" s="12">
        <v>0</v>
      </c>
      <c r="O412" s="12">
        <f>ROUND(SUM(E412+F412)*12.5%,0)+75</f>
        <v>2924</v>
      </c>
      <c r="P412" s="12">
        <f>SUM(I412:O412)</f>
        <v>65076</v>
      </c>
      <c r="Q412" s="12">
        <f>ROUND(SUM(E412+F412)*12%,0)</f>
        <v>2735</v>
      </c>
      <c r="R412" s="11">
        <v>0</v>
      </c>
      <c r="S412" s="28">
        <v>200</v>
      </c>
      <c r="T412" s="23">
        <v>0</v>
      </c>
      <c r="U412" s="23">
        <v>0</v>
      </c>
      <c r="V412" s="14">
        <f>P412-(M412+N412+O412+Q412+R412+S412+T412)</f>
        <v>59217</v>
      </c>
      <c r="W412" s="30" t="s">
        <v>79</v>
      </c>
    </row>
    <row r="413" spans="1:25" hidden="1">
      <c r="A413" s="84">
        <v>44136</v>
      </c>
      <c r="B413" s="49">
        <v>64</v>
      </c>
      <c r="C413" s="74" t="s">
        <v>78</v>
      </c>
      <c r="D413" s="40" t="s">
        <v>24</v>
      </c>
      <c r="E413" s="14">
        <v>20717</v>
      </c>
      <c r="F413" s="12">
        <f>SUM(E413*10%)+0.3</f>
        <v>2072.0000000000005</v>
      </c>
      <c r="G413" s="12">
        <f>SUM(E413*30%)-0.1</f>
        <v>6214.9999999999991</v>
      </c>
      <c r="H413" s="12">
        <f>SUM(E413*10%)+0.3</f>
        <v>2072.0000000000005</v>
      </c>
      <c r="I413" s="12">
        <f>E413+F413+G413+H413</f>
        <v>31076</v>
      </c>
      <c r="J413" s="12">
        <v>0</v>
      </c>
      <c r="K413" s="12">
        <v>0</v>
      </c>
      <c r="L413" s="124">
        <f>SUM(I413:K413)</f>
        <v>31076</v>
      </c>
      <c r="M413" s="12">
        <v>0</v>
      </c>
      <c r="N413" s="12">
        <v>0</v>
      </c>
      <c r="O413" s="12">
        <f>ROUND(SUM(E413+F413)*12.5%,0)+75</f>
        <v>2924</v>
      </c>
      <c r="P413" s="12">
        <f>SUM(I413:O413)</f>
        <v>65076</v>
      </c>
      <c r="Q413" s="12">
        <f>ROUND(SUM(E413+F413)*12%,0)</f>
        <v>2735</v>
      </c>
      <c r="R413" s="11">
        <v>0</v>
      </c>
      <c r="S413" s="28">
        <v>200</v>
      </c>
      <c r="T413" s="23">
        <v>0</v>
      </c>
      <c r="U413" s="23">
        <v>0</v>
      </c>
      <c r="V413" s="14">
        <f>P413-(M413+N413+O413+Q413+R413+S413+T413)</f>
        <v>59217</v>
      </c>
      <c r="W413" s="30" t="s">
        <v>79</v>
      </c>
      <c r="X413" s="176"/>
      <c r="Y413" s="176"/>
    </row>
    <row r="414" spans="1:25" hidden="1">
      <c r="A414" s="84">
        <v>43922</v>
      </c>
      <c r="B414" s="10">
        <v>18</v>
      </c>
      <c r="C414" s="61" t="s">
        <v>60</v>
      </c>
      <c r="D414" s="62" t="s">
        <v>24</v>
      </c>
      <c r="E414" s="11">
        <f>17933+717</f>
        <v>18650</v>
      </c>
      <c r="F414" s="59">
        <f>SUM(E414*10%)</f>
        <v>1865</v>
      </c>
      <c r="G414" s="59">
        <f>SUM(E414*30%)</f>
        <v>5595</v>
      </c>
      <c r="H414" s="59">
        <f>SUM(E414*10%)</f>
        <v>1865</v>
      </c>
      <c r="I414" s="12">
        <f>E414+F414+G414+H414</f>
        <v>27975</v>
      </c>
      <c r="J414" s="59">
        <v>0</v>
      </c>
      <c r="K414" s="59">
        <v>0</v>
      </c>
      <c r="L414" s="124">
        <f>SUM(I414:K414)</f>
        <v>27975</v>
      </c>
      <c r="M414" s="12">
        <v>0</v>
      </c>
      <c r="N414" s="59">
        <v>0</v>
      </c>
      <c r="O414" s="12">
        <f>ROUND(SUM(E414+F414)*12.5%,0)+75</f>
        <v>2639</v>
      </c>
      <c r="P414" s="12">
        <f>SUM(I414:O414)</f>
        <v>58589</v>
      </c>
      <c r="Q414" s="59">
        <f>ROUND(SUM(E414+F414)*12%,0)</f>
        <v>2462</v>
      </c>
      <c r="R414" s="11">
        <v>0</v>
      </c>
      <c r="S414" s="14">
        <v>200</v>
      </c>
      <c r="T414" s="14">
        <v>0</v>
      </c>
      <c r="U414" s="14">
        <v>0</v>
      </c>
      <c r="V414" s="14">
        <f>P414-(M414+N414+O414+Q414+R414+S414+T414)</f>
        <v>53288</v>
      </c>
      <c r="W414" s="11">
        <v>1000</v>
      </c>
      <c r="X414" s="116">
        <f>V414-W414</f>
        <v>52288</v>
      </c>
      <c r="Y414" s="122" t="s">
        <v>25</v>
      </c>
    </row>
    <row r="415" spans="1:25" hidden="1">
      <c r="A415" s="84">
        <v>43952</v>
      </c>
      <c r="B415" s="10">
        <v>18</v>
      </c>
      <c r="C415" s="39" t="s">
        <v>60</v>
      </c>
      <c r="D415" s="40" t="s">
        <v>24</v>
      </c>
      <c r="E415" s="11">
        <f>17933+717</f>
        <v>18650</v>
      </c>
      <c r="F415" s="12">
        <f>SUM(E415*10%)</f>
        <v>1865</v>
      </c>
      <c r="G415" s="12">
        <f>SUM(E415*30%)</f>
        <v>5595</v>
      </c>
      <c r="H415" s="12">
        <f>SUM(E415*10%)</f>
        <v>1865</v>
      </c>
      <c r="I415" s="12">
        <f>E415+F415+G415+H415</f>
        <v>27975</v>
      </c>
      <c r="J415" s="12">
        <v>0</v>
      </c>
      <c r="K415" s="12">
        <v>0</v>
      </c>
      <c r="L415" s="124">
        <f>SUM(I415:K415)</f>
        <v>27975</v>
      </c>
      <c r="M415" s="12">
        <v>0</v>
      </c>
      <c r="N415" s="12">
        <v>0</v>
      </c>
      <c r="O415" s="12">
        <f>ROUND(SUM(E415+F415)*12.5%,0)+75</f>
        <v>2639</v>
      </c>
      <c r="P415" s="12">
        <f>SUM(I415:O415)</f>
        <v>58589</v>
      </c>
      <c r="Q415" s="12">
        <f>ROUND(SUM(E415+F415)*12%,0)</f>
        <v>2462</v>
      </c>
      <c r="R415" s="11">
        <v>0</v>
      </c>
      <c r="S415" s="11">
        <v>200</v>
      </c>
      <c r="T415" s="11">
        <v>0</v>
      </c>
      <c r="U415" s="11">
        <v>0</v>
      </c>
      <c r="V415" s="14">
        <f>P415-(M415+N415+O415+Q415+R415+S415+T415)</f>
        <v>53288</v>
      </c>
      <c r="W415" s="11"/>
      <c r="X415" s="116">
        <f>V415-W415</f>
        <v>53288</v>
      </c>
      <c r="Y415" s="122" t="s">
        <v>25</v>
      </c>
    </row>
    <row r="416" spans="1:25" hidden="1">
      <c r="A416" s="84">
        <v>43983</v>
      </c>
      <c r="B416" s="10">
        <v>17</v>
      </c>
      <c r="C416" s="39" t="s">
        <v>60</v>
      </c>
      <c r="D416" s="40" t="s">
        <v>24</v>
      </c>
      <c r="E416" s="27">
        <f>17933+717</f>
        <v>18650</v>
      </c>
      <c r="F416" s="12">
        <f>SUM(E416*10%)</f>
        <v>1865</v>
      </c>
      <c r="G416" s="12">
        <f>SUM(E416*30%)</f>
        <v>5595</v>
      </c>
      <c r="H416" s="12">
        <f>SUM(E416*10%)</f>
        <v>1865</v>
      </c>
      <c r="I416" s="12">
        <f>E416+F416+G416+H416</f>
        <v>27975</v>
      </c>
      <c r="J416" s="12">
        <v>0</v>
      </c>
      <c r="K416" s="12">
        <v>0</v>
      </c>
      <c r="L416" s="124">
        <f>SUM(I416:K416)</f>
        <v>27975</v>
      </c>
      <c r="M416" s="12">
        <v>0</v>
      </c>
      <c r="N416" s="12">
        <v>0</v>
      </c>
      <c r="O416" s="12">
        <f>ROUND(SUM(E416+F416)*12.5%,0)+75</f>
        <v>2639</v>
      </c>
      <c r="P416" s="12">
        <f>SUM(I416:O416)</f>
        <v>58589</v>
      </c>
      <c r="Q416" s="12">
        <f>ROUND(SUM(E416+F416)*12%,0)</f>
        <v>2462</v>
      </c>
      <c r="R416" s="11">
        <v>0</v>
      </c>
      <c r="S416" s="11">
        <v>200</v>
      </c>
      <c r="T416" s="11">
        <v>0</v>
      </c>
      <c r="U416" s="11">
        <v>0</v>
      </c>
      <c r="V416" s="14">
        <f>P416-(M416+N416+O416+Q416+R416+S416+T416)</f>
        <v>53288</v>
      </c>
      <c r="W416" s="50" t="s">
        <v>25</v>
      </c>
    </row>
    <row r="417" spans="1:25" hidden="1">
      <c r="A417" s="84">
        <v>44013</v>
      </c>
      <c r="B417" s="10">
        <v>18</v>
      </c>
      <c r="C417" s="39" t="s">
        <v>60</v>
      </c>
      <c r="D417" s="40" t="s">
        <v>24</v>
      </c>
      <c r="E417" s="11">
        <f>17933+717</f>
        <v>18650</v>
      </c>
      <c r="F417" s="59">
        <f>SUM(E417*10%)</f>
        <v>1865</v>
      </c>
      <c r="G417" s="59">
        <f>SUM(E417*30%)</f>
        <v>5595</v>
      </c>
      <c r="H417" s="59">
        <f>SUM(E417*10%)</f>
        <v>1865</v>
      </c>
      <c r="I417" s="12">
        <f>E417+F417+G417+H417</f>
        <v>27975</v>
      </c>
      <c r="J417" s="59">
        <v>0</v>
      </c>
      <c r="K417" s="59">
        <v>0</v>
      </c>
      <c r="L417" s="124">
        <f>SUM(I417:K417)</f>
        <v>27975</v>
      </c>
      <c r="M417" s="59">
        <v>0</v>
      </c>
      <c r="N417" s="59">
        <v>0</v>
      </c>
      <c r="O417" s="12">
        <f>ROUND(SUM(E417+F417)*12.5%,0)+75</f>
        <v>2639</v>
      </c>
      <c r="P417" s="12">
        <f>SUM(I417:O417)</f>
        <v>58589</v>
      </c>
      <c r="Q417" s="59">
        <f>ROUND(SUM(E417+F417)*12%,0)</f>
        <v>2462</v>
      </c>
      <c r="R417" s="11">
        <v>0</v>
      </c>
      <c r="S417" s="14">
        <v>200</v>
      </c>
      <c r="T417" s="14">
        <v>0</v>
      </c>
      <c r="U417" s="14">
        <v>0</v>
      </c>
      <c r="V417" s="14">
        <f>P417-(M417+N417+O417+Q417+R417+S417+T417)</f>
        <v>53288</v>
      </c>
      <c r="W417" s="50" t="s">
        <v>25</v>
      </c>
    </row>
    <row r="418" spans="1:25" hidden="1">
      <c r="A418" s="84">
        <v>44044</v>
      </c>
      <c r="B418" s="10">
        <v>18</v>
      </c>
      <c r="C418" s="39" t="s">
        <v>60</v>
      </c>
      <c r="D418" s="40" t="s">
        <v>24</v>
      </c>
      <c r="E418" s="11">
        <f>17933+717</f>
        <v>18650</v>
      </c>
      <c r="F418" s="59">
        <f>SUM(E418*10%)</f>
        <v>1865</v>
      </c>
      <c r="G418" s="59">
        <f>SUM(E418*30%)</f>
        <v>5595</v>
      </c>
      <c r="H418" s="59">
        <f>SUM(E418*10%)</f>
        <v>1865</v>
      </c>
      <c r="I418" s="12">
        <f>E418+F418+G418+H418</f>
        <v>27975</v>
      </c>
      <c r="J418" s="59">
        <v>0</v>
      </c>
      <c r="K418" s="59">
        <v>0</v>
      </c>
      <c r="L418" s="124">
        <f>SUM(I418:K418)</f>
        <v>27975</v>
      </c>
      <c r="M418" s="59">
        <v>0</v>
      </c>
      <c r="N418" s="59">
        <v>0</v>
      </c>
      <c r="O418" s="12">
        <f>ROUND(SUM(E418+F418)*12.5%,0)+75</f>
        <v>2639</v>
      </c>
      <c r="P418" s="12">
        <f>SUM(I418:O418)</f>
        <v>58589</v>
      </c>
      <c r="Q418" s="59">
        <f>ROUND(SUM(E418+F418)*12%,0)</f>
        <v>2462</v>
      </c>
      <c r="R418" s="11">
        <v>0</v>
      </c>
      <c r="S418" s="14">
        <v>200</v>
      </c>
      <c r="T418" s="14">
        <v>0</v>
      </c>
      <c r="U418" s="14">
        <v>0</v>
      </c>
      <c r="V418" s="14">
        <f>P418-(M418+N418+O418+Q418+R418+S418+T418)</f>
        <v>53288</v>
      </c>
      <c r="W418" s="50" t="s">
        <v>25</v>
      </c>
    </row>
    <row r="419" spans="1:25" hidden="1">
      <c r="A419" s="84">
        <v>44075</v>
      </c>
      <c r="B419" s="10">
        <v>18</v>
      </c>
      <c r="C419" s="39" t="s">
        <v>60</v>
      </c>
      <c r="D419" s="40" t="s">
        <v>24</v>
      </c>
      <c r="E419" s="11">
        <f>17933+717</f>
        <v>18650</v>
      </c>
      <c r="F419" s="59">
        <f>SUM(E419*10%)</f>
        <v>1865</v>
      </c>
      <c r="G419" s="59">
        <f>SUM(E419*30%)</f>
        <v>5595</v>
      </c>
      <c r="H419" s="59">
        <f>SUM(E419*10%)</f>
        <v>1865</v>
      </c>
      <c r="I419" s="12">
        <f>E419+F419+G419+H419</f>
        <v>27975</v>
      </c>
      <c r="J419" s="59">
        <v>0</v>
      </c>
      <c r="K419" s="59">
        <v>0</v>
      </c>
      <c r="L419" s="124">
        <f>SUM(I419:K419)</f>
        <v>27975</v>
      </c>
      <c r="M419" s="59">
        <v>0</v>
      </c>
      <c r="N419" s="59">
        <v>0</v>
      </c>
      <c r="O419" s="12">
        <f>ROUND(SUM(E419+F419)*12.5%,0)+75</f>
        <v>2639</v>
      </c>
      <c r="P419" s="12">
        <f>SUM(I419:O419)</f>
        <v>58589</v>
      </c>
      <c r="Q419" s="59">
        <f>ROUND(SUM(E419+F419)*12%,0)</f>
        <v>2462</v>
      </c>
      <c r="R419" s="11">
        <v>0</v>
      </c>
      <c r="S419" s="14">
        <v>200</v>
      </c>
      <c r="T419" s="14">
        <v>0</v>
      </c>
      <c r="U419" s="14">
        <v>0</v>
      </c>
      <c r="V419" s="14">
        <f>P419-(M419+N419+O419+Q419+R419+S419+T419)</f>
        <v>53288</v>
      </c>
      <c r="W419" s="50" t="s">
        <v>25</v>
      </c>
    </row>
    <row r="420" spans="1:25" hidden="1">
      <c r="A420" s="84">
        <v>44105</v>
      </c>
      <c r="B420" s="10">
        <v>18</v>
      </c>
      <c r="C420" s="39" t="s">
        <v>60</v>
      </c>
      <c r="D420" s="40" t="s">
        <v>24</v>
      </c>
      <c r="E420" s="11">
        <f>17933+717</f>
        <v>18650</v>
      </c>
      <c r="F420" s="59">
        <f>SUM(E420*10%)</f>
        <v>1865</v>
      </c>
      <c r="G420" s="59">
        <f>SUM(E420*30%)</f>
        <v>5595</v>
      </c>
      <c r="H420" s="59">
        <f>SUM(E420*10%)</f>
        <v>1865</v>
      </c>
      <c r="I420" s="12">
        <f>E420+F420+G420+H420</f>
        <v>27975</v>
      </c>
      <c r="J420" s="59">
        <v>0</v>
      </c>
      <c r="K420" s="59">
        <v>0</v>
      </c>
      <c r="L420" s="124">
        <f>SUM(I420:K420)</f>
        <v>27975</v>
      </c>
      <c r="M420" s="59">
        <v>0</v>
      </c>
      <c r="N420" s="59">
        <v>0</v>
      </c>
      <c r="O420" s="12">
        <f>ROUND(SUM(E420+F420)*12.5%,0)+75</f>
        <v>2639</v>
      </c>
      <c r="P420" s="12">
        <f>SUM(I420:O420)</f>
        <v>58589</v>
      </c>
      <c r="Q420" s="59">
        <f>ROUND(SUM(E420+F420)*12%,0)</f>
        <v>2462</v>
      </c>
      <c r="R420" s="11">
        <v>0</v>
      </c>
      <c r="S420" s="14">
        <v>200</v>
      </c>
      <c r="T420" s="14">
        <v>0</v>
      </c>
      <c r="U420" s="14">
        <v>0</v>
      </c>
      <c r="V420" s="14">
        <f>P420-(M420+N420+O420+Q420+R420+S420+T420)</f>
        <v>53288</v>
      </c>
      <c r="W420" s="50" t="s">
        <v>25</v>
      </c>
    </row>
    <row r="421" spans="1:25" hidden="1">
      <c r="A421" s="84">
        <v>44136</v>
      </c>
      <c r="B421" s="10">
        <v>18</v>
      </c>
      <c r="C421" s="39" t="s">
        <v>60</v>
      </c>
      <c r="D421" s="40" t="s">
        <v>24</v>
      </c>
      <c r="E421" s="11">
        <f>17933+717</f>
        <v>18650</v>
      </c>
      <c r="F421" s="59">
        <f>SUM(E421*10%)</f>
        <v>1865</v>
      </c>
      <c r="G421" s="59">
        <f>SUM(E421*30%)</f>
        <v>5595</v>
      </c>
      <c r="H421" s="59">
        <f>SUM(E421*10%)</f>
        <v>1865</v>
      </c>
      <c r="I421" s="12">
        <f>E421+F421+G421+H421</f>
        <v>27975</v>
      </c>
      <c r="J421" s="59">
        <v>0</v>
      </c>
      <c r="K421" s="59">
        <v>0</v>
      </c>
      <c r="L421" s="124">
        <f>SUM(I421:K421)</f>
        <v>27975</v>
      </c>
      <c r="M421" s="59">
        <v>0</v>
      </c>
      <c r="N421" s="59">
        <v>0</v>
      </c>
      <c r="O421" s="12">
        <f>ROUND(SUM(E421+F421)*12.5%,0)+75</f>
        <v>2639</v>
      </c>
      <c r="P421" s="12">
        <f>SUM(I421:O421)</f>
        <v>58589</v>
      </c>
      <c r="Q421" s="59">
        <f>ROUND(SUM(E421+F421)*12%,0)</f>
        <v>2462</v>
      </c>
      <c r="R421" s="11">
        <v>0</v>
      </c>
      <c r="S421" s="14">
        <v>200</v>
      </c>
      <c r="T421" s="14">
        <v>0</v>
      </c>
      <c r="U421" s="14">
        <v>0</v>
      </c>
      <c r="V421" s="14">
        <f>P421-(M421+N421+O421+Q421+R421+S421+T421)</f>
        <v>53288</v>
      </c>
      <c r="W421" s="50" t="s">
        <v>25</v>
      </c>
      <c r="X421" s="176"/>
      <c r="Y421" s="176"/>
    </row>
    <row r="422" spans="1:25" hidden="1">
      <c r="A422" s="84">
        <v>44166</v>
      </c>
      <c r="B422" s="10">
        <v>19</v>
      </c>
      <c r="C422" s="39" t="s">
        <v>60</v>
      </c>
      <c r="D422" s="40" t="s">
        <v>24</v>
      </c>
      <c r="E422" s="11">
        <f>17933+717</f>
        <v>18650</v>
      </c>
      <c r="F422" s="59">
        <f>SUM(E422*10%)</f>
        <v>1865</v>
      </c>
      <c r="G422" s="59">
        <f>SUM(E422*30%)</f>
        <v>5595</v>
      </c>
      <c r="H422" s="59">
        <f>SUM(E422*10%)</f>
        <v>1865</v>
      </c>
      <c r="I422" s="12">
        <f>E422+F422+G422+H422</f>
        <v>27975</v>
      </c>
      <c r="J422" s="59">
        <v>0</v>
      </c>
      <c r="K422" s="59">
        <v>0</v>
      </c>
      <c r="L422" s="124">
        <f>SUM(I422:K422)</f>
        <v>27975</v>
      </c>
      <c r="M422" s="59">
        <v>0</v>
      </c>
      <c r="N422" s="59">
        <v>0</v>
      </c>
      <c r="O422" s="12">
        <f>ROUND(SUM(E422+F422)*12.5%,0)+75</f>
        <v>2639</v>
      </c>
      <c r="P422" s="12">
        <f>SUM(I422:O422)</f>
        <v>58589</v>
      </c>
      <c r="Q422" s="59">
        <f>ROUND(SUM(E422+F422)*12%,0)</f>
        <v>2462</v>
      </c>
      <c r="R422" s="11">
        <v>0</v>
      </c>
      <c r="S422" s="14">
        <v>200</v>
      </c>
      <c r="T422" s="14">
        <v>0</v>
      </c>
      <c r="U422" s="14">
        <v>0</v>
      </c>
      <c r="V422" s="14">
        <f>P422-(M422+N422+O422+Q422+R422+S422+T422)</f>
        <v>53288</v>
      </c>
      <c r="W422" s="50" t="s">
        <v>25</v>
      </c>
      <c r="X422" s="176"/>
      <c r="Y422" s="176"/>
    </row>
    <row r="423" spans="1:25" hidden="1">
      <c r="A423" s="84">
        <v>44197</v>
      </c>
      <c r="B423" s="126">
        <v>20</v>
      </c>
      <c r="C423" s="150" t="s">
        <v>60</v>
      </c>
      <c r="D423" s="40" t="s">
        <v>24</v>
      </c>
      <c r="E423" s="127">
        <f>17933+717</f>
        <v>18650</v>
      </c>
      <c r="F423" s="132">
        <f>SUM(E423*10%)</f>
        <v>1865</v>
      </c>
      <c r="G423" s="132">
        <f>SUM(E423*30%)</f>
        <v>5595</v>
      </c>
      <c r="H423" s="132">
        <f>SUM(E423*10%)</f>
        <v>1865</v>
      </c>
      <c r="I423" s="128">
        <f>E423+F423+G423+H423</f>
        <v>27975</v>
      </c>
      <c r="J423" s="132">
        <v>0</v>
      </c>
      <c r="K423" s="132">
        <v>0</v>
      </c>
      <c r="L423" s="124">
        <f>SUM(I423:K423)</f>
        <v>27975</v>
      </c>
      <c r="M423" s="132">
        <v>0</v>
      </c>
      <c r="N423" s="132">
        <v>0</v>
      </c>
      <c r="O423" s="128">
        <f>ROUND(SUM(E423+F423)*12.5%,0)+75</f>
        <v>2639</v>
      </c>
      <c r="P423" s="128">
        <f>SUM(I423:O423)</f>
        <v>58589</v>
      </c>
      <c r="Q423" s="132">
        <f>ROUND(SUM(E423+F423)*12%,0)</f>
        <v>2462</v>
      </c>
      <c r="R423" s="127">
        <v>0</v>
      </c>
      <c r="S423" s="130">
        <v>200</v>
      </c>
      <c r="T423" s="130">
        <v>0</v>
      </c>
      <c r="U423" s="130">
        <v>0</v>
      </c>
      <c r="V423" s="130">
        <f>P423-(M423+N423+O423+Q423+R423+S423+T423)</f>
        <v>53288</v>
      </c>
      <c r="W423" s="50" t="s">
        <v>25</v>
      </c>
    </row>
    <row r="424" spans="1:25" hidden="1">
      <c r="A424" s="84">
        <v>44228</v>
      </c>
      <c r="B424" s="126">
        <v>20</v>
      </c>
      <c r="C424" s="150" t="s">
        <v>60</v>
      </c>
      <c r="D424" s="40" t="s">
        <v>24</v>
      </c>
      <c r="E424" s="127">
        <f>17933+717</f>
        <v>18650</v>
      </c>
      <c r="F424" s="132">
        <f>SUM(E424*10%)</f>
        <v>1865</v>
      </c>
      <c r="G424" s="132">
        <f>SUM(E424*30%)</f>
        <v>5595</v>
      </c>
      <c r="H424" s="132">
        <f>SUM(E424*10%)</f>
        <v>1865</v>
      </c>
      <c r="I424" s="128">
        <f>E424+F424+G424+H424</f>
        <v>27975</v>
      </c>
      <c r="J424" s="132">
        <v>0</v>
      </c>
      <c r="K424" s="132">
        <v>0</v>
      </c>
      <c r="L424" s="124">
        <f>SUM(I424:K424)</f>
        <v>27975</v>
      </c>
      <c r="M424" s="132">
        <v>0</v>
      </c>
      <c r="N424" s="132">
        <v>0</v>
      </c>
      <c r="O424" s="128">
        <f>ROUND(SUM(E424+F424)*12.5%,0)+75</f>
        <v>2639</v>
      </c>
      <c r="P424" s="128">
        <f>SUM(I424:O424)</f>
        <v>58589</v>
      </c>
      <c r="Q424" s="132">
        <f>ROUND(SUM(E424+F424)*12%,0)</f>
        <v>2462</v>
      </c>
      <c r="R424" s="127">
        <v>0</v>
      </c>
      <c r="S424" s="130">
        <v>200</v>
      </c>
      <c r="T424" s="130">
        <v>0</v>
      </c>
      <c r="U424" s="130">
        <v>0</v>
      </c>
      <c r="V424" s="130">
        <f>P424-(M424+N424+O424+Q424+R424+S424+T424)</f>
        <v>53288</v>
      </c>
      <c r="W424" s="50" t="s">
        <v>25</v>
      </c>
      <c r="X424" s="176"/>
      <c r="Y424" s="176"/>
    </row>
    <row r="425" spans="1:25" hidden="1">
      <c r="A425" s="84">
        <v>44256</v>
      </c>
      <c r="B425" s="126">
        <v>17</v>
      </c>
      <c r="C425" s="150" t="s">
        <v>60</v>
      </c>
      <c r="D425" s="40" t="s">
        <v>24</v>
      </c>
      <c r="E425" s="127">
        <f>17933+717</f>
        <v>18650</v>
      </c>
      <c r="F425" s="132">
        <f>SUM(E425*10%)</f>
        <v>1865</v>
      </c>
      <c r="G425" s="132">
        <f>SUM(E425*30%)</f>
        <v>5595</v>
      </c>
      <c r="H425" s="132">
        <f>SUM(E425*10%)</f>
        <v>1865</v>
      </c>
      <c r="I425" s="128">
        <f>E425+F425+G425+H425</f>
        <v>27975</v>
      </c>
      <c r="J425" s="132">
        <v>0</v>
      </c>
      <c r="K425" s="132">
        <v>0</v>
      </c>
      <c r="L425" s="124">
        <f>SUM(I425:K425)</f>
        <v>27975</v>
      </c>
      <c r="M425" s="132">
        <v>0</v>
      </c>
      <c r="N425" s="132">
        <f>ROUND(SUM(E425+F425)*12.5%,0)+75</f>
        <v>2639</v>
      </c>
      <c r="O425" s="128">
        <f>SUM(I425:N425)</f>
        <v>58589</v>
      </c>
      <c r="P425" s="128">
        <f>ROUND(SUM(E425+F425)*12%,0)</f>
        <v>2462</v>
      </c>
      <c r="Q425" s="132">
        <f>ROUND(SUM(E425+F425)*12%,0)</f>
        <v>2462</v>
      </c>
      <c r="R425" s="127">
        <v>200</v>
      </c>
      <c r="S425" s="130">
        <v>200</v>
      </c>
      <c r="T425" s="130">
        <v>0</v>
      </c>
      <c r="U425" s="130"/>
      <c r="V425" s="130">
        <f>O425-(L425+M425+N425+P425+Q425+R425+S425)</f>
        <v>22651</v>
      </c>
      <c r="W425" s="50" t="s">
        <v>25</v>
      </c>
      <c r="X425" s="176"/>
      <c r="Y425" s="176"/>
    </row>
    <row r="426" spans="1:25" hidden="1">
      <c r="A426" s="84">
        <v>43922</v>
      </c>
      <c r="B426" s="18">
        <v>7</v>
      </c>
      <c r="C426" s="33" t="s">
        <v>38</v>
      </c>
      <c r="D426" s="26" t="s">
        <v>39</v>
      </c>
      <c r="E426" s="19">
        <v>9634</v>
      </c>
      <c r="F426" s="52">
        <f>SUM(E426*10%)-0.4</f>
        <v>963.00000000000011</v>
      </c>
      <c r="G426" s="52">
        <f>SUM(E426*30%)+0.8</f>
        <v>2891</v>
      </c>
      <c r="H426" s="52">
        <f>SUM(E426*10%)-0.4</f>
        <v>963.00000000000011</v>
      </c>
      <c r="I426" s="20">
        <f>E426+F426+G426+H426</f>
        <v>14451</v>
      </c>
      <c r="J426" s="52">
        <v>400</v>
      </c>
      <c r="K426" s="52">
        <v>500</v>
      </c>
      <c r="L426" s="124">
        <f>SUM(I426:K426)</f>
        <v>15351</v>
      </c>
      <c r="M426" s="52">
        <f>ROUND(SUM(E426+F426)/12,0)</f>
        <v>883</v>
      </c>
      <c r="N426" s="52">
        <v>0</v>
      </c>
      <c r="O426" s="20">
        <f>ROUND(SUM(E426+F426)*12.5%,0)+75</f>
        <v>1400</v>
      </c>
      <c r="P426" s="20">
        <f>SUM(I426:O426)</f>
        <v>32985</v>
      </c>
      <c r="Q426" s="52">
        <f>ROUND(SUM(E426+F426)*12%,0)</f>
        <v>1272</v>
      </c>
      <c r="R426" s="19">
        <v>0</v>
      </c>
      <c r="S426" s="21">
        <v>200</v>
      </c>
      <c r="T426" s="21">
        <v>0</v>
      </c>
      <c r="U426" s="109">
        <v>0</v>
      </c>
      <c r="V426" s="21">
        <f>P426-(M426+N426+O426+Q426+R426+S426+T426)</f>
        <v>29230</v>
      </c>
      <c r="W426" s="19">
        <v>5000</v>
      </c>
      <c r="X426" s="115">
        <f>V426-W426</f>
        <v>24230</v>
      </c>
      <c r="Y426" s="117" t="s">
        <v>25</v>
      </c>
    </row>
    <row r="427" spans="1:25" hidden="1">
      <c r="A427" s="84">
        <v>43922</v>
      </c>
      <c r="B427" s="45" t="s">
        <v>58</v>
      </c>
      <c r="C427" s="46" t="s">
        <v>38</v>
      </c>
      <c r="D427" s="47" t="s">
        <v>39</v>
      </c>
      <c r="E427" s="48">
        <v>24453</v>
      </c>
      <c r="F427" s="52">
        <f>SUM(E427*10%)-0.3</f>
        <v>2445</v>
      </c>
      <c r="G427" s="52">
        <f>SUM(E427*30%)-0.9</f>
        <v>7335</v>
      </c>
      <c r="H427" s="52">
        <f>SUM(E427*10%)-0.3</f>
        <v>2445</v>
      </c>
      <c r="I427" s="20">
        <f>E427+F427+G427+H427</f>
        <v>36678</v>
      </c>
      <c r="J427" s="52">
        <v>400</v>
      </c>
      <c r="K427" s="52">
        <v>500</v>
      </c>
      <c r="L427" s="124">
        <f>SUM(I427:K427)</f>
        <v>37578</v>
      </c>
      <c r="M427" s="52">
        <f>ROUND(SUM(E427+F427)/12,0)</f>
        <v>2242</v>
      </c>
      <c r="N427" s="52">
        <v>902</v>
      </c>
      <c r="O427" s="20">
        <f>ROUND(SUM(E427+F427)*12.5%,0)</f>
        <v>3362</v>
      </c>
      <c r="P427" s="20">
        <f>SUM(I427:O427)</f>
        <v>81662</v>
      </c>
      <c r="Q427" s="52">
        <f>ROUND(SUM(E427+F427)*12%,0)</f>
        <v>3228</v>
      </c>
      <c r="R427" s="19">
        <v>0</v>
      </c>
      <c r="S427" s="21">
        <v>0</v>
      </c>
      <c r="T427" s="21">
        <v>0</v>
      </c>
      <c r="U427" s="21">
        <v>0</v>
      </c>
      <c r="V427" s="21">
        <f>P427-(M427+N427+O427+Q427+R427+S427+T427)</f>
        <v>71928</v>
      </c>
      <c r="W427" s="19">
        <v>0</v>
      </c>
      <c r="X427" s="115">
        <f>V427-W427</f>
        <v>71928</v>
      </c>
      <c r="Y427" s="117" t="s">
        <v>25</v>
      </c>
    </row>
    <row r="428" spans="1:25" hidden="1">
      <c r="A428" s="84">
        <v>43952</v>
      </c>
      <c r="B428" s="18">
        <v>7</v>
      </c>
      <c r="C428" s="33" t="s">
        <v>38</v>
      </c>
      <c r="D428" s="26" t="s">
        <v>39</v>
      </c>
      <c r="E428" s="19">
        <v>9522</v>
      </c>
      <c r="F428" s="52">
        <f>SUM(E428*10%)+0.8</f>
        <v>953</v>
      </c>
      <c r="G428" s="52">
        <f>SUM(E428*30%)+0.4</f>
        <v>2857</v>
      </c>
      <c r="H428" s="52">
        <f>SUM(E428*10%)+0.8</f>
        <v>953</v>
      </c>
      <c r="I428" s="20">
        <f>E428+F428+G428+H428</f>
        <v>14285</v>
      </c>
      <c r="J428" s="52">
        <v>400</v>
      </c>
      <c r="K428" s="52">
        <v>500</v>
      </c>
      <c r="L428" s="124">
        <f>SUM(I428:K428)</f>
        <v>15185</v>
      </c>
      <c r="M428" s="52">
        <f>ROUND(SUM(E428+F428)/12,0)</f>
        <v>873</v>
      </c>
      <c r="N428" s="52">
        <v>0</v>
      </c>
      <c r="O428" s="20">
        <f>ROUND(SUM(E428+F428)*12.5%,0)+75</f>
        <v>1384</v>
      </c>
      <c r="P428" s="20">
        <f>SUM(I428:O428)</f>
        <v>32627</v>
      </c>
      <c r="Q428" s="52">
        <f>ROUND(SUM(E428+F428)*12%,0)</f>
        <v>1257</v>
      </c>
      <c r="R428" s="19">
        <v>500</v>
      </c>
      <c r="S428" s="21">
        <v>200</v>
      </c>
      <c r="T428" s="21">
        <v>0</v>
      </c>
      <c r="U428" s="109">
        <v>0</v>
      </c>
      <c r="V428" s="21">
        <f>P428-(M428+N428+O428+Q428+R428+S428+T428)</f>
        <v>28413</v>
      </c>
      <c r="W428" s="19"/>
      <c r="X428" s="115">
        <f>V428-W428</f>
        <v>28413</v>
      </c>
      <c r="Y428" s="117" t="s">
        <v>25</v>
      </c>
    </row>
    <row r="429" spans="1:25" hidden="1">
      <c r="A429" s="84">
        <v>43952</v>
      </c>
      <c r="B429" s="45" t="s">
        <v>58</v>
      </c>
      <c r="C429" s="46" t="s">
        <v>38</v>
      </c>
      <c r="D429" s="47" t="s">
        <v>39</v>
      </c>
      <c r="E429" s="48">
        <v>24563</v>
      </c>
      <c r="F429" s="52">
        <f>SUM(E429*10%)+0.7</f>
        <v>2457</v>
      </c>
      <c r="G429" s="52">
        <f>SUM(E429*30%)-0.9</f>
        <v>7368</v>
      </c>
      <c r="H429" s="52">
        <f>SUM(E429*10%)-0.3</f>
        <v>2456</v>
      </c>
      <c r="I429" s="20">
        <f>E429+F429+G429+H429</f>
        <v>36844</v>
      </c>
      <c r="J429" s="52">
        <v>400</v>
      </c>
      <c r="K429" s="52">
        <v>500</v>
      </c>
      <c r="L429" s="124">
        <f>SUM(I429:K429)</f>
        <v>37744</v>
      </c>
      <c r="M429" s="52">
        <f>ROUND(SUM(E429+F429)/12,0)</f>
        <v>2252</v>
      </c>
      <c r="N429" s="52">
        <v>902</v>
      </c>
      <c r="O429" s="20">
        <f>ROUND(SUM(E429+F429)*12.5%,0)</f>
        <v>3378</v>
      </c>
      <c r="P429" s="20">
        <f>SUM(I429:O429)</f>
        <v>82020</v>
      </c>
      <c r="Q429" s="52">
        <f>ROUND(SUM(E429+F429)*12%,0)</f>
        <v>3242</v>
      </c>
      <c r="R429" s="19">
        <v>0</v>
      </c>
      <c r="S429" s="21">
        <v>0</v>
      </c>
      <c r="T429" s="21">
        <v>0</v>
      </c>
      <c r="U429" s="21">
        <v>0</v>
      </c>
      <c r="V429" s="21">
        <f>P429-(M429+N429+O429+Q429+R429+S429+T429)</f>
        <v>72246</v>
      </c>
      <c r="W429" s="19"/>
      <c r="X429" s="115">
        <f>V429-W429</f>
        <v>72246</v>
      </c>
      <c r="Y429" s="117" t="s">
        <v>25</v>
      </c>
    </row>
    <row r="430" spans="1:25" hidden="1">
      <c r="A430" s="84">
        <v>43983</v>
      </c>
      <c r="B430" s="18">
        <v>6</v>
      </c>
      <c r="C430" s="33" t="s">
        <v>38</v>
      </c>
      <c r="D430" s="26" t="s">
        <v>39</v>
      </c>
      <c r="E430" s="19">
        <v>9252</v>
      </c>
      <c r="F430" s="52">
        <f>SUM(E430*10%)-0.2</f>
        <v>925</v>
      </c>
      <c r="G430" s="52">
        <f>SUM(E430*30%)-0.6</f>
        <v>2775</v>
      </c>
      <c r="H430" s="52">
        <f>SUM(E430*10%)-0.2</f>
        <v>925</v>
      </c>
      <c r="I430" s="20">
        <f>E430+F430+G430+H430</f>
        <v>13877</v>
      </c>
      <c r="J430" s="52">
        <v>400</v>
      </c>
      <c r="K430" s="52">
        <v>500</v>
      </c>
      <c r="L430" s="124">
        <f>SUM(I430:K430)</f>
        <v>14777</v>
      </c>
      <c r="M430" s="52">
        <f>ROUND(SUM(E430+F430)/12,0)</f>
        <v>848</v>
      </c>
      <c r="N430" s="52">
        <v>0</v>
      </c>
      <c r="O430" s="20">
        <f>ROUND(SUM(E430+F430)*12.5%,0)+75</f>
        <v>1347</v>
      </c>
      <c r="P430" s="20">
        <f>SUM(I430:O430)</f>
        <v>31749</v>
      </c>
      <c r="Q430" s="52">
        <f>ROUND(SUM(E430+F430)*12%,0)</f>
        <v>1221</v>
      </c>
      <c r="R430" s="19">
        <v>500</v>
      </c>
      <c r="S430" s="21">
        <v>200</v>
      </c>
      <c r="T430" s="21">
        <v>0</v>
      </c>
      <c r="U430" s="109">
        <v>0</v>
      </c>
      <c r="V430" s="21">
        <f>P430-(M430+N430+O430+Q430+R430+S430+T430)</f>
        <v>27633</v>
      </c>
      <c r="W430" s="32" t="s">
        <v>25</v>
      </c>
      <c r="X430" s="176"/>
      <c r="Y430" s="176"/>
    </row>
    <row r="431" spans="1:25" hidden="1">
      <c r="A431" s="84">
        <v>43983</v>
      </c>
      <c r="B431" s="45" t="s">
        <v>119</v>
      </c>
      <c r="C431" s="46" t="s">
        <v>38</v>
      </c>
      <c r="D431" s="47" t="s">
        <v>39</v>
      </c>
      <c r="E431" s="48">
        <v>24835</v>
      </c>
      <c r="F431" s="52">
        <f>SUM(E431*10%)-0.5</f>
        <v>2483</v>
      </c>
      <c r="G431" s="52">
        <f>SUM(E431*30%)+0.5</f>
        <v>7451</v>
      </c>
      <c r="H431" s="52">
        <f>SUM(E431*10%)-0.5</f>
        <v>2483</v>
      </c>
      <c r="I431" s="20">
        <f>E431+F431+G431+H431</f>
        <v>37252</v>
      </c>
      <c r="J431" s="52">
        <v>400</v>
      </c>
      <c r="K431" s="52">
        <v>500</v>
      </c>
      <c r="L431" s="124">
        <f>SUM(I431:K431)</f>
        <v>38152</v>
      </c>
      <c r="M431" s="52">
        <f>ROUND(SUM(E431+F431)/12,0)</f>
        <v>2277</v>
      </c>
      <c r="N431" s="52">
        <v>902</v>
      </c>
      <c r="O431" s="20">
        <f>ROUND(SUM(E431+F431)*12.5%,0)</f>
        <v>3415</v>
      </c>
      <c r="P431" s="20">
        <f>SUM(I431:O431)</f>
        <v>82898</v>
      </c>
      <c r="Q431" s="52">
        <f>ROUND(SUM(E431+F431)*12%,0)</f>
        <v>3278</v>
      </c>
      <c r="R431" s="19">
        <v>0</v>
      </c>
      <c r="S431" s="21">
        <v>0</v>
      </c>
      <c r="T431" s="21">
        <v>0</v>
      </c>
      <c r="U431" s="21">
        <v>0</v>
      </c>
      <c r="V431" s="21">
        <f>P431-(M431+N431+O431+Q431+R431+S431+T431)</f>
        <v>73026</v>
      </c>
      <c r="W431" s="32" t="s">
        <v>25</v>
      </c>
      <c r="X431" s="176"/>
      <c r="Y431" s="176"/>
    </row>
    <row r="432" spans="1:25" hidden="1">
      <c r="A432" s="84">
        <v>44013</v>
      </c>
      <c r="B432" s="18">
        <v>7</v>
      </c>
      <c r="C432" s="33" t="s">
        <v>38</v>
      </c>
      <c r="D432" s="26" t="s">
        <v>39</v>
      </c>
      <c r="E432" s="19">
        <v>16084</v>
      </c>
      <c r="F432" s="52">
        <f>SUM(E432*10%)+0.6</f>
        <v>1609</v>
      </c>
      <c r="G432" s="52">
        <f>SUM(E432*30%)+0.8</f>
        <v>4826</v>
      </c>
      <c r="H432" s="52">
        <f>SUM(E432*10%)+0.6</f>
        <v>1609</v>
      </c>
      <c r="I432" s="20">
        <f>E432+F432+G432+H432</f>
        <v>24128</v>
      </c>
      <c r="J432" s="52">
        <v>400</v>
      </c>
      <c r="K432" s="52">
        <v>500</v>
      </c>
      <c r="L432" s="124">
        <f>SUM(I432:K432)</f>
        <v>25028</v>
      </c>
      <c r="M432" s="52">
        <f>ROUND(SUM(E432+F432)/12,0)</f>
        <v>1474</v>
      </c>
      <c r="N432" s="52">
        <v>0</v>
      </c>
      <c r="O432" s="20">
        <f>ROUND(SUM(E432+F432)*12.5%,0)+75</f>
        <v>2287</v>
      </c>
      <c r="P432" s="20">
        <f>SUM(I432:O432)</f>
        <v>53817</v>
      </c>
      <c r="Q432" s="52">
        <f>ROUND(SUM(E432+F432)*12%,0)</f>
        <v>2123</v>
      </c>
      <c r="R432" s="19">
        <v>3000</v>
      </c>
      <c r="S432" s="21">
        <v>200</v>
      </c>
      <c r="T432" s="21">
        <v>0</v>
      </c>
      <c r="U432" s="109">
        <v>0</v>
      </c>
      <c r="V432" s="21">
        <f>P432-(M432+N432+O432+Q432+R432+S432+T432)</f>
        <v>44733</v>
      </c>
      <c r="W432" s="32" t="s">
        <v>25</v>
      </c>
    </row>
    <row r="433" spans="1:25" hidden="1">
      <c r="A433" s="84">
        <v>44013</v>
      </c>
      <c r="B433" s="45" t="s">
        <v>58</v>
      </c>
      <c r="C433" s="46" t="s">
        <v>38</v>
      </c>
      <c r="D433" s="47" t="s">
        <v>39</v>
      </c>
      <c r="E433" s="48">
        <v>24999</v>
      </c>
      <c r="F433" s="52">
        <f>SUM(E433*10%)+0.1</f>
        <v>2500</v>
      </c>
      <c r="G433" s="52">
        <f>SUM(E433*30%)+0.3</f>
        <v>7500</v>
      </c>
      <c r="H433" s="52">
        <f>SUM(E433*10%)+0.1</f>
        <v>2500</v>
      </c>
      <c r="I433" s="20">
        <f>E433+F433+G433+H433</f>
        <v>37499</v>
      </c>
      <c r="J433" s="52">
        <v>400</v>
      </c>
      <c r="K433" s="52">
        <v>500</v>
      </c>
      <c r="L433" s="124">
        <f>SUM(I433:K433)</f>
        <v>38399</v>
      </c>
      <c r="M433" s="52">
        <f>ROUND(SUM(E433+F433)/12,0)</f>
        <v>2292</v>
      </c>
      <c r="N433" s="52">
        <v>902</v>
      </c>
      <c r="O433" s="20">
        <f>ROUND(SUM(E433+F433)*12.5%,0)</f>
        <v>3437</v>
      </c>
      <c r="P433" s="20">
        <f>SUM(I433:O433)</f>
        <v>83429</v>
      </c>
      <c r="Q433" s="52">
        <f>ROUND(SUM(E433+F433)*12%,0)</f>
        <v>3300</v>
      </c>
      <c r="R433" s="19">
        <v>0</v>
      </c>
      <c r="S433" s="21">
        <v>0</v>
      </c>
      <c r="T433" s="21">
        <v>0</v>
      </c>
      <c r="U433" s="21">
        <v>0</v>
      </c>
      <c r="V433" s="21">
        <f>P433-(M433+N433+O433+Q433+R433+S433+T433)</f>
        <v>73498</v>
      </c>
      <c r="W433" s="32" t="s">
        <v>25</v>
      </c>
    </row>
    <row r="434" spans="1:25" hidden="1">
      <c r="A434" s="84">
        <v>44044</v>
      </c>
      <c r="B434" s="18">
        <v>7</v>
      </c>
      <c r="C434" s="33" t="s">
        <v>38</v>
      </c>
      <c r="D434" s="26" t="s">
        <v>39</v>
      </c>
      <c r="E434" s="19">
        <v>15931</v>
      </c>
      <c r="F434" s="52">
        <f>SUM(E434*10%)-0.1</f>
        <v>1593.0000000000002</v>
      </c>
      <c r="G434" s="52">
        <f>SUM(E434*30%)-0.3</f>
        <v>4779</v>
      </c>
      <c r="H434" s="52">
        <f>SUM(E434*10%)-0.1</f>
        <v>1593.0000000000002</v>
      </c>
      <c r="I434" s="20">
        <f>E434+F434+G434+H434</f>
        <v>23896</v>
      </c>
      <c r="J434" s="52">
        <v>400</v>
      </c>
      <c r="K434" s="52">
        <v>500</v>
      </c>
      <c r="L434" s="124">
        <f>SUM(I434:K434)</f>
        <v>24796</v>
      </c>
      <c r="M434" s="52">
        <f>ROUND(SUM(E434+F434)/12,0)</f>
        <v>1460</v>
      </c>
      <c r="N434" s="52">
        <v>0</v>
      </c>
      <c r="O434" s="20">
        <f>ROUND(SUM(E434+F434)*12.5%,0)+75</f>
        <v>2266</v>
      </c>
      <c r="P434" s="20">
        <f>SUM(I434:O434)</f>
        <v>53318</v>
      </c>
      <c r="Q434" s="52">
        <f>ROUND(SUM(E434+F434)*12%,0)</f>
        <v>2103</v>
      </c>
      <c r="R434" s="19">
        <v>3000</v>
      </c>
      <c r="S434" s="21">
        <v>200</v>
      </c>
      <c r="T434" s="21">
        <v>0</v>
      </c>
      <c r="U434" s="109">
        <v>0</v>
      </c>
      <c r="V434" s="21">
        <f>P434-(M434+N434+O434+Q434+R434+S434+T434)</f>
        <v>44289</v>
      </c>
      <c r="W434" s="32" t="s">
        <v>25</v>
      </c>
    </row>
    <row r="435" spans="1:25" hidden="1">
      <c r="A435" s="84">
        <v>44044</v>
      </c>
      <c r="B435" s="45" t="s">
        <v>58</v>
      </c>
      <c r="C435" s="46" t="s">
        <v>38</v>
      </c>
      <c r="D435" s="47" t="s">
        <v>39</v>
      </c>
      <c r="E435" s="48">
        <v>25154</v>
      </c>
      <c r="F435" s="52">
        <f>SUM(E435*10%)-0.4</f>
        <v>2515</v>
      </c>
      <c r="G435" s="52">
        <f>SUM(E435*30%)-0.2</f>
        <v>7546</v>
      </c>
      <c r="H435" s="52">
        <f>SUM(E435*10%)-0.4</f>
        <v>2515</v>
      </c>
      <c r="I435" s="20">
        <f>E435+F435+G435+H435</f>
        <v>37730</v>
      </c>
      <c r="J435" s="52">
        <v>400</v>
      </c>
      <c r="K435" s="52">
        <v>500</v>
      </c>
      <c r="L435" s="124">
        <f>SUM(I435:K435)</f>
        <v>38630</v>
      </c>
      <c r="M435" s="52">
        <f>ROUND(SUM(E435+F435)/12,0)</f>
        <v>2306</v>
      </c>
      <c r="N435" s="52">
        <v>902</v>
      </c>
      <c r="O435" s="20">
        <f>ROUND(SUM(E435+F435)*12.5%,0)</f>
        <v>3459</v>
      </c>
      <c r="P435" s="20">
        <f>SUM(I435:O435)</f>
        <v>83927</v>
      </c>
      <c r="Q435" s="52">
        <f>ROUND(SUM(E435+F435)*12%,0)</f>
        <v>3320</v>
      </c>
      <c r="R435" s="19">
        <v>0</v>
      </c>
      <c r="S435" s="21">
        <v>0</v>
      </c>
      <c r="T435" s="21">
        <v>0</v>
      </c>
      <c r="U435" s="21">
        <v>0</v>
      </c>
      <c r="V435" s="21">
        <f>P435-(M435+N435+O435+Q435+R435+S435+T435)</f>
        <v>73940</v>
      </c>
      <c r="W435" s="32" t="s">
        <v>25</v>
      </c>
    </row>
    <row r="436" spans="1:25" hidden="1">
      <c r="A436" s="84">
        <v>44075</v>
      </c>
      <c r="B436" s="18">
        <v>7</v>
      </c>
      <c r="C436" s="33" t="s">
        <v>38</v>
      </c>
      <c r="D436" s="26" t="s">
        <v>39</v>
      </c>
      <c r="E436" s="19">
        <v>15889</v>
      </c>
      <c r="F436" s="52">
        <f>SUM(E436*10%)+0.1</f>
        <v>1589</v>
      </c>
      <c r="G436" s="52">
        <f>SUM(E436*30%)+0.3</f>
        <v>4767</v>
      </c>
      <c r="H436" s="52">
        <f>SUM(E436*10%)+0.1</f>
        <v>1589</v>
      </c>
      <c r="I436" s="20">
        <f>E436+F436+G436+H436</f>
        <v>23834</v>
      </c>
      <c r="J436" s="52">
        <v>400</v>
      </c>
      <c r="K436" s="52">
        <v>500</v>
      </c>
      <c r="L436" s="124">
        <f>SUM(I436:K436)</f>
        <v>24734</v>
      </c>
      <c r="M436" s="52">
        <f>ROUND(SUM(E436+F436)/12,0)</f>
        <v>1457</v>
      </c>
      <c r="N436" s="52">
        <v>0</v>
      </c>
      <c r="O436" s="20">
        <f>ROUND(SUM(E436+F436)*12.5%,0)+75</f>
        <v>2260</v>
      </c>
      <c r="P436" s="20">
        <f>SUM(I436:O436)</f>
        <v>53185</v>
      </c>
      <c r="Q436" s="52">
        <f>ROUND(SUM(E436+F436)*12%,0)</f>
        <v>2097</v>
      </c>
      <c r="R436" s="19">
        <v>3000</v>
      </c>
      <c r="S436" s="21">
        <v>200</v>
      </c>
      <c r="T436" s="21">
        <v>0</v>
      </c>
      <c r="U436" s="109">
        <v>0</v>
      </c>
      <c r="V436" s="21">
        <f>P436-(M436+N436+O436+Q436+R436+S436+T436)</f>
        <v>44171</v>
      </c>
      <c r="W436" s="32" t="s">
        <v>25</v>
      </c>
    </row>
    <row r="437" spans="1:25" hidden="1">
      <c r="A437" s="84">
        <v>44075</v>
      </c>
      <c r="B437" s="45" t="s">
        <v>58</v>
      </c>
      <c r="C437" s="200" t="s">
        <v>38</v>
      </c>
      <c r="D437" s="47" t="s">
        <v>39</v>
      </c>
      <c r="E437" s="48">
        <v>25195</v>
      </c>
      <c r="F437" s="52">
        <f>SUM(E437*10%)-0.5</f>
        <v>2519</v>
      </c>
      <c r="G437" s="52">
        <f>SUM(E437*30%)+0.5</f>
        <v>7559</v>
      </c>
      <c r="H437" s="52">
        <f>SUM(E437*10%)-0.5</f>
        <v>2519</v>
      </c>
      <c r="I437" s="20">
        <f>E437+F437+G437+H437</f>
        <v>37792</v>
      </c>
      <c r="J437" s="52">
        <v>400</v>
      </c>
      <c r="K437" s="52">
        <v>500</v>
      </c>
      <c r="L437" s="124">
        <f>SUM(I437:K437)</f>
        <v>38692</v>
      </c>
      <c r="M437" s="52">
        <f>ROUND(SUM(E437+F437)/12,0)</f>
        <v>2310</v>
      </c>
      <c r="N437" s="52">
        <v>902</v>
      </c>
      <c r="O437" s="20">
        <f>ROUND(SUM(E437+F437)*12.5%,0)</f>
        <v>3464</v>
      </c>
      <c r="P437" s="20">
        <f>SUM(I437:O437)</f>
        <v>84060</v>
      </c>
      <c r="Q437" s="52">
        <f>ROUND(SUM(E437+F437)*12%,0)</f>
        <v>3326</v>
      </c>
      <c r="R437" s="19">
        <v>0</v>
      </c>
      <c r="S437" s="21">
        <v>0</v>
      </c>
      <c r="T437" s="21">
        <v>0</v>
      </c>
      <c r="U437" s="21">
        <v>0</v>
      </c>
      <c r="V437" s="21">
        <f>P437-(M437+N437+O437+Q437+R437+S437+T437)</f>
        <v>74058</v>
      </c>
      <c r="W437" s="32" t="s">
        <v>25</v>
      </c>
    </row>
    <row r="438" spans="1:25" hidden="1">
      <c r="A438" s="84">
        <v>44105</v>
      </c>
      <c r="B438" s="18">
        <v>7</v>
      </c>
      <c r="C438" s="33" t="s">
        <v>38</v>
      </c>
      <c r="D438" s="26" t="s">
        <v>39</v>
      </c>
      <c r="E438" s="19">
        <v>15688</v>
      </c>
      <c r="F438" s="52">
        <f>SUM(E438*10%)+0.2</f>
        <v>1569.0000000000002</v>
      </c>
      <c r="G438" s="52">
        <f>SUM(E438*30%)-0.4</f>
        <v>4706</v>
      </c>
      <c r="H438" s="52">
        <f>SUM(E438*10%)+0.2</f>
        <v>1569.0000000000002</v>
      </c>
      <c r="I438" s="20">
        <f>E438+F438+G438+H438</f>
        <v>23532</v>
      </c>
      <c r="J438" s="52">
        <v>400</v>
      </c>
      <c r="K438" s="52">
        <v>500</v>
      </c>
      <c r="L438" s="124">
        <f>SUM(I438:K438)</f>
        <v>24432</v>
      </c>
      <c r="M438" s="52">
        <f>ROUND(SUM(E438+F438)/12,0)</f>
        <v>1438</v>
      </c>
      <c r="N438" s="52">
        <v>0</v>
      </c>
      <c r="O438" s="20">
        <f>ROUND(SUM(E438+F438)*12.5%,0)+75</f>
        <v>2232</v>
      </c>
      <c r="P438" s="20">
        <f>SUM(I438:O438)</f>
        <v>52534</v>
      </c>
      <c r="Q438" s="52">
        <f>ROUND(SUM(E438+F438)*12%,0)</f>
        <v>2071</v>
      </c>
      <c r="R438" s="19">
        <v>3000</v>
      </c>
      <c r="S438" s="21">
        <v>200</v>
      </c>
      <c r="T438" s="21">
        <v>0</v>
      </c>
      <c r="U438" s="109">
        <v>0</v>
      </c>
      <c r="V438" s="21">
        <f>P438-(M438+N438+O438+Q438+R438+S438+T438)</f>
        <v>43593</v>
      </c>
      <c r="W438" s="32" t="s">
        <v>25</v>
      </c>
    </row>
    <row r="439" spans="1:25" hidden="1">
      <c r="A439" s="84">
        <v>44105</v>
      </c>
      <c r="B439" s="45" t="s">
        <v>58</v>
      </c>
      <c r="C439" s="46" t="s">
        <v>38</v>
      </c>
      <c r="D439" s="47" t="s">
        <v>39</v>
      </c>
      <c r="E439" s="48">
        <v>25396</v>
      </c>
      <c r="F439" s="52">
        <f>SUM(E439*10%)+0.4</f>
        <v>2540.0000000000005</v>
      </c>
      <c r="G439" s="52">
        <f>SUM(E439*30%)+0.2</f>
        <v>7618.9999999999991</v>
      </c>
      <c r="H439" s="52">
        <f>SUM(E439*10%)+0.4</f>
        <v>2540.0000000000005</v>
      </c>
      <c r="I439" s="20">
        <f>E439+F439+G439+H439</f>
        <v>38095</v>
      </c>
      <c r="J439" s="52">
        <v>400</v>
      </c>
      <c r="K439" s="52">
        <v>500</v>
      </c>
      <c r="L439" s="124">
        <f>SUM(I439:K439)</f>
        <v>38995</v>
      </c>
      <c r="M439" s="20">
        <f>ROUND(SUM(E439+F439)/12,0)</f>
        <v>2328</v>
      </c>
      <c r="N439" s="52">
        <v>902</v>
      </c>
      <c r="O439" s="20">
        <f>ROUND(SUM(E439+F439)*12.5%,0)</f>
        <v>3492</v>
      </c>
      <c r="P439" s="20">
        <f>SUM(I439:O439)</f>
        <v>84712</v>
      </c>
      <c r="Q439" s="52">
        <f>ROUND(SUM(E439+F439)*12%,0)</f>
        <v>3352</v>
      </c>
      <c r="R439" s="19">
        <v>0</v>
      </c>
      <c r="S439" s="21">
        <v>0</v>
      </c>
      <c r="T439" s="21">
        <v>10000</v>
      </c>
      <c r="U439" s="21">
        <v>0</v>
      </c>
      <c r="V439" s="21">
        <f>P439-(M439+N439+O439+Q439+R439+S439+T439)</f>
        <v>64638</v>
      </c>
      <c r="W439" s="32" t="s">
        <v>25</v>
      </c>
      <c r="X439" s="176"/>
      <c r="Y439" s="176"/>
    </row>
    <row r="440" spans="1:25" hidden="1">
      <c r="A440" s="84">
        <v>44136</v>
      </c>
      <c r="B440" s="18">
        <v>7</v>
      </c>
      <c r="C440" s="33" t="s">
        <v>38</v>
      </c>
      <c r="D440" s="26" t="s">
        <v>39</v>
      </c>
      <c r="E440" s="19">
        <v>15676</v>
      </c>
      <c r="F440" s="52">
        <f>SUM(E440*10%)+0.4</f>
        <v>1568.0000000000002</v>
      </c>
      <c r="G440" s="52">
        <f>SUM(E440*30%)+0.2</f>
        <v>4703</v>
      </c>
      <c r="H440" s="52">
        <f>SUM(E440*10%)+0.4</f>
        <v>1568.0000000000002</v>
      </c>
      <c r="I440" s="20">
        <f>E440+F440+G440+H440</f>
        <v>23515</v>
      </c>
      <c r="J440" s="52">
        <v>400</v>
      </c>
      <c r="K440" s="52">
        <v>500</v>
      </c>
      <c r="L440" s="124">
        <f>SUM(I440:K440)</f>
        <v>24415</v>
      </c>
      <c r="M440" s="52">
        <f>ROUND(SUM(E440+F440)/12,0)</f>
        <v>1437</v>
      </c>
      <c r="N440" s="52">
        <v>0</v>
      </c>
      <c r="O440" s="20">
        <f>ROUND(SUM(E440+F440)*12.5%,0)+75</f>
        <v>2231</v>
      </c>
      <c r="P440" s="20">
        <f>SUM(I440:O440)</f>
        <v>52498</v>
      </c>
      <c r="Q440" s="52">
        <f>ROUND(SUM(E440+F440)*12%,0)</f>
        <v>2069</v>
      </c>
      <c r="R440" s="19">
        <v>3000</v>
      </c>
      <c r="S440" s="21">
        <v>200</v>
      </c>
      <c r="T440" s="21">
        <v>0</v>
      </c>
      <c r="U440" s="109">
        <v>0</v>
      </c>
      <c r="V440" s="21">
        <f>P440-(M440+N440+O440+Q440+R440+S440+T440)</f>
        <v>43561</v>
      </c>
      <c r="W440" s="32" t="s">
        <v>25</v>
      </c>
      <c r="X440" s="176"/>
      <c r="Y440" s="176"/>
    </row>
    <row r="441" spans="1:25" hidden="1">
      <c r="A441" s="84">
        <v>44136</v>
      </c>
      <c r="B441" s="45" t="s">
        <v>58</v>
      </c>
      <c r="C441" s="46" t="s">
        <v>38</v>
      </c>
      <c r="D441" s="47" t="s">
        <v>39</v>
      </c>
      <c r="E441" s="48">
        <v>25407</v>
      </c>
      <c r="F441" s="52">
        <f>SUM(E441*10%)+0.3</f>
        <v>2541.0000000000005</v>
      </c>
      <c r="G441" s="52">
        <f>SUM(E441*30%)-0.1</f>
        <v>7621.9999999999991</v>
      </c>
      <c r="H441" s="52">
        <f>SUM(E441*10%)+0.3</f>
        <v>2541.0000000000005</v>
      </c>
      <c r="I441" s="20">
        <f>E441+F441+G441+H441</f>
        <v>38111</v>
      </c>
      <c r="J441" s="52">
        <v>400</v>
      </c>
      <c r="K441" s="52">
        <v>500</v>
      </c>
      <c r="L441" s="124">
        <f>SUM(I441:K441)</f>
        <v>39011</v>
      </c>
      <c r="M441" s="52">
        <f>ROUND(SUM(E441+F441)/12,0)</f>
        <v>2329</v>
      </c>
      <c r="N441" s="52">
        <v>902</v>
      </c>
      <c r="O441" s="20">
        <f>ROUND(SUM(E441+F441)*12.5%,0)</f>
        <v>3494</v>
      </c>
      <c r="P441" s="20">
        <f>SUM(I441:O441)</f>
        <v>84747</v>
      </c>
      <c r="Q441" s="52">
        <f>ROUND(SUM(E441+F441)*12%,0)</f>
        <v>3354</v>
      </c>
      <c r="R441" s="19">
        <v>0</v>
      </c>
      <c r="S441" s="21">
        <v>0</v>
      </c>
      <c r="T441" s="21">
        <v>10000</v>
      </c>
      <c r="U441" s="21">
        <v>0</v>
      </c>
      <c r="V441" s="21">
        <f>P441-(M441+N441+O441+Q441+R441+S441+T441)</f>
        <v>64668</v>
      </c>
      <c r="W441" s="32" t="s">
        <v>25</v>
      </c>
    </row>
    <row r="442" spans="1:25" hidden="1">
      <c r="A442" s="84">
        <v>44166</v>
      </c>
      <c r="B442" s="18">
        <v>8</v>
      </c>
      <c r="C442" s="33" t="s">
        <v>38</v>
      </c>
      <c r="D442" s="26" t="s">
        <v>39</v>
      </c>
      <c r="E442" s="19">
        <v>15445</v>
      </c>
      <c r="F442" s="52">
        <f>SUM(E442*10%)-0.5</f>
        <v>1544</v>
      </c>
      <c r="G442" s="52">
        <f>SUM(E442*30%)+0.5</f>
        <v>4634</v>
      </c>
      <c r="H442" s="52">
        <f>SUM(E442*10%)-0.5</f>
        <v>1544</v>
      </c>
      <c r="I442" s="20">
        <f>E442+F442+G442+H442</f>
        <v>23167</v>
      </c>
      <c r="J442" s="52">
        <v>400</v>
      </c>
      <c r="K442" s="52">
        <v>500</v>
      </c>
      <c r="L442" s="124">
        <f>SUM(I442:K442)</f>
        <v>24067</v>
      </c>
      <c r="M442" s="52">
        <f>ROUND(SUM(E442+F442)/12,0)</f>
        <v>1416</v>
      </c>
      <c r="N442" s="52">
        <v>0</v>
      </c>
      <c r="O442" s="20">
        <f>ROUND(SUM(E442+F442)*12.5%,0)+75</f>
        <v>2199</v>
      </c>
      <c r="P442" s="20">
        <f>SUM(I442:O442)</f>
        <v>51749</v>
      </c>
      <c r="Q442" s="52">
        <f>ROUND(SUM(E442+F442)*12%,0)</f>
        <v>2039</v>
      </c>
      <c r="R442" s="19">
        <v>3000</v>
      </c>
      <c r="S442" s="21">
        <v>200</v>
      </c>
      <c r="T442" s="21">
        <v>0</v>
      </c>
      <c r="U442" s="109">
        <v>0</v>
      </c>
      <c r="V442" s="21">
        <f>P442-(M442+N442+O442+Q442+R442+S442+T442)</f>
        <v>42895</v>
      </c>
      <c r="W442" s="32" t="s">
        <v>25</v>
      </c>
    </row>
    <row r="443" spans="1:25" hidden="1">
      <c r="A443" s="84">
        <v>44166</v>
      </c>
      <c r="B443" s="83" t="s">
        <v>150</v>
      </c>
      <c r="C443" s="46" t="s">
        <v>38</v>
      </c>
      <c r="D443" s="47" t="s">
        <v>39</v>
      </c>
      <c r="E443" s="167">
        <v>25639</v>
      </c>
      <c r="F443" s="20">
        <f>SUM(E443*10%)+0.1</f>
        <v>2564</v>
      </c>
      <c r="G443" s="20">
        <f>SUM(E443*30%)+1.3</f>
        <v>7693</v>
      </c>
      <c r="H443" s="20">
        <f>SUM(E443*10%)+0.1</f>
        <v>2564</v>
      </c>
      <c r="I443" s="20">
        <f>E443+F443+G443+H443</f>
        <v>38460</v>
      </c>
      <c r="J443" s="20">
        <v>400</v>
      </c>
      <c r="K443" s="20">
        <v>500</v>
      </c>
      <c r="L443" s="124">
        <f>SUM(I443:K443)</f>
        <v>39360</v>
      </c>
      <c r="M443" s="20">
        <f>ROUND(SUM(E443+F443)/12,0)</f>
        <v>2350</v>
      </c>
      <c r="N443" s="20">
        <v>902</v>
      </c>
      <c r="O443" s="20">
        <f>ROUND(SUM(E443+F443)*12.5%,0)</f>
        <v>3525</v>
      </c>
      <c r="P443" s="20">
        <f>SUM(I443:O443)</f>
        <v>85497</v>
      </c>
      <c r="Q443" s="20">
        <f>ROUND(SUM(E443+F443)*12%,0)</f>
        <v>3384</v>
      </c>
      <c r="R443" s="19">
        <v>0</v>
      </c>
      <c r="S443" s="19">
        <v>0</v>
      </c>
      <c r="T443" s="19">
        <v>10000</v>
      </c>
      <c r="U443" s="19">
        <v>0</v>
      </c>
      <c r="V443" s="21">
        <f>P443-(M443+N443+O443+Q443+R443+S443+T443)</f>
        <v>65336</v>
      </c>
      <c r="W443" s="32" t="s">
        <v>25</v>
      </c>
    </row>
    <row r="444" spans="1:25" hidden="1">
      <c r="A444" s="84">
        <v>44197</v>
      </c>
      <c r="B444" s="146">
        <v>9</v>
      </c>
      <c r="C444" s="33" t="s">
        <v>38</v>
      </c>
      <c r="D444" s="143" t="s">
        <v>39</v>
      </c>
      <c r="E444" s="138">
        <v>15445</v>
      </c>
      <c r="F444" s="137">
        <f>SUM(E444*10%)-0.5</f>
        <v>1544</v>
      </c>
      <c r="G444" s="137">
        <f>SUM(E444*30%)+0.5</f>
        <v>4634</v>
      </c>
      <c r="H444" s="137">
        <f>SUM(E444*10%)-0.5</f>
        <v>1544</v>
      </c>
      <c r="I444" s="137">
        <f>E444+F444+G444+H444</f>
        <v>23167</v>
      </c>
      <c r="J444" s="137">
        <v>400</v>
      </c>
      <c r="K444" s="137">
        <v>500</v>
      </c>
      <c r="L444" s="124">
        <f>SUM(I444:K444)</f>
        <v>24067</v>
      </c>
      <c r="M444" s="137">
        <f>ROUND(SUM(E444+F444)/12,0)</f>
        <v>1416</v>
      </c>
      <c r="N444" s="137">
        <v>0</v>
      </c>
      <c r="O444" s="137">
        <f>ROUND(SUM(E444+F444)*12.5%,0)+75</f>
        <v>2199</v>
      </c>
      <c r="P444" s="137">
        <f>SUM(I444:O444)</f>
        <v>51749</v>
      </c>
      <c r="Q444" s="137">
        <f>ROUND(SUM(E444+F444)*12%,0)</f>
        <v>2039</v>
      </c>
      <c r="R444" s="136">
        <v>100</v>
      </c>
      <c r="S444" s="136">
        <v>200</v>
      </c>
      <c r="T444" s="136">
        <v>0</v>
      </c>
      <c r="U444" s="145">
        <v>0</v>
      </c>
      <c r="V444" s="138">
        <f>P444-(M444+N444+O444+Q444+R444+S444+T444)</f>
        <v>45795</v>
      </c>
      <c r="W444" s="32" t="s">
        <v>25</v>
      </c>
    </row>
    <row r="445" spans="1:25" hidden="1">
      <c r="A445" s="84">
        <v>44197</v>
      </c>
      <c r="B445" s="83" t="s">
        <v>155</v>
      </c>
      <c r="C445" s="46" t="s">
        <v>38</v>
      </c>
      <c r="D445" s="47" t="s">
        <v>39</v>
      </c>
      <c r="E445" s="167">
        <v>25639</v>
      </c>
      <c r="F445" s="137">
        <f>SUM(E445*10%)+0.1</f>
        <v>2564</v>
      </c>
      <c r="G445" s="137">
        <f>SUM(E445*30%)+1.3</f>
        <v>7693</v>
      </c>
      <c r="H445" s="137">
        <f>SUM(E445*10%)+0.1</f>
        <v>2564</v>
      </c>
      <c r="I445" s="137">
        <f>E445+F445+G445+H445</f>
        <v>38460</v>
      </c>
      <c r="J445" s="137">
        <v>400</v>
      </c>
      <c r="K445" s="137">
        <v>500</v>
      </c>
      <c r="L445" s="124">
        <f>SUM(I445:K445)</f>
        <v>39360</v>
      </c>
      <c r="M445" s="137">
        <f>ROUND(SUM(E445+F445)/12,0)</f>
        <v>2350</v>
      </c>
      <c r="N445" s="137">
        <v>902</v>
      </c>
      <c r="O445" s="137">
        <f>ROUND(SUM(E445+F445)*12.5%,0)</f>
        <v>3525</v>
      </c>
      <c r="P445" s="137">
        <f>SUM(I445:O445)</f>
        <v>85497</v>
      </c>
      <c r="Q445" s="137">
        <f>ROUND(SUM(E445+F445)*12%,0)</f>
        <v>3384</v>
      </c>
      <c r="R445" s="136">
        <v>0</v>
      </c>
      <c r="S445" s="136">
        <v>0</v>
      </c>
      <c r="T445" s="136">
        <v>10000</v>
      </c>
      <c r="U445" s="136">
        <v>0</v>
      </c>
      <c r="V445" s="138">
        <f>P445-(M445+N445+O445+Q445+R445+S445+T445)</f>
        <v>65336</v>
      </c>
      <c r="W445" s="32" t="s">
        <v>25</v>
      </c>
    </row>
    <row r="446" spans="1:25" hidden="1">
      <c r="A446" s="84">
        <v>44228</v>
      </c>
      <c r="B446" s="144">
        <v>13</v>
      </c>
      <c r="C446" s="152" t="s">
        <v>38</v>
      </c>
      <c r="D446" s="51" t="s">
        <v>84</v>
      </c>
      <c r="E446" s="167">
        <v>15203</v>
      </c>
      <c r="F446" s="137">
        <f>SUM(E446*10%)-0.3</f>
        <v>1520.0000000000002</v>
      </c>
      <c r="G446" s="137">
        <f>SUM(E446*30%)+0.1</f>
        <v>4561</v>
      </c>
      <c r="H446" s="137">
        <f>SUM(E446*10%)-0.3</f>
        <v>1520.0000000000002</v>
      </c>
      <c r="I446" s="137">
        <f>E446+F446+G446+H446</f>
        <v>22804</v>
      </c>
      <c r="J446" s="137">
        <v>400</v>
      </c>
      <c r="K446" s="137">
        <v>500</v>
      </c>
      <c r="L446" s="124">
        <f>SUM(I446:K446)</f>
        <v>23704</v>
      </c>
      <c r="M446" s="137">
        <f>ROUND(SUM(E446+F446)/12,0)</f>
        <v>1394</v>
      </c>
      <c r="N446" s="137">
        <v>0</v>
      </c>
      <c r="O446" s="137">
        <f>ROUND(SUM(E446+F446)*12.5%,0)+75</f>
        <v>2165</v>
      </c>
      <c r="P446" s="137">
        <f>SUM(I446:O446)</f>
        <v>50967</v>
      </c>
      <c r="Q446" s="137">
        <f>ROUND(SUM(E446+F446)*12%,0)</f>
        <v>2007</v>
      </c>
      <c r="R446" s="136">
        <v>0</v>
      </c>
      <c r="S446" s="136">
        <v>200</v>
      </c>
      <c r="T446" s="136">
        <v>0</v>
      </c>
      <c r="U446" s="136">
        <v>0</v>
      </c>
      <c r="V446" s="138">
        <f>P446-(M446+N446+O446+Q446+R446+S446+T446)</f>
        <v>45201</v>
      </c>
      <c r="W446" s="32" t="s">
        <v>25</v>
      </c>
    </row>
    <row r="447" spans="1:25" hidden="1">
      <c r="A447" s="84">
        <v>44228</v>
      </c>
      <c r="B447" s="83" t="s">
        <v>157</v>
      </c>
      <c r="C447" s="46" t="s">
        <v>38</v>
      </c>
      <c r="D447" s="47" t="s">
        <v>39</v>
      </c>
      <c r="E447" s="167">
        <v>25882</v>
      </c>
      <c r="F447" s="137">
        <f>SUM(E447*10%)-0.2</f>
        <v>2588.0000000000005</v>
      </c>
      <c r="G447" s="137">
        <f>SUM(E447*30%)-0.6</f>
        <v>7763.9999999999991</v>
      </c>
      <c r="H447" s="137">
        <f>SUM(E447*10%)-0.2</f>
        <v>2588.0000000000005</v>
      </c>
      <c r="I447" s="137">
        <f>E447+F447+G447+H447</f>
        <v>38822</v>
      </c>
      <c r="J447" s="137">
        <v>400</v>
      </c>
      <c r="K447" s="137">
        <v>500</v>
      </c>
      <c r="L447" s="124">
        <f>SUM(I447:K447)</f>
        <v>39722</v>
      </c>
      <c r="M447" s="137">
        <f>ROUND(SUM(E447+F447)/12,0)</f>
        <v>2373</v>
      </c>
      <c r="N447" s="137">
        <v>902</v>
      </c>
      <c r="O447" s="137">
        <f>ROUND(SUM(E447+F447)*12.5%,0)</f>
        <v>3559</v>
      </c>
      <c r="P447" s="137">
        <f>SUM(I447:O447)</f>
        <v>86278</v>
      </c>
      <c r="Q447" s="137">
        <f>ROUND(SUM(E447+F447)*12%,0)</f>
        <v>3416</v>
      </c>
      <c r="R447" s="136">
        <v>0</v>
      </c>
      <c r="S447" s="136">
        <v>0</v>
      </c>
      <c r="T447" s="136">
        <v>10000</v>
      </c>
      <c r="U447" s="136">
        <v>0</v>
      </c>
      <c r="V447" s="138">
        <f>P447-(M447+N447+O447+Q447+R447+S447+T447)</f>
        <v>66028</v>
      </c>
      <c r="W447" s="32" t="s">
        <v>25</v>
      </c>
    </row>
    <row r="448" spans="1:25" hidden="1">
      <c r="A448" s="84">
        <v>44256</v>
      </c>
      <c r="B448" s="126">
        <v>15</v>
      </c>
      <c r="C448" s="46" t="s">
        <v>38</v>
      </c>
      <c r="D448" s="47" t="s">
        <v>39</v>
      </c>
      <c r="E448" s="167">
        <v>26066</v>
      </c>
      <c r="F448" s="137">
        <f>SUM(E448*10%)+0.4</f>
        <v>2607.0000000000005</v>
      </c>
      <c r="G448" s="137">
        <f>SUM(E448*30%)+0.2</f>
        <v>7819.9999999999991</v>
      </c>
      <c r="H448" s="137">
        <f>SUM(E448*10%)+0.4</f>
        <v>2607.0000000000005</v>
      </c>
      <c r="I448" s="137">
        <f>E448+F448+G448+H448</f>
        <v>39100</v>
      </c>
      <c r="J448" s="137">
        <v>400</v>
      </c>
      <c r="K448" s="137">
        <v>500</v>
      </c>
      <c r="L448" s="124">
        <f>SUM(I448:K448)</f>
        <v>40000</v>
      </c>
      <c r="M448" s="137">
        <v>902</v>
      </c>
      <c r="N448" s="137">
        <f>ROUND(SUM(E448+F448)*12.5%,0)</f>
        <v>3584</v>
      </c>
      <c r="O448" s="137">
        <f>SUM(I448:N448)</f>
        <v>84486</v>
      </c>
      <c r="P448" s="137">
        <f>ROUND(SUM(E448+F448)*12%,0)</f>
        <v>3441</v>
      </c>
      <c r="Q448" s="136">
        <v>0</v>
      </c>
      <c r="R448" s="136">
        <v>0</v>
      </c>
      <c r="S448" s="136">
        <v>0</v>
      </c>
      <c r="T448" s="136">
        <v>10000</v>
      </c>
      <c r="U448" s="136"/>
      <c r="V448" s="138">
        <f>O448-(L448+M448+N448+P448+Q448+R448+T448)</f>
        <v>26559</v>
      </c>
      <c r="W448" s="32" t="s">
        <v>25</v>
      </c>
    </row>
    <row r="449" spans="1:25" hidden="1">
      <c r="A449" s="84">
        <v>44256</v>
      </c>
      <c r="B449" s="126" t="s">
        <v>174</v>
      </c>
      <c r="C449" s="17" t="s">
        <v>38</v>
      </c>
      <c r="D449" s="51" t="s">
        <v>81</v>
      </c>
      <c r="E449" s="167">
        <v>15018</v>
      </c>
      <c r="F449" s="137">
        <f>SUM(E449*10%)+0.2</f>
        <v>1502.0000000000002</v>
      </c>
      <c r="G449" s="137">
        <f>SUM(E449*30%)-0.4</f>
        <v>4505</v>
      </c>
      <c r="H449" s="137">
        <f>SUM(E449*10%)+0.2</f>
        <v>1502.0000000000002</v>
      </c>
      <c r="I449" s="137">
        <f>E449+F449+G449+H449</f>
        <v>22527</v>
      </c>
      <c r="J449" s="137">
        <v>400</v>
      </c>
      <c r="K449" s="137">
        <v>500</v>
      </c>
      <c r="L449" s="124">
        <f>SUM(I449:K449)</f>
        <v>23427</v>
      </c>
      <c r="M449" s="137">
        <v>0</v>
      </c>
      <c r="N449" s="137">
        <f>ROUND(SUM(E449+F449)*12.5%,0)+75</f>
        <v>2140</v>
      </c>
      <c r="O449" s="137">
        <f>SUM(I449:N449)</f>
        <v>48994</v>
      </c>
      <c r="P449" s="137">
        <f>ROUND(SUM(E449+F449)*12%,0)</f>
        <v>1982</v>
      </c>
      <c r="Q449" s="136">
        <v>0</v>
      </c>
      <c r="R449" s="136">
        <v>0</v>
      </c>
      <c r="S449" s="136">
        <v>200</v>
      </c>
      <c r="T449" s="136">
        <v>0</v>
      </c>
      <c r="U449" s="136"/>
      <c r="V449" s="138" t="e">
        <f>O449-(L449+M449+N449+P449+Q449+S449+#REF!)</f>
        <v>#REF!</v>
      </c>
      <c r="W449" s="32" t="s">
        <v>25</v>
      </c>
      <c r="X449" s="176"/>
      <c r="Y449" s="176"/>
    </row>
    <row r="450" spans="1:25" hidden="1">
      <c r="A450" s="84">
        <v>44075</v>
      </c>
      <c r="B450" s="10">
        <v>66</v>
      </c>
      <c r="C450" s="39" t="s">
        <v>147</v>
      </c>
      <c r="D450" s="40" t="s">
        <v>88</v>
      </c>
      <c r="E450" s="14">
        <v>4565</v>
      </c>
      <c r="F450" s="12">
        <f>SUM(E450*10%)-0.5</f>
        <v>456</v>
      </c>
      <c r="G450" s="12">
        <f>SUM(E450*30%)+0.5</f>
        <v>1370</v>
      </c>
      <c r="H450" s="12">
        <f>SUM(E450*10%)-0.5</f>
        <v>456</v>
      </c>
      <c r="I450" s="12">
        <f>E450+F450+G450+H450</f>
        <v>6847</v>
      </c>
      <c r="J450" s="12">
        <v>0</v>
      </c>
      <c r="K450" s="12">
        <v>0</v>
      </c>
      <c r="L450" s="124">
        <f>SUM(I450:K450)</f>
        <v>6847</v>
      </c>
      <c r="M450" s="12">
        <v>0</v>
      </c>
      <c r="N450" s="12">
        <v>0</v>
      </c>
      <c r="O450" s="12">
        <f>ROUND(SUM(E450+F450)*13%,0)</f>
        <v>653</v>
      </c>
      <c r="P450" s="12">
        <f>SUM(I450:O450)</f>
        <v>14347</v>
      </c>
      <c r="Q450" s="12">
        <f>ROUND(SUM(E450+F450)*12%,0)</f>
        <v>603</v>
      </c>
      <c r="R450" s="11">
        <v>0</v>
      </c>
      <c r="S450" s="28">
        <v>0</v>
      </c>
      <c r="T450" s="23">
        <v>0</v>
      </c>
      <c r="U450" s="23">
        <v>0</v>
      </c>
      <c r="V450" s="14">
        <f>P450-(M450+N450+O450+Q450+R450+S450+T450)</f>
        <v>13091</v>
      </c>
      <c r="W450" s="30"/>
      <c r="X450" s="176"/>
      <c r="Y450" s="176"/>
    </row>
    <row r="451" spans="1:25" hidden="1">
      <c r="A451" s="84">
        <v>44105</v>
      </c>
      <c r="B451" s="10">
        <v>66</v>
      </c>
      <c r="C451" s="74" t="s">
        <v>147</v>
      </c>
      <c r="D451" s="40" t="s">
        <v>88</v>
      </c>
      <c r="E451" s="14">
        <v>4565</v>
      </c>
      <c r="F451" s="12">
        <f>SUM(E451*10%)-0.5</f>
        <v>456</v>
      </c>
      <c r="G451" s="12">
        <f>SUM(E451*30%)+0.5</f>
        <v>1370</v>
      </c>
      <c r="H451" s="12">
        <f>SUM(E451*10%)-0.5</f>
        <v>456</v>
      </c>
      <c r="I451" s="12">
        <f>E451+F451+G451+H451</f>
        <v>6847</v>
      </c>
      <c r="J451" s="12">
        <v>0</v>
      </c>
      <c r="K451" s="12">
        <v>0</v>
      </c>
      <c r="L451" s="124">
        <f>SUM(I451:K451)</f>
        <v>6847</v>
      </c>
      <c r="M451" s="12">
        <v>0</v>
      </c>
      <c r="N451" s="12">
        <v>0</v>
      </c>
      <c r="O451" s="12">
        <f>ROUND(SUM(E451+F451)*13%,0)</f>
        <v>653</v>
      </c>
      <c r="P451" s="12">
        <f>SUM(I451:O451)</f>
        <v>14347</v>
      </c>
      <c r="Q451" s="12">
        <f>ROUND(SUM(E451+F451)*12%,0)</f>
        <v>603</v>
      </c>
      <c r="R451" s="11">
        <v>0</v>
      </c>
      <c r="S451" s="28">
        <v>0</v>
      </c>
      <c r="T451" s="23">
        <v>0</v>
      </c>
      <c r="U451" s="23">
        <v>0</v>
      </c>
      <c r="V451" s="14">
        <f>P451-(M451+N451+O451+Q451+R451+S451+T451)</f>
        <v>13091</v>
      </c>
      <c r="W451" s="30" t="s">
        <v>25</v>
      </c>
    </row>
    <row r="452" spans="1:25" hidden="1">
      <c r="A452" s="84">
        <v>44136</v>
      </c>
      <c r="B452" s="10">
        <v>65</v>
      </c>
      <c r="C452" s="82" t="s">
        <v>147</v>
      </c>
      <c r="D452" s="62" t="s">
        <v>88</v>
      </c>
      <c r="E452" s="11">
        <v>4565</v>
      </c>
      <c r="F452" s="59">
        <f>SUM(E452*10%)-0.5</f>
        <v>456</v>
      </c>
      <c r="G452" s="59">
        <f>SUM(E452*30%)+0.5</f>
        <v>1370</v>
      </c>
      <c r="H452" s="59">
        <f>SUM(E452*10%)-0.5</f>
        <v>456</v>
      </c>
      <c r="I452" s="12">
        <f>E452+F452+G452+H452</f>
        <v>6847</v>
      </c>
      <c r="J452" s="59">
        <v>0</v>
      </c>
      <c r="K452" s="59">
        <v>0</v>
      </c>
      <c r="L452" s="124">
        <f>SUM(I452:K452)</f>
        <v>6847</v>
      </c>
      <c r="M452" s="59">
        <v>0</v>
      </c>
      <c r="N452" s="59">
        <v>0</v>
      </c>
      <c r="O452" s="12">
        <f>ROUND(SUM(E452+F452)*13%,0)</f>
        <v>653</v>
      </c>
      <c r="P452" s="12">
        <f>SUM(I452:O452)</f>
        <v>14347</v>
      </c>
      <c r="Q452" s="59">
        <f>ROUND(SUM(E452+F452)*12%,0)</f>
        <v>603</v>
      </c>
      <c r="R452" s="11">
        <v>0</v>
      </c>
      <c r="S452" s="60">
        <v>0</v>
      </c>
      <c r="T452" s="36">
        <v>0</v>
      </c>
      <c r="U452" s="36">
        <v>0</v>
      </c>
      <c r="V452" s="14">
        <f>P452-(M452+N452+O452+Q452+R452+S452+T452)</f>
        <v>13091</v>
      </c>
      <c r="W452" s="30" t="s">
        <v>25</v>
      </c>
    </row>
    <row r="453" spans="1:25" hidden="1">
      <c r="A453" s="84">
        <v>43922</v>
      </c>
      <c r="B453" s="10">
        <v>26</v>
      </c>
      <c r="C453" s="64" t="s">
        <v>69</v>
      </c>
      <c r="D453" s="209" t="s">
        <v>24</v>
      </c>
      <c r="E453" s="19">
        <v>9142</v>
      </c>
      <c r="F453" s="52">
        <f>SUM(E453*10%)-0.2</f>
        <v>914</v>
      </c>
      <c r="G453" s="52">
        <f>SUM(E453*30%)+0.4</f>
        <v>2743</v>
      </c>
      <c r="H453" s="52">
        <f>SUM(E453*10%)-0.2</f>
        <v>914</v>
      </c>
      <c r="I453" s="20">
        <f>E453+F453+G453+H453</f>
        <v>13713</v>
      </c>
      <c r="J453" s="52">
        <v>400</v>
      </c>
      <c r="K453" s="52">
        <v>250</v>
      </c>
      <c r="L453" s="124">
        <f>SUM(I453:K453)</f>
        <v>14363</v>
      </c>
      <c r="M453" s="52">
        <f>ROUND(SUM(E453+F453)/12,0)</f>
        <v>838</v>
      </c>
      <c r="N453" s="52">
        <v>0</v>
      </c>
      <c r="O453" s="20">
        <f>ROUND(SUM(E453+F453)*12.5%,0)</f>
        <v>1257</v>
      </c>
      <c r="P453" s="20">
        <f>SUM(I453:O453)</f>
        <v>30821</v>
      </c>
      <c r="Q453" s="52">
        <f>ROUND(SUM(E453+F453)*12%,0)</f>
        <v>1207</v>
      </c>
      <c r="R453" s="19">
        <v>0</v>
      </c>
      <c r="S453" s="53">
        <v>0</v>
      </c>
      <c r="T453" s="54">
        <v>0</v>
      </c>
      <c r="U453" s="54">
        <v>0</v>
      </c>
      <c r="V453" s="21">
        <f>P453-(M453+N453+O453+Q453+R453+S453+T453)</f>
        <v>27519</v>
      </c>
      <c r="W453" s="19">
        <v>1500</v>
      </c>
      <c r="X453" s="115">
        <f>V453-W453</f>
        <v>26019</v>
      </c>
      <c r="Y453" s="123" t="s">
        <v>25</v>
      </c>
    </row>
    <row r="454" spans="1:25" hidden="1">
      <c r="A454" s="84">
        <v>43922</v>
      </c>
      <c r="B454" s="182" t="s">
        <v>77</v>
      </c>
      <c r="C454" s="17" t="s">
        <v>69</v>
      </c>
      <c r="D454" s="51" t="s">
        <v>24</v>
      </c>
      <c r="E454" s="19">
        <v>12923</v>
      </c>
      <c r="F454" s="20">
        <f>SUM(E454*10%)-0.3</f>
        <v>1292.0000000000002</v>
      </c>
      <c r="G454" s="20">
        <f>SUM(E454*30%)+0.1</f>
        <v>3876.9999999999995</v>
      </c>
      <c r="H454" s="20">
        <f>SUM(E454*10%)-0.3</f>
        <v>1292.0000000000002</v>
      </c>
      <c r="I454" s="20">
        <f>E454+F454+G454+H454</f>
        <v>19384</v>
      </c>
      <c r="J454" s="20">
        <v>400</v>
      </c>
      <c r="K454" s="65">
        <v>250</v>
      </c>
      <c r="L454" s="124">
        <f>SUM(I454:K454)</f>
        <v>20034</v>
      </c>
      <c r="M454" s="20">
        <f>ROUND(SUM(E454+F454)/12,0)</f>
        <v>1185</v>
      </c>
      <c r="N454" s="65">
        <v>1211</v>
      </c>
      <c r="O454" s="65">
        <f>ROUND(SUM(E454+F454)*12.5%,0)+75</f>
        <v>1852</v>
      </c>
      <c r="P454" s="20">
        <f>SUM(I454:O454)</f>
        <v>44316</v>
      </c>
      <c r="Q454" s="20">
        <f>ROUND(SUM(E454+F454)*12%,0)</f>
        <v>1706</v>
      </c>
      <c r="R454" s="19">
        <v>0</v>
      </c>
      <c r="S454" s="26">
        <v>200</v>
      </c>
      <c r="T454" s="107">
        <v>0</v>
      </c>
      <c r="U454" s="107">
        <v>0</v>
      </c>
      <c r="V454" s="21">
        <f>P454-(M454+N454+O454+Q454+R454+S454+T454)</f>
        <v>38162</v>
      </c>
      <c r="W454" s="19">
        <v>0</v>
      </c>
      <c r="X454" s="115">
        <f>V454-W454</f>
        <v>38162</v>
      </c>
      <c r="Y454" s="117" t="s">
        <v>25</v>
      </c>
    </row>
    <row r="455" spans="1:25" hidden="1">
      <c r="A455" s="84">
        <v>43922</v>
      </c>
      <c r="B455" s="49" t="s">
        <v>113</v>
      </c>
      <c r="C455" s="73" t="s">
        <v>69</v>
      </c>
      <c r="D455" s="51"/>
      <c r="E455" s="19">
        <v>2965</v>
      </c>
      <c r="F455" s="20">
        <f>SUM(E455*10%)-0.5</f>
        <v>296</v>
      </c>
      <c r="G455" s="20">
        <f>SUM(E455*30%)-0.5</f>
        <v>889</v>
      </c>
      <c r="H455" s="20">
        <f>SUM(E455*10%)-0.5</f>
        <v>296</v>
      </c>
      <c r="I455" s="20">
        <f>E455+F455+G455+H455</f>
        <v>4446</v>
      </c>
      <c r="J455" s="20">
        <v>0</v>
      </c>
      <c r="K455" s="20">
        <v>0</v>
      </c>
      <c r="L455" s="124">
        <f>SUM(I455:K455)</f>
        <v>4446</v>
      </c>
      <c r="M455" s="20">
        <f>ROUND(SUM(E455+F455)/12,0)</f>
        <v>272</v>
      </c>
      <c r="N455" s="20">
        <v>0</v>
      </c>
      <c r="O455" s="20">
        <f>ROUND(SUM(E455+F455)*12.5%,0)</f>
        <v>408</v>
      </c>
      <c r="P455" s="20">
        <f>SUM(I455:O455)</f>
        <v>9572</v>
      </c>
      <c r="Q455" s="20">
        <f>ROUND(SUM(E455+F455)*12%,0)</f>
        <v>391</v>
      </c>
      <c r="R455" s="19">
        <v>0</v>
      </c>
      <c r="S455" s="26">
        <v>0</v>
      </c>
      <c r="T455" s="107">
        <v>0</v>
      </c>
      <c r="U455" s="107">
        <v>0</v>
      </c>
      <c r="V455" s="21">
        <f>P455-(M455+N455+O455+Q455+R455+S455+T455)</f>
        <v>8501</v>
      </c>
      <c r="W455" s="19">
        <v>0</v>
      </c>
      <c r="X455" s="115">
        <f>V455-W455</f>
        <v>8501</v>
      </c>
      <c r="Y455" s="118"/>
    </row>
    <row r="456" spans="1:25" hidden="1">
      <c r="A456" s="84">
        <v>43952</v>
      </c>
      <c r="B456" s="49">
        <v>26</v>
      </c>
      <c r="C456" s="17" t="s">
        <v>69</v>
      </c>
      <c r="D456" s="51" t="s">
        <v>24</v>
      </c>
      <c r="E456" s="25">
        <v>9138</v>
      </c>
      <c r="F456" s="20">
        <f>SUM(E456*10%)+0.2</f>
        <v>914.00000000000011</v>
      </c>
      <c r="G456" s="20">
        <f>SUM(E456*30%)-0.4</f>
        <v>2741</v>
      </c>
      <c r="H456" s="20">
        <f>SUM(E456*10%)+0.2</f>
        <v>914.00000000000011</v>
      </c>
      <c r="I456" s="20">
        <f>E456+F456+G456+H456</f>
        <v>13707</v>
      </c>
      <c r="J456" s="20">
        <v>400</v>
      </c>
      <c r="K456" s="20">
        <v>250</v>
      </c>
      <c r="L456" s="124">
        <f>SUM(I456:K456)</f>
        <v>14357</v>
      </c>
      <c r="M456" s="20">
        <f>ROUND(SUM(E456+F456)/12,0)</f>
        <v>838</v>
      </c>
      <c r="N456" s="20">
        <v>0</v>
      </c>
      <c r="O456" s="20">
        <f>ROUND(SUM(E456+F456)*12.5%,0)</f>
        <v>1257</v>
      </c>
      <c r="P456" s="20">
        <f>SUM(I456:O456)</f>
        <v>30809</v>
      </c>
      <c r="Q456" s="20">
        <f>ROUND(SUM(E456+F456)*12%,0)</f>
        <v>1206</v>
      </c>
      <c r="R456" s="19">
        <v>0</v>
      </c>
      <c r="S456" s="26">
        <v>0</v>
      </c>
      <c r="T456" s="107">
        <v>0</v>
      </c>
      <c r="U456" s="107">
        <v>0</v>
      </c>
      <c r="V456" s="21">
        <f>P456-(M456+N456+O456+Q456+R456+S456+T456)</f>
        <v>27508</v>
      </c>
      <c r="W456" s="19"/>
      <c r="X456" s="115">
        <f>V456-W456</f>
        <v>27508</v>
      </c>
      <c r="Y456" s="123" t="s">
        <v>25</v>
      </c>
    </row>
    <row r="457" spans="1:25" hidden="1">
      <c r="A457" s="84">
        <v>43952</v>
      </c>
      <c r="B457" s="182" t="s">
        <v>77</v>
      </c>
      <c r="C457" s="17" t="s">
        <v>69</v>
      </c>
      <c r="D457" s="51" t="s">
        <v>24</v>
      </c>
      <c r="E457" s="25">
        <v>12719</v>
      </c>
      <c r="F457" s="20">
        <f>SUM(E457*10%)+0.1</f>
        <v>1272</v>
      </c>
      <c r="G457" s="20">
        <f>SUM(E457*30%)+0.3</f>
        <v>3816</v>
      </c>
      <c r="H457" s="20">
        <f>SUM(E457*10%)+0.1</f>
        <v>1272</v>
      </c>
      <c r="I457" s="20">
        <f>E457+F457+G457+H457</f>
        <v>19079</v>
      </c>
      <c r="J457" s="20">
        <v>400</v>
      </c>
      <c r="K457" s="65">
        <v>250</v>
      </c>
      <c r="L457" s="124">
        <f>SUM(I457:K457)</f>
        <v>19729</v>
      </c>
      <c r="M457" s="20">
        <f>ROUND(SUM(E457+F457)/12,0)</f>
        <v>1166</v>
      </c>
      <c r="N457" s="65">
        <v>1211</v>
      </c>
      <c r="O457" s="65">
        <f>ROUND(SUM(E457+F457)*12.5%,0)+75</f>
        <v>1824</v>
      </c>
      <c r="P457" s="20">
        <f>SUM(I457:O457)</f>
        <v>43659</v>
      </c>
      <c r="Q457" s="20">
        <f>ROUND(SUM(E457+F457)*12%,0)</f>
        <v>1679</v>
      </c>
      <c r="R457" s="19">
        <v>0</v>
      </c>
      <c r="S457" s="26">
        <v>200</v>
      </c>
      <c r="T457" s="107">
        <v>0</v>
      </c>
      <c r="U457" s="54">
        <v>0</v>
      </c>
      <c r="V457" s="21">
        <f>P457-(M457+N457+O457+Q457+R457+S457+T457)</f>
        <v>37579</v>
      </c>
      <c r="W457" s="19"/>
      <c r="X457" s="115">
        <f>V457-W457</f>
        <v>37579</v>
      </c>
      <c r="Y457" s="117" t="s">
        <v>25</v>
      </c>
    </row>
    <row r="458" spans="1:25" hidden="1">
      <c r="A458" s="84">
        <v>43952</v>
      </c>
      <c r="B458" s="10" t="s">
        <v>113</v>
      </c>
      <c r="C458" s="73" t="s">
        <v>69</v>
      </c>
      <c r="D458" s="51"/>
      <c r="E458" s="25">
        <v>3171</v>
      </c>
      <c r="F458" s="20">
        <f>SUM(E458*10%)-0.1</f>
        <v>317</v>
      </c>
      <c r="G458" s="20">
        <f>SUM(E458*30%)+0.7</f>
        <v>952</v>
      </c>
      <c r="H458" s="20">
        <f>SUM(E458*10%)-0.1</f>
        <v>317</v>
      </c>
      <c r="I458" s="20">
        <f>E458+F458+G458+H458</f>
        <v>4757</v>
      </c>
      <c r="J458" s="20">
        <v>0</v>
      </c>
      <c r="K458" s="20">
        <v>0</v>
      </c>
      <c r="L458" s="124">
        <f>SUM(I458:K458)</f>
        <v>4757</v>
      </c>
      <c r="M458" s="20">
        <f>ROUND(SUM(E458+F458)/12,0)</f>
        <v>291</v>
      </c>
      <c r="N458" s="20">
        <v>0</v>
      </c>
      <c r="O458" s="20">
        <f>ROUND(SUM(E458+F458)*12.5%,0)</f>
        <v>436</v>
      </c>
      <c r="P458" s="20">
        <f>SUM(I458:O458)</f>
        <v>10241</v>
      </c>
      <c r="Q458" s="20">
        <f>ROUND(SUM(E458+F458)*12%,0)</f>
        <v>419</v>
      </c>
      <c r="R458" s="19">
        <v>0</v>
      </c>
      <c r="S458" s="26">
        <v>0</v>
      </c>
      <c r="T458" s="107">
        <v>0</v>
      </c>
      <c r="U458" s="107">
        <v>0</v>
      </c>
      <c r="V458" s="21">
        <f>P458-(M458+N458+O458+Q458+R458+S458+T458)</f>
        <v>9095</v>
      </c>
      <c r="W458" s="19"/>
      <c r="X458" s="115">
        <f>V458-W458</f>
        <v>9095</v>
      </c>
      <c r="Y458" s="118"/>
    </row>
    <row r="459" spans="1:25" hidden="1">
      <c r="A459" s="84">
        <v>43983</v>
      </c>
      <c r="B459" s="49">
        <v>25</v>
      </c>
      <c r="C459" s="17" t="s">
        <v>69</v>
      </c>
      <c r="D459" s="51" t="s">
        <v>24</v>
      </c>
      <c r="E459" s="19">
        <v>9167</v>
      </c>
      <c r="F459" s="20">
        <f>SUM(E459*10%)+0.3</f>
        <v>917</v>
      </c>
      <c r="G459" s="20">
        <f>SUM(E459*30%)-0.1</f>
        <v>2750</v>
      </c>
      <c r="H459" s="20">
        <f>SUM(E459*10%)+0.3</f>
        <v>917</v>
      </c>
      <c r="I459" s="20">
        <f>E459+F459+G459+H459</f>
        <v>13751</v>
      </c>
      <c r="J459" s="20">
        <v>400</v>
      </c>
      <c r="K459" s="20">
        <v>250</v>
      </c>
      <c r="L459" s="124">
        <f>SUM(I459:K459)</f>
        <v>14401</v>
      </c>
      <c r="M459" s="20">
        <f>ROUND(SUM(E459+F459)/12,0)</f>
        <v>840</v>
      </c>
      <c r="N459" s="20">
        <v>0</v>
      </c>
      <c r="O459" s="20">
        <f>ROUND(SUM(E459+F459)*12.5%,0)</f>
        <v>1261</v>
      </c>
      <c r="P459" s="20">
        <f>SUM(I459:O459)</f>
        <v>30903</v>
      </c>
      <c r="Q459" s="20">
        <f>ROUND(SUM(E459+F459)*12%,0)</f>
        <v>1210</v>
      </c>
      <c r="R459" s="19">
        <v>0</v>
      </c>
      <c r="S459" s="26">
        <v>0</v>
      </c>
      <c r="T459" s="107">
        <v>0</v>
      </c>
      <c r="U459" s="107">
        <v>0</v>
      </c>
      <c r="V459" s="21">
        <f>P459-(M459+N459+O459+Q459+R459+S459+T459)</f>
        <v>27592</v>
      </c>
      <c r="W459" s="55" t="s">
        <v>25</v>
      </c>
    </row>
    <row r="460" spans="1:25" hidden="1">
      <c r="A460" s="84">
        <v>43983</v>
      </c>
      <c r="B460" s="63" t="s">
        <v>120</v>
      </c>
      <c r="C460" s="17" t="s">
        <v>69</v>
      </c>
      <c r="D460" s="51" t="s">
        <v>24</v>
      </c>
      <c r="E460" s="19">
        <v>12634</v>
      </c>
      <c r="F460" s="20">
        <f>SUM(E460*10%)-0.4</f>
        <v>1263</v>
      </c>
      <c r="G460" s="20">
        <f>SUM(E460*30%)+0.8</f>
        <v>3791</v>
      </c>
      <c r="H460" s="20">
        <f>SUM(E460*10%)-0.4</f>
        <v>1263</v>
      </c>
      <c r="I460" s="20">
        <f>E460+F460+G460+H460</f>
        <v>18951</v>
      </c>
      <c r="J460" s="20">
        <v>400</v>
      </c>
      <c r="K460" s="65">
        <v>250</v>
      </c>
      <c r="L460" s="124">
        <f>SUM(I460:K460)</f>
        <v>19601</v>
      </c>
      <c r="M460" s="20">
        <f>ROUND(SUM(E460+F460)/12,0)</f>
        <v>1158</v>
      </c>
      <c r="N460" s="65">
        <v>1211</v>
      </c>
      <c r="O460" s="65">
        <f>ROUND(SUM(E460+F460)*12.5%,0)+75</f>
        <v>1812</v>
      </c>
      <c r="P460" s="20">
        <f>SUM(I460:O460)</f>
        <v>43383</v>
      </c>
      <c r="Q460" s="20">
        <f>ROUND(SUM(E460+F460)*12%,0)</f>
        <v>1668</v>
      </c>
      <c r="R460" s="19">
        <v>0</v>
      </c>
      <c r="S460" s="26">
        <v>200</v>
      </c>
      <c r="T460" s="107">
        <v>0</v>
      </c>
      <c r="U460" s="107">
        <v>0</v>
      </c>
      <c r="V460" s="21">
        <f>P460-(M460+N460+O460+Q460+R460+S460+T460)</f>
        <v>37334</v>
      </c>
      <c r="W460" s="32" t="s">
        <v>25</v>
      </c>
      <c r="X460" s="176"/>
      <c r="Y460" s="176"/>
    </row>
    <row r="461" spans="1:25" hidden="1">
      <c r="A461" s="84">
        <v>43983</v>
      </c>
      <c r="B461" s="10" t="s">
        <v>113</v>
      </c>
      <c r="C461" s="73" t="s">
        <v>69</v>
      </c>
      <c r="D461" s="51" t="s">
        <v>122</v>
      </c>
      <c r="E461" s="19">
        <v>3228</v>
      </c>
      <c r="F461" s="20">
        <f>SUM(E461*10%)</f>
        <v>322.8</v>
      </c>
      <c r="G461" s="20">
        <f>SUM(E461*30%)</f>
        <v>968.4</v>
      </c>
      <c r="H461" s="20">
        <f>SUM(E461*10%)</f>
        <v>322.8</v>
      </c>
      <c r="I461" s="20">
        <f>E461+F461+G461+H461</f>
        <v>4842</v>
      </c>
      <c r="J461" s="20">
        <v>0</v>
      </c>
      <c r="K461" s="20">
        <v>0</v>
      </c>
      <c r="L461" s="124">
        <f>SUM(I461:K461)</f>
        <v>4842</v>
      </c>
      <c r="M461" s="20">
        <f>ROUND(SUM(E461+F461)/12,0)</f>
        <v>296</v>
      </c>
      <c r="N461" s="20">
        <v>0</v>
      </c>
      <c r="O461" s="20">
        <f>ROUND(SUM(E461+F461)*12.5%,0)</f>
        <v>444</v>
      </c>
      <c r="P461" s="20">
        <f>SUM(I461:O461)</f>
        <v>10424</v>
      </c>
      <c r="Q461" s="20">
        <f>ROUND(SUM(E461+F461)*12%,0)</f>
        <v>426</v>
      </c>
      <c r="R461" s="19">
        <v>0</v>
      </c>
      <c r="S461" s="26">
        <v>0</v>
      </c>
      <c r="T461" s="107">
        <v>0</v>
      </c>
      <c r="U461" s="107">
        <v>0</v>
      </c>
      <c r="V461" s="21">
        <f>P461-(M461+N461+O461+Q461+R461+S461+T461)</f>
        <v>9258</v>
      </c>
      <c r="W461" s="70"/>
    </row>
    <row r="462" spans="1:25" hidden="1">
      <c r="A462" s="84">
        <v>44013</v>
      </c>
      <c r="B462" s="10">
        <v>26</v>
      </c>
      <c r="C462" s="17" t="s">
        <v>69</v>
      </c>
      <c r="D462" s="51" t="s">
        <v>24</v>
      </c>
      <c r="E462" s="19">
        <v>9156</v>
      </c>
      <c r="F462" s="20">
        <f>SUM(E462*10%)+0.4</f>
        <v>916</v>
      </c>
      <c r="G462" s="20">
        <f>SUM(E462*30%)+0.2</f>
        <v>2746.9999999999995</v>
      </c>
      <c r="H462" s="20">
        <f>SUM(E462*10%)+0.4</f>
        <v>916</v>
      </c>
      <c r="I462" s="20">
        <f>E462+F462+G462+H462</f>
        <v>13735</v>
      </c>
      <c r="J462" s="20">
        <v>400</v>
      </c>
      <c r="K462" s="20">
        <v>250</v>
      </c>
      <c r="L462" s="124">
        <f>SUM(I462:K462)</f>
        <v>14385</v>
      </c>
      <c r="M462" s="20">
        <f>ROUND(SUM(E462+F462)/12,0)</f>
        <v>839</v>
      </c>
      <c r="N462" s="20">
        <v>0</v>
      </c>
      <c r="O462" s="20">
        <f>ROUND(SUM(E462+F462)*12.5%,0)</f>
        <v>1259</v>
      </c>
      <c r="P462" s="20">
        <f>SUM(I462:O462)</f>
        <v>30868</v>
      </c>
      <c r="Q462" s="20">
        <f>ROUND(SUM(E462+F462)*12%,0)</f>
        <v>1209</v>
      </c>
      <c r="R462" s="19">
        <v>0</v>
      </c>
      <c r="S462" s="26">
        <v>0</v>
      </c>
      <c r="T462" s="107">
        <v>0</v>
      </c>
      <c r="U462" s="107">
        <v>0</v>
      </c>
      <c r="V462" s="21">
        <f>P462-(M462+N462+O462+Q462+R462+S462+T462)</f>
        <v>27561</v>
      </c>
      <c r="W462" s="55" t="s">
        <v>25</v>
      </c>
    </row>
    <row r="463" spans="1:25" hidden="1">
      <c r="A463" s="84">
        <v>44013</v>
      </c>
      <c r="B463" s="63" t="s">
        <v>77</v>
      </c>
      <c r="C463" s="17" t="s">
        <v>69</v>
      </c>
      <c r="D463" s="51" t="s">
        <v>24</v>
      </c>
      <c r="E463" s="19">
        <v>13109</v>
      </c>
      <c r="F463" s="20">
        <f>SUM(E463*10%)+0.1</f>
        <v>1311</v>
      </c>
      <c r="G463" s="20">
        <f>SUM(E463*30%)+0.3</f>
        <v>3933</v>
      </c>
      <c r="H463" s="20">
        <f>SUM(E463*10%)+0.1</f>
        <v>1311</v>
      </c>
      <c r="I463" s="20">
        <f>E463+F463+G463+H463</f>
        <v>19664</v>
      </c>
      <c r="J463" s="20">
        <v>400</v>
      </c>
      <c r="K463" s="65">
        <v>250</v>
      </c>
      <c r="L463" s="124">
        <f>SUM(I463:K463)</f>
        <v>20314</v>
      </c>
      <c r="M463" s="20">
        <f>ROUND(SUM(E463+F463)/12,0)</f>
        <v>1202</v>
      </c>
      <c r="N463" s="65">
        <v>1211</v>
      </c>
      <c r="O463" s="65">
        <f>ROUND(SUM(E463+F463)*12.5%,0)+75</f>
        <v>1878</v>
      </c>
      <c r="P463" s="20">
        <f>SUM(I463:O463)</f>
        <v>44919</v>
      </c>
      <c r="Q463" s="20">
        <f>ROUND(SUM(E463+F463)*12%,0)</f>
        <v>1730</v>
      </c>
      <c r="R463" s="19">
        <v>0</v>
      </c>
      <c r="S463" s="26">
        <v>200</v>
      </c>
      <c r="T463" s="107">
        <v>0</v>
      </c>
      <c r="U463" s="107">
        <v>0</v>
      </c>
      <c r="V463" s="21">
        <f>P463-(M463+N463+O463+Q463+R463+S463+T463)</f>
        <v>38698</v>
      </c>
      <c r="W463" s="32" t="s">
        <v>25</v>
      </c>
    </row>
    <row r="464" spans="1:25" hidden="1">
      <c r="A464" s="84">
        <v>44013</v>
      </c>
      <c r="B464" s="10" t="s">
        <v>127</v>
      </c>
      <c r="C464" s="73" t="s">
        <v>69</v>
      </c>
      <c r="D464" s="51" t="s">
        <v>122</v>
      </c>
      <c r="E464" s="19">
        <v>2764</v>
      </c>
      <c r="F464" s="20">
        <f>SUM(E464*10%)-0.4</f>
        <v>276.00000000000006</v>
      </c>
      <c r="G464" s="20">
        <f>SUM(E464*30%)-0.2</f>
        <v>828.99999999999989</v>
      </c>
      <c r="H464" s="20">
        <f>SUM(E464*10%)-0.4</f>
        <v>276.00000000000006</v>
      </c>
      <c r="I464" s="20">
        <f>E464+F464+G464+H464</f>
        <v>4145</v>
      </c>
      <c r="J464" s="20">
        <v>0</v>
      </c>
      <c r="K464" s="20">
        <v>0</v>
      </c>
      <c r="L464" s="124">
        <f>SUM(I464:K464)</f>
        <v>4145</v>
      </c>
      <c r="M464" s="20">
        <f>ROUND(SUM(E464+F464)/12,0)</f>
        <v>253</v>
      </c>
      <c r="N464" s="20">
        <v>0</v>
      </c>
      <c r="O464" s="20">
        <f>ROUND(SUM(E464+F464)*12.5%,0)</f>
        <v>380</v>
      </c>
      <c r="P464" s="20">
        <f>SUM(I464:O464)</f>
        <v>8923</v>
      </c>
      <c r="Q464" s="20">
        <f>ROUND(SUM(E464+F464)*12%,0)</f>
        <v>365</v>
      </c>
      <c r="R464" s="19">
        <v>0</v>
      </c>
      <c r="S464" s="26">
        <v>0</v>
      </c>
      <c r="T464" s="107">
        <v>0</v>
      </c>
      <c r="U464" s="107">
        <v>0</v>
      </c>
      <c r="V464" s="21">
        <f>P464-(M464+N464+O464+Q464+R464+S464+T464)</f>
        <v>7925</v>
      </c>
      <c r="W464" s="70"/>
    </row>
    <row r="465" spans="1:25" hidden="1">
      <c r="A465" s="84">
        <v>44044</v>
      </c>
      <c r="B465" s="18">
        <v>26</v>
      </c>
      <c r="C465" s="17" t="s">
        <v>69</v>
      </c>
      <c r="D465" s="51" t="s">
        <v>24</v>
      </c>
      <c r="E465" s="19">
        <v>8968</v>
      </c>
      <c r="F465" s="20">
        <f>SUM(E465*10%)+0.2</f>
        <v>897.00000000000011</v>
      </c>
      <c r="G465" s="20">
        <f>SUM(E465*30%)-0.4</f>
        <v>2690</v>
      </c>
      <c r="H465" s="20">
        <f>SUM(E465*10%)+0.2</f>
        <v>897.00000000000011</v>
      </c>
      <c r="I465" s="20">
        <f>E465+F465+G465+H465</f>
        <v>13452</v>
      </c>
      <c r="J465" s="20">
        <v>400</v>
      </c>
      <c r="K465" s="20">
        <v>250</v>
      </c>
      <c r="L465" s="124">
        <f>SUM(I465:K465)</f>
        <v>14102</v>
      </c>
      <c r="M465" s="20">
        <f>ROUND(SUM(E465+F465)/12,0)</f>
        <v>822</v>
      </c>
      <c r="N465" s="20">
        <v>0</v>
      </c>
      <c r="O465" s="20">
        <f>ROUND(SUM(E465+F465)*12.5%,0)</f>
        <v>1233</v>
      </c>
      <c r="P465" s="20">
        <f>SUM(I465:O465)</f>
        <v>30259</v>
      </c>
      <c r="Q465" s="20">
        <f>ROUND(SUM(E465+F465)*12%,0)</f>
        <v>1184</v>
      </c>
      <c r="R465" s="19">
        <v>0</v>
      </c>
      <c r="S465" s="26">
        <v>0</v>
      </c>
      <c r="T465" s="107">
        <v>0</v>
      </c>
      <c r="U465" s="107">
        <v>0</v>
      </c>
      <c r="V465" s="21">
        <f>P465-(M465+N465+O465+Q465+R465+S465+T465)</f>
        <v>27020</v>
      </c>
      <c r="W465" s="55" t="s">
        <v>25</v>
      </c>
    </row>
    <row r="466" spans="1:25" hidden="1">
      <c r="A466" s="84">
        <v>44044</v>
      </c>
      <c r="B466" s="63" t="s">
        <v>77</v>
      </c>
      <c r="C466" s="17" t="s">
        <v>69</v>
      </c>
      <c r="D466" s="51" t="s">
        <v>24</v>
      </c>
      <c r="E466" s="25">
        <v>12896</v>
      </c>
      <c r="F466" s="20">
        <f>SUM(E466*10%)+0.4</f>
        <v>1290.0000000000002</v>
      </c>
      <c r="G466" s="20">
        <f>SUM(E466*30%)+0.2</f>
        <v>3868.9999999999995</v>
      </c>
      <c r="H466" s="20">
        <f>SUM(E466*10%)+0.4</f>
        <v>1290.0000000000002</v>
      </c>
      <c r="I466" s="20">
        <f>E466+F466+G466+H466</f>
        <v>19345</v>
      </c>
      <c r="J466" s="20">
        <v>400</v>
      </c>
      <c r="K466" s="65">
        <v>250</v>
      </c>
      <c r="L466" s="124">
        <f>SUM(I466:K466)</f>
        <v>19995</v>
      </c>
      <c r="M466" s="20">
        <f>ROUND(SUM(E466+F466)/12,0)</f>
        <v>1182</v>
      </c>
      <c r="N466" s="65">
        <v>1211</v>
      </c>
      <c r="O466" s="65">
        <f>ROUND(SUM(E466+F466)*12.5%,0)+75</f>
        <v>1848</v>
      </c>
      <c r="P466" s="20">
        <f>SUM(I466:O466)</f>
        <v>44231</v>
      </c>
      <c r="Q466" s="20">
        <f>ROUND(SUM(E466+F466)*12%,0)</f>
        <v>1702</v>
      </c>
      <c r="R466" s="19">
        <v>0</v>
      </c>
      <c r="S466" s="26">
        <v>200</v>
      </c>
      <c r="T466" s="107">
        <v>0</v>
      </c>
      <c r="U466" s="107">
        <v>0</v>
      </c>
      <c r="V466" s="21">
        <f>P466-(M466+N466+O466+Q466+R466+S466+T466)</f>
        <v>38088</v>
      </c>
      <c r="W466" s="32" t="s">
        <v>25</v>
      </c>
      <c r="X466" s="176"/>
      <c r="Y466" s="176"/>
    </row>
    <row r="467" spans="1:25" hidden="1">
      <c r="A467" s="84">
        <v>44044</v>
      </c>
      <c r="B467" s="86">
        <v>53</v>
      </c>
      <c r="C467" s="164" t="s">
        <v>69</v>
      </c>
      <c r="D467" s="193" t="s">
        <v>122</v>
      </c>
      <c r="E467" s="195">
        <v>3165</v>
      </c>
      <c r="F467" s="20">
        <f>SUM(E467*10%)+0.5</f>
        <v>317</v>
      </c>
      <c r="G467" s="20">
        <f>SUM(E467*30%)-0.5</f>
        <v>949</v>
      </c>
      <c r="H467" s="20">
        <f>SUM(E467*10%)+0.5</f>
        <v>317</v>
      </c>
      <c r="I467" s="20">
        <f>E467+F467+G467+H467</f>
        <v>4748</v>
      </c>
      <c r="J467" s="20">
        <v>0</v>
      </c>
      <c r="K467" s="20">
        <v>0</v>
      </c>
      <c r="L467" s="124">
        <f>SUM(I467:K467)</f>
        <v>4748</v>
      </c>
      <c r="M467" s="20">
        <f>ROUND(SUM(E467+F467)/12,0)</f>
        <v>290</v>
      </c>
      <c r="N467" s="20">
        <v>0</v>
      </c>
      <c r="O467" s="20">
        <f>ROUND(SUM(E467+F467)*12.5%,0)</f>
        <v>435</v>
      </c>
      <c r="P467" s="20">
        <f>SUM(I467:O467)</f>
        <v>10221</v>
      </c>
      <c r="Q467" s="194">
        <f>ROUND(SUM(E467+F467)*12%,0)</f>
        <v>418</v>
      </c>
      <c r="R467" s="195">
        <v>0</v>
      </c>
      <c r="S467" s="26">
        <v>0</v>
      </c>
      <c r="T467" s="107">
        <v>0</v>
      </c>
      <c r="U467" s="107">
        <v>0</v>
      </c>
      <c r="V467" s="21">
        <f>P467-(M467+N467+O467+Q467+R467+S467+T467)</f>
        <v>9078</v>
      </c>
      <c r="W467" s="70"/>
      <c r="X467" s="176"/>
      <c r="Y467" s="176"/>
    </row>
    <row r="468" spans="1:25" hidden="1">
      <c r="A468" s="84">
        <v>44075</v>
      </c>
      <c r="B468" s="103">
        <v>26</v>
      </c>
      <c r="C468" s="201" t="s">
        <v>69</v>
      </c>
      <c r="D468" s="51" t="s">
        <v>24</v>
      </c>
      <c r="E468" s="19">
        <v>8850</v>
      </c>
      <c r="F468" s="20">
        <f>SUM(E468*10%)</f>
        <v>885</v>
      </c>
      <c r="G468" s="20">
        <f>SUM(E468*30%)</f>
        <v>2655</v>
      </c>
      <c r="H468" s="20">
        <f>SUM(E468*10%)</f>
        <v>885</v>
      </c>
      <c r="I468" s="20">
        <f>E468+F468+G468+H468</f>
        <v>13275</v>
      </c>
      <c r="J468" s="20">
        <v>400</v>
      </c>
      <c r="K468" s="20">
        <v>250</v>
      </c>
      <c r="L468" s="124">
        <f>SUM(I468:K468)</f>
        <v>13925</v>
      </c>
      <c r="M468" s="20">
        <f>ROUND(SUM(E468+F468)/12,0)</f>
        <v>811</v>
      </c>
      <c r="N468" s="20">
        <v>0</v>
      </c>
      <c r="O468" s="20">
        <f>ROUND(SUM(E468+F468)*12.5%,0)</f>
        <v>1217</v>
      </c>
      <c r="P468" s="20">
        <f>SUM(I468:O468)</f>
        <v>29878</v>
      </c>
      <c r="Q468" s="20">
        <f>ROUND(SUM(E468+F468)*12%,0)</f>
        <v>1168</v>
      </c>
      <c r="R468" s="19">
        <v>0</v>
      </c>
      <c r="S468" s="26">
        <v>0</v>
      </c>
      <c r="T468" s="107">
        <v>0</v>
      </c>
      <c r="U468" s="107">
        <v>0</v>
      </c>
      <c r="V468" s="21">
        <f>P468-(M468+N468+O468+Q468+R468+S468+T468)</f>
        <v>26682</v>
      </c>
      <c r="W468" s="55" t="s">
        <v>25</v>
      </c>
      <c r="X468" s="176"/>
      <c r="Y468" s="176"/>
    </row>
    <row r="469" spans="1:25" hidden="1">
      <c r="A469" s="84">
        <v>44075</v>
      </c>
      <c r="B469" s="198" t="s">
        <v>77</v>
      </c>
      <c r="C469" s="17" t="s">
        <v>69</v>
      </c>
      <c r="D469" s="51" t="s">
        <v>24</v>
      </c>
      <c r="E469" s="19">
        <v>13008</v>
      </c>
      <c r="F469" s="20">
        <f>SUM(E469*10%)+0.2</f>
        <v>1301.0000000000002</v>
      </c>
      <c r="G469" s="20">
        <f>SUM(E469*30%)-0.4</f>
        <v>3901.9999999999995</v>
      </c>
      <c r="H469" s="20">
        <f>SUM(E469*10%)+0.2</f>
        <v>1301.0000000000002</v>
      </c>
      <c r="I469" s="20">
        <f>E469+F469+G469+H469</f>
        <v>19512</v>
      </c>
      <c r="J469" s="20">
        <v>400</v>
      </c>
      <c r="K469" s="65">
        <v>250</v>
      </c>
      <c r="L469" s="124">
        <f>SUM(I469:K469)</f>
        <v>20162</v>
      </c>
      <c r="M469" s="20">
        <f>ROUND(SUM(E469+F469)/12,0)</f>
        <v>1192</v>
      </c>
      <c r="N469" s="65">
        <v>1211</v>
      </c>
      <c r="O469" s="65">
        <f>ROUND(SUM(E469+F469)*12.5%,0)+75</f>
        <v>1864</v>
      </c>
      <c r="P469" s="20">
        <f>SUM(I469:O469)</f>
        <v>44591</v>
      </c>
      <c r="Q469" s="20">
        <f>ROUND(SUM(E469+F469)*12%,0)</f>
        <v>1717</v>
      </c>
      <c r="R469" s="19">
        <v>0</v>
      </c>
      <c r="S469" s="26">
        <v>200</v>
      </c>
      <c r="T469" s="107">
        <v>0</v>
      </c>
      <c r="U469" s="107">
        <v>0</v>
      </c>
      <c r="V469" s="21">
        <f>P469-(M469+N469+O469+Q469+R469+S469+T469)</f>
        <v>38407</v>
      </c>
      <c r="W469" s="32" t="s">
        <v>25</v>
      </c>
    </row>
    <row r="470" spans="1:25" hidden="1">
      <c r="A470" s="84">
        <v>44075</v>
      </c>
      <c r="B470" s="86" t="s">
        <v>127</v>
      </c>
      <c r="C470" s="73" t="s">
        <v>69</v>
      </c>
      <c r="D470" s="51" t="s">
        <v>122</v>
      </c>
      <c r="E470" s="19">
        <v>3171</v>
      </c>
      <c r="F470" s="52">
        <f>SUM(E470*10%)-0.1</f>
        <v>317</v>
      </c>
      <c r="G470" s="52">
        <f>SUM(E470*30%)+0.7</f>
        <v>952</v>
      </c>
      <c r="H470" s="52">
        <f>SUM(E470*10%)-0.1</f>
        <v>317</v>
      </c>
      <c r="I470" s="20">
        <f>E470+F470+G470+H470</f>
        <v>4757</v>
      </c>
      <c r="J470" s="52">
        <v>0</v>
      </c>
      <c r="K470" s="52">
        <v>0</v>
      </c>
      <c r="L470" s="124">
        <f>SUM(I470:K470)</f>
        <v>4757</v>
      </c>
      <c r="M470" s="20">
        <f>ROUND(SUM(E470+F470)/12,0)</f>
        <v>291</v>
      </c>
      <c r="N470" s="52">
        <v>0</v>
      </c>
      <c r="O470" s="20">
        <f>ROUND(SUM(E470+F470)*12.5%,0)</f>
        <v>436</v>
      </c>
      <c r="P470" s="20">
        <f>SUM(I470:O470)</f>
        <v>10241</v>
      </c>
      <c r="Q470" s="52">
        <f>ROUND(SUM(E470+F470)*12%,0)</f>
        <v>419</v>
      </c>
      <c r="R470" s="19">
        <v>0</v>
      </c>
      <c r="S470" s="53">
        <v>0</v>
      </c>
      <c r="T470" s="54">
        <v>0</v>
      </c>
      <c r="U470" s="54">
        <v>0</v>
      </c>
      <c r="V470" s="21">
        <f>P470-(M470+N470+O470+Q470+R470+S470+T470)</f>
        <v>9095</v>
      </c>
      <c r="W470" s="70"/>
    </row>
    <row r="471" spans="1:25" hidden="1">
      <c r="A471" s="84">
        <v>44105</v>
      </c>
      <c r="B471" s="18">
        <v>26</v>
      </c>
      <c r="C471" s="17" t="s">
        <v>69</v>
      </c>
      <c r="D471" s="51" t="s">
        <v>24</v>
      </c>
      <c r="E471" s="19">
        <v>9572</v>
      </c>
      <c r="F471" s="20">
        <f>SUM(E471*10%)-0.2</f>
        <v>957</v>
      </c>
      <c r="G471" s="20">
        <f>SUM(E471*30%)-0.6</f>
        <v>2871</v>
      </c>
      <c r="H471" s="20">
        <f>SUM(E471*10%)-0.2</f>
        <v>957</v>
      </c>
      <c r="I471" s="20">
        <f>E471+F471+G471+H471</f>
        <v>14357</v>
      </c>
      <c r="J471" s="20">
        <v>400</v>
      </c>
      <c r="K471" s="20">
        <v>250</v>
      </c>
      <c r="L471" s="124">
        <f>SUM(I471:K471)</f>
        <v>15007</v>
      </c>
      <c r="M471" s="20">
        <f>ROUND(SUM(E471+F471)/12,0)</f>
        <v>877</v>
      </c>
      <c r="N471" s="20">
        <v>0</v>
      </c>
      <c r="O471" s="20">
        <f>ROUND(SUM(E471+F471)*12.5%,0)</f>
        <v>1316</v>
      </c>
      <c r="P471" s="20">
        <f>SUM(I471:O471)</f>
        <v>32207</v>
      </c>
      <c r="Q471" s="20">
        <f>ROUND(SUM(E471+F471)*12%,0)</f>
        <v>1263</v>
      </c>
      <c r="R471" s="19">
        <v>0</v>
      </c>
      <c r="S471" s="26">
        <v>0</v>
      </c>
      <c r="T471" s="107">
        <v>0</v>
      </c>
      <c r="U471" s="107">
        <v>0</v>
      </c>
      <c r="V471" s="21">
        <f>P471-(M471+N471+O471+Q471+R471+S471+T471)</f>
        <v>28751</v>
      </c>
      <c r="W471" s="55" t="s">
        <v>25</v>
      </c>
    </row>
    <row r="472" spans="1:25" hidden="1">
      <c r="A472" s="84">
        <v>44105</v>
      </c>
      <c r="B472" s="182" t="s">
        <v>77</v>
      </c>
      <c r="C472" s="17" t="s">
        <v>69</v>
      </c>
      <c r="D472" s="51" t="s">
        <v>24</v>
      </c>
      <c r="E472" s="21">
        <v>13197</v>
      </c>
      <c r="F472" s="20">
        <f>SUM(E472*10%)+0.3</f>
        <v>1320</v>
      </c>
      <c r="G472" s="20">
        <f>SUM(E472*30%)-0.1</f>
        <v>3959</v>
      </c>
      <c r="H472" s="20">
        <f>SUM(E472*10%)+0.3</f>
        <v>1320</v>
      </c>
      <c r="I472" s="20">
        <f>E472+F472+G472+H472</f>
        <v>19796</v>
      </c>
      <c r="J472" s="20">
        <v>400</v>
      </c>
      <c r="K472" s="65">
        <v>250</v>
      </c>
      <c r="L472" s="124">
        <f>SUM(I472:K472)</f>
        <v>20446</v>
      </c>
      <c r="M472" s="20">
        <f>ROUND(SUM(E472+F472)/12,0)</f>
        <v>1210</v>
      </c>
      <c r="N472" s="65">
        <v>1211</v>
      </c>
      <c r="O472" s="65">
        <f>ROUND(SUM(E472+F472)*12.5%,0)+75</f>
        <v>1890</v>
      </c>
      <c r="P472" s="20">
        <f>SUM(I472:O472)</f>
        <v>45203</v>
      </c>
      <c r="Q472" s="20">
        <f>ROUND(SUM(E472+F472)*12%,0)</f>
        <v>1742</v>
      </c>
      <c r="R472" s="19">
        <v>0</v>
      </c>
      <c r="S472" s="26">
        <v>200</v>
      </c>
      <c r="T472" s="107">
        <v>0</v>
      </c>
      <c r="U472" s="107">
        <v>0</v>
      </c>
      <c r="V472" s="21">
        <f>P472-(M472+N472+O472+Q472+R472+S472+T472)</f>
        <v>38950</v>
      </c>
      <c r="W472" s="32" t="s">
        <v>25</v>
      </c>
    </row>
    <row r="473" spans="1:25" hidden="1">
      <c r="A473" s="84">
        <v>44105</v>
      </c>
      <c r="B473" s="49" t="s">
        <v>127</v>
      </c>
      <c r="C473" s="73" t="s">
        <v>69</v>
      </c>
      <c r="D473" s="51" t="s">
        <v>122</v>
      </c>
      <c r="E473" s="21">
        <v>2261</v>
      </c>
      <c r="F473" s="20">
        <f>SUM(E473*10%)-0.1</f>
        <v>226.00000000000003</v>
      </c>
      <c r="G473" s="20">
        <f>SUM(E473*30%)-0.3</f>
        <v>678</v>
      </c>
      <c r="H473" s="20">
        <f>SUM(E473*10%)-0.1</f>
        <v>226.00000000000003</v>
      </c>
      <c r="I473" s="20">
        <f>E473+F473+G473+H473</f>
        <v>3391</v>
      </c>
      <c r="J473" s="20">
        <v>0</v>
      </c>
      <c r="K473" s="20">
        <v>0</v>
      </c>
      <c r="L473" s="124">
        <f>SUM(I473:K473)</f>
        <v>3391</v>
      </c>
      <c r="M473" s="20">
        <f>ROUND(SUM(E473+F473)/12,0)</f>
        <v>207</v>
      </c>
      <c r="N473" s="20">
        <v>0</v>
      </c>
      <c r="O473" s="20">
        <f>ROUND(SUM(E473+F473)*12.5%,0)</f>
        <v>311</v>
      </c>
      <c r="P473" s="20">
        <f>SUM(I473:O473)</f>
        <v>7300</v>
      </c>
      <c r="Q473" s="20">
        <f>ROUND(SUM(E473+F473)*12%,0)</f>
        <v>298</v>
      </c>
      <c r="R473" s="19">
        <v>0</v>
      </c>
      <c r="S473" s="26">
        <v>0</v>
      </c>
      <c r="T473" s="107">
        <v>0</v>
      </c>
      <c r="U473" s="107">
        <v>0</v>
      </c>
      <c r="V473" s="21">
        <f>P473-(M473+N473+O473+Q473+R473+S473+T473)</f>
        <v>6484</v>
      </c>
      <c r="W473" s="70"/>
    </row>
    <row r="474" spans="1:25" hidden="1">
      <c r="A474" s="84">
        <v>44044</v>
      </c>
      <c r="B474" s="49">
        <v>58</v>
      </c>
      <c r="C474" s="72" t="s">
        <v>133</v>
      </c>
      <c r="D474" s="40" t="s">
        <v>134</v>
      </c>
      <c r="E474" s="14">
        <v>11889</v>
      </c>
      <c r="F474" s="12">
        <f>SUM(E474*10%)+0.1</f>
        <v>1189</v>
      </c>
      <c r="G474" s="12">
        <f>SUM(E474*30%)-0.7</f>
        <v>3566</v>
      </c>
      <c r="H474" s="12">
        <f>SUM(E474*10%)+0.1</f>
        <v>1189</v>
      </c>
      <c r="I474" s="12">
        <f>E474+F474+G474+H474</f>
        <v>17833</v>
      </c>
      <c r="J474" s="12">
        <v>0</v>
      </c>
      <c r="K474" s="12">
        <v>0</v>
      </c>
      <c r="L474" s="124">
        <f>SUM(I474:K474)</f>
        <v>17833</v>
      </c>
      <c r="M474" s="12">
        <v>0</v>
      </c>
      <c r="N474" s="12">
        <v>0</v>
      </c>
      <c r="O474" s="12">
        <f>ROUND(SUM(E474+F474)*13%,0)</f>
        <v>1700</v>
      </c>
      <c r="P474" s="12">
        <f>SUM(I474:O474)</f>
        <v>37366</v>
      </c>
      <c r="Q474" s="12">
        <f>ROUND(SUM(E474+F474)*12%,0)</f>
        <v>1569</v>
      </c>
      <c r="R474" s="11">
        <v>0</v>
      </c>
      <c r="S474" s="11">
        <v>150</v>
      </c>
      <c r="T474" s="11">
        <v>0</v>
      </c>
      <c r="U474" s="11">
        <v>0</v>
      </c>
      <c r="V474" s="14">
        <f>P474-(M474+N474+O474+Q474+R474+S474+T474)</f>
        <v>33947</v>
      </c>
      <c r="W474" s="50"/>
    </row>
    <row r="475" spans="1:25" hidden="1">
      <c r="A475" s="84">
        <v>44075</v>
      </c>
      <c r="B475" s="49">
        <v>57</v>
      </c>
      <c r="C475" s="72" t="s">
        <v>133</v>
      </c>
      <c r="D475" s="40" t="s">
        <v>134</v>
      </c>
      <c r="E475" s="14">
        <v>11889</v>
      </c>
      <c r="F475" s="12">
        <f>SUM(E475*10%)+0.1</f>
        <v>1189</v>
      </c>
      <c r="G475" s="12">
        <f>SUM(E475*30%)-0.7</f>
        <v>3566</v>
      </c>
      <c r="H475" s="12">
        <f>SUM(E475*10%)+0.1</f>
        <v>1189</v>
      </c>
      <c r="I475" s="12">
        <f>E475+F475+G475+H475</f>
        <v>17833</v>
      </c>
      <c r="J475" s="12">
        <v>0</v>
      </c>
      <c r="K475" s="12">
        <v>0</v>
      </c>
      <c r="L475" s="124">
        <f>SUM(I475:K475)</f>
        <v>17833</v>
      </c>
      <c r="M475" s="12">
        <v>0</v>
      </c>
      <c r="N475" s="12">
        <v>0</v>
      </c>
      <c r="O475" s="12">
        <f>ROUND(SUM(E475+F475)*13%,0)</f>
        <v>1700</v>
      </c>
      <c r="P475" s="12">
        <f>SUM(I475:O475)</f>
        <v>37366</v>
      </c>
      <c r="Q475" s="12">
        <f>ROUND(SUM(E475+F475)*12%,0)</f>
        <v>1569</v>
      </c>
      <c r="R475" s="11">
        <v>0</v>
      </c>
      <c r="S475" s="11">
        <v>150</v>
      </c>
      <c r="T475" s="11">
        <v>0</v>
      </c>
      <c r="U475" s="11">
        <v>0</v>
      </c>
      <c r="V475" s="14">
        <f>P475-(M475+N475+O475+Q475+R475+S475+T475)</f>
        <v>33947</v>
      </c>
      <c r="W475" s="50"/>
      <c r="X475" s="176"/>
      <c r="Y475" s="176"/>
    </row>
    <row r="476" spans="1:25" hidden="1">
      <c r="A476" s="84">
        <v>44105</v>
      </c>
      <c r="B476" s="49">
        <v>57</v>
      </c>
      <c r="C476" s="72" t="s">
        <v>133</v>
      </c>
      <c r="D476" s="40" t="s">
        <v>134</v>
      </c>
      <c r="E476" s="14">
        <v>11889</v>
      </c>
      <c r="F476" s="12">
        <f>SUM(E476*10%)+0.1</f>
        <v>1189</v>
      </c>
      <c r="G476" s="12">
        <f>SUM(E476*30%)-0.7</f>
        <v>3566</v>
      </c>
      <c r="H476" s="12">
        <f>SUM(E476*10%)+0.1</f>
        <v>1189</v>
      </c>
      <c r="I476" s="12">
        <f>E476+F476+G476+H476</f>
        <v>17833</v>
      </c>
      <c r="J476" s="12">
        <v>0</v>
      </c>
      <c r="K476" s="12">
        <v>0</v>
      </c>
      <c r="L476" s="124">
        <f>SUM(I476:K476)</f>
        <v>17833</v>
      </c>
      <c r="M476" s="12">
        <v>0</v>
      </c>
      <c r="N476" s="12">
        <v>0</v>
      </c>
      <c r="O476" s="12">
        <f>ROUND(SUM(E476+F476)*13%,0)</f>
        <v>1700</v>
      </c>
      <c r="P476" s="12">
        <f>SUM(I476:O476)</f>
        <v>37366</v>
      </c>
      <c r="Q476" s="12">
        <f>ROUND(SUM(E476+F476)*12%,0)</f>
        <v>1569</v>
      </c>
      <c r="R476" s="11">
        <v>0</v>
      </c>
      <c r="S476" s="11">
        <v>150</v>
      </c>
      <c r="T476" s="11">
        <v>0</v>
      </c>
      <c r="U476" s="11">
        <v>0</v>
      </c>
      <c r="V476" s="14">
        <f>P476-(M476+N476+O476+Q476+R476+S476+T476)</f>
        <v>33947</v>
      </c>
      <c r="W476" s="50" t="s">
        <v>25</v>
      </c>
      <c r="X476" s="176"/>
      <c r="Y476" s="176"/>
    </row>
    <row r="477" spans="1:25" hidden="1">
      <c r="A477" s="84">
        <v>44136</v>
      </c>
      <c r="B477" s="49">
        <v>56</v>
      </c>
      <c r="C477" s="72" t="s">
        <v>133</v>
      </c>
      <c r="D477" s="40" t="s">
        <v>134</v>
      </c>
      <c r="E477" s="14">
        <v>11889</v>
      </c>
      <c r="F477" s="12">
        <f>SUM(E477*10%)+0.1</f>
        <v>1189</v>
      </c>
      <c r="G477" s="12">
        <f>SUM(E477*30%)-0.7</f>
        <v>3566</v>
      </c>
      <c r="H477" s="12">
        <f>SUM(E477*10%)+0.1</f>
        <v>1189</v>
      </c>
      <c r="I477" s="12">
        <f>E477+F477+G477+H477</f>
        <v>17833</v>
      </c>
      <c r="J477" s="12">
        <v>0</v>
      </c>
      <c r="K477" s="12">
        <v>0</v>
      </c>
      <c r="L477" s="124">
        <f>SUM(I477:K477)</f>
        <v>17833</v>
      </c>
      <c r="M477" s="12">
        <v>0</v>
      </c>
      <c r="N477" s="12">
        <v>0</v>
      </c>
      <c r="O477" s="12">
        <f>ROUND(SUM(E477+F477)*13%,0)</f>
        <v>1700</v>
      </c>
      <c r="P477" s="12">
        <f>SUM(I477:O477)</f>
        <v>37366</v>
      </c>
      <c r="Q477" s="12">
        <f>ROUND(SUM(E477+F477)*12%,0)</f>
        <v>1569</v>
      </c>
      <c r="R477" s="11">
        <v>0</v>
      </c>
      <c r="S477" s="11">
        <v>150</v>
      </c>
      <c r="T477" s="11">
        <v>0</v>
      </c>
      <c r="U477" s="11">
        <v>0</v>
      </c>
      <c r="V477" s="14">
        <f>P477-(M477+N477+O477+Q477+R477+S477+T477)</f>
        <v>33947</v>
      </c>
      <c r="W477" s="50" t="s">
        <v>25</v>
      </c>
    </row>
    <row r="478" spans="1:25" ht="36" hidden="1">
      <c r="A478" s="84">
        <v>43922</v>
      </c>
      <c r="B478" s="49">
        <v>11</v>
      </c>
      <c r="C478" s="35" t="s">
        <v>45</v>
      </c>
      <c r="D478" s="28" t="s">
        <v>46</v>
      </c>
      <c r="E478" s="14">
        <v>70000</v>
      </c>
      <c r="F478" s="12">
        <v>0</v>
      </c>
      <c r="G478" s="12">
        <v>0</v>
      </c>
      <c r="H478" s="12">
        <v>0</v>
      </c>
      <c r="I478" s="12">
        <f>E478+F478+G478+H478</f>
        <v>70000</v>
      </c>
      <c r="J478" s="12">
        <v>0</v>
      </c>
      <c r="K478" s="12">
        <v>0</v>
      </c>
      <c r="L478" s="124">
        <f>SUM(I478:K478)</f>
        <v>70000</v>
      </c>
      <c r="M478" s="12">
        <v>0</v>
      </c>
      <c r="N478" s="12">
        <v>0</v>
      </c>
      <c r="O478" s="12">
        <v>0</v>
      </c>
      <c r="P478" s="12">
        <f>SUM(I478:O478)</f>
        <v>140000</v>
      </c>
      <c r="Q478" s="12">
        <v>0</v>
      </c>
      <c r="R478" s="11">
        <f>P478*2%</f>
        <v>2800</v>
      </c>
      <c r="S478" s="11">
        <v>0</v>
      </c>
      <c r="T478" s="11">
        <v>0</v>
      </c>
      <c r="U478" s="11">
        <v>0</v>
      </c>
      <c r="V478" s="14">
        <f>P478-(M478+N478+O478+Q478+R478+S478+T478)</f>
        <v>137200</v>
      </c>
      <c r="W478" s="11">
        <v>10000</v>
      </c>
      <c r="X478" s="116">
        <f>V478-W478</f>
        <v>127200</v>
      </c>
      <c r="Y478" s="119" t="s">
        <v>47</v>
      </c>
    </row>
    <row r="479" spans="1:25" ht="36" hidden="1">
      <c r="A479" s="84">
        <v>43952</v>
      </c>
      <c r="B479" s="49">
        <v>11</v>
      </c>
      <c r="C479" s="35" t="s">
        <v>45</v>
      </c>
      <c r="D479" s="28" t="s">
        <v>46</v>
      </c>
      <c r="E479" s="14">
        <v>70000</v>
      </c>
      <c r="F479" s="12">
        <v>0</v>
      </c>
      <c r="G479" s="12">
        <v>0</v>
      </c>
      <c r="H479" s="12">
        <v>0</v>
      </c>
      <c r="I479" s="12">
        <f>E479+F479+G479+H479</f>
        <v>70000</v>
      </c>
      <c r="J479" s="12">
        <v>0</v>
      </c>
      <c r="K479" s="12">
        <v>0</v>
      </c>
      <c r="L479" s="124">
        <f>SUM(I479:K479)</f>
        <v>70000</v>
      </c>
      <c r="M479" s="12">
        <v>0</v>
      </c>
      <c r="N479" s="12">
        <v>0</v>
      </c>
      <c r="O479" s="12">
        <v>0</v>
      </c>
      <c r="P479" s="12">
        <f>SUM(I479:O479)</f>
        <v>140000</v>
      </c>
      <c r="Q479" s="12">
        <v>0</v>
      </c>
      <c r="R479" s="11">
        <f>P479*7.5%</f>
        <v>10500</v>
      </c>
      <c r="S479" s="14">
        <v>0</v>
      </c>
      <c r="T479" s="14">
        <v>0</v>
      </c>
      <c r="U479" s="14">
        <v>0</v>
      </c>
      <c r="V479" s="14">
        <f>P479-(M479+N479+O479+Q479+R479+S479+T479)</f>
        <v>129500</v>
      </c>
      <c r="W479" s="11">
        <v>5600</v>
      </c>
      <c r="X479" s="116">
        <f>V479-W479</f>
        <v>123900</v>
      </c>
      <c r="Y479" s="119" t="s">
        <v>47</v>
      </c>
    </row>
    <row r="480" spans="1:25" ht="36" hidden="1">
      <c r="A480" s="84">
        <v>43983</v>
      </c>
      <c r="B480" s="49">
        <v>10</v>
      </c>
      <c r="C480" s="35" t="s">
        <v>45</v>
      </c>
      <c r="D480" s="28" t="s">
        <v>46</v>
      </c>
      <c r="E480" s="14">
        <v>70000</v>
      </c>
      <c r="F480" s="12">
        <v>0</v>
      </c>
      <c r="G480" s="12">
        <v>0</v>
      </c>
      <c r="H480" s="12">
        <v>0</v>
      </c>
      <c r="I480" s="12">
        <f>E480+F480+G480+H480</f>
        <v>70000</v>
      </c>
      <c r="J480" s="12">
        <v>0</v>
      </c>
      <c r="K480" s="12">
        <v>0</v>
      </c>
      <c r="L480" s="124">
        <f>SUM(I480:K480)</f>
        <v>70000</v>
      </c>
      <c r="M480" s="12">
        <v>0</v>
      </c>
      <c r="N480" s="12">
        <v>0</v>
      </c>
      <c r="O480" s="12">
        <v>0</v>
      </c>
      <c r="P480" s="12">
        <f>SUM(I480:O480)</f>
        <v>140000</v>
      </c>
      <c r="Q480" s="12">
        <v>0</v>
      </c>
      <c r="R480" s="11">
        <f>P480*7.5%</f>
        <v>10500</v>
      </c>
      <c r="S480" s="11">
        <v>0</v>
      </c>
      <c r="T480" s="11">
        <v>0</v>
      </c>
      <c r="U480" s="11">
        <v>0</v>
      </c>
      <c r="V480" s="14">
        <f>P480-(M480+N480+O480+Q480+R480+S480+T480)</f>
        <v>129500</v>
      </c>
      <c r="W480" s="15" t="s">
        <v>47</v>
      </c>
    </row>
    <row r="481" spans="1:25" ht="36" hidden="1">
      <c r="A481" s="84">
        <v>44013</v>
      </c>
      <c r="B481" s="49">
        <v>11</v>
      </c>
      <c r="C481" s="35" t="s">
        <v>45</v>
      </c>
      <c r="D481" s="28" t="s">
        <v>46</v>
      </c>
      <c r="E481" s="14">
        <v>70000</v>
      </c>
      <c r="F481" s="12">
        <v>0</v>
      </c>
      <c r="G481" s="12">
        <v>0</v>
      </c>
      <c r="H481" s="12">
        <v>0</v>
      </c>
      <c r="I481" s="12">
        <f>E481+F481+G481+H481</f>
        <v>70000</v>
      </c>
      <c r="J481" s="12">
        <v>0</v>
      </c>
      <c r="K481" s="12">
        <v>0</v>
      </c>
      <c r="L481" s="124">
        <f>SUM(I481:K481)</f>
        <v>70000</v>
      </c>
      <c r="M481" s="12">
        <v>0</v>
      </c>
      <c r="N481" s="12">
        <v>0</v>
      </c>
      <c r="O481" s="12">
        <v>0</v>
      </c>
      <c r="P481" s="12">
        <f>SUM(I481:O481)</f>
        <v>140000</v>
      </c>
      <c r="Q481" s="12">
        <v>0</v>
      </c>
      <c r="R481" s="11">
        <f>P481*7.5%</f>
        <v>10500</v>
      </c>
      <c r="S481" s="11">
        <v>0</v>
      </c>
      <c r="T481" s="11">
        <v>0</v>
      </c>
      <c r="U481" s="11">
        <v>0</v>
      </c>
      <c r="V481" s="14">
        <f>P481-(M481+N481+O481+Q481+R481+S481+T481)</f>
        <v>129500</v>
      </c>
      <c r="W481" s="15" t="s">
        <v>47</v>
      </c>
    </row>
    <row r="482" spans="1:25" ht="36" hidden="1">
      <c r="A482" s="84">
        <v>44044</v>
      </c>
      <c r="B482" s="49">
        <v>10</v>
      </c>
      <c r="C482" s="35" t="s">
        <v>45</v>
      </c>
      <c r="D482" s="28" t="s">
        <v>46</v>
      </c>
      <c r="E482" s="14">
        <v>70000</v>
      </c>
      <c r="F482" s="12">
        <v>0</v>
      </c>
      <c r="G482" s="12">
        <v>0</v>
      </c>
      <c r="H482" s="12">
        <v>0</v>
      </c>
      <c r="I482" s="12">
        <f>E482+F482+G482+H482</f>
        <v>70000</v>
      </c>
      <c r="J482" s="12">
        <v>0</v>
      </c>
      <c r="K482" s="12">
        <v>0</v>
      </c>
      <c r="L482" s="124">
        <f>SUM(I482:K482)</f>
        <v>70000</v>
      </c>
      <c r="M482" s="12">
        <v>0</v>
      </c>
      <c r="N482" s="12">
        <v>0</v>
      </c>
      <c r="O482" s="12">
        <v>0</v>
      </c>
      <c r="P482" s="12">
        <f>SUM(I482:O482)</f>
        <v>140000</v>
      </c>
      <c r="Q482" s="12">
        <v>0</v>
      </c>
      <c r="R482" s="11">
        <f>P482*7.5%</f>
        <v>10500</v>
      </c>
      <c r="S482" s="11">
        <v>0</v>
      </c>
      <c r="T482" s="11">
        <v>0</v>
      </c>
      <c r="U482" s="11">
        <v>0</v>
      </c>
      <c r="V482" s="14">
        <f>P482-(M482+N482+O482+Q482+R482+S482+T482)</f>
        <v>129500</v>
      </c>
      <c r="W482" s="15" t="s">
        <v>47</v>
      </c>
    </row>
    <row r="483" spans="1:25" ht="36" hidden="1">
      <c r="A483" s="84">
        <v>44075</v>
      </c>
      <c r="B483" s="49">
        <v>10</v>
      </c>
      <c r="C483" s="35" t="s">
        <v>45</v>
      </c>
      <c r="D483" s="28" t="s">
        <v>46</v>
      </c>
      <c r="E483" s="14">
        <v>70000</v>
      </c>
      <c r="F483" s="12">
        <v>0</v>
      </c>
      <c r="G483" s="12">
        <v>0</v>
      </c>
      <c r="H483" s="12">
        <v>0</v>
      </c>
      <c r="I483" s="12">
        <f>E483+F483+G483+H483</f>
        <v>70000</v>
      </c>
      <c r="J483" s="12">
        <v>0</v>
      </c>
      <c r="K483" s="12">
        <v>0</v>
      </c>
      <c r="L483" s="124">
        <f>SUM(I483:K483)</f>
        <v>70000</v>
      </c>
      <c r="M483" s="12">
        <v>0</v>
      </c>
      <c r="N483" s="12">
        <v>0</v>
      </c>
      <c r="O483" s="12">
        <v>0</v>
      </c>
      <c r="P483" s="12">
        <f>SUM(I483:O483)</f>
        <v>140000</v>
      </c>
      <c r="Q483" s="12">
        <v>0</v>
      </c>
      <c r="R483" s="11">
        <f>P483*7.5%</f>
        <v>10500</v>
      </c>
      <c r="S483" s="11">
        <v>0</v>
      </c>
      <c r="T483" s="11">
        <v>0</v>
      </c>
      <c r="U483" s="11">
        <v>0</v>
      </c>
      <c r="V483" s="14">
        <f>P483-(M483+N483+O483+Q483+R483+S483+T483)</f>
        <v>129500</v>
      </c>
      <c r="W483" s="15" t="s">
        <v>47</v>
      </c>
      <c r="X483" s="176"/>
      <c r="Y483" s="176"/>
    </row>
    <row r="484" spans="1:25" ht="36" hidden="1">
      <c r="A484" s="84">
        <v>44105</v>
      </c>
      <c r="B484" s="10">
        <v>10</v>
      </c>
      <c r="C484" s="35" t="s">
        <v>45</v>
      </c>
      <c r="D484" s="28" t="s">
        <v>46</v>
      </c>
      <c r="E484" s="11">
        <v>70000</v>
      </c>
      <c r="F484" s="12">
        <v>0</v>
      </c>
      <c r="G484" s="12">
        <v>0</v>
      </c>
      <c r="H484" s="12">
        <v>0</v>
      </c>
      <c r="I484" s="12">
        <f>E484+F484+G484+H484</f>
        <v>70000</v>
      </c>
      <c r="J484" s="12">
        <v>0</v>
      </c>
      <c r="K484" s="12">
        <v>0</v>
      </c>
      <c r="L484" s="124">
        <f>SUM(I484:K484)</f>
        <v>70000</v>
      </c>
      <c r="M484" s="12">
        <v>0</v>
      </c>
      <c r="N484" s="12">
        <v>0</v>
      </c>
      <c r="O484" s="12">
        <v>0</v>
      </c>
      <c r="P484" s="12">
        <f>SUM(I484:O484)</f>
        <v>140000</v>
      </c>
      <c r="Q484" s="12">
        <v>0</v>
      </c>
      <c r="R484" s="11">
        <f>P484*7.5%</f>
        <v>10500</v>
      </c>
      <c r="S484" s="11">
        <v>0</v>
      </c>
      <c r="T484" s="11">
        <v>0</v>
      </c>
      <c r="U484" s="11">
        <v>0</v>
      </c>
      <c r="V484" s="14">
        <f>P484-(M484+N484+O484+Q484+R484+S484+T484)</f>
        <v>129500</v>
      </c>
      <c r="W484" s="15" t="s">
        <v>47</v>
      </c>
    </row>
    <row r="485" spans="1:25" ht="36" hidden="1">
      <c r="A485" s="84">
        <v>44136</v>
      </c>
      <c r="B485" s="10">
        <v>10</v>
      </c>
      <c r="C485" s="35" t="s">
        <v>45</v>
      </c>
      <c r="D485" s="28" t="s">
        <v>46</v>
      </c>
      <c r="E485" s="27">
        <v>70000</v>
      </c>
      <c r="F485" s="12">
        <v>0</v>
      </c>
      <c r="G485" s="12">
        <v>0</v>
      </c>
      <c r="H485" s="12">
        <v>0</v>
      </c>
      <c r="I485" s="12">
        <f>E485+F485+G485+H485</f>
        <v>70000</v>
      </c>
      <c r="J485" s="12">
        <v>0</v>
      </c>
      <c r="K485" s="12">
        <v>0</v>
      </c>
      <c r="L485" s="124">
        <f>SUM(I485:K485)</f>
        <v>70000</v>
      </c>
      <c r="M485" s="12">
        <v>0</v>
      </c>
      <c r="N485" s="12">
        <v>0</v>
      </c>
      <c r="O485" s="12">
        <v>0</v>
      </c>
      <c r="P485" s="12">
        <f>SUM(I485:O485)</f>
        <v>140000</v>
      </c>
      <c r="Q485" s="12">
        <v>0</v>
      </c>
      <c r="R485" s="11">
        <f>P485*7.5%</f>
        <v>10500</v>
      </c>
      <c r="S485" s="11">
        <v>0</v>
      </c>
      <c r="T485" s="11">
        <v>0</v>
      </c>
      <c r="U485" s="11">
        <v>0</v>
      </c>
      <c r="V485" s="14">
        <f>P485-(M485+N485+O485+Q485+R485+S485+T485)</f>
        <v>129500</v>
      </c>
      <c r="W485" s="15" t="s">
        <v>47</v>
      </c>
    </row>
    <row r="486" spans="1:25" ht="36" hidden="1">
      <c r="A486" s="84">
        <v>44166</v>
      </c>
      <c r="B486" s="10">
        <v>11</v>
      </c>
      <c r="C486" s="35" t="s">
        <v>45</v>
      </c>
      <c r="D486" s="28" t="s">
        <v>46</v>
      </c>
      <c r="E486" s="11">
        <v>70000</v>
      </c>
      <c r="F486" s="59">
        <v>0</v>
      </c>
      <c r="G486" s="59">
        <v>0</v>
      </c>
      <c r="H486" s="59">
        <v>0</v>
      </c>
      <c r="I486" s="12">
        <f>E486+F486+G486+H486</f>
        <v>70000</v>
      </c>
      <c r="J486" s="59">
        <v>0</v>
      </c>
      <c r="K486" s="59">
        <v>0</v>
      </c>
      <c r="L486" s="124">
        <f>SUM(I486:K486)</f>
        <v>70000</v>
      </c>
      <c r="M486" s="59">
        <v>0</v>
      </c>
      <c r="N486" s="59">
        <v>0</v>
      </c>
      <c r="O486" s="12">
        <v>0</v>
      </c>
      <c r="P486" s="12">
        <f>SUM(I486:O486)</f>
        <v>140000</v>
      </c>
      <c r="Q486" s="59">
        <v>0</v>
      </c>
      <c r="R486" s="11">
        <f>P486*7.5%</f>
        <v>10500</v>
      </c>
      <c r="S486" s="14">
        <v>0</v>
      </c>
      <c r="T486" s="14">
        <v>0</v>
      </c>
      <c r="U486" s="14">
        <v>0</v>
      </c>
      <c r="V486" s="14">
        <f>P486-(M486+N486+O486+Q486+R486+S486+T486)</f>
        <v>129500</v>
      </c>
      <c r="W486" s="15" t="s">
        <v>47</v>
      </c>
      <c r="X486" s="176"/>
      <c r="Y486" s="176"/>
    </row>
    <row r="487" spans="1:25" ht="36" hidden="1">
      <c r="A487" s="84">
        <v>44197</v>
      </c>
      <c r="B487" s="144">
        <v>12</v>
      </c>
      <c r="C487" s="35" t="s">
        <v>45</v>
      </c>
      <c r="D487" s="141" t="s">
        <v>46</v>
      </c>
      <c r="E487" s="127">
        <v>70000</v>
      </c>
      <c r="F487" s="132">
        <v>0</v>
      </c>
      <c r="G487" s="132">
        <v>0</v>
      </c>
      <c r="H487" s="132">
        <v>0</v>
      </c>
      <c r="I487" s="128">
        <f>E487+F487+G487+H487</f>
        <v>70000</v>
      </c>
      <c r="J487" s="132">
        <v>0</v>
      </c>
      <c r="K487" s="132">
        <v>0</v>
      </c>
      <c r="L487" s="124">
        <f>SUM(I487:K487)</f>
        <v>70000</v>
      </c>
      <c r="M487" s="132">
        <v>0</v>
      </c>
      <c r="N487" s="132">
        <v>0</v>
      </c>
      <c r="O487" s="128">
        <v>0</v>
      </c>
      <c r="P487" s="128">
        <f>SUM(I487:O487)</f>
        <v>140000</v>
      </c>
      <c r="Q487" s="132">
        <v>0</v>
      </c>
      <c r="R487" s="127">
        <f>P487*7.5%</f>
        <v>10500</v>
      </c>
      <c r="S487" s="130">
        <v>0</v>
      </c>
      <c r="T487" s="130">
        <v>0</v>
      </c>
      <c r="U487" s="130">
        <v>0</v>
      </c>
      <c r="V487" s="130">
        <f>P487-(M487+N487+O487+Q487+R487+S487+T487)</f>
        <v>129500</v>
      </c>
      <c r="W487" s="15" t="s">
        <v>47</v>
      </c>
      <c r="X487" s="176"/>
      <c r="Y487" s="176"/>
    </row>
    <row r="488" spans="1:25" ht="36" hidden="1">
      <c r="A488" s="84">
        <v>44228</v>
      </c>
      <c r="B488" s="144">
        <v>11</v>
      </c>
      <c r="C488" s="35" t="s">
        <v>45</v>
      </c>
      <c r="D488" s="141" t="s">
        <v>46</v>
      </c>
      <c r="E488" s="127">
        <v>70000</v>
      </c>
      <c r="F488" s="132">
        <v>0</v>
      </c>
      <c r="G488" s="132">
        <v>0</v>
      </c>
      <c r="H488" s="132">
        <v>0</v>
      </c>
      <c r="I488" s="128">
        <f>E488+F488+G488+H488</f>
        <v>70000</v>
      </c>
      <c r="J488" s="132">
        <v>0</v>
      </c>
      <c r="K488" s="132">
        <v>0</v>
      </c>
      <c r="L488" s="124">
        <f>SUM(I488:K488)</f>
        <v>70000</v>
      </c>
      <c r="M488" s="132">
        <v>0</v>
      </c>
      <c r="N488" s="132">
        <v>0</v>
      </c>
      <c r="O488" s="128">
        <v>0</v>
      </c>
      <c r="P488" s="128">
        <f>SUM(I488:O488)</f>
        <v>140000</v>
      </c>
      <c r="Q488" s="132">
        <v>0</v>
      </c>
      <c r="R488" s="127">
        <f>P488*7.5%</f>
        <v>10500</v>
      </c>
      <c r="S488" s="130">
        <v>0</v>
      </c>
      <c r="T488" s="130">
        <v>0</v>
      </c>
      <c r="U488" s="130">
        <v>0</v>
      </c>
      <c r="V488" s="130">
        <f>P488-(M488+N488+O488+Q488+R488+S488+T488)</f>
        <v>129500</v>
      </c>
      <c r="W488" s="15" t="s">
        <v>47</v>
      </c>
    </row>
    <row r="489" spans="1:25" ht="36" hidden="1">
      <c r="A489" s="84">
        <v>44256</v>
      </c>
      <c r="B489" s="144">
        <v>9</v>
      </c>
      <c r="C489" s="35" t="s">
        <v>45</v>
      </c>
      <c r="D489" s="141" t="s">
        <v>46</v>
      </c>
      <c r="E489" s="127">
        <v>70000</v>
      </c>
      <c r="F489" s="132">
        <v>0</v>
      </c>
      <c r="G489" s="132">
        <v>0</v>
      </c>
      <c r="H489" s="132">
        <v>0</v>
      </c>
      <c r="I489" s="128">
        <f>E489+F489+G489+H489</f>
        <v>70000</v>
      </c>
      <c r="J489" s="132">
        <v>0</v>
      </c>
      <c r="K489" s="132">
        <v>0</v>
      </c>
      <c r="L489" s="128">
        <v>0</v>
      </c>
      <c r="M489" s="132">
        <v>0</v>
      </c>
      <c r="N489" s="132">
        <v>0</v>
      </c>
      <c r="O489" s="128">
        <f>SUM(I489:N489)</f>
        <v>70000</v>
      </c>
      <c r="P489" s="128">
        <v>0</v>
      </c>
      <c r="Q489" s="130">
        <f>O489*7.5%</f>
        <v>5250</v>
      </c>
      <c r="R489" s="127">
        <v>0</v>
      </c>
      <c r="S489" s="130">
        <v>0</v>
      </c>
      <c r="T489" s="130">
        <v>0</v>
      </c>
      <c r="U489" s="130"/>
      <c r="V489" s="130">
        <f>O489-(L489+M489+N489+P489+Q489+R489+S489)</f>
        <v>64750</v>
      </c>
      <c r="W489" s="15" t="s">
        <v>47</v>
      </c>
    </row>
    <row r="490" spans="1:25" hidden="1">
      <c r="A490" s="84">
        <v>43952</v>
      </c>
      <c r="B490" s="10">
        <v>48</v>
      </c>
      <c r="C490" s="37" t="s">
        <v>115</v>
      </c>
      <c r="D490" s="40" t="s">
        <v>88</v>
      </c>
      <c r="E490" s="11">
        <f>5174+440</f>
        <v>5614</v>
      </c>
      <c r="F490" s="59">
        <f>SUM(E490*10%)-0.4</f>
        <v>561</v>
      </c>
      <c r="G490" s="59">
        <f>SUM(E490*30%)-0.2</f>
        <v>1684</v>
      </c>
      <c r="H490" s="59">
        <f>SUM(E490*10%)-0.4</f>
        <v>561</v>
      </c>
      <c r="I490" s="12">
        <f>E490+F490+G490+H490</f>
        <v>8420</v>
      </c>
      <c r="J490" s="59">
        <v>0</v>
      </c>
      <c r="K490" s="59">
        <v>0</v>
      </c>
      <c r="L490" s="124">
        <f>SUM(I490:K490)</f>
        <v>8420</v>
      </c>
      <c r="M490" s="59">
        <v>0</v>
      </c>
      <c r="N490" s="59">
        <v>0</v>
      </c>
      <c r="O490" s="12">
        <f>ROUND(SUM(E490+F490)*13%,0)</f>
        <v>803</v>
      </c>
      <c r="P490" s="12">
        <f>SUM(I490:O490)</f>
        <v>17643</v>
      </c>
      <c r="Q490" s="59">
        <f>ROUND(SUM(E490+F490)*12%,0)</f>
        <v>741</v>
      </c>
      <c r="R490" s="11">
        <v>0</v>
      </c>
      <c r="S490" s="60">
        <v>0</v>
      </c>
      <c r="T490" s="36">
        <v>0</v>
      </c>
      <c r="U490" s="36">
        <v>0</v>
      </c>
      <c r="V490" s="14">
        <f>P490-(M490+N490+O490+Q490+R490+S490+T490)</f>
        <v>16099</v>
      </c>
      <c r="W490" s="11"/>
      <c r="X490" s="116">
        <f>V490-W490</f>
        <v>16099</v>
      </c>
      <c r="Y490" s="118" t="s">
        <v>25</v>
      </c>
    </row>
    <row r="491" spans="1:25" hidden="1">
      <c r="A491" s="84">
        <v>43983</v>
      </c>
      <c r="B491" s="10">
        <v>47</v>
      </c>
      <c r="C491" s="37" t="s">
        <v>115</v>
      </c>
      <c r="D491" s="40" t="s">
        <v>88</v>
      </c>
      <c r="E491" s="11">
        <f>5174+440</f>
        <v>5614</v>
      </c>
      <c r="F491" s="59">
        <f>SUM(E491*10%)-0.4</f>
        <v>561</v>
      </c>
      <c r="G491" s="59">
        <f>SUM(E491*30%)-0.2</f>
        <v>1684</v>
      </c>
      <c r="H491" s="59">
        <f>SUM(E491*10%)-0.4</f>
        <v>561</v>
      </c>
      <c r="I491" s="12">
        <f>E491+F491+G491+H491</f>
        <v>8420</v>
      </c>
      <c r="J491" s="59">
        <v>0</v>
      </c>
      <c r="K491" s="59">
        <v>0</v>
      </c>
      <c r="L491" s="124">
        <f>SUM(I491:K491)</f>
        <v>8420</v>
      </c>
      <c r="M491" s="59">
        <v>0</v>
      </c>
      <c r="N491" s="59">
        <v>0</v>
      </c>
      <c r="O491" s="12">
        <f>ROUND(SUM(E491+F491)*13%,0)</f>
        <v>803</v>
      </c>
      <c r="P491" s="12">
        <f>SUM(I491:O491)</f>
        <v>17643</v>
      </c>
      <c r="Q491" s="59">
        <f>ROUND(SUM(E491+F491)*12%,0)</f>
        <v>741</v>
      </c>
      <c r="R491" s="11">
        <v>0</v>
      </c>
      <c r="S491" s="60">
        <v>0</v>
      </c>
      <c r="T491" s="36">
        <v>0</v>
      </c>
      <c r="U491" s="36">
        <v>0</v>
      </c>
      <c r="V491" s="14">
        <f>P491-(M491+N491+O491+Q491+R491+S491+T491)</f>
        <v>16099</v>
      </c>
      <c r="W491" s="70" t="s">
        <v>25</v>
      </c>
      <c r="X491" s="176"/>
      <c r="Y491" s="176"/>
    </row>
    <row r="492" spans="1:25" hidden="1">
      <c r="A492" s="84">
        <v>44013</v>
      </c>
      <c r="B492" s="10">
        <v>47</v>
      </c>
      <c r="C492" s="37" t="s">
        <v>115</v>
      </c>
      <c r="D492" s="40" t="s">
        <v>88</v>
      </c>
      <c r="E492" s="11">
        <f>5174+440</f>
        <v>5614</v>
      </c>
      <c r="F492" s="59">
        <f>SUM(E492*10%)-0.4</f>
        <v>561</v>
      </c>
      <c r="G492" s="59">
        <f>SUM(E492*30%)-0.2</f>
        <v>1684</v>
      </c>
      <c r="H492" s="59">
        <f>SUM(E492*10%)-0.4</f>
        <v>561</v>
      </c>
      <c r="I492" s="12">
        <f>E492+F492+G492+H492</f>
        <v>8420</v>
      </c>
      <c r="J492" s="59">
        <v>0</v>
      </c>
      <c r="K492" s="59">
        <v>0</v>
      </c>
      <c r="L492" s="124">
        <f>SUM(I492:K492)</f>
        <v>8420</v>
      </c>
      <c r="M492" s="59">
        <v>0</v>
      </c>
      <c r="N492" s="59">
        <v>0</v>
      </c>
      <c r="O492" s="12">
        <f>ROUND(SUM(E492+F492)*13%,0)</f>
        <v>803</v>
      </c>
      <c r="P492" s="12">
        <f>SUM(I492:O492)</f>
        <v>17643</v>
      </c>
      <c r="Q492" s="59">
        <f>ROUND(SUM(E492+F492)*12%,0)</f>
        <v>741</v>
      </c>
      <c r="R492" s="11">
        <v>0</v>
      </c>
      <c r="S492" s="60">
        <v>0</v>
      </c>
      <c r="T492" s="36">
        <v>0</v>
      </c>
      <c r="U492" s="36">
        <v>0</v>
      </c>
      <c r="V492" s="14">
        <f>P492-(M492+N492+O492+Q492+R492+S492+T492)</f>
        <v>16099</v>
      </c>
      <c r="W492" s="70" t="s">
        <v>25</v>
      </c>
      <c r="X492" s="176"/>
      <c r="Y492" s="176"/>
    </row>
    <row r="493" spans="1:25" hidden="1">
      <c r="A493" s="84">
        <v>44044</v>
      </c>
      <c r="B493" s="10">
        <v>46</v>
      </c>
      <c r="C493" s="37" t="s">
        <v>115</v>
      </c>
      <c r="D493" s="40" t="s">
        <v>88</v>
      </c>
      <c r="E493" s="11">
        <f>5174+440</f>
        <v>5614</v>
      </c>
      <c r="F493" s="59">
        <f>SUM(E493*10%)-0.4</f>
        <v>561</v>
      </c>
      <c r="G493" s="59">
        <f>SUM(E493*30%)-0.2</f>
        <v>1684</v>
      </c>
      <c r="H493" s="59">
        <f>SUM(E493*10%)-0.4</f>
        <v>561</v>
      </c>
      <c r="I493" s="12">
        <f>E493+F493+G493+H493</f>
        <v>8420</v>
      </c>
      <c r="J493" s="59">
        <v>0</v>
      </c>
      <c r="K493" s="59">
        <v>0</v>
      </c>
      <c r="L493" s="124">
        <f>SUM(I493:K493)</f>
        <v>8420</v>
      </c>
      <c r="M493" s="59">
        <v>0</v>
      </c>
      <c r="N493" s="59">
        <v>0</v>
      </c>
      <c r="O493" s="12">
        <f>ROUND(SUM(E493+F493)*13%,0)</f>
        <v>803</v>
      </c>
      <c r="P493" s="12">
        <f>SUM(I493:O493)</f>
        <v>17643</v>
      </c>
      <c r="Q493" s="59">
        <f>ROUND(SUM(E493+F493)*12%,0)</f>
        <v>741</v>
      </c>
      <c r="R493" s="11">
        <v>0</v>
      </c>
      <c r="S493" s="60">
        <v>0</v>
      </c>
      <c r="T493" s="36">
        <v>0</v>
      </c>
      <c r="U493" s="36">
        <v>0</v>
      </c>
      <c r="V493" s="14">
        <f>P493-(M493+N493+O493+Q493+R493+S493+T493)</f>
        <v>16099</v>
      </c>
      <c r="W493" s="70" t="s">
        <v>25</v>
      </c>
    </row>
    <row r="494" spans="1:25" hidden="1">
      <c r="A494" s="84">
        <v>44075</v>
      </c>
      <c r="B494" s="10">
        <v>46</v>
      </c>
      <c r="C494" s="37" t="s">
        <v>115</v>
      </c>
      <c r="D494" s="40" t="s">
        <v>88</v>
      </c>
      <c r="E494" s="11">
        <f>5174+440</f>
        <v>5614</v>
      </c>
      <c r="F494" s="59">
        <f>SUM(E494*10%)-0.4</f>
        <v>561</v>
      </c>
      <c r="G494" s="59">
        <f>SUM(E494*30%)-0.2</f>
        <v>1684</v>
      </c>
      <c r="H494" s="59">
        <f>SUM(E494*10%)-0.4</f>
        <v>561</v>
      </c>
      <c r="I494" s="12">
        <f>E494+F494+G494+H494</f>
        <v>8420</v>
      </c>
      <c r="J494" s="59">
        <v>0</v>
      </c>
      <c r="K494" s="59">
        <v>0</v>
      </c>
      <c r="L494" s="124">
        <f>SUM(I494:K494)</f>
        <v>8420</v>
      </c>
      <c r="M494" s="59">
        <v>0</v>
      </c>
      <c r="N494" s="59">
        <v>0</v>
      </c>
      <c r="O494" s="12">
        <f>ROUND(SUM(E494+F494)*13%,0)</f>
        <v>803</v>
      </c>
      <c r="P494" s="12">
        <f>SUM(I494:O494)</f>
        <v>17643</v>
      </c>
      <c r="Q494" s="59">
        <f>ROUND(SUM(E494+F494)*12%,0)</f>
        <v>741</v>
      </c>
      <c r="R494" s="11">
        <v>0</v>
      </c>
      <c r="S494" s="60">
        <v>0</v>
      </c>
      <c r="T494" s="36">
        <v>0</v>
      </c>
      <c r="U494" s="36">
        <v>0</v>
      </c>
      <c r="V494" s="14">
        <f>P494-(M494+N494+O494+Q494+R494+S494+T494)</f>
        <v>16099</v>
      </c>
      <c r="W494" s="70" t="s">
        <v>25</v>
      </c>
    </row>
    <row r="495" spans="1:25" hidden="1">
      <c r="A495" s="84">
        <v>44105</v>
      </c>
      <c r="B495" s="10">
        <v>46</v>
      </c>
      <c r="C495" s="37" t="s">
        <v>115</v>
      </c>
      <c r="D495" s="40" t="s">
        <v>88</v>
      </c>
      <c r="E495" s="11">
        <f>5174+440</f>
        <v>5614</v>
      </c>
      <c r="F495" s="59">
        <f>SUM(E495*10%)-0.4</f>
        <v>561</v>
      </c>
      <c r="G495" s="59">
        <f>SUM(E495*30%)-0.2</f>
        <v>1684</v>
      </c>
      <c r="H495" s="59">
        <f>SUM(E495*10%)-0.4</f>
        <v>561</v>
      </c>
      <c r="I495" s="12">
        <f>E495+F495+G495+H495</f>
        <v>8420</v>
      </c>
      <c r="J495" s="59">
        <v>0</v>
      </c>
      <c r="K495" s="59">
        <v>0</v>
      </c>
      <c r="L495" s="124">
        <f>SUM(I495:K495)</f>
        <v>8420</v>
      </c>
      <c r="M495" s="59">
        <v>0</v>
      </c>
      <c r="N495" s="59">
        <v>0</v>
      </c>
      <c r="O495" s="12">
        <f>ROUND(SUM(E495+F495)*13%,0)</f>
        <v>803</v>
      </c>
      <c r="P495" s="12">
        <f>SUM(I495:O495)</f>
        <v>17643</v>
      </c>
      <c r="Q495" s="59">
        <f>ROUND(SUM(E495+F495)*12%,0)</f>
        <v>741</v>
      </c>
      <c r="R495" s="11">
        <v>0</v>
      </c>
      <c r="S495" s="60">
        <v>0</v>
      </c>
      <c r="T495" s="36">
        <v>0</v>
      </c>
      <c r="U495" s="36">
        <v>0</v>
      </c>
      <c r="V495" s="14">
        <f>P495-(M495+N495+O495+Q495+R495+S495+T495)</f>
        <v>16099</v>
      </c>
      <c r="W495" s="70" t="s">
        <v>25</v>
      </c>
    </row>
    <row r="496" spans="1:25" hidden="1">
      <c r="A496" s="84">
        <v>44136</v>
      </c>
      <c r="B496" s="10">
        <v>45</v>
      </c>
      <c r="C496" s="37" t="s">
        <v>115</v>
      </c>
      <c r="D496" s="40" t="s">
        <v>88</v>
      </c>
      <c r="E496" s="11">
        <f>5174+440</f>
        <v>5614</v>
      </c>
      <c r="F496" s="59">
        <f>SUM(E496*10%)-0.4</f>
        <v>561</v>
      </c>
      <c r="G496" s="59">
        <f>SUM(E496*30%)-0.2</f>
        <v>1684</v>
      </c>
      <c r="H496" s="59">
        <f>SUM(E496*10%)-0.4</f>
        <v>561</v>
      </c>
      <c r="I496" s="12">
        <f>E496+F496+G496+H496</f>
        <v>8420</v>
      </c>
      <c r="J496" s="59">
        <v>0</v>
      </c>
      <c r="K496" s="59">
        <v>0</v>
      </c>
      <c r="L496" s="124">
        <f>SUM(I496:K496)</f>
        <v>8420</v>
      </c>
      <c r="M496" s="59">
        <v>0</v>
      </c>
      <c r="N496" s="59">
        <v>0</v>
      </c>
      <c r="O496" s="12">
        <f>ROUND(SUM(E496+F496)*13%,0)</f>
        <v>803</v>
      </c>
      <c r="P496" s="12">
        <f>SUM(I496:O496)</f>
        <v>17643</v>
      </c>
      <c r="Q496" s="59">
        <f>ROUND(SUM(E496+F496)*12%,0)</f>
        <v>741</v>
      </c>
      <c r="R496" s="11">
        <v>0</v>
      </c>
      <c r="S496" s="60">
        <v>0</v>
      </c>
      <c r="T496" s="36">
        <v>0</v>
      </c>
      <c r="U496" s="36">
        <v>0</v>
      </c>
      <c r="V496" s="14">
        <f>P496-(M496+N496+O496+Q496+R496+S496+T496)</f>
        <v>16099</v>
      </c>
      <c r="W496" s="70" t="s">
        <v>25</v>
      </c>
    </row>
    <row r="497" spans="1:25" hidden="1">
      <c r="A497" s="84">
        <v>43922</v>
      </c>
      <c r="B497" s="10">
        <v>42</v>
      </c>
      <c r="C497" s="37" t="s">
        <v>95</v>
      </c>
      <c r="D497" s="40" t="s">
        <v>88</v>
      </c>
      <c r="E497" s="11">
        <f>5681+483</f>
        <v>6164</v>
      </c>
      <c r="F497" s="59">
        <f>SUM(E497*10%)-0.4</f>
        <v>616.00000000000011</v>
      </c>
      <c r="G497" s="59">
        <f>SUM(E497*30%)+0.8</f>
        <v>1849.9999999999998</v>
      </c>
      <c r="H497" s="59">
        <f>SUM(E497*10%)-0.4</f>
        <v>616.00000000000011</v>
      </c>
      <c r="I497" s="12">
        <f>E497+F497+G497+H497</f>
        <v>9246</v>
      </c>
      <c r="J497" s="59">
        <v>0</v>
      </c>
      <c r="K497" s="59">
        <v>100</v>
      </c>
      <c r="L497" s="124">
        <f>SUM(I497:K497)</f>
        <v>9346</v>
      </c>
      <c r="M497" s="59">
        <v>0</v>
      </c>
      <c r="N497" s="59">
        <v>0</v>
      </c>
      <c r="O497" s="12">
        <f>ROUND(SUM(E497+F497)*13%,0)</f>
        <v>881</v>
      </c>
      <c r="P497" s="12">
        <f>SUM(I497:O497)</f>
        <v>19573</v>
      </c>
      <c r="Q497" s="59">
        <f>ROUND(SUM(E497+F497)*12%,0)</f>
        <v>814</v>
      </c>
      <c r="R497" s="11">
        <v>0</v>
      </c>
      <c r="S497" s="60">
        <v>0</v>
      </c>
      <c r="T497" s="36">
        <v>0</v>
      </c>
      <c r="U497" s="36">
        <v>0</v>
      </c>
      <c r="V497" s="14">
        <f>P497-(M497+N497+O497+Q497+R497+S497+T497)</f>
        <v>17878</v>
      </c>
      <c r="W497" s="11">
        <v>500</v>
      </c>
      <c r="X497" s="116">
        <f>V497-W497</f>
        <v>17378</v>
      </c>
      <c r="Y497" s="118" t="s">
        <v>25</v>
      </c>
    </row>
    <row r="498" spans="1:25" hidden="1">
      <c r="A498" s="84">
        <v>43952</v>
      </c>
      <c r="B498" s="10">
        <v>41</v>
      </c>
      <c r="C498" s="37" t="s">
        <v>95</v>
      </c>
      <c r="D498" s="40" t="s">
        <v>88</v>
      </c>
      <c r="E498" s="11">
        <f>5681+483</f>
        <v>6164</v>
      </c>
      <c r="F498" s="59">
        <f>SUM(E498*10%)-0.4</f>
        <v>616.00000000000011</v>
      </c>
      <c r="G498" s="59">
        <f>SUM(E498*30%)+0.8</f>
        <v>1849.9999999999998</v>
      </c>
      <c r="H498" s="59">
        <f>SUM(E498*10%)-0.4</f>
        <v>616.00000000000011</v>
      </c>
      <c r="I498" s="12">
        <f>E498+F498+G498+H498</f>
        <v>9246</v>
      </c>
      <c r="J498" s="59">
        <v>0</v>
      </c>
      <c r="K498" s="59">
        <v>100</v>
      </c>
      <c r="L498" s="124">
        <f>SUM(I498:K498)</f>
        <v>9346</v>
      </c>
      <c r="M498" s="59">
        <v>0</v>
      </c>
      <c r="N498" s="59">
        <v>0</v>
      </c>
      <c r="O498" s="12">
        <f>ROUND(SUM(E498+F498)*13%,0)</f>
        <v>881</v>
      </c>
      <c r="P498" s="12">
        <f>SUM(I498:O498)</f>
        <v>19573</v>
      </c>
      <c r="Q498" s="59">
        <f>ROUND(SUM(E498+F498)*12%,0)</f>
        <v>814</v>
      </c>
      <c r="R498" s="11">
        <v>0</v>
      </c>
      <c r="S498" s="60">
        <v>0</v>
      </c>
      <c r="T498" s="36">
        <v>0</v>
      </c>
      <c r="U498" s="36">
        <v>0</v>
      </c>
      <c r="V498" s="14">
        <f>P498-(M498+N498+O498+Q498+R498+S498+T498)</f>
        <v>17878</v>
      </c>
      <c r="W498" s="11"/>
      <c r="X498" s="116">
        <f>V498-W498</f>
        <v>17878</v>
      </c>
      <c r="Y498" s="118" t="s">
        <v>25</v>
      </c>
    </row>
    <row r="499" spans="1:25" hidden="1">
      <c r="A499" s="84">
        <v>43983</v>
      </c>
      <c r="B499" s="10">
        <v>40</v>
      </c>
      <c r="C499" s="37" t="s">
        <v>95</v>
      </c>
      <c r="D499" s="40" t="s">
        <v>88</v>
      </c>
      <c r="E499" s="11">
        <f>5681+483</f>
        <v>6164</v>
      </c>
      <c r="F499" s="59">
        <f>SUM(E499*10%)-0.4</f>
        <v>616.00000000000011</v>
      </c>
      <c r="G499" s="59">
        <f>SUM(E499*30%)+0.8</f>
        <v>1849.9999999999998</v>
      </c>
      <c r="H499" s="59">
        <f>SUM(E499*10%)-0.4</f>
        <v>616.00000000000011</v>
      </c>
      <c r="I499" s="12">
        <f>E499+F499+G499+H499</f>
        <v>9246</v>
      </c>
      <c r="J499" s="59">
        <v>0</v>
      </c>
      <c r="K499" s="59">
        <v>100</v>
      </c>
      <c r="L499" s="124">
        <f>SUM(I499:K499)</f>
        <v>9346</v>
      </c>
      <c r="M499" s="59">
        <v>0</v>
      </c>
      <c r="N499" s="59">
        <v>0</v>
      </c>
      <c r="O499" s="12">
        <f>ROUND(SUM(E499+F499)*13%,0)</f>
        <v>881</v>
      </c>
      <c r="P499" s="12">
        <f>SUM(I499:O499)</f>
        <v>19573</v>
      </c>
      <c r="Q499" s="59">
        <f>ROUND(SUM(E499+F499)*12%,0)</f>
        <v>814</v>
      </c>
      <c r="R499" s="11">
        <v>0</v>
      </c>
      <c r="S499" s="60">
        <v>0</v>
      </c>
      <c r="T499" s="36">
        <v>0</v>
      </c>
      <c r="U499" s="36">
        <v>0</v>
      </c>
      <c r="V499" s="14">
        <f>P499-(M499+N499+O499+Q499+R499+S499+T499)</f>
        <v>17878</v>
      </c>
      <c r="W499" s="70" t="s">
        <v>25</v>
      </c>
      <c r="X499" s="176"/>
      <c r="Y499" s="176"/>
    </row>
    <row r="500" spans="1:25" hidden="1">
      <c r="A500" s="84">
        <v>44013</v>
      </c>
      <c r="B500" s="10">
        <v>40</v>
      </c>
      <c r="C500" s="37" t="s">
        <v>95</v>
      </c>
      <c r="D500" s="40" t="s">
        <v>88</v>
      </c>
      <c r="E500" s="11">
        <f>5681+483</f>
        <v>6164</v>
      </c>
      <c r="F500" s="59">
        <f>SUM(E500*10%)-0.4</f>
        <v>616.00000000000011</v>
      </c>
      <c r="G500" s="59">
        <f>SUM(E500*30%)+0.8</f>
        <v>1849.9999999999998</v>
      </c>
      <c r="H500" s="59">
        <f>SUM(E500*10%)-0.4</f>
        <v>616.00000000000011</v>
      </c>
      <c r="I500" s="12">
        <f>E500+F500+G500+H500</f>
        <v>9246</v>
      </c>
      <c r="J500" s="59">
        <v>0</v>
      </c>
      <c r="K500" s="59">
        <v>100</v>
      </c>
      <c r="L500" s="124">
        <f>SUM(I500:K500)</f>
        <v>9346</v>
      </c>
      <c r="M500" s="59">
        <v>0</v>
      </c>
      <c r="N500" s="59">
        <v>0</v>
      </c>
      <c r="O500" s="12">
        <f>ROUND(SUM(E500+F500)*13%,0)</f>
        <v>881</v>
      </c>
      <c r="P500" s="12">
        <f>SUM(I500:O500)</f>
        <v>19573</v>
      </c>
      <c r="Q500" s="59">
        <f>ROUND(SUM(E500+F500)*12%,0)</f>
        <v>814</v>
      </c>
      <c r="R500" s="11">
        <v>0</v>
      </c>
      <c r="S500" s="60">
        <v>0</v>
      </c>
      <c r="T500" s="36">
        <v>0</v>
      </c>
      <c r="U500" s="36">
        <v>0</v>
      </c>
      <c r="V500" s="14">
        <f>P500-(M500+N500+O500+Q500+R500+S500+T500)</f>
        <v>17878</v>
      </c>
      <c r="W500" s="70" t="s">
        <v>25</v>
      </c>
      <c r="X500" s="176"/>
      <c r="Y500" s="176"/>
    </row>
    <row r="501" spans="1:25" hidden="1">
      <c r="A501" s="84">
        <v>44044</v>
      </c>
      <c r="B501" s="10">
        <v>39</v>
      </c>
      <c r="C501" s="37" t="s">
        <v>95</v>
      </c>
      <c r="D501" s="40" t="s">
        <v>88</v>
      </c>
      <c r="E501" s="11">
        <f>5681+483</f>
        <v>6164</v>
      </c>
      <c r="F501" s="59">
        <f>SUM(E501*10%)-0.4</f>
        <v>616.00000000000011</v>
      </c>
      <c r="G501" s="59">
        <f>SUM(E501*30%)+0.8</f>
        <v>1849.9999999999998</v>
      </c>
      <c r="H501" s="59">
        <f>SUM(E501*10%)-0.4</f>
        <v>616.00000000000011</v>
      </c>
      <c r="I501" s="12">
        <f>E501+F501+G501+H501</f>
        <v>9246</v>
      </c>
      <c r="J501" s="59">
        <v>0</v>
      </c>
      <c r="K501" s="59">
        <v>100</v>
      </c>
      <c r="L501" s="124">
        <f>SUM(I501:K501)</f>
        <v>9346</v>
      </c>
      <c r="M501" s="59">
        <v>0</v>
      </c>
      <c r="N501" s="59">
        <v>0</v>
      </c>
      <c r="O501" s="12">
        <f>ROUND(SUM(E501+F501)*13%,0)</f>
        <v>881</v>
      </c>
      <c r="P501" s="12">
        <f>SUM(I501:O501)</f>
        <v>19573</v>
      </c>
      <c r="Q501" s="59">
        <f>ROUND(SUM(E501+F501)*12%,0)</f>
        <v>814</v>
      </c>
      <c r="R501" s="11">
        <v>0</v>
      </c>
      <c r="S501" s="60">
        <v>0</v>
      </c>
      <c r="T501" s="36">
        <v>0</v>
      </c>
      <c r="U501" s="36">
        <v>0</v>
      </c>
      <c r="V501" s="14">
        <f>P501-(M501+N501+O501+Q501+R501+S501+T501)</f>
        <v>17878</v>
      </c>
      <c r="W501" s="70" t="s">
        <v>25</v>
      </c>
    </row>
    <row r="502" spans="1:25" hidden="1">
      <c r="A502" s="84">
        <v>44075</v>
      </c>
      <c r="B502" s="10">
        <v>39</v>
      </c>
      <c r="C502" s="37" t="s">
        <v>95</v>
      </c>
      <c r="D502" s="40" t="s">
        <v>88</v>
      </c>
      <c r="E502" s="11">
        <f>5681+483</f>
        <v>6164</v>
      </c>
      <c r="F502" s="59">
        <f>SUM(E502*10%)-0.4</f>
        <v>616.00000000000011</v>
      </c>
      <c r="G502" s="59">
        <f>SUM(E502*30%)+0.8</f>
        <v>1849.9999999999998</v>
      </c>
      <c r="H502" s="59">
        <f>SUM(E502*10%)-0.4</f>
        <v>616.00000000000011</v>
      </c>
      <c r="I502" s="12">
        <f>E502+F502+G502+H502</f>
        <v>9246</v>
      </c>
      <c r="J502" s="59">
        <v>0</v>
      </c>
      <c r="K502" s="59">
        <v>100</v>
      </c>
      <c r="L502" s="124">
        <f>SUM(I502:K502)</f>
        <v>9346</v>
      </c>
      <c r="M502" s="59">
        <v>0</v>
      </c>
      <c r="N502" s="59">
        <v>0</v>
      </c>
      <c r="O502" s="12">
        <f>ROUND(SUM(E502+F502)*13%,0)</f>
        <v>881</v>
      </c>
      <c r="P502" s="12">
        <f>SUM(I502:O502)</f>
        <v>19573</v>
      </c>
      <c r="Q502" s="59">
        <f>ROUND(SUM(E502+F502)*12%,0)</f>
        <v>814</v>
      </c>
      <c r="R502" s="11">
        <v>0</v>
      </c>
      <c r="S502" s="60">
        <v>0</v>
      </c>
      <c r="T502" s="36">
        <v>0</v>
      </c>
      <c r="U502" s="36">
        <v>0</v>
      </c>
      <c r="V502" s="14">
        <f>P502-(M502+N502+O502+Q502+R502+S502+T502)</f>
        <v>17878</v>
      </c>
      <c r="W502" s="70" t="s">
        <v>25</v>
      </c>
    </row>
    <row r="503" spans="1:25" hidden="1">
      <c r="A503" s="84">
        <v>44105</v>
      </c>
      <c r="B503" s="10">
        <v>39</v>
      </c>
      <c r="C503" s="37" t="s">
        <v>95</v>
      </c>
      <c r="D503" s="40" t="s">
        <v>88</v>
      </c>
      <c r="E503" s="11">
        <f>5681+483</f>
        <v>6164</v>
      </c>
      <c r="F503" s="59">
        <f>SUM(E503*10%)-0.4</f>
        <v>616.00000000000011</v>
      </c>
      <c r="G503" s="59">
        <f>SUM(E503*30%)+0.8</f>
        <v>1849.9999999999998</v>
      </c>
      <c r="H503" s="59">
        <f>SUM(E503*10%)-0.4</f>
        <v>616.00000000000011</v>
      </c>
      <c r="I503" s="12">
        <f>E503+F503+G503+H503</f>
        <v>9246</v>
      </c>
      <c r="J503" s="59">
        <v>0</v>
      </c>
      <c r="K503" s="59">
        <v>100</v>
      </c>
      <c r="L503" s="124">
        <f>SUM(I503:K503)</f>
        <v>9346</v>
      </c>
      <c r="M503" s="59">
        <v>0</v>
      </c>
      <c r="N503" s="59">
        <v>0</v>
      </c>
      <c r="O503" s="12">
        <f>ROUND(SUM(E503+F503)*13%,0)</f>
        <v>881</v>
      </c>
      <c r="P503" s="12">
        <f>SUM(I503:O503)</f>
        <v>19573</v>
      </c>
      <c r="Q503" s="59">
        <f>ROUND(SUM(E503+F503)*12%,0)</f>
        <v>814</v>
      </c>
      <c r="R503" s="11">
        <v>0</v>
      </c>
      <c r="S503" s="60">
        <v>0</v>
      </c>
      <c r="T503" s="36">
        <v>0</v>
      </c>
      <c r="U503" s="36">
        <v>0</v>
      </c>
      <c r="V503" s="14">
        <f>P503-(M503+N503+O503+Q503+R503+S503+T503)</f>
        <v>17878</v>
      </c>
      <c r="W503" s="70" t="s">
        <v>25</v>
      </c>
    </row>
    <row r="504" spans="1:25" hidden="1">
      <c r="A504" s="84">
        <v>44136</v>
      </c>
      <c r="B504" s="10">
        <v>38</v>
      </c>
      <c r="C504" s="37" t="s">
        <v>95</v>
      </c>
      <c r="D504" s="40" t="s">
        <v>88</v>
      </c>
      <c r="E504" s="11">
        <f>5681+483</f>
        <v>6164</v>
      </c>
      <c r="F504" s="59">
        <f>SUM(E504*10%)-0.4</f>
        <v>616.00000000000011</v>
      </c>
      <c r="G504" s="59">
        <f>SUM(E504*30%)+0.8</f>
        <v>1849.9999999999998</v>
      </c>
      <c r="H504" s="59">
        <f>SUM(E504*10%)-0.4</f>
        <v>616.00000000000011</v>
      </c>
      <c r="I504" s="12">
        <f>E504+F504+G504+H504</f>
        <v>9246</v>
      </c>
      <c r="J504" s="59">
        <v>0</v>
      </c>
      <c r="K504" s="59">
        <v>100</v>
      </c>
      <c r="L504" s="124">
        <f>SUM(I504:K504)</f>
        <v>9346</v>
      </c>
      <c r="M504" s="59">
        <v>0</v>
      </c>
      <c r="N504" s="59">
        <v>0</v>
      </c>
      <c r="O504" s="12">
        <f>ROUND(SUM(E504+F504)*13%,0)</f>
        <v>881</v>
      </c>
      <c r="P504" s="12">
        <f>SUM(I504:O504)</f>
        <v>19573</v>
      </c>
      <c r="Q504" s="59">
        <f>ROUND(SUM(E504+F504)*12%,0)</f>
        <v>814</v>
      </c>
      <c r="R504" s="11">
        <v>0</v>
      </c>
      <c r="S504" s="60">
        <v>0</v>
      </c>
      <c r="T504" s="36">
        <v>0</v>
      </c>
      <c r="U504" s="36">
        <v>0</v>
      </c>
      <c r="V504" s="14">
        <f>P504-(M504+N504+O504+Q504+R504+S504+T504)</f>
        <v>17878</v>
      </c>
      <c r="W504" s="70" t="s">
        <v>25</v>
      </c>
    </row>
    <row r="505" spans="1:25" hidden="1">
      <c r="A505" s="84">
        <v>43922</v>
      </c>
      <c r="B505" s="38">
        <v>16</v>
      </c>
      <c r="C505" s="39" t="s">
        <v>56</v>
      </c>
      <c r="D505" s="10" t="s">
        <v>55</v>
      </c>
      <c r="E505" s="11">
        <f>8330+500</f>
        <v>8830</v>
      </c>
      <c r="F505" s="59">
        <f>SUM(E505*10%)</f>
        <v>883</v>
      </c>
      <c r="G505" s="59">
        <f>SUM(E505*30%)</f>
        <v>2649</v>
      </c>
      <c r="H505" s="59">
        <f>SUM(E505*10%)</f>
        <v>883</v>
      </c>
      <c r="I505" s="12">
        <f>E505+F505+G505+H505</f>
        <v>13245</v>
      </c>
      <c r="J505" s="59">
        <v>800</v>
      </c>
      <c r="K505" s="59">
        <v>300</v>
      </c>
      <c r="L505" s="124">
        <f>SUM(I505:K505)</f>
        <v>14345</v>
      </c>
      <c r="M505" s="59">
        <f>ROUND(SUM(E505+F505)/12,0)</f>
        <v>809</v>
      </c>
      <c r="N505" s="59">
        <v>902</v>
      </c>
      <c r="O505" s="12">
        <f>ROUND(SUM(E505+F505)*13%,0)</f>
        <v>1263</v>
      </c>
      <c r="P505" s="12">
        <f>SUM(I505:O505)</f>
        <v>31664</v>
      </c>
      <c r="Q505" s="59">
        <f>ROUND(SUM(E505+F505)*12%,0)</f>
        <v>1166</v>
      </c>
      <c r="R505" s="11">
        <v>0</v>
      </c>
      <c r="S505" s="14">
        <v>0</v>
      </c>
      <c r="T505" s="14">
        <v>0</v>
      </c>
      <c r="U505" s="14">
        <v>0</v>
      </c>
      <c r="V505" s="14">
        <f>P505-(M505+N505+O505+Q505+R505+S505+T505)</f>
        <v>27524</v>
      </c>
      <c r="W505" s="11">
        <v>500</v>
      </c>
      <c r="X505" s="116">
        <f>V505-W505</f>
        <v>27024</v>
      </c>
      <c r="Y505" s="119" t="s">
        <v>25</v>
      </c>
    </row>
    <row r="506" spans="1:25" hidden="1">
      <c r="A506" s="84">
        <v>43952</v>
      </c>
      <c r="B506" s="38">
        <v>16</v>
      </c>
      <c r="C506" s="99" t="s">
        <v>56</v>
      </c>
      <c r="D506" s="10" t="s">
        <v>55</v>
      </c>
      <c r="E506" s="11">
        <f>8330+500</f>
        <v>8830</v>
      </c>
      <c r="F506" s="59">
        <f>SUM(E506*10%)</f>
        <v>883</v>
      </c>
      <c r="G506" s="59">
        <f>SUM(E506*30%)</f>
        <v>2649</v>
      </c>
      <c r="H506" s="59">
        <f>SUM(E506*10%)</f>
        <v>883</v>
      </c>
      <c r="I506" s="12">
        <f>E506+F506+G506+H506</f>
        <v>13245</v>
      </c>
      <c r="J506" s="59">
        <v>800</v>
      </c>
      <c r="K506" s="59">
        <v>300</v>
      </c>
      <c r="L506" s="124">
        <f>SUM(I506:K506)</f>
        <v>14345</v>
      </c>
      <c r="M506" s="59">
        <f>ROUND(SUM(E506+F506)/12,0)</f>
        <v>809</v>
      </c>
      <c r="N506" s="59">
        <v>902</v>
      </c>
      <c r="O506" s="12">
        <f>ROUND(SUM(E506+F506)*13%,0)</f>
        <v>1263</v>
      </c>
      <c r="P506" s="12">
        <f>SUM(I506:O506)</f>
        <v>31664</v>
      </c>
      <c r="Q506" s="59">
        <f>ROUND(SUM(E506+F506)*12%,0)</f>
        <v>1166</v>
      </c>
      <c r="R506" s="11">
        <v>0</v>
      </c>
      <c r="S506" s="14">
        <v>0</v>
      </c>
      <c r="T506" s="14">
        <v>0</v>
      </c>
      <c r="U506" s="14">
        <v>0</v>
      </c>
      <c r="V506" s="14">
        <f>P506-(M506+N506+O506+Q506+R506+S506+T506)</f>
        <v>27524</v>
      </c>
      <c r="W506" s="11"/>
      <c r="X506" s="116">
        <f>V506-W506</f>
        <v>27524</v>
      </c>
      <c r="Y506" s="119" t="s">
        <v>25</v>
      </c>
    </row>
    <row r="507" spans="1:25" hidden="1">
      <c r="A507" s="84">
        <v>43983</v>
      </c>
      <c r="B507" s="38">
        <v>15</v>
      </c>
      <c r="C507" s="39" t="s">
        <v>56</v>
      </c>
      <c r="D507" s="10" t="s">
        <v>55</v>
      </c>
      <c r="E507" s="11">
        <f>8330+500</f>
        <v>8830</v>
      </c>
      <c r="F507" s="59">
        <f>SUM(E507*10%)</f>
        <v>883</v>
      </c>
      <c r="G507" s="59">
        <f>SUM(E507*30%)</f>
        <v>2649</v>
      </c>
      <c r="H507" s="59">
        <f>SUM(E507*10%)</f>
        <v>883</v>
      </c>
      <c r="I507" s="12">
        <f>E507+F507+G507+H507</f>
        <v>13245</v>
      </c>
      <c r="J507" s="59">
        <v>800</v>
      </c>
      <c r="K507" s="59">
        <v>300</v>
      </c>
      <c r="L507" s="124">
        <f>SUM(I507:K507)</f>
        <v>14345</v>
      </c>
      <c r="M507" s="59">
        <f>ROUND(SUM(E507+F507)/12,0)</f>
        <v>809</v>
      </c>
      <c r="N507" s="59">
        <v>902</v>
      </c>
      <c r="O507" s="12">
        <f>ROUND(SUM(E507+F507)*13%,0)</f>
        <v>1263</v>
      </c>
      <c r="P507" s="12">
        <f>SUM(I507:O507)</f>
        <v>31664</v>
      </c>
      <c r="Q507" s="59">
        <f>ROUND(SUM(E507+F507)*12%,0)</f>
        <v>1166</v>
      </c>
      <c r="R507" s="11">
        <v>0</v>
      </c>
      <c r="S507" s="14">
        <v>0</v>
      </c>
      <c r="T507" s="14">
        <v>0</v>
      </c>
      <c r="U507" s="14">
        <v>0</v>
      </c>
      <c r="V507" s="14">
        <f>P507-(M507+N507+O507+Q507+R507+S507+T507)</f>
        <v>27524</v>
      </c>
      <c r="W507" s="15" t="s">
        <v>25</v>
      </c>
      <c r="X507" s="176"/>
      <c r="Y507" s="176"/>
    </row>
    <row r="508" spans="1:25" hidden="1">
      <c r="A508" s="84">
        <v>44013</v>
      </c>
      <c r="B508" s="38">
        <v>15</v>
      </c>
      <c r="C508" s="39" t="s">
        <v>56</v>
      </c>
      <c r="D508" s="10" t="s">
        <v>55</v>
      </c>
      <c r="E508" s="11">
        <f>8330+500</f>
        <v>8830</v>
      </c>
      <c r="F508" s="59">
        <f>SUM(E508*10%)</f>
        <v>883</v>
      </c>
      <c r="G508" s="59">
        <f>SUM(E508*30%)</f>
        <v>2649</v>
      </c>
      <c r="H508" s="59">
        <f>SUM(E508*10%)</f>
        <v>883</v>
      </c>
      <c r="I508" s="12">
        <f>E508+F508+G508+H508</f>
        <v>13245</v>
      </c>
      <c r="J508" s="59">
        <v>800</v>
      </c>
      <c r="K508" s="59">
        <v>300</v>
      </c>
      <c r="L508" s="124">
        <f>SUM(I508:K508)</f>
        <v>14345</v>
      </c>
      <c r="M508" s="59">
        <f>ROUND(SUM(E508+F508)/12,0)</f>
        <v>809</v>
      </c>
      <c r="N508" s="59">
        <v>902</v>
      </c>
      <c r="O508" s="12">
        <f>ROUND(SUM(E508+F508)*13%,0)</f>
        <v>1263</v>
      </c>
      <c r="P508" s="12">
        <f>SUM(I508:O508)</f>
        <v>31664</v>
      </c>
      <c r="Q508" s="59">
        <f>ROUND(SUM(E508+F508)*12%,0)</f>
        <v>1166</v>
      </c>
      <c r="R508" s="11">
        <v>0</v>
      </c>
      <c r="S508" s="14">
        <v>0</v>
      </c>
      <c r="T508" s="14">
        <v>0</v>
      </c>
      <c r="U508" s="14">
        <v>0</v>
      </c>
      <c r="V508" s="14">
        <f>P508-(M508+N508+O508+Q508+R508+S508+T508)</f>
        <v>27524</v>
      </c>
      <c r="W508" s="15" t="s">
        <v>25</v>
      </c>
      <c r="X508" s="176"/>
      <c r="Y508" s="176"/>
    </row>
    <row r="509" spans="1:25" hidden="1">
      <c r="A509" s="84">
        <v>44044</v>
      </c>
      <c r="B509" s="38">
        <v>15</v>
      </c>
      <c r="C509" s="39" t="s">
        <v>56</v>
      </c>
      <c r="D509" s="10" t="s">
        <v>55</v>
      </c>
      <c r="E509" s="11">
        <f>8330+500</f>
        <v>8830</v>
      </c>
      <c r="F509" s="59">
        <f>SUM(E509*10%)</f>
        <v>883</v>
      </c>
      <c r="G509" s="59">
        <f>SUM(E509*30%)</f>
        <v>2649</v>
      </c>
      <c r="H509" s="59">
        <f>SUM(E509*10%)</f>
        <v>883</v>
      </c>
      <c r="I509" s="12">
        <f>E509+F509+G509+H509</f>
        <v>13245</v>
      </c>
      <c r="J509" s="59">
        <v>800</v>
      </c>
      <c r="K509" s="59">
        <v>300</v>
      </c>
      <c r="L509" s="124">
        <f>SUM(I509:K509)</f>
        <v>14345</v>
      </c>
      <c r="M509" s="59">
        <f>ROUND(SUM(E509+F509)/12,0)</f>
        <v>809</v>
      </c>
      <c r="N509" s="59">
        <v>902</v>
      </c>
      <c r="O509" s="12">
        <f>ROUND(SUM(E509+F509)*13%,0)</f>
        <v>1263</v>
      </c>
      <c r="P509" s="12">
        <f>SUM(I509:O509)</f>
        <v>31664</v>
      </c>
      <c r="Q509" s="59">
        <f>ROUND(SUM(E509+F509)*12%,0)</f>
        <v>1166</v>
      </c>
      <c r="R509" s="11">
        <v>0</v>
      </c>
      <c r="S509" s="14">
        <v>0</v>
      </c>
      <c r="T509" s="14">
        <v>0</v>
      </c>
      <c r="U509" s="14">
        <v>0</v>
      </c>
      <c r="V509" s="14">
        <f>P509-(M509+N509+O509+Q509+R509+S509+T509)</f>
        <v>27524</v>
      </c>
      <c r="W509" s="15" t="s">
        <v>25</v>
      </c>
    </row>
    <row r="510" spans="1:25" hidden="1">
      <c r="A510" s="84">
        <v>44075</v>
      </c>
      <c r="B510" s="38">
        <v>15</v>
      </c>
      <c r="C510" s="39" t="s">
        <v>56</v>
      </c>
      <c r="D510" s="10" t="s">
        <v>55</v>
      </c>
      <c r="E510" s="11">
        <f>8330+500</f>
        <v>8830</v>
      </c>
      <c r="F510" s="59">
        <f>SUM(E510*10%)</f>
        <v>883</v>
      </c>
      <c r="G510" s="59">
        <f>SUM(E510*30%)</f>
        <v>2649</v>
      </c>
      <c r="H510" s="59">
        <f>SUM(E510*10%)</f>
        <v>883</v>
      </c>
      <c r="I510" s="12">
        <f>E510+F510+G510+H510</f>
        <v>13245</v>
      </c>
      <c r="J510" s="59">
        <v>800</v>
      </c>
      <c r="K510" s="59">
        <v>300</v>
      </c>
      <c r="L510" s="124">
        <f>SUM(I510:K510)</f>
        <v>14345</v>
      </c>
      <c r="M510" s="59">
        <f>ROUND(SUM(E510+F510)/12,0)</f>
        <v>809</v>
      </c>
      <c r="N510" s="59">
        <v>902</v>
      </c>
      <c r="O510" s="12">
        <f>ROUND(SUM(E510+F510)*13%,0)</f>
        <v>1263</v>
      </c>
      <c r="P510" s="12">
        <f>SUM(I510:O510)</f>
        <v>31664</v>
      </c>
      <c r="Q510" s="59">
        <f>ROUND(SUM(E510+F510)*12%,0)</f>
        <v>1166</v>
      </c>
      <c r="R510" s="11">
        <v>0</v>
      </c>
      <c r="S510" s="14">
        <v>0</v>
      </c>
      <c r="T510" s="14">
        <v>0</v>
      </c>
      <c r="U510" s="14">
        <v>0</v>
      </c>
      <c r="V510" s="14">
        <f>P510-(M510+N510+O510+Q510+R510+S510+T510)</f>
        <v>27524</v>
      </c>
      <c r="W510" s="15" t="s">
        <v>25</v>
      </c>
    </row>
    <row r="511" spans="1:25" hidden="1">
      <c r="A511" s="84">
        <v>44105</v>
      </c>
      <c r="B511" s="38">
        <v>15</v>
      </c>
      <c r="C511" s="39" t="s">
        <v>56</v>
      </c>
      <c r="D511" s="10" t="s">
        <v>55</v>
      </c>
      <c r="E511" s="14">
        <f>8330+500</f>
        <v>8830</v>
      </c>
      <c r="F511" s="12">
        <f>SUM(E511*10%)</f>
        <v>883</v>
      </c>
      <c r="G511" s="12">
        <f>SUM(E511*30%)</f>
        <v>2649</v>
      </c>
      <c r="H511" s="12">
        <f>SUM(E511*10%)</f>
        <v>883</v>
      </c>
      <c r="I511" s="12">
        <f>E511+F511+G511+H511</f>
        <v>13245</v>
      </c>
      <c r="J511" s="12">
        <v>800</v>
      </c>
      <c r="K511" s="12">
        <v>300</v>
      </c>
      <c r="L511" s="124">
        <f>SUM(I511:K511)</f>
        <v>14345</v>
      </c>
      <c r="M511" s="12">
        <f>ROUND(SUM(E511+F511)/12,0)</f>
        <v>809</v>
      </c>
      <c r="N511" s="12">
        <v>902</v>
      </c>
      <c r="O511" s="12">
        <f>ROUND(SUM(E511+F511)*13%,0)</f>
        <v>1263</v>
      </c>
      <c r="P511" s="12">
        <f>SUM(I511:O511)</f>
        <v>31664</v>
      </c>
      <c r="Q511" s="12">
        <f>ROUND(SUM(E511+F511)*12%,0)</f>
        <v>1166</v>
      </c>
      <c r="R511" s="11">
        <v>0</v>
      </c>
      <c r="S511" s="11">
        <v>0</v>
      </c>
      <c r="T511" s="11">
        <v>0</v>
      </c>
      <c r="U511" s="11">
        <v>0</v>
      </c>
      <c r="V511" s="14">
        <f>P511-(M511+N511+O511+Q511+R511+S511+T511)</f>
        <v>27524</v>
      </c>
      <c r="W511" s="15" t="s">
        <v>25</v>
      </c>
    </row>
    <row r="512" spans="1:25" hidden="1">
      <c r="A512" s="84">
        <v>44136</v>
      </c>
      <c r="B512" s="38">
        <v>15</v>
      </c>
      <c r="C512" s="39" t="s">
        <v>56</v>
      </c>
      <c r="D512" s="10" t="s">
        <v>55</v>
      </c>
      <c r="E512" s="14">
        <f>8330+500</f>
        <v>8830</v>
      </c>
      <c r="F512" s="12">
        <f>SUM(E512*10%)</f>
        <v>883</v>
      </c>
      <c r="G512" s="12">
        <f>SUM(E512*30%)</f>
        <v>2649</v>
      </c>
      <c r="H512" s="12">
        <f>SUM(E512*10%)</f>
        <v>883</v>
      </c>
      <c r="I512" s="12">
        <f>E512+F512+G512+H512</f>
        <v>13245</v>
      </c>
      <c r="J512" s="12">
        <v>800</v>
      </c>
      <c r="K512" s="12">
        <v>300</v>
      </c>
      <c r="L512" s="124">
        <f>SUM(I512:K512)</f>
        <v>14345</v>
      </c>
      <c r="M512" s="12">
        <f>ROUND(SUM(E512+F512)/12,0)</f>
        <v>809</v>
      </c>
      <c r="N512" s="12">
        <v>902</v>
      </c>
      <c r="O512" s="12">
        <f>ROUND(SUM(E512+F512)*13%,0)</f>
        <v>1263</v>
      </c>
      <c r="P512" s="12">
        <f>SUM(I512:O512)</f>
        <v>31664</v>
      </c>
      <c r="Q512" s="12">
        <f>ROUND(SUM(E512+F512)*12%,0)</f>
        <v>1166</v>
      </c>
      <c r="R512" s="11">
        <v>0</v>
      </c>
      <c r="S512" s="11">
        <v>0</v>
      </c>
      <c r="T512" s="11">
        <v>0</v>
      </c>
      <c r="U512" s="11">
        <v>0</v>
      </c>
      <c r="V512" s="14">
        <f>P512-(M512+N512+O512+Q512+R512+S512+T512)</f>
        <v>27524</v>
      </c>
      <c r="W512" s="15" t="s">
        <v>25</v>
      </c>
    </row>
    <row r="513" spans="1:25" hidden="1">
      <c r="A513" s="84">
        <v>44166</v>
      </c>
      <c r="B513" s="38">
        <v>16</v>
      </c>
      <c r="C513" s="39" t="s">
        <v>56</v>
      </c>
      <c r="D513" s="10" t="s">
        <v>55</v>
      </c>
      <c r="E513" s="14">
        <f>8330+500</f>
        <v>8830</v>
      </c>
      <c r="F513" s="12">
        <f>SUM(E513*10%)</f>
        <v>883</v>
      </c>
      <c r="G513" s="12">
        <f>SUM(E513*30%)</f>
        <v>2649</v>
      </c>
      <c r="H513" s="12">
        <f>SUM(E513*10%)</f>
        <v>883</v>
      </c>
      <c r="I513" s="12">
        <f>E513+F513+G513+H513</f>
        <v>13245</v>
      </c>
      <c r="J513" s="12">
        <v>800</v>
      </c>
      <c r="K513" s="12">
        <v>300</v>
      </c>
      <c r="L513" s="124">
        <f>SUM(I513:K513)</f>
        <v>14345</v>
      </c>
      <c r="M513" s="12">
        <f>ROUND(SUM(E513+F513)/12,0)</f>
        <v>809</v>
      </c>
      <c r="N513" s="12">
        <v>902</v>
      </c>
      <c r="O513" s="12">
        <f>ROUND(SUM(E513+F513)*13%,0)</f>
        <v>1263</v>
      </c>
      <c r="P513" s="12">
        <f>SUM(I513:O513)</f>
        <v>31664</v>
      </c>
      <c r="Q513" s="12">
        <f>ROUND(SUM(E513+F513)*12%,0)</f>
        <v>1166</v>
      </c>
      <c r="R513" s="11">
        <v>0</v>
      </c>
      <c r="S513" s="11">
        <v>0</v>
      </c>
      <c r="T513" s="11">
        <v>0</v>
      </c>
      <c r="U513" s="11">
        <v>0</v>
      </c>
      <c r="V513" s="14">
        <f>P513-(M513+N513+O513+Q513+R513+S513+T513)</f>
        <v>27524</v>
      </c>
      <c r="W513" s="15" t="s">
        <v>25</v>
      </c>
    </row>
    <row r="514" spans="1:25" hidden="1">
      <c r="A514" s="84">
        <v>44197</v>
      </c>
      <c r="B514" s="38">
        <v>17</v>
      </c>
      <c r="C514" s="150" t="s">
        <v>56</v>
      </c>
      <c r="D514" s="126" t="s">
        <v>55</v>
      </c>
      <c r="E514" s="130">
        <f>8330+500</f>
        <v>8830</v>
      </c>
      <c r="F514" s="128">
        <f>SUM(E514*10%)</f>
        <v>883</v>
      </c>
      <c r="G514" s="128">
        <f>SUM(E514*30%)</f>
        <v>2649</v>
      </c>
      <c r="H514" s="128">
        <f>SUM(E514*10%)</f>
        <v>883</v>
      </c>
      <c r="I514" s="128">
        <f>E514+F514+G514+H514</f>
        <v>13245</v>
      </c>
      <c r="J514" s="128">
        <v>800</v>
      </c>
      <c r="K514" s="128">
        <v>300</v>
      </c>
      <c r="L514" s="124">
        <f>SUM(I514:K514)</f>
        <v>14345</v>
      </c>
      <c r="M514" s="128">
        <f>ROUND(SUM(E514+F514)/12,0)</f>
        <v>809</v>
      </c>
      <c r="N514" s="128">
        <v>902</v>
      </c>
      <c r="O514" s="128">
        <f>ROUND(SUM(E514+F514)*13%,0)</f>
        <v>1263</v>
      </c>
      <c r="P514" s="128">
        <f>SUM(I514:O514)</f>
        <v>31664</v>
      </c>
      <c r="Q514" s="128">
        <f>ROUND(SUM(E514+F514)*12%,0)</f>
        <v>1166</v>
      </c>
      <c r="R514" s="127">
        <v>0</v>
      </c>
      <c r="S514" s="127">
        <v>0</v>
      </c>
      <c r="T514" s="127">
        <v>0</v>
      </c>
      <c r="U514" s="127">
        <v>0</v>
      </c>
      <c r="V514" s="130">
        <f>P514-(M514+N514+O514+Q514+R514+S514+T514)</f>
        <v>27524</v>
      </c>
      <c r="W514" s="15" t="s">
        <v>25</v>
      </c>
    </row>
    <row r="515" spans="1:25" hidden="1">
      <c r="A515" s="84">
        <v>44228</v>
      </c>
      <c r="B515" s="38">
        <v>17</v>
      </c>
      <c r="C515" s="150" t="s">
        <v>56</v>
      </c>
      <c r="D515" s="126" t="s">
        <v>55</v>
      </c>
      <c r="E515" s="130">
        <f>8330+500</f>
        <v>8830</v>
      </c>
      <c r="F515" s="128">
        <f>SUM(E515*10%)</f>
        <v>883</v>
      </c>
      <c r="G515" s="128">
        <f>SUM(E515*30%)</f>
        <v>2649</v>
      </c>
      <c r="H515" s="128">
        <f>SUM(E515*10%)</f>
        <v>883</v>
      </c>
      <c r="I515" s="128">
        <f>E515+F515+G515+H515</f>
        <v>13245</v>
      </c>
      <c r="J515" s="128">
        <v>800</v>
      </c>
      <c r="K515" s="128">
        <v>300</v>
      </c>
      <c r="L515" s="124">
        <f>SUM(I515:K515)</f>
        <v>14345</v>
      </c>
      <c r="M515" s="128">
        <f>ROUND(SUM(E515+F515)/12,0)</f>
        <v>809</v>
      </c>
      <c r="N515" s="128">
        <v>902</v>
      </c>
      <c r="O515" s="128">
        <f>ROUND(SUM(E515+F515)*13%,0)</f>
        <v>1263</v>
      </c>
      <c r="P515" s="128">
        <f>SUM(I515:O515)</f>
        <v>31664</v>
      </c>
      <c r="Q515" s="128">
        <f>ROUND(SUM(E515+F515)*12%,0)</f>
        <v>1166</v>
      </c>
      <c r="R515" s="127">
        <v>0</v>
      </c>
      <c r="S515" s="127">
        <v>0</v>
      </c>
      <c r="T515" s="127">
        <v>0</v>
      </c>
      <c r="U515" s="127">
        <v>0</v>
      </c>
      <c r="V515" s="130">
        <f>P515-(M515+N515+O515+Q515+R515+S515+T515)</f>
        <v>27524</v>
      </c>
      <c r="W515" s="15" t="s">
        <v>25</v>
      </c>
    </row>
    <row r="516" spans="1:25" hidden="1">
      <c r="A516" s="84">
        <v>44256</v>
      </c>
      <c r="B516" s="38">
        <v>14</v>
      </c>
      <c r="C516" s="150" t="s">
        <v>56</v>
      </c>
      <c r="D516" s="126" t="s">
        <v>55</v>
      </c>
      <c r="E516" s="130">
        <f>8330+500</f>
        <v>8830</v>
      </c>
      <c r="F516" s="128">
        <f>SUM(E516*10%)</f>
        <v>883</v>
      </c>
      <c r="G516" s="128">
        <f>SUM(E516*30%)</f>
        <v>2649</v>
      </c>
      <c r="H516" s="128">
        <f>SUM(E516*10%)</f>
        <v>883</v>
      </c>
      <c r="I516" s="128">
        <f>E516+F516+G516+H516</f>
        <v>13245</v>
      </c>
      <c r="J516" s="128">
        <v>800</v>
      </c>
      <c r="K516" s="128">
        <v>300</v>
      </c>
      <c r="L516" s="128">
        <f>ROUND(SUM(E516+F516)/12,0)</f>
        <v>809</v>
      </c>
      <c r="M516" s="128">
        <v>902</v>
      </c>
      <c r="N516" s="128">
        <f>ROUND(SUM(E516+F516)*13%,0)</f>
        <v>1263</v>
      </c>
      <c r="O516" s="128">
        <f>SUM(I516:N516)</f>
        <v>17319</v>
      </c>
      <c r="P516" s="128">
        <f>ROUND(SUM(E516+F516)*12%,0)</f>
        <v>1166</v>
      </c>
      <c r="Q516" s="127">
        <v>0</v>
      </c>
      <c r="R516" s="127">
        <v>0</v>
      </c>
      <c r="S516" s="127">
        <v>0</v>
      </c>
      <c r="T516" s="127">
        <v>0</v>
      </c>
      <c r="U516" s="127"/>
      <c r="V516" s="130">
        <f>O516-(L516+M516+N516+P516+Q516+R516+S516)</f>
        <v>13179</v>
      </c>
      <c r="W516" s="15" t="s">
        <v>25</v>
      </c>
      <c r="X516" s="176"/>
      <c r="Y516" s="176"/>
    </row>
    <row r="517" spans="1:25" hidden="1">
      <c r="A517" s="84">
        <v>43922</v>
      </c>
      <c r="B517" s="10">
        <v>21</v>
      </c>
      <c r="C517" s="39" t="s">
        <v>64</v>
      </c>
      <c r="D517" s="40" t="s">
        <v>62</v>
      </c>
      <c r="E517" s="14">
        <f>6473+275</f>
        <v>6748</v>
      </c>
      <c r="F517" s="12">
        <f>SUM(E517*10%)+0.2</f>
        <v>675.00000000000011</v>
      </c>
      <c r="G517" s="12">
        <f>SUM(E517*30%)-0.4</f>
        <v>2023.9999999999998</v>
      </c>
      <c r="H517" s="12">
        <f>SUM(E517*10%)+0.2</f>
        <v>675.00000000000011</v>
      </c>
      <c r="I517" s="12">
        <f>E517+F517+G517+H517</f>
        <v>10122</v>
      </c>
      <c r="J517" s="12">
        <v>0</v>
      </c>
      <c r="K517" s="12">
        <v>0</v>
      </c>
      <c r="L517" s="124">
        <f>SUM(I517:K517)</f>
        <v>10122</v>
      </c>
      <c r="M517" s="12">
        <v>0</v>
      </c>
      <c r="N517" s="12">
        <v>0</v>
      </c>
      <c r="O517" s="12">
        <f>ROUND(SUM(E517+F517)*13%,0)</f>
        <v>965</v>
      </c>
      <c r="P517" s="12">
        <f>SUM(I517:O517)</f>
        <v>21209</v>
      </c>
      <c r="Q517" s="12">
        <f>ROUND(SUM(E517+F517)*12%,0)</f>
        <v>891</v>
      </c>
      <c r="R517" s="11">
        <v>0</v>
      </c>
      <c r="S517" s="11">
        <v>0</v>
      </c>
      <c r="T517" s="11">
        <v>0</v>
      </c>
      <c r="U517" s="11">
        <v>0</v>
      </c>
      <c r="V517" s="14">
        <f>P517-(M517+N517+O517+Q517+R517+S517+T517)</f>
        <v>19353</v>
      </c>
      <c r="W517" s="11">
        <v>500</v>
      </c>
      <c r="X517" s="116">
        <f>V517-W517</f>
        <v>18853</v>
      </c>
      <c r="Y517" s="122" t="s">
        <v>25</v>
      </c>
    </row>
    <row r="518" spans="1:25" hidden="1">
      <c r="A518" s="84">
        <v>43952</v>
      </c>
      <c r="B518" s="10">
        <v>21</v>
      </c>
      <c r="C518" s="39" t="s">
        <v>64</v>
      </c>
      <c r="D518" s="40" t="s">
        <v>62</v>
      </c>
      <c r="E518" s="14">
        <f>6473+275</f>
        <v>6748</v>
      </c>
      <c r="F518" s="12">
        <f>SUM(E518*10%)+0.2</f>
        <v>675.00000000000011</v>
      </c>
      <c r="G518" s="12">
        <f>SUM(E518*30%)-0.4</f>
        <v>2023.9999999999998</v>
      </c>
      <c r="H518" s="12">
        <f>SUM(E518*10%)+0.2</f>
        <v>675.00000000000011</v>
      </c>
      <c r="I518" s="12">
        <f>E518+F518+G518+H518</f>
        <v>10122</v>
      </c>
      <c r="J518" s="12">
        <v>0</v>
      </c>
      <c r="K518" s="12">
        <v>0</v>
      </c>
      <c r="L518" s="124">
        <f>SUM(I518:K518)</f>
        <v>10122</v>
      </c>
      <c r="M518" s="12">
        <v>0</v>
      </c>
      <c r="N518" s="12">
        <v>0</v>
      </c>
      <c r="O518" s="12">
        <f>ROUND(SUM(E518+F518)*13%,0)</f>
        <v>965</v>
      </c>
      <c r="P518" s="12">
        <f>SUM(I518:O518)</f>
        <v>21209</v>
      </c>
      <c r="Q518" s="12">
        <f>ROUND(SUM(E518+F518)*12%,0)</f>
        <v>891</v>
      </c>
      <c r="R518" s="11">
        <v>0</v>
      </c>
      <c r="S518" s="11">
        <v>0</v>
      </c>
      <c r="T518" s="11">
        <v>0</v>
      </c>
      <c r="U518" s="11">
        <v>0</v>
      </c>
      <c r="V518" s="14">
        <f>P518-(M518+N518+O518+Q518+R518+S518+T518)</f>
        <v>19353</v>
      </c>
      <c r="W518" s="11"/>
      <c r="X518" s="116">
        <f>V518-W518</f>
        <v>19353</v>
      </c>
      <c r="Y518" s="122" t="s">
        <v>25</v>
      </c>
    </row>
    <row r="519" spans="1:25" hidden="1">
      <c r="A519" s="84">
        <v>43983</v>
      </c>
      <c r="B519" s="10">
        <v>20</v>
      </c>
      <c r="C519" s="39" t="s">
        <v>64</v>
      </c>
      <c r="D519" s="40" t="s">
        <v>62</v>
      </c>
      <c r="E519" s="14">
        <f>6473+275</f>
        <v>6748</v>
      </c>
      <c r="F519" s="12">
        <f>SUM(E519*10%)+0.2</f>
        <v>675.00000000000011</v>
      </c>
      <c r="G519" s="12">
        <f>SUM(E519*30%)-0.4</f>
        <v>2023.9999999999998</v>
      </c>
      <c r="H519" s="12">
        <f>SUM(E519*10%)+0.2</f>
        <v>675.00000000000011</v>
      </c>
      <c r="I519" s="12">
        <f>E519+F519+G519+H519</f>
        <v>10122</v>
      </c>
      <c r="J519" s="12">
        <v>0</v>
      </c>
      <c r="K519" s="12">
        <v>0</v>
      </c>
      <c r="L519" s="124">
        <f>SUM(I519:K519)</f>
        <v>10122</v>
      </c>
      <c r="M519" s="12">
        <v>0</v>
      </c>
      <c r="N519" s="12">
        <v>0</v>
      </c>
      <c r="O519" s="12">
        <f>ROUND(SUM(E519+F519)*13%,0)</f>
        <v>965</v>
      </c>
      <c r="P519" s="12">
        <f>SUM(I519:O519)</f>
        <v>21209</v>
      </c>
      <c r="Q519" s="12">
        <f>ROUND(SUM(E519+F519)*12%,0)</f>
        <v>891</v>
      </c>
      <c r="R519" s="11">
        <v>0</v>
      </c>
      <c r="S519" s="11">
        <v>0</v>
      </c>
      <c r="T519" s="11">
        <v>0</v>
      </c>
      <c r="U519" s="11">
        <v>0</v>
      </c>
      <c r="V519" s="14">
        <f>P519-(M519+N519+O519+Q519+R519+S519+T519)</f>
        <v>19353</v>
      </c>
      <c r="W519" s="50" t="s">
        <v>25</v>
      </c>
    </row>
    <row r="520" spans="1:25" hidden="1">
      <c r="A520" s="84">
        <v>44013</v>
      </c>
      <c r="B520" s="10">
        <v>21</v>
      </c>
      <c r="C520" s="61" t="s">
        <v>64</v>
      </c>
      <c r="D520" s="62" t="s">
        <v>62</v>
      </c>
      <c r="E520" s="11">
        <f>6473+275</f>
        <v>6748</v>
      </c>
      <c r="F520" s="59">
        <f>SUM(E520*10%)+0.2</f>
        <v>675.00000000000011</v>
      </c>
      <c r="G520" s="59">
        <f>SUM(E520*30%)-0.4</f>
        <v>2023.9999999999998</v>
      </c>
      <c r="H520" s="59">
        <f>SUM(E520*10%)+0.2</f>
        <v>675.00000000000011</v>
      </c>
      <c r="I520" s="12">
        <f>E520+F520+G520+H520</f>
        <v>10122</v>
      </c>
      <c r="J520" s="59">
        <v>0</v>
      </c>
      <c r="K520" s="59">
        <v>0</v>
      </c>
      <c r="L520" s="124">
        <f>SUM(I520:K520)</f>
        <v>10122</v>
      </c>
      <c r="M520" s="59">
        <v>0</v>
      </c>
      <c r="N520" s="59">
        <v>0</v>
      </c>
      <c r="O520" s="12">
        <f>ROUND(SUM(E520+F520)*13%,0)</f>
        <v>965</v>
      </c>
      <c r="P520" s="12">
        <f>SUM(I520:O520)</f>
        <v>21209</v>
      </c>
      <c r="Q520" s="59">
        <f>ROUND(SUM(E520+F520)*12%,0)</f>
        <v>891</v>
      </c>
      <c r="R520" s="11">
        <v>0</v>
      </c>
      <c r="S520" s="14">
        <v>0</v>
      </c>
      <c r="T520" s="14">
        <v>0</v>
      </c>
      <c r="U520" s="14">
        <v>0</v>
      </c>
      <c r="V520" s="14">
        <f>P520-(M520+N520+O520+Q520+R520+S520+T520)</f>
        <v>19353</v>
      </c>
      <c r="W520" s="50" t="s">
        <v>25</v>
      </c>
    </row>
    <row r="521" spans="1:25" hidden="1">
      <c r="A521" s="84">
        <v>44044</v>
      </c>
      <c r="B521" s="10">
        <v>21</v>
      </c>
      <c r="C521" s="61" t="s">
        <v>64</v>
      </c>
      <c r="D521" s="62" t="s">
        <v>62</v>
      </c>
      <c r="E521" s="11">
        <f>6473+275</f>
        <v>6748</v>
      </c>
      <c r="F521" s="59">
        <f>SUM(E521*10%)+0.2</f>
        <v>675.00000000000011</v>
      </c>
      <c r="G521" s="59">
        <f>SUM(E521*30%)-0.4</f>
        <v>2023.9999999999998</v>
      </c>
      <c r="H521" s="59">
        <f>SUM(E521*10%)+0.2</f>
        <v>675.00000000000011</v>
      </c>
      <c r="I521" s="12">
        <f>E521+F521+G521+H521</f>
        <v>10122</v>
      </c>
      <c r="J521" s="59">
        <v>0</v>
      </c>
      <c r="K521" s="59">
        <v>0</v>
      </c>
      <c r="L521" s="124">
        <f>SUM(I521:K521)</f>
        <v>10122</v>
      </c>
      <c r="M521" s="59">
        <v>0</v>
      </c>
      <c r="N521" s="59">
        <v>0</v>
      </c>
      <c r="O521" s="12">
        <f>ROUND(SUM(E521+F521)*13%,0)</f>
        <v>965</v>
      </c>
      <c r="P521" s="12">
        <f>SUM(I521:O521)</f>
        <v>21209</v>
      </c>
      <c r="Q521" s="59">
        <f>ROUND(SUM(E521+F521)*12%,0)</f>
        <v>891</v>
      </c>
      <c r="R521" s="11">
        <v>0</v>
      </c>
      <c r="S521" s="14">
        <v>0</v>
      </c>
      <c r="T521" s="14">
        <v>0</v>
      </c>
      <c r="U521" s="14">
        <v>0</v>
      </c>
      <c r="V521" s="14">
        <f>P521-(M521+N521+O521+Q521+R521+S521+T521)</f>
        <v>19353</v>
      </c>
      <c r="W521" s="50" t="s">
        <v>25</v>
      </c>
    </row>
    <row r="522" spans="1:25" hidden="1">
      <c r="A522" s="84">
        <v>44075</v>
      </c>
      <c r="B522" s="49">
        <v>21</v>
      </c>
      <c r="C522" s="39" t="s">
        <v>64</v>
      </c>
      <c r="D522" s="40" t="s">
        <v>62</v>
      </c>
      <c r="E522" s="11">
        <f>6473+275</f>
        <v>6748</v>
      </c>
      <c r="F522" s="12">
        <f>SUM(E522*10%)+0.2</f>
        <v>675.00000000000011</v>
      </c>
      <c r="G522" s="12">
        <f>SUM(E522*30%)-0.4</f>
        <v>2023.9999999999998</v>
      </c>
      <c r="H522" s="12">
        <f>SUM(E522*10%)+0.2</f>
        <v>675.00000000000011</v>
      </c>
      <c r="I522" s="12">
        <f>E522+F522+G522+H522</f>
        <v>10122</v>
      </c>
      <c r="J522" s="12">
        <v>0</v>
      </c>
      <c r="K522" s="12">
        <v>0</v>
      </c>
      <c r="L522" s="124">
        <f>SUM(I522:K522)</f>
        <v>10122</v>
      </c>
      <c r="M522" s="12">
        <v>0</v>
      </c>
      <c r="N522" s="12">
        <v>0</v>
      </c>
      <c r="O522" s="12">
        <f>ROUND(SUM(E522+F522)*13%,0)</f>
        <v>965</v>
      </c>
      <c r="P522" s="12">
        <f>SUM(I522:O522)</f>
        <v>21209</v>
      </c>
      <c r="Q522" s="12">
        <f>ROUND(SUM(E522+F522)*12%,0)</f>
        <v>891</v>
      </c>
      <c r="R522" s="11">
        <v>0</v>
      </c>
      <c r="S522" s="11">
        <v>0</v>
      </c>
      <c r="T522" s="11">
        <v>0</v>
      </c>
      <c r="U522" s="11">
        <v>0</v>
      </c>
      <c r="V522" s="14">
        <f>P522-(M522+N522+O522+Q522+R522+S522+T522)</f>
        <v>19353</v>
      </c>
      <c r="W522" s="50" t="s">
        <v>25</v>
      </c>
    </row>
    <row r="523" spans="1:25" hidden="1">
      <c r="A523" s="84">
        <v>44105</v>
      </c>
      <c r="B523" s="49">
        <v>21</v>
      </c>
      <c r="C523" s="39" t="s">
        <v>64</v>
      </c>
      <c r="D523" s="40" t="s">
        <v>62</v>
      </c>
      <c r="E523" s="11">
        <f>6473+275</f>
        <v>6748</v>
      </c>
      <c r="F523" s="59">
        <f>SUM(E523*10%)+0.2</f>
        <v>675.00000000000011</v>
      </c>
      <c r="G523" s="59">
        <f>SUM(E523*30%)-0.4</f>
        <v>2023.9999999999998</v>
      </c>
      <c r="H523" s="59">
        <f>SUM(E523*10%)+0.2</f>
        <v>675.00000000000011</v>
      </c>
      <c r="I523" s="12">
        <f>E523+F523+G523+H523</f>
        <v>10122</v>
      </c>
      <c r="J523" s="59">
        <v>0</v>
      </c>
      <c r="K523" s="59">
        <v>0</v>
      </c>
      <c r="L523" s="124">
        <f>SUM(I523:K523)</f>
        <v>10122</v>
      </c>
      <c r="M523" s="59">
        <v>0</v>
      </c>
      <c r="N523" s="59">
        <v>0</v>
      </c>
      <c r="O523" s="12">
        <f>ROUND(SUM(E523+F523)*13%,0)</f>
        <v>965</v>
      </c>
      <c r="P523" s="12">
        <f>SUM(I523:O523)</f>
        <v>21209</v>
      </c>
      <c r="Q523" s="59">
        <f>ROUND(SUM(E523+F523)*12%,0)</f>
        <v>891</v>
      </c>
      <c r="R523" s="11">
        <v>0</v>
      </c>
      <c r="S523" s="14">
        <v>0</v>
      </c>
      <c r="T523" s="14">
        <v>0</v>
      </c>
      <c r="U523" s="14">
        <v>0</v>
      </c>
      <c r="V523" s="14">
        <f>P523-(M523+N523+O523+Q523+R523+S523+T523)</f>
        <v>19353</v>
      </c>
      <c r="W523" s="50" t="s">
        <v>25</v>
      </c>
    </row>
    <row r="524" spans="1:25" hidden="1">
      <c r="A524" s="84">
        <v>44136</v>
      </c>
      <c r="B524" s="49">
        <v>21</v>
      </c>
      <c r="C524" s="39" t="s">
        <v>64</v>
      </c>
      <c r="D524" s="40" t="s">
        <v>62</v>
      </c>
      <c r="E524" s="27">
        <f>6473+275</f>
        <v>6748</v>
      </c>
      <c r="F524" s="12">
        <f>SUM(E524*10%)+0.2</f>
        <v>675.00000000000011</v>
      </c>
      <c r="G524" s="12">
        <f>SUM(E524*30%)-0.4</f>
        <v>2023.9999999999998</v>
      </c>
      <c r="H524" s="12">
        <f>SUM(E524*10%)+0.2</f>
        <v>675.00000000000011</v>
      </c>
      <c r="I524" s="12">
        <f>E524+F524+G524+H524</f>
        <v>10122</v>
      </c>
      <c r="J524" s="12">
        <v>0</v>
      </c>
      <c r="K524" s="12">
        <v>0</v>
      </c>
      <c r="L524" s="124">
        <f>SUM(I524:K524)</f>
        <v>10122</v>
      </c>
      <c r="M524" s="12">
        <v>0</v>
      </c>
      <c r="N524" s="12">
        <v>0</v>
      </c>
      <c r="O524" s="12">
        <f>ROUND(SUM(E524+F524)*13%,0)</f>
        <v>965</v>
      </c>
      <c r="P524" s="12">
        <f>SUM(I524:O524)</f>
        <v>21209</v>
      </c>
      <c r="Q524" s="12">
        <f>ROUND(SUM(E524+F524)*12%,0)</f>
        <v>891</v>
      </c>
      <c r="R524" s="11">
        <v>0</v>
      </c>
      <c r="S524" s="11">
        <v>0</v>
      </c>
      <c r="T524" s="11">
        <v>0</v>
      </c>
      <c r="U524" s="11">
        <v>0</v>
      </c>
      <c r="V524" s="14">
        <f>P524-(M524+N524+O524+Q524+R524+S524+T524)</f>
        <v>19353</v>
      </c>
      <c r="W524" s="50" t="s">
        <v>25</v>
      </c>
    </row>
    <row r="525" spans="1:25" hidden="1">
      <c r="A525" s="84">
        <v>44166</v>
      </c>
      <c r="B525" s="49">
        <v>22</v>
      </c>
      <c r="C525" s="39" t="s">
        <v>64</v>
      </c>
      <c r="D525" s="40" t="s">
        <v>62</v>
      </c>
      <c r="E525" s="27">
        <f>6473+275</f>
        <v>6748</v>
      </c>
      <c r="F525" s="12">
        <f>SUM(E525*10%)+0.2</f>
        <v>675.00000000000011</v>
      </c>
      <c r="G525" s="12">
        <f>SUM(E525*30%)-0.4</f>
        <v>2023.9999999999998</v>
      </c>
      <c r="H525" s="12">
        <f>SUM(E525*10%)+0.2</f>
        <v>675.00000000000011</v>
      </c>
      <c r="I525" s="12">
        <f>E525+F525+G525+H525</f>
        <v>10122</v>
      </c>
      <c r="J525" s="12">
        <v>0</v>
      </c>
      <c r="K525" s="12">
        <v>0</v>
      </c>
      <c r="L525" s="124">
        <f>SUM(I525:K525)</f>
        <v>10122</v>
      </c>
      <c r="M525" s="12">
        <v>0</v>
      </c>
      <c r="N525" s="12">
        <v>0</v>
      </c>
      <c r="O525" s="12">
        <f>ROUND(SUM(E525+F525)*13%,0)</f>
        <v>965</v>
      </c>
      <c r="P525" s="12">
        <f>SUM(I525:O525)</f>
        <v>21209</v>
      </c>
      <c r="Q525" s="12">
        <f>ROUND(SUM(E525+F525)*12%,0)</f>
        <v>891</v>
      </c>
      <c r="R525" s="11">
        <v>0</v>
      </c>
      <c r="S525" s="11">
        <v>0</v>
      </c>
      <c r="T525" s="11">
        <v>0</v>
      </c>
      <c r="U525" s="14">
        <v>0</v>
      </c>
      <c r="V525" s="14">
        <f>P525-(M525+N525+O525+Q525+R525+S525+T525)</f>
        <v>19353</v>
      </c>
      <c r="W525" s="50" t="s">
        <v>25</v>
      </c>
    </row>
    <row r="526" spans="1:25" hidden="1">
      <c r="A526" s="84">
        <v>44197</v>
      </c>
      <c r="B526" s="126">
        <v>23</v>
      </c>
      <c r="C526" s="150" t="s">
        <v>64</v>
      </c>
      <c r="D526" s="40" t="s">
        <v>62</v>
      </c>
      <c r="E526" s="140">
        <f>6473+275</f>
        <v>6748</v>
      </c>
      <c r="F526" s="128">
        <f>SUM(E526*10%)+0.2</f>
        <v>675.00000000000011</v>
      </c>
      <c r="G526" s="128">
        <f>SUM(E526*30%)-0.4</f>
        <v>2023.9999999999998</v>
      </c>
      <c r="H526" s="128">
        <f>SUM(E526*10%)+0.2</f>
        <v>675.00000000000011</v>
      </c>
      <c r="I526" s="128">
        <f>E526+F526+G526+H526</f>
        <v>10122</v>
      </c>
      <c r="J526" s="128">
        <v>0</v>
      </c>
      <c r="K526" s="128">
        <v>0</v>
      </c>
      <c r="L526" s="124">
        <f>SUM(I526:K526)</f>
        <v>10122</v>
      </c>
      <c r="M526" s="128">
        <v>0</v>
      </c>
      <c r="N526" s="128">
        <v>0</v>
      </c>
      <c r="O526" s="128">
        <f>ROUND(SUM(E526+F526)*13%,0)</f>
        <v>965</v>
      </c>
      <c r="P526" s="128">
        <f>SUM(I526:O526)</f>
        <v>21209</v>
      </c>
      <c r="Q526" s="128">
        <f>ROUND(SUM(E526+F526)*12%,0)</f>
        <v>891</v>
      </c>
      <c r="R526" s="127">
        <v>0</v>
      </c>
      <c r="S526" s="127">
        <v>0</v>
      </c>
      <c r="T526" s="127">
        <v>0</v>
      </c>
      <c r="U526" s="127">
        <v>0</v>
      </c>
      <c r="V526" s="130">
        <f>P526-(M526+N526+O526+Q526+R526+S526+T526)</f>
        <v>19353</v>
      </c>
      <c r="W526" s="50" t="s">
        <v>25</v>
      </c>
    </row>
    <row r="527" spans="1:25" hidden="1">
      <c r="A527" s="84">
        <v>44228</v>
      </c>
      <c r="B527" s="151">
        <v>23</v>
      </c>
      <c r="C527" s="150" t="s">
        <v>64</v>
      </c>
      <c r="D527" s="40" t="s">
        <v>62</v>
      </c>
      <c r="E527" s="127">
        <f>6473+275</f>
        <v>6748</v>
      </c>
      <c r="F527" s="128">
        <f>SUM(E527*10%)+0.2</f>
        <v>675.00000000000011</v>
      </c>
      <c r="G527" s="128">
        <f>SUM(E527*30%)-0.4</f>
        <v>2023.9999999999998</v>
      </c>
      <c r="H527" s="128">
        <f>SUM(E527*10%)+0.2</f>
        <v>675.00000000000011</v>
      </c>
      <c r="I527" s="128">
        <f>E527+F527+G527+H527</f>
        <v>10122</v>
      </c>
      <c r="J527" s="128">
        <v>0</v>
      </c>
      <c r="K527" s="128">
        <v>0</v>
      </c>
      <c r="L527" s="124">
        <f>SUM(I527:K527)</f>
        <v>10122</v>
      </c>
      <c r="M527" s="128">
        <v>0</v>
      </c>
      <c r="N527" s="128">
        <v>0</v>
      </c>
      <c r="O527" s="128">
        <f>ROUND(SUM(E527+F527)*13%,0)</f>
        <v>965</v>
      </c>
      <c r="P527" s="128">
        <f>SUM(I527:O527)</f>
        <v>21209</v>
      </c>
      <c r="Q527" s="128">
        <f>ROUND(SUM(E527+F527)*12%,0)</f>
        <v>891</v>
      </c>
      <c r="R527" s="127">
        <v>0</v>
      </c>
      <c r="S527" s="127">
        <v>0</v>
      </c>
      <c r="T527" s="127">
        <v>0</v>
      </c>
      <c r="U527" s="127">
        <v>0</v>
      </c>
      <c r="V527" s="130">
        <f>P527-(M527+N527+O527+Q527+R527+S527+T527)</f>
        <v>19353</v>
      </c>
      <c r="W527" s="50" t="s">
        <v>25</v>
      </c>
    </row>
    <row r="528" spans="1:25" hidden="1">
      <c r="A528" s="84">
        <v>44256</v>
      </c>
      <c r="B528" s="126">
        <v>20</v>
      </c>
      <c r="C528" s="150" t="s">
        <v>64</v>
      </c>
      <c r="D528" s="40" t="s">
        <v>62</v>
      </c>
      <c r="E528" s="127">
        <f>6473+275</f>
        <v>6748</v>
      </c>
      <c r="F528" s="128">
        <f>SUM(E528*10%)+0.2</f>
        <v>675.00000000000011</v>
      </c>
      <c r="G528" s="128">
        <f>SUM(E528*30%)-0.4</f>
        <v>2023.9999999999998</v>
      </c>
      <c r="H528" s="128">
        <f>SUM(E528*10%)+0.2</f>
        <v>675.00000000000011</v>
      </c>
      <c r="I528" s="128">
        <f>E528+F528+G528+H528</f>
        <v>10122</v>
      </c>
      <c r="J528" s="128">
        <v>0</v>
      </c>
      <c r="K528" s="128">
        <v>0</v>
      </c>
      <c r="L528" s="128">
        <v>0</v>
      </c>
      <c r="M528" s="128">
        <v>0</v>
      </c>
      <c r="N528" s="128">
        <f>ROUND(SUM(E528+F528)*13%,0)</f>
        <v>965</v>
      </c>
      <c r="O528" s="128">
        <f>SUM(I528:N528)</f>
        <v>11087</v>
      </c>
      <c r="P528" s="128">
        <f>ROUND(SUM(E528+F528)*12%,0)</f>
        <v>891</v>
      </c>
      <c r="Q528" s="127">
        <v>0</v>
      </c>
      <c r="R528" s="127">
        <v>0</v>
      </c>
      <c r="S528" s="127">
        <v>0</v>
      </c>
      <c r="T528" s="127">
        <v>0</v>
      </c>
      <c r="U528" s="127"/>
      <c r="V528" s="130">
        <f>O528-(L528+M528+N528+P528+Q528+R528+S528)</f>
        <v>9231</v>
      </c>
      <c r="W528" s="50" t="s">
        <v>25</v>
      </c>
      <c r="X528" s="176"/>
      <c r="Y528" s="176"/>
    </row>
    <row r="529" spans="1:25">
      <c r="A529" s="84">
        <v>43922</v>
      </c>
      <c r="B529" s="10">
        <v>23</v>
      </c>
      <c r="C529" s="39" t="s">
        <v>66</v>
      </c>
      <c r="D529" s="40" t="s">
        <v>62</v>
      </c>
      <c r="E529" s="11">
        <f>7195+306</f>
        <v>7501</v>
      </c>
      <c r="F529" s="12">
        <f>SUM(E529*10%)-0.1</f>
        <v>750</v>
      </c>
      <c r="G529" s="12">
        <f>SUM(E529*30%)-0.3</f>
        <v>2249.9999999999995</v>
      </c>
      <c r="H529" s="12">
        <f>SUM(E529*10%)-0.1</f>
        <v>750</v>
      </c>
      <c r="I529" s="12">
        <f>E529+F529+G529+H529</f>
        <v>11251</v>
      </c>
      <c r="J529" s="12">
        <v>0</v>
      </c>
      <c r="K529" s="12">
        <v>0</v>
      </c>
      <c r="L529" s="124">
        <f>SUM(I529:K529)</f>
        <v>11251</v>
      </c>
      <c r="M529" s="12">
        <v>0</v>
      </c>
      <c r="N529" s="12">
        <v>0</v>
      </c>
      <c r="O529" s="12">
        <f>ROUND(SUM(E529+F529)*13%,0)</f>
        <v>1073</v>
      </c>
      <c r="P529" s="12">
        <f>SUM(I529:O529)</f>
        <v>23575</v>
      </c>
      <c r="Q529" s="12">
        <f>ROUND(SUM(E529+F529)*12%,0)</f>
        <v>990</v>
      </c>
      <c r="R529" s="11">
        <v>0</v>
      </c>
      <c r="S529" s="11">
        <v>0</v>
      </c>
      <c r="T529" s="11">
        <v>0</v>
      </c>
      <c r="U529" s="11">
        <v>0</v>
      </c>
      <c r="V529" s="14">
        <f>P529-(M529+N529+O529+Q529+R529+S529+T529)</f>
        <v>21512</v>
      </c>
      <c r="W529" s="11">
        <v>700</v>
      </c>
      <c r="X529" s="116">
        <f>V529-W529</f>
        <v>20812</v>
      </c>
      <c r="Y529" s="122" t="s">
        <v>25</v>
      </c>
    </row>
    <row r="530" spans="1:25">
      <c r="A530" s="84">
        <v>43952</v>
      </c>
      <c r="B530" s="10">
        <v>23</v>
      </c>
      <c r="C530" s="39" t="s">
        <v>66</v>
      </c>
      <c r="D530" s="40" t="s">
        <v>62</v>
      </c>
      <c r="E530" s="11">
        <f>7195+306</f>
        <v>7501</v>
      </c>
      <c r="F530" s="12">
        <f>SUM(E530*10%)-0.1</f>
        <v>750</v>
      </c>
      <c r="G530" s="12">
        <f>SUM(E530*30%)-0.3</f>
        <v>2249.9999999999995</v>
      </c>
      <c r="H530" s="12">
        <f>SUM(E530*10%)-0.1</f>
        <v>750</v>
      </c>
      <c r="I530" s="12">
        <f>E530+F530+G530+H530</f>
        <v>11251</v>
      </c>
      <c r="J530" s="12">
        <v>0</v>
      </c>
      <c r="K530" s="12">
        <v>0</v>
      </c>
      <c r="L530" s="124">
        <f>SUM(I530:K530)</f>
        <v>11251</v>
      </c>
      <c r="M530" s="12">
        <v>0</v>
      </c>
      <c r="N530" s="12">
        <v>0</v>
      </c>
      <c r="O530" s="12">
        <f>ROUND(SUM(E530+F530)*13%,0)</f>
        <v>1073</v>
      </c>
      <c r="P530" s="12">
        <f>SUM(I530:O530)</f>
        <v>23575</v>
      </c>
      <c r="Q530" s="12">
        <f>ROUND(SUM(E530+F530)*12%,0)</f>
        <v>990</v>
      </c>
      <c r="R530" s="11">
        <v>0</v>
      </c>
      <c r="S530" s="11">
        <v>0</v>
      </c>
      <c r="T530" s="11">
        <v>0</v>
      </c>
      <c r="U530" s="11">
        <v>0</v>
      </c>
      <c r="V530" s="14">
        <f>P530-(M530+N530+O530+Q530+R530+S530+T530)</f>
        <v>21512</v>
      </c>
      <c r="W530" s="11"/>
      <c r="X530" s="116">
        <f>V530-W530</f>
        <v>21512</v>
      </c>
      <c r="Y530" s="122" t="s">
        <v>25</v>
      </c>
    </row>
    <row r="531" spans="1:25">
      <c r="A531" s="84">
        <v>43983</v>
      </c>
      <c r="B531" s="10">
        <v>22</v>
      </c>
      <c r="C531" s="39" t="s">
        <v>66</v>
      </c>
      <c r="D531" s="40" t="s">
        <v>62</v>
      </c>
      <c r="E531" s="11">
        <f>7195+306</f>
        <v>7501</v>
      </c>
      <c r="F531" s="12">
        <f>SUM(E531*10%)-0.1</f>
        <v>750</v>
      </c>
      <c r="G531" s="12">
        <f>SUM(E531*30%)-0.3</f>
        <v>2249.9999999999995</v>
      </c>
      <c r="H531" s="12">
        <f>SUM(E531*10%)-0.1</f>
        <v>750</v>
      </c>
      <c r="I531" s="12">
        <f>E531+F531+G531+H531</f>
        <v>11251</v>
      </c>
      <c r="J531" s="12">
        <v>0</v>
      </c>
      <c r="K531" s="12">
        <v>0</v>
      </c>
      <c r="L531" s="124">
        <f>SUM(I531:K531)</f>
        <v>11251</v>
      </c>
      <c r="M531" s="12">
        <v>0</v>
      </c>
      <c r="N531" s="12">
        <v>0</v>
      </c>
      <c r="O531" s="12">
        <f>ROUND(SUM(E531+F531)*13%,0)</f>
        <v>1073</v>
      </c>
      <c r="P531" s="12">
        <f>SUM(I531:O531)</f>
        <v>23575</v>
      </c>
      <c r="Q531" s="12">
        <f>ROUND(SUM(E531+F531)*12%,0)</f>
        <v>990</v>
      </c>
      <c r="R531" s="11">
        <v>0</v>
      </c>
      <c r="S531" s="11">
        <v>0</v>
      </c>
      <c r="T531" s="11">
        <v>0</v>
      </c>
      <c r="U531" s="11">
        <v>0</v>
      </c>
      <c r="V531" s="14">
        <f>P531-(M531+N531+O531+Q531+R531+S531+T531)</f>
        <v>21512</v>
      </c>
      <c r="W531" s="50" t="s">
        <v>25</v>
      </c>
    </row>
    <row r="532" spans="1:25">
      <c r="A532" s="84">
        <v>44013</v>
      </c>
      <c r="B532" s="10">
        <v>23</v>
      </c>
      <c r="C532" s="39" t="s">
        <v>66</v>
      </c>
      <c r="D532" s="40" t="s">
        <v>62</v>
      </c>
      <c r="E532" s="11">
        <f>7195+306</f>
        <v>7501</v>
      </c>
      <c r="F532" s="12">
        <f>SUM(E532*10%)-0.1</f>
        <v>750</v>
      </c>
      <c r="G532" s="12">
        <f>SUM(E532*30%)-0.3</f>
        <v>2249.9999999999995</v>
      </c>
      <c r="H532" s="12">
        <f>SUM(E532*10%)-0.1</f>
        <v>750</v>
      </c>
      <c r="I532" s="12">
        <f>E532+F532+G532+H532</f>
        <v>11251</v>
      </c>
      <c r="J532" s="12">
        <v>0</v>
      </c>
      <c r="K532" s="12">
        <v>0</v>
      </c>
      <c r="L532" s="124">
        <f>SUM(I532:K532)</f>
        <v>11251</v>
      </c>
      <c r="M532" s="12">
        <v>0</v>
      </c>
      <c r="N532" s="12">
        <v>0</v>
      </c>
      <c r="O532" s="12">
        <f>ROUND(SUM(E532+F532)*13%,0)</f>
        <v>1073</v>
      </c>
      <c r="P532" s="12">
        <f>SUM(I532:O532)</f>
        <v>23575</v>
      </c>
      <c r="Q532" s="12">
        <f>ROUND(SUM(E532+F532)*12%,0)</f>
        <v>990</v>
      </c>
      <c r="R532" s="11">
        <v>0</v>
      </c>
      <c r="S532" s="11">
        <v>0</v>
      </c>
      <c r="T532" s="11">
        <v>0</v>
      </c>
      <c r="U532" s="11">
        <v>0</v>
      </c>
      <c r="V532" s="14">
        <f>P532-(M532+N532+O532+Q532+R532+S532+T532)</f>
        <v>21512</v>
      </c>
      <c r="W532" s="50" t="s">
        <v>25</v>
      </c>
      <c r="X532" s="176"/>
      <c r="Y532" s="176"/>
    </row>
    <row r="533" spans="1:25">
      <c r="A533" s="84">
        <v>44044</v>
      </c>
      <c r="B533" s="10">
        <v>23</v>
      </c>
      <c r="C533" s="39" t="s">
        <v>66</v>
      </c>
      <c r="D533" s="40" t="s">
        <v>62</v>
      </c>
      <c r="E533" s="11">
        <f>7195+306</f>
        <v>7501</v>
      </c>
      <c r="F533" s="12">
        <f>SUM(E533*10%)-0.1</f>
        <v>750</v>
      </c>
      <c r="G533" s="12">
        <f>SUM(E533*30%)-0.3</f>
        <v>2249.9999999999995</v>
      </c>
      <c r="H533" s="12">
        <f>SUM(E533*10%)-0.1</f>
        <v>750</v>
      </c>
      <c r="I533" s="12">
        <f>E533+F533+G533+H533</f>
        <v>11251</v>
      </c>
      <c r="J533" s="12">
        <v>0</v>
      </c>
      <c r="K533" s="12">
        <v>0</v>
      </c>
      <c r="L533" s="124">
        <f>SUM(I533:K533)</f>
        <v>11251</v>
      </c>
      <c r="M533" s="12">
        <v>0</v>
      </c>
      <c r="N533" s="12">
        <v>0</v>
      </c>
      <c r="O533" s="12">
        <f>ROUND(SUM(E533+F533)*13%,0)</f>
        <v>1073</v>
      </c>
      <c r="P533" s="12">
        <f>SUM(I533:O533)</f>
        <v>23575</v>
      </c>
      <c r="Q533" s="12">
        <f>ROUND(SUM(E533+F533)*12%,0)</f>
        <v>990</v>
      </c>
      <c r="R533" s="11">
        <v>0</v>
      </c>
      <c r="S533" s="11">
        <v>0</v>
      </c>
      <c r="T533" s="11">
        <v>0</v>
      </c>
      <c r="U533" s="11">
        <v>0</v>
      </c>
      <c r="V533" s="14">
        <f>P533-(M533+N533+O533+Q533+R533+S533+T533)</f>
        <v>21512</v>
      </c>
      <c r="W533" s="50" t="s">
        <v>25</v>
      </c>
      <c r="X533" s="176"/>
      <c r="Y533" s="176"/>
    </row>
    <row r="534" spans="1:25">
      <c r="A534" s="84">
        <v>44075</v>
      </c>
      <c r="B534" s="10">
        <v>23</v>
      </c>
      <c r="C534" s="39" t="s">
        <v>66</v>
      </c>
      <c r="D534" s="40" t="s">
        <v>62</v>
      </c>
      <c r="E534" s="27">
        <f>7195+306</f>
        <v>7501</v>
      </c>
      <c r="F534" s="12">
        <f>SUM(E534*10%)-0.1</f>
        <v>750</v>
      </c>
      <c r="G534" s="12">
        <f>SUM(E534*30%)-0.3</f>
        <v>2249.9999999999995</v>
      </c>
      <c r="H534" s="12">
        <f>SUM(E534*10%)-0.1</f>
        <v>750</v>
      </c>
      <c r="I534" s="12">
        <f>E534+F534+G534+H534</f>
        <v>11251</v>
      </c>
      <c r="J534" s="12">
        <v>0</v>
      </c>
      <c r="K534" s="12">
        <v>0</v>
      </c>
      <c r="L534" s="124">
        <f>SUM(I534:K534)</f>
        <v>11251</v>
      </c>
      <c r="M534" s="12">
        <v>0</v>
      </c>
      <c r="N534" s="12">
        <v>0</v>
      </c>
      <c r="O534" s="12">
        <f>ROUND(SUM(E534+F534)*13%,0)</f>
        <v>1073</v>
      </c>
      <c r="P534" s="12">
        <f>SUM(I534:O534)</f>
        <v>23575</v>
      </c>
      <c r="Q534" s="12">
        <f>ROUND(SUM(E534+F534)*12%,0)</f>
        <v>990</v>
      </c>
      <c r="R534" s="11">
        <v>0</v>
      </c>
      <c r="S534" s="11">
        <v>0</v>
      </c>
      <c r="T534" s="11">
        <v>0</v>
      </c>
      <c r="U534" s="11">
        <v>0</v>
      </c>
      <c r="V534" s="14">
        <f>P534-(M534+N534+O534+Q534+R534+S534+T534)</f>
        <v>21512</v>
      </c>
      <c r="W534" s="50" t="s">
        <v>25</v>
      </c>
    </row>
    <row r="535" spans="1:25">
      <c r="A535" s="84">
        <v>44105</v>
      </c>
      <c r="B535" s="86">
        <v>23</v>
      </c>
      <c r="C535" s="92" t="s">
        <v>66</v>
      </c>
      <c r="D535" s="102" t="s">
        <v>62</v>
      </c>
      <c r="E535" s="42">
        <f>7195+306</f>
        <v>7501</v>
      </c>
      <c r="F535" s="12">
        <f>SUM(E535*10%)-0.1</f>
        <v>750</v>
      </c>
      <c r="G535" s="12">
        <f>SUM(E535*30%)-0.3</f>
        <v>2249.9999999999995</v>
      </c>
      <c r="H535" s="12">
        <f>SUM(E535*10%)-0.1</f>
        <v>750</v>
      </c>
      <c r="I535" s="12">
        <f>E535+F535+G535+H535</f>
        <v>11251</v>
      </c>
      <c r="J535" s="12">
        <v>0</v>
      </c>
      <c r="K535" s="12">
        <v>0</v>
      </c>
      <c r="L535" s="124">
        <f>SUM(I535:K535)</f>
        <v>11251</v>
      </c>
      <c r="M535" s="12">
        <v>0</v>
      </c>
      <c r="N535" s="12">
        <v>0</v>
      </c>
      <c r="O535" s="12">
        <f>ROUND(SUM(E535+F535)*13%,0)</f>
        <v>1073</v>
      </c>
      <c r="P535" s="12">
        <f>SUM(I535:O535)</f>
        <v>23575</v>
      </c>
      <c r="Q535" s="43">
        <f>ROUND(SUM(E535+F535)*12%,0)</f>
        <v>990</v>
      </c>
      <c r="R535" s="42">
        <v>0</v>
      </c>
      <c r="S535" s="11">
        <v>0</v>
      </c>
      <c r="T535" s="11">
        <v>0</v>
      </c>
      <c r="U535" s="11">
        <v>0</v>
      </c>
      <c r="V535" s="14">
        <f>P535-(M535+N535+O535+Q535+R535+S535+T535)</f>
        <v>21512</v>
      </c>
      <c r="W535" s="50" t="s">
        <v>25</v>
      </c>
    </row>
    <row r="536" spans="1:25">
      <c r="A536" s="84">
        <v>44136</v>
      </c>
      <c r="B536" s="86">
        <v>23</v>
      </c>
      <c r="C536" s="92" t="s">
        <v>66</v>
      </c>
      <c r="D536" s="40" t="s">
        <v>62</v>
      </c>
      <c r="E536" s="11">
        <f>7195+306</f>
        <v>7501</v>
      </c>
      <c r="F536" s="12">
        <f>SUM(E536*10%)-0.1</f>
        <v>750</v>
      </c>
      <c r="G536" s="12">
        <f>SUM(E536*30%)-0.3</f>
        <v>2249.9999999999995</v>
      </c>
      <c r="H536" s="12">
        <f>SUM(E536*10%)-0.1</f>
        <v>750</v>
      </c>
      <c r="I536" s="12">
        <f>E536+F536+G536+H536</f>
        <v>11251</v>
      </c>
      <c r="J536" s="12">
        <v>0</v>
      </c>
      <c r="K536" s="12">
        <v>0</v>
      </c>
      <c r="L536" s="124">
        <f>SUM(I536:K536)</f>
        <v>11251</v>
      </c>
      <c r="M536" s="12">
        <v>0</v>
      </c>
      <c r="N536" s="12">
        <v>0</v>
      </c>
      <c r="O536" s="12">
        <f>ROUND(SUM(E536+F536)*13%,0)</f>
        <v>1073</v>
      </c>
      <c r="P536" s="12">
        <f>SUM(I536:O536)</f>
        <v>23575</v>
      </c>
      <c r="Q536" s="12">
        <f>ROUND(SUM(E536+F536)*12%,0)</f>
        <v>990</v>
      </c>
      <c r="R536" s="11">
        <v>0</v>
      </c>
      <c r="S536" s="11">
        <v>0</v>
      </c>
      <c r="T536" s="11">
        <v>0</v>
      </c>
      <c r="U536" s="11">
        <v>0</v>
      </c>
      <c r="V536" s="14">
        <f>P536-(M536+N536+O536+Q536+R536+S536+T536)</f>
        <v>21512</v>
      </c>
      <c r="W536" s="50" t="s">
        <v>25</v>
      </c>
      <c r="X536" s="176"/>
      <c r="Y536" s="176"/>
    </row>
    <row r="537" spans="1:25">
      <c r="A537" s="84">
        <v>44166</v>
      </c>
      <c r="B537" s="86">
        <v>24</v>
      </c>
      <c r="C537" s="39" t="s">
        <v>66</v>
      </c>
      <c r="D537" s="40" t="s">
        <v>62</v>
      </c>
      <c r="E537" s="11">
        <f>7195+306</f>
        <v>7501</v>
      </c>
      <c r="F537" s="12">
        <f>SUM(E537*10%)-0.1</f>
        <v>750</v>
      </c>
      <c r="G537" s="12">
        <f>SUM(E537*30%)-0.3</f>
        <v>2249.9999999999995</v>
      </c>
      <c r="H537" s="12">
        <f>SUM(E537*10%)-0.1</f>
        <v>750</v>
      </c>
      <c r="I537" s="12">
        <f>E537+F537+G537+H537</f>
        <v>11251</v>
      </c>
      <c r="J537" s="12">
        <v>0</v>
      </c>
      <c r="K537" s="12">
        <v>0</v>
      </c>
      <c r="L537" s="124">
        <f>SUM(I537:K537)</f>
        <v>11251</v>
      </c>
      <c r="M537" s="12">
        <v>0</v>
      </c>
      <c r="N537" s="12">
        <v>0</v>
      </c>
      <c r="O537" s="12">
        <f>ROUND(SUM(E537+F537)*13%,0)</f>
        <v>1073</v>
      </c>
      <c r="P537" s="12">
        <f>SUM(I537:O537)</f>
        <v>23575</v>
      </c>
      <c r="Q537" s="12">
        <f>ROUND(SUM(E537+F537)*12%,0)</f>
        <v>990</v>
      </c>
      <c r="R537" s="11">
        <v>0</v>
      </c>
      <c r="S537" s="11">
        <v>0</v>
      </c>
      <c r="T537" s="11">
        <v>0</v>
      </c>
      <c r="U537" s="11">
        <v>0</v>
      </c>
      <c r="V537" s="14">
        <f>P537-(M537+N537+O537+Q537+R537+S537+T537)</f>
        <v>21512</v>
      </c>
      <c r="W537" s="50" t="s">
        <v>25</v>
      </c>
      <c r="X537" s="176"/>
      <c r="Y537" s="176"/>
    </row>
    <row r="538" spans="1:25">
      <c r="A538" s="84">
        <v>44197</v>
      </c>
      <c r="B538" s="159">
        <v>25</v>
      </c>
      <c r="C538" s="150" t="s">
        <v>66</v>
      </c>
      <c r="D538" s="40" t="s">
        <v>62</v>
      </c>
      <c r="E538" s="127">
        <f>7195+306</f>
        <v>7501</v>
      </c>
      <c r="F538" s="132">
        <f>SUM(E538*10%)-0.1</f>
        <v>750</v>
      </c>
      <c r="G538" s="132">
        <f>SUM(E538*30%)-0.3</f>
        <v>2249.9999999999995</v>
      </c>
      <c r="H538" s="132">
        <f>SUM(E538*10%)-0.1</f>
        <v>750</v>
      </c>
      <c r="I538" s="128">
        <f>E538+F538+G538+H538</f>
        <v>11251</v>
      </c>
      <c r="J538" s="132">
        <v>0</v>
      </c>
      <c r="K538" s="132">
        <v>0</v>
      </c>
      <c r="L538" s="124">
        <f>SUM(I538:K538)</f>
        <v>11251</v>
      </c>
      <c r="M538" s="128">
        <v>0</v>
      </c>
      <c r="N538" s="132">
        <v>0</v>
      </c>
      <c r="O538" s="128">
        <f>ROUND(SUM(E538+F538)*13%,0)</f>
        <v>1073</v>
      </c>
      <c r="P538" s="128">
        <f>SUM(I538:O538)</f>
        <v>23575</v>
      </c>
      <c r="Q538" s="132">
        <f>ROUND(SUM(E538+F538)*12%,0)</f>
        <v>990</v>
      </c>
      <c r="R538" s="127">
        <v>0</v>
      </c>
      <c r="S538" s="130">
        <v>0</v>
      </c>
      <c r="T538" s="130">
        <v>0</v>
      </c>
      <c r="U538" s="130">
        <v>0</v>
      </c>
      <c r="V538" s="130">
        <f>P538-(M538+N538+O538+Q538+R538+S538+T538)</f>
        <v>21512</v>
      </c>
      <c r="W538" s="50" t="s">
        <v>25</v>
      </c>
    </row>
    <row r="539" spans="1:25">
      <c r="A539" s="84">
        <v>44228</v>
      </c>
      <c r="B539" s="126">
        <v>25</v>
      </c>
      <c r="C539" s="150" t="s">
        <v>66</v>
      </c>
      <c r="D539" s="40" t="s">
        <v>62</v>
      </c>
      <c r="E539" s="127">
        <f>7195+306</f>
        <v>7501</v>
      </c>
      <c r="F539" s="128">
        <f>SUM(E539*10%)-0.1</f>
        <v>750</v>
      </c>
      <c r="G539" s="128">
        <f>SUM(E539*30%)-0.3</f>
        <v>2249.9999999999995</v>
      </c>
      <c r="H539" s="128">
        <f>SUM(E539*10%)-0.1</f>
        <v>750</v>
      </c>
      <c r="I539" s="128">
        <f>E539+F539+G539+H539</f>
        <v>11251</v>
      </c>
      <c r="J539" s="128">
        <v>0</v>
      </c>
      <c r="K539" s="128">
        <v>0</v>
      </c>
      <c r="L539" s="124">
        <f>SUM(I539:K539)</f>
        <v>11251</v>
      </c>
      <c r="M539" s="128">
        <v>0</v>
      </c>
      <c r="N539" s="128">
        <v>0</v>
      </c>
      <c r="O539" s="128">
        <f>ROUND(SUM(E539+F539)*13%,0)</f>
        <v>1073</v>
      </c>
      <c r="P539" s="128">
        <f>SUM(I539:O539)</f>
        <v>23575</v>
      </c>
      <c r="Q539" s="128">
        <f>ROUND(SUM(E539+F539)*12%,0)</f>
        <v>990</v>
      </c>
      <c r="R539" s="127">
        <v>0</v>
      </c>
      <c r="S539" s="127">
        <v>0</v>
      </c>
      <c r="T539" s="127">
        <v>0</v>
      </c>
      <c r="U539" s="127">
        <v>0</v>
      </c>
      <c r="V539" s="130">
        <f>P539-(M539+N539+O539+Q539+R539+S539+T539)</f>
        <v>21512</v>
      </c>
      <c r="W539" s="50" t="s">
        <v>25</v>
      </c>
    </row>
    <row r="540" spans="1:25">
      <c r="A540" s="84">
        <v>44256</v>
      </c>
      <c r="B540" s="151">
        <v>22</v>
      </c>
      <c r="C540" s="150" t="s">
        <v>66</v>
      </c>
      <c r="D540" s="40" t="s">
        <v>62</v>
      </c>
      <c r="E540" s="130">
        <f>7195+306</f>
        <v>7501</v>
      </c>
      <c r="F540" s="128">
        <f>SUM(E540*10%)-0.1</f>
        <v>750</v>
      </c>
      <c r="G540" s="128">
        <f>SUM(E540*30%)-0.3</f>
        <v>2249.9999999999995</v>
      </c>
      <c r="H540" s="128">
        <f>SUM(E540*10%)-0.1</f>
        <v>750</v>
      </c>
      <c r="I540" s="128">
        <f>E540+F540+G540+H540</f>
        <v>11251</v>
      </c>
      <c r="J540" s="128">
        <v>0</v>
      </c>
      <c r="K540" s="128">
        <v>0</v>
      </c>
      <c r="L540" s="124">
        <f>SUM(I540:K540)</f>
        <v>11251</v>
      </c>
      <c r="M540" s="128">
        <v>0</v>
      </c>
      <c r="N540" s="128">
        <f>ROUND(SUM(E540+F540)*13%,0)</f>
        <v>1073</v>
      </c>
      <c r="O540" s="128">
        <f>SUM(I540:N540)</f>
        <v>23575</v>
      </c>
      <c r="P540" s="128">
        <f>ROUND(SUM(E540+F540)*12%,0)</f>
        <v>990</v>
      </c>
      <c r="Q540" s="128">
        <f>ROUND(SUM(E540+F540)*12%,0)</f>
        <v>990</v>
      </c>
      <c r="R540" s="127">
        <v>0</v>
      </c>
      <c r="S540" s="127">
        <v>0</v>
      </c>
      <c r="T540" s="127">
        <v>0</v>
      </c>
      <c r="U540" s="127"/>
      <c r="V540" s="130">
        <f>O540-(L540+M540+N540+P540+Q540+R540+S540)</f>
        <v>9271</v>
      </c>
      <c r="W540" s="50" t="s">
        <v>25</v>
      </c>
    </row>
    <row r="541" spans="1:25" hidden="1">
      <c r="A541" s="84">
        <v>44044</v>
      </c>
      <c r="B541" s="49">
        <v>29</v>
      </c>
      <c r="C541" s="56" t="s">
        <v>128</v>
      </c>
      <c r="D541" s="57" t="s">
        <v>62</v>
      </c>
      <c r="E541" s="58">
        <v>8000</v>
      </c>
      <c r="F541" s="12">
        <v>0</v>
      </c>
      <c r="G541" s="12">
        <v>0</v>
      </c>
      <c r="H541" s="12">
        <v>0</v>
      </c>
      <c r="I541" s="12">
        <f>E541+F541+G541+H541</f>
        <v>8000</v>
      </c>
      <c r="J541" s="12">
        <v>0</v>
      </c>
      <c r="K541" s="12">
        <v>0</v>
      </c>
      <c r="L541" s="124">
        <f>SUM(I541:K541)</f>
        <v>8000</v>
      </c>
      <c r="M541" s="12">
        <v>0</v>
      </c>
      <c r="N541" s="12">
        <v>0</v>
      </c>
      <c r="O541" s="12">
        <v>0</v>
      </c>
      <c r="P541" s="12">
        <f>SUM(I541:O541)</f>
        <v>16000</v>
      </c>
      <c r="Q541" s="12">
        <v>0</v>
      </c>
      <c r="R541" s="11">
        <v>0</v>
      </c>
      <c r="S541" s="11">
        <v>0</v>
      </c>
      <c r="T541" s="11">
        <v>0</v>
      </c>
      <c r="U541" s="11">
        <v>0</v>
      </c>
      <c r="V541" s="14">
        <f>P541-(M541+N541+O541+Q541+R541+S541+T541)</f>
        <v>16000</v>
      </c>
      <c r="W541" s="50" t="s">
        <v>57</v>
      </c>
    </row>
    <row r="542" spans="1:25" hidden="1">
      <c r="A542" s="84">
        <v>44075</v>
      </c>
      <c r="B542" s="49">
        <v>29</v>
      </c>
      <c r="C542" s="56" t="s">
        <v>128</v>
      </c>
      <c r="D542" s="57" t="s">
        <v>62</v>
      </c>
      <c r="E542" s="58">
        <v>8000</v>
      </c>
      <c r="F542" s="12">
        <v>0</v>
      </c>
      <c r="G542" s="12">
        <v>0</v>
      </c>
      <c r="H542" s="12">
        <v>0</v>
      </c>
      <c r="I542" s="12">
        <f>E542+F542+G542+H542</f>
        <v>8000</v>
      </c>
      <c r="J542" s="12">
        <v>0</v>
      </c>
      <c r="K542" s="12">
        <v>0</v>
      </c>
      <c r="L542" s="124">
        <f>SUM(I542:K542)</f>
        <v>8000</v>
      </c>
      <c r="M542" s="12">
        <v>0</v>
      </c>
      <c r="N542" s="12">
        <v>0</v>
      </c>
      <c r="O542" s="12">
        <v>0</v>
      </c>
      <c r="P542" s="12">
        <f>SUM(I542:O542)</f>
        <v>16000</v>
      </c>
      <c r="Q542" s="12">
        <v>0</v>
      </c>
      <c r="R542" s="11">
        <v>0</v>
      </c>
      <c r="S542" s="11">
        <v>0</v>
      </c>
      <c r="T542" s="11">
        <v>0</v>
      </c>
      <c r="U542" s="11">
        <v>0</v>
      </c>
      <c r="V542" s="14">
        <f>P542-(M542+N542+O542+Q542+R542+S542+T542)</f>
        <v>16000</v>
      </c>
      <c r="W542" s="50" t="s">
        <v>57</v>
      </c>
    </row>
    <row r="543" spans="1:25" hidden="1">
      <c r="A543" s="84">
        <v>44105</v>
      </c>
      <c r="B543" s="49">
        <v>29</v>
      </c>
      <c r="C543" s="56" t="s">
        <v>128</v>
      </c>
      <c r="D543" s="57" t="s">
        <v>62</v>
      </c>
      <c r="E543" s="58">
        <v>8000</v>
      </c>
      <c r="F543" s="12">
        <v>0</v>
      </c>
      <c r="G543" s="12">
        <v>0</v>
      </c>
      <c r="H543" s="12">
        <v>0</v>
      </c>
      <c r="I543" s="12">
        <f>E543+F543+G543+H543</f>
        <v>8000</v>
      </c>
      <c r="J543" s="12">
        <v>0</v>
      </c>
      <c r="K543" s="12">
        <v>0</v>
      </c>
      <c r="L543" s="124">
        <f>SUM(I543:K543)</f>
        <v>8000</v>
      </c>
      <c r="M543" s="12">
        <v>0</v>
      </c>
      <c r="N543" s="12">
        <v>0</v>
      </c>
      <c r="O543" s="12">
        <v>0</v>
      </c>
      <c r="P543" s="12">
        <f>SUM(I543:O543)</f>
        <v>16000</v>
      </c>
      <c r="Q543" s="12">
        <v>0</v>
      </c>
      <c r="R543" s="11">
        <v>0</v>
      </c>
      <c r="S543" s="11">
        <v>0</v>
      </c>
      <c r="T543" s="11">
        <v>0</v>
      </c>
      <c r="U543" s="11">
        <v>0</v>
      </c>
      <c r="V543" s="14">
        <f>P543-(M543+N543+O543+Q543+R543+S543+T543)</f>
        <v>16000</v>
      </c>
      <c r="W543" s="50" t="s">
        <v>57</v>
      </c>
      <c r="X543" s="176"/>
      <c r="Y543" s="176"/>
    </row>
    <row r="544" spans="1:25" hidden="1">
      <c r="A544" s="84">
        <v>44136</v>
      </c>
      <c r="B544" s="49">
        <v>28</v>
      </c>
      <c r="C544" s="56" t="s">
        <v>128</v>
      </c>
      <c r="D544" s="57" t="s">
        <v>62</v>
      </c>
      <c r="E544" s="58">
        <v>8000</v>
      </c>
      <c r="F544" s="12">
        <v>0</v>
      </c>
      <c r="G544" s="12">
        <v>0</v>
      </c>
      <c r="H544" s="12">
        <v>0</v>
      </c>
      <c r="I544" s="12">
        <f>E544+F544+G544+H544</f>
        <v>8000</v>
      </c>
      <c r="J544" s="12">
        <v>0</v>
      </c>
      <c r="K544" s="12">
        <v>0</v>
      </c>
      <c r="L544" s="124">
        <f>SUM(I544:K544)</f>
        <v>8000</v>
      </c>
      <c r="M544" s="12">
        <v>0</v>
      </c>
      <c r="N544" s="12">
        <v>0</v>
      </c>
      <c r="O544" s="12">
        <v>0</v>
      </c>
      <c r="P544" s="12">
        <f>SUM(I544:O544)</f>
        <v>16000</v>
      </c>
      <c r="Q544" s="12">
        <v>0</v>
      </c>
      <c r="R544" s="11">
        <v>0</v>
      </c>
      <c r="S544" s="11">
        <v>0</v>
      </c>
      <c r="T544" s="11">
        <v>0</v>
      </c>
      <c r="U544" s="11">
        <v>0</v>
      </c>
      <c r="V544" s="14">
        <f>P544-(M544+N544+O544+Q544+R544+S544+T544)</f>
        <v>16000</v>
      </c>
      <c r="W544" s="50" t="s">
        <v>57</v>
      </c>
      <c r="X544" s="176"/>
      <c r="Y544" s="176"/>
    </row>
    <row r="545" spans="1:25" hidden="1">
      <c r="A545" s="84">
        <v>44166</v>
      </c>
      <c r="B545" s="49">
        <v>29</v>
      </c>
      <c r="C545" s="56" t="s">
        <v>128</v>
      </c>
      <c r="D545" s="57" t="s">
        <v>62</v>
      </c>
      <c r="E545" s="58">
        <v>8000</v>
      </c>
      <c r="F545" s="12">
        <v>0</v>
      </c>
      <c r="G545" s="12">
        <v>0</v>
      </c>
      <c r="H545" s="12">
        <v>0</v>
      </c>
      <c r="I545" s="12">
        <f>E545+F545+G545+H545</f>
        <v>8000</v>
      </c>
      <c r="J545" s="12">
        <v>0</v>
      </c>
      <c r="K545" s="12">
        <v>0</v>
      </c>
      <c r="L545" s="124">
        <f>SUM(I545:K545)</f>
        <v>8000</v>
      </c>
      <c r="M545" s="12">
        <v>0</v>
      </c>
      <c r="N545" s="12">
        <v>0</v>
      </c>
      <c r="O545" s="12">
        <v>0</v>
      </c>
      <c r="P545" s="12">
        <f>SUM(I545:O545)</f>
        <v>16000</v>
      </c>
      <c r="Q545" s="12">
        <v>0</v>
      </c>
      <c r="R545" s="11">
        <v>0</v>
      </c>
      <c r="S545" s="11">
        <v>0</v>
      </c>
      <c r="T545" s="11">
        <v>0</v>
      </c>
      <c r="U545" s="11">
        <v>0</v>
      </c>
      <c r="V545" s="14">
        <f>P545-(M545+N545+O545+Q545+R545+S545+T545)</f>
        <v>16000</v>
      </c>
      <c r="W545" s="50" t="s">
        <v>57</v>
      </c>
      <c r="X545" s="176"/>
      <c r="Y545" s="176"/>
    </row>
    <row r="546" spans="1:25" hidden="1">
      <c r="A546" s="84">
        <v>44197</v>
      </c>
      <c r="B546" s="151">
        <v>30</v>
      </c>
      <c r="C546" s="56" t="s">
        <v>128</v>
      </c>
      <c r="D546" s="57" t="s">
        <v>62</v>
      </c>
      <c r="E546" s="130">
        <v>8000</v>
      </c>
      <c r="F546" s="128">
        <v>0</v>
      </c>
      <c r="G546" s="128">
        <v>0</v>
      </c>
      <c r="H546" s="128">
        <v>0</v>
      </c>
      <c r="I546" s="128">
        <f>E546+F546+G546+H546</f>
        <v>8000</v>
      </c>
      <c r="J546" s="128">
        <v>0</v>
      </c>
      <c r="K546" s="128">
        <v>0</v>
      </c>
      <c r="L546" s="124">
        <f>SUM(I546:K546)</f>
        <v>8000</v>
      </c>
      <c r="M546" s="128">
        <v>0</v>
      </c>
      <c r="N546" s="128">
        <v>0</v>
      </c>
      <c r="O546" s="128">
        <v>0</v>
      </c>
      <c r="P546" s="128">
        <f>SUM(I546:O546)</f>
        <v>16000</v>
      </c>
      <c r="Q546" s="128">
        <v>0</v>
      </c>
      <c r="R546" s="127">
        <v>0</v>
      </c>
      <c r="S546" s="127">
        <v>0</v>
      </c>
      <c r="T546" s="127">
        <v>0</v>
      </c>
      <c r="U546" s="127">
        <v>0</v>
      </c>
      <c r="V546" s="130">
        <f>P546-(M546+N546+O546+Q546+R546+S546+T546)</f>
        <v>16000</v>
      </c>
      <c r="W546" s="50" t="s">
        <v>57</v>
      </c>
      <c r="X546" s="176"/>
      <c r="Y546" s="176"/>
    </row>
    <row r="547" spans="1:25" hidden="1">
      <c r="A547" s="84">
        <v>44228</v>
      </c>
      <c r="B547" s="151">
        <v>30</v>
      </c>
      <c r="C547" s="56" t="s">
        <v>128</v>
      </c>
      <c r="D547" s="57" t="s">
        <v>62</v>
      </c>
      <c r="E547" s="130">
        <v>8000</v>
      </c>
      <c r="F547" s="128">
        <v>0</v>
      </c>
      <c r="G547" s="128">
        <v>0</v>
      </c>
      <c r="H547" s="128">
        <v>0</v>
      </c>
      <c r="I547" s="128">
        <f>E547+F547+G547+H547</f>
        <v>8000</v>
      </c>
      <c r="J547" s="128">
        <v>0</v>
      </c>
      <c r="K547" s="128">
        <v>0</v>
      </c>
      <c r="L547" s="124">
        <f>SUM(I547:K547)</f>
        <v>8000</v>
      </c>
      <c r="M547" s="128">
        <v>0</v>
      </c>
      <c r="N547" s="128">
        <v>0</v>
      </c>
      <c r="O547" s="128">
        <v>0</v>
      </c>
      <c r="P547" s="128">
        <f>SUM(I547:O547)</f>
        <v>16000</v>
      </c>
      <c r="Q547" s="128">
        <v>0</v>
      </c>
      <c r="R547" s="127">
        <v>0</v>
      </c>
      <c r="S547" s="130">
        <v>0</v>
      </c>
      <c r="T547" s="130">
        <v>0</v>
      </c>
      <c r="U547" s="130">
        <v>0</v>
      </c>
      <c r="V547" s="130">
        <f>P547-(M547+N547+O547+Q547+R547+S547+T547)</f>
        <v>16000</v>
      </c>
      <c r="W547" s="50" t="s">
        <v>57</v>
      </c>
    </row>
    <row r="548" spans="1:25" hidden="1">
      <c r="A548" s="84">
        <v>44256</v>
      </c>
      <c r="B548" s="151">
        <v>27</v>
      </c>
      <c r="C548" s="56" t="s">
        <v>128</v>
      </c>
      <c r="D548" s="57" t="s">
        <v>62</v>
      </c>
      <c r="E548" s="130">
        <v>8000</v>
      </c>
      <c r="F548" s="128">
        <v>0</v>
      </c>
      <c r="G548" s="128">
        <v>0</v>
      </c>
      <c r="H548" s="128">
        <v>0</v>
      </c>
      <c r="I548" s="128">
        <f>E548+F548+G548+H548</f>
        <v>8000</v>
      </c>
      <c r="J548" s="128">
        <v>0</v>
      </c>
      <c r="K548" s="128">
        <v>0</v>
      </c>
      <c r="L548" s="128">
        <v>0</v>
      </c>
      <c r="M548" s="128">
        <v>0</v>
      </c>
      <c r="N548" s="128">
        <v>0</v>
      </c>
      <c r="O548" s="128">
        <f>SUM(I548:N548)</f>
        <v>8000</v>
      </c>
      <c r="P548" s="128">
        <v>0</v>
      </c>
      <c r="Q548" s="127">
        <v>0</v>
      </c>
      <c r="R548" s="127">
        <v>0</v>
      </c>
      <c r="S548" s="127">
        <v>0</v>
      </c>
      <c r="T548" s="127">
        <v>0</v>
      </c>
      <c r="U548" s="127"/>
      <c r="V548" s="130">
        <f>O548-(L548+M548+N548+P548+Q548+R548+S548)</f>
        <v>8000</v>
      </c>
      <c r="W548" s="50" t="s">
        <v>57</v>
      </c>
    </row>
    <row r="549" spans="1:25" hidden="1">
      <c r="A549" s="84">
        <v>44256</v>
      </c>
      <c r="B549" s="151">
        <v>31</v>
      </c>
      <c r="C549" s="39" t="s">
        <v>59</v>
      </c>
      <c r="D549" s="40" t="s">
        <v>37</v>
      </c>
      <c r="E549" s="130">
        <v>23680</v>
      </c>
      <c r="F549" s="128">
        <f>SUM(E549*10%)</f>
        <v>2368</v>
      </c>
      <c r="G549" s="128">
        <f>SUM(E549*30%)</f>
        <v>7104</v>
      </c>
      <c r="H549" s="128">
        <f>SUM(E549*10%)</f>
        <v>2368</v>
      </c>
      <c r="I549" s="128">
        <f>E549+F549+G549+H549</f>
        <v>35520</v>
      </c>
      <c r="J549" s="128">
        <v>800</v>
      </c>
      <c r="K549" s="128">
        <v>500</v>
      </c>
      <c r="L549" s="124">
        <f>SUM(I549:K549)</f>
        <v>36820</v>
      </c>
      <c r="M549" s="180">
        <v>703</v>
      </c>
      <c r="N549" s="128">
        <f>ROUND(SUM(E549+F549)*12.5%,0)+75</f>
        <v>3331</v>
      </c>
      <c r="O549" s="128">
        <f>SUM(I549:N549)</f>
        <v>77674</v>
      </c>
      <c r="P549" s="128">
        <f>ROUND(SUM(E549+F549)*12%,0)</f>
        <v>3126</v>
      </c>
      <c r="Q549" s="132">
        <f>ROUND(SUM(E549+F549)*12%,0)</f>
        <v>3126</v>
      </c>
      <c r="R549" s="127">
        <v>200</v>
      </c>
      <c r="S549" s="127">
        <v>200</v>
      </c>
      <c r="T549" s="127">
        <v>0</v>
      </c>
      <c r="U549" s="127"/>
      <c r="V549" s="130">
        <f>O549-(L549+M549+N549+P549+Q549+R549+S549)</f>
        <v>30168</v>
      </c>
      <c r="W549" s="154"/>
    </row>
    <row r="550" spans="1:25" hidden="1">
      <c r="A550" s="84">
        <v>44256</v>
      </c>
      <c r="B550" s="151">
        <v>33</v>
      </c>
      <c r="C550" s="37" t="s">
        <v>175</v>
      </c>
      <c r="D550" s="10" t="s">
        <v>163</v>
      </c>
      <c r="E550" s="130">
        <v>8521</v>
      </c>
      <c r="F550" s="128">
        <f>SUM(E550*10%)-0.1</f>
        <v>852</v>
      </c>
      <c r="G550" s="128">
        <f>SUM(E550*30%)+0.7</f>
        <v>2556.9999999999995</v>
      </c>
      <c r="H550" s="128">
        <f>SUM(E550*10%)-0.1</f>
        <v>852</v>
      </c>
      <c r="I550" s="128">
        <f>E550+F550+G550+H550</f>
        <v>12782</v>
      </c>
      <c r="J550" s="128">
        <v>0</v>
      </c>
      <c r="K550" s="128">
        <v>0</v>
      </c>
      <c r="L550" s="128">
        <v>0</v>
      </c>
      <c r="M550" s="128">
        <v>0</v>
      </c>
      <c r="N550" s="128">
        <f>ROUND(SUM(E550+F550)*13%,0)</f>
        <v>1218</v>
      </c>
      <c r="O550" s="128">
        <f>SUM(I550:N550)</f>
        <v>14000</v>
      </c>
      <c r="P550" s="128">
        <f>ROUND(SUM(E550+F550)*12%,0)</f>
        <v>1125</v>
      </c>
      <c r="Q550" s="127">
        <v>0</v>
      </c>
      <c r="R550" s="127">
        <v>0</v>
      </c>
      <c r="S550" s="127">
        <v>0</v>
      </c>
      <c r="T550" s="127">
        <v>0</v>
      </c>
      <c r="U550" s="127"/>
      <c r="V550" s="130">
        <f>O550-(L550+M550+N550+P550+Q550+R550+S550)</f>
        <v>11657</v>
      </c>
      <c r="W550" s="154"/>
    </row>
    <row r="551" spans="1:25" hidden="1">
      <c r="A551" s="84">
        <v>44228</v>
      </c>
      <c r="B551" s="151">
        <v>36</v>
      </c>
      <c r="C551" s="37" t="s">
        <v>162</v>
      </c>
      <c r="D551" s="10" t="s">
        <v>163</v>
      </c>
      <c r="E551" s="169">
        <v>6533</v>
      </c>
      <c r="F551" s="128">
        <f>SUM(E551*10%)-0.3</f>
        <v>653.00000000000011</v>
      </c>
      <c r="G551" s="128">
        <f>SUM(E551*30%)+0.1</f>
        <v>1959.9999999999998</v>
      </c>
      <c r="H551" s="128">
        <f>SUM(E551*10%)-0.3</f>
        <v>653.00000000000011</v>
      </c>
      <c r="I551" s="128">
        <f>E551+F551+G551+H551</f>
        <v>9799</v>
      </c>
      <c r="J551" s="128">
        <v>0</v>
      </c>
      <c r="K551" s="128">
        <v>0</v>
      </c>
      <c r="L551" s="124">
        <f>SUM(I551:K551)</f>
        <v>9799</v>
      </c>
      <c r="M551" s="128">
        <v>0</v>
      </c>
      <c r="N551" s="128">
        <v>0</v>
      </c>
      <c r="O551" s="128">
        <f>ROUND(SUM(E551+F551)*13%,0)</f>
        <v>934</v>
      </c>
      <c r="P551" s="128">
        <f>SUM(I551:O551)</f>
        <v>20532</v>
      </c>
      <c r="Q551" s="128">
        <f>ROUND(SUM(E551+F551)*12%,0)</f>
        <v>862</v>
      </c>
      <c r="R551" s="127">
        <v>0</v>
      </c>
      <c r="S551" s="127">
        <v>0</v>
      </c>
      <c r="T551" s="127">
        <v>0</v>
      </c>
      <c r="U551" s="127">
        <v>0</v>
      </c>
      <c r="V551" s="130">
        <f>P551-(M551+N551+O551+Q551+R551+S551+T551)</f>
        <v>18736</v>
      </c>
      <c r="W551" s="154"/>
      <c r="X551" s="176"/>
      <c r="Y551" s="176"/>
    </row>
    <row r="552" spans="1:25" hidden="1">
      <c r="A552" s="84">
        <v>43922</v>
      </c>
      <c r="B552" s="10">
        <v>27</v>
      </c>
      <c r="C552" s="56" t="s">
        <v>70</v>
      </c>
      <c r="D552" s="57" t="s">
        <v>62</v>
      </c>
      <c r="E552" s="11">
        <f>5515+469</f>
        <v>5984</v>
      </c>
      <c r="F552" s="12">
        <f>SUM(E552*10%)-0.4</f>
        <v>598</v>
      </c>
      <c r="G552" s="12">
        <f>SUM(E552*30%)+0.8</f>
        <v>1796</v>
      </c>
      <c r="H552" s="12">
        <f>SUM(E552*10%)-0.4</f>
        <v>598</v>
      </c>
      <c r="I552" s="12">
        <f>E552+F552+G552+H552</f>
        <v>8976</v>
      </c>
      <c r="J552" s="12">
        <v>0</v>
      </c>
      <c r="K552" s="12">
        <v>0</v>
      </c>
      <c r="L552" s="124">
        <f>SUM(I552:K552)</f>
        <v>8976</v>
      </c>
      <c r="M552" s="12">
        <v>0</v>
      </c>
      <c r="N552" s="12">
        <v>0</v>
      </c>
      <c r="O552" s="12">
        <f>ROUND(SUM(E552+F552)*13%,0)</f>
        <v>856</v>
      </c>
      <c r="P552" s="12">
        <f>SUM(I552:O552)</f>
        <v>18808</v>
      </c>
      <c r="Q552" s="12">
        <f>ROUND(SUM(E552+F552)*12%,0)</f>
        <v>790</v>
      </c>
      <c r="R552" s="11">
        <v>0</v>
      </c>
      <c r="S552" s="11">
        <v>0</v>
      </c>
      <c r="T552" s="11">
        <v>0</v>
      </c>
      <c r="U552" s="11">
        <v>0</v>
      </c>
      <c r="V552" s="14">
        <f>P552-(M552+N552+O552+Q552+R552+S552+T552)</f>
        <v>17162</v>
      </c>
      <c r="W552" s="11">
        <v>500</v>
      </c>
      <c r="X552" s="116">
        <f>V552-W552</f>
        <v>16662</v>
      </c>
      <c r="Y552" s="122" t="s">
        <v>25</v>
      </c>
    </row>
    <row r="553" spans="1:25" hidden="1">
      <c r="A553" s="84">
        <v>43952</v>
      </c>
      <c r="B553" s="10">
        <v>27</v>
      </c>
      <c r="C553" s="56" t="s">
        <v>70</v>
      </c>
      <c r="D553" s="57" t="s">
        <v>62</v>
      </c>
      <c r="E553" s="27">
        <f>5515+469</f>
        <v>5984</v>
      </c>
      <c r="F553" s="12">
        <f>SUM(E553*10%)-0.4</f>
        <v>598</v>
      </c>
      <c r="G553" s="12">
        <f>SUM(E553*30%)+0.8</f>
        <v>1796</v>
      </c>
      <c r="H553" s="12">
        <f>SUM(E553*10%)-0.4</f>
        <v>598</v>
      </c>
      <c r="I553" s="12">
        <f>E553+F553+G553+H553</f>
        <v>8976</v>
      </c>
      <c r="J553" s="12">
        <v>0</v>
      </c>
      <c r="K553" s="12">
        <v>0</v>
      </c>
      <c r="L553" s="124">
        <f>SUM(I553:K553)</f>
        <v>8976</v>
      </c>
      <c r="M553" s="12">
        <v>0</v>
      </c>
      <c r="N553" s="12">
        <v>0</v>
      </c>
      <c r="O553" s="12">
        <f>ROUND(SUM(E553+F553)*13%,0)</f>
        <v>856</v>
      </c>
      <c r="P553" s="12">
        <f>SUM(I553:O553)</f>
        <v>18808</v>
      </c>
      <c r="Q553" s="12">
        <f>ROUND(SUM(E553+F553)*12%,0)</f>
        <v>790</v>
      </c>
      <c r="R553" s="11">
        <v>0</v>
      </c>
      <c r="S553" s="11">
        <v>0</v>
      </c>
      <c r="T553" s="11">
        <v>0</v>
      </c>
      <c r="U553" s="11">
        <v>0</v>
      </c>
      <c r="V553" s="14">
        <f>P553-(M553+N553+O553+Q553+R553+S553+T553)</f>
        <v>17162</v>
      </c>
      <c r="W553" s="11"/>
      <c r="X553" s="116">
        <f>V553-W553</f>
        <v>17162</v>
      </c>
      <c r="Y553" s="122" t="s">
        <v>25</v>
      </c>
    </row>
    <row r="554" spans="1:25" hidden="1">
      <c r="A554" s="84">
        <v>43983</v>
      </c>
      <c r="B554" s="10">
        <v>26</v>
      </c>
      <c r="C554" s="56" t="s">
        <v>70</v>
      </c>
      <c r="D554" s="57" t="s">
        <v>62</v>
      </c>
      <c r="E554" s="11">
        <f>5515+469</f>
        <v>5984</v>
      </c>
      <c r="F554" s="12">
        <f>SUM(E554*10%)-0.4</f>
        <v>598</v>
      </c>
      <c r="G554" s="12">
        <f>SUM(E554*30%)+0.8</f>
        <v>1796</v>
      </c>
      <c r="H554" s="12">
        <f>SUM(E554*10%)-0.4</f>
        <v>598</v>
      </c>
      <c r="I554" s="12">
        <f>E554+F554+G554+H554</f>
        <v>8976</v>
      </c>
      <c r="J554" s="12">
        <v>0</v>
      </c>
      <c r="K554" s="12">
        <v>0</v>
      </c>
      <c r="L554" s="124">
        <f>SUM(I554:K554)</f>
        <v>8976</v>
      </c>
      <c r="M554" s="12">
        <v>0</v>
      </c>
      <c r="N554" s="12">
        <v>0</v>
      </c>
      <c r="O554" s="12">
        <f>ROUND(SUM(E554+F554)*13%,0)</f>
        <v>856</v>
      </c>
      <c r="P554" s="12">
        <f>SUM(I554:O554)</f>
        <v>18808</v>
      </c>
      <c r="Q554" s="12">
        <f>ROUND(SUM(E554+F554)*12%,0)</f>
        <v>790</v>
      </c>
      <c r="R554" s="11">
        <v>0</v>
      </c>
      <c r="S554" s="11">
        <v>0</v>
      </c>
      <c r="T554" s="11">
        <v>0</v>
      </c>
      <c r="U554" s="11">
        <v>0</v>
      </c>
      <c r="V554" s="14">
        <f>P554-(M554+N554+O554+Q554+R554+S554+T554)</f>
        <v>17162</v>
      </c>
      <c r="W554" s="50" t="s">
        <v>25</v>
      </c>
      <c r="X554" s="176"/>
      <c r="Y554" s="176"/>
    </row>
    <row r="555" spans="1:25" hidden="1">
      <c r="A555" s="84">
        <v>44013</v>
      </c>
      <c r="B555" s="10">
        <v>27</v>
      </c>
      <c r="C555" s="56" t="s">
        <v>70</v>
      </c>
      <c r="D555" s="57" t="s">
        <v>62</v>
      </c>
      <c r="E555" s="11">
        <f>5515+469</f>
        <v>5984</v>
      </c>
      <c r="F555" s="59">
        <f>SUM(E555*10%)-0.4</f>
        <v>598</v>
      </c>
      <c r="G555" s="59">
        <f>SUM(E555*30%)+0.8</f>
        <v>1796</v>
      </c>
      <c r="H555" s="59">
        <f>SUM(E555*10%)-0.4</f>
        <v>598</v>
      </c>
      <c r="I555" s="12">
        <f>E555+F555+G555+H555</f>
        <v>8976</v>
      </c>
      <c r="J555" s="59">
        <v>0</v>
      </c>
      <c r="K555" s="59">
        <v>0</v>
      </c>
      <c r="L555" s="124">
        <f>SUM(I555:K555)</f>
        <v>8976</v>
      </c>
      <c r="M555" s="59">
        <v>0</v>
      </c>
      <c r="N555" s="59">
        <v>0</v>
      </c>
      <c r="O555" s="12">
        <f>ROUND(SUM(E555+F555)*13%,0)</f>
        <v>856</v>
      </c>
      <c r="P555" s="12">
        <f>SUM(I555:O555)</f>
        <v>18808</v>
      </c>
      <c r="Q555" s="59">
        <f>ROUND(SUM(E555+F555)*12%,0)</f>
        <v>790</v>
      </c>
      <c r="R555" s="11">
        <v>0</v>
      </c>
      <c r="S555" s="14">
        <v>0</v>
      </c>
      <c r="T555" s="14">
        <v>0</v>
      </c>
      <c r="U555" s="14">
        <v>0</v>
      </c>
      <c r="V555" s="14">
        <f>P555-(M555+N555+O555+Q555+R555+S555+T555)</f>
        <v>17162</v>
      </c>
      <c r="W555" s="50" t="s">
        <v>25</v>
      </c>
      <c r="X555" s="176"/>
      <c r="Y555" s="176"/>
    </row>
    <row r="556" spans="1:25" hidden="1">
      <c r="A556" s="84">
        <v>44044</v>
      </c>
      <c r="B556" s="49">
        <v>27</v>
      </c>
      <c r="C556" s="56" t="s">
        <v>70</v>
      </c>
      <c r="D556" s="57" t="s">
        <v>62</v>
      </c>
      <c r="E556" s="11">
        <f>5515+469</f>
        <v>5984</v>
      </c>
      <c r="F556" s="12">
        <f>SUM(E556*10%)-0.4</f>
        <v>598</v>
      </c>
      <c r="G556" s="12">
        <f>SUM(E556*30%)+0.8</f>
        <v>1796</v>
      </c>
      <c r="H556" s="12">
        <f>SUM(E556*10%)-0.4</f>
        <v>598</v>
      </c>
      <c r="I556" s="12">
        <f>E556+F556+G556+H556</f>
        <v>8976</v>
      </c>
      <c r="J556" s="12">
        <v>0</v>
      </c>
      <c r="K556" s="12">
        <v>0</v>
      </c>
      <c r="L556" s="124">
        <f>SUM(I556:K556)</f>
        <v>8976</v>
      </c>
      <c r="M556" s="12">
        <v>0</v>
      </c>
      <c r="N556" s="12">
        <v>0</v>
      </c>
      <c r="O556" s="12">
        <f>ROUND(SUM(E556+F556)*13%,0)</f>
        <v>856</v>
      </c>
      <c r="P556" s="12">
        <f>SUM(I556:O556)</f>
        <v>18808</v>
      </c>
      <c r="Q556" s="12">
        <f>ROUND(SUM(E556+F556)*12%,0)</f>
        <v>790</v>
      </c>
      <c r="R556" s="11">
        <v>0</v>
      </c>
      <c r="S556" s="11">
        <v>0</v>
      </c>
      <c r="T556" s="11">
        <v>0</v>
      </c>
      <c r="U556" s="11">
        <v>0</v>
      </c>
      <c r="V556" s="14">
        <f>P556-(M556+N556+O556+Q556+R556+S556+T556)</f>
        <v>17162</v>
      </c>
      <c r="W556" s="50" t="s">
        <v>25</v>
      </c>
    </row>
    <row r="557" spans="1:25" hidden="1">
      <c r="A557" s="84">
        <v>44075</v>
      </c>
      <c r="B557" s="49">
        <v>27</v>
      </c>
      <c r="C557" s="56" t="s">
        <v>70</v>
      </c>
      <c r="D557" s="57" t="s">
        <v>62</v>
      </c>
      <c r="E557" s="11">
        <f>5515+469</f>
        <v>5984</v>
      </c>
      <c r="F557" s="59">
        <f>SUM(E557*10%)-0.4</f>
        <v>598</v>
      </c>
      <c r="G557" s="59">
        <f>SUM(E557*30%)+0.8</f>
        <v>1796</v>
      </c>
      <c r="H557" s="59">
        <f>SUM(E557*10%)-0.4</f>
        <v>598</v>
      </c>
      <c r="I557" s="12">
        <f>E557+F557+G557+H557</f>
        <v>8976</v>
      </c>
      <c r="J557" s="59">
        <v>0</v>
      </c>
      <c r="K557" s="59">
        <v>0</v>
      </c>
      <c r="L557" s="124">
        <f>SUM(I557:K557)</f>
        <v>8976</v>
      </c>
      <c r="M557" s="59">
        <v>0</v>
      </c>
      <c r="N557" s="59">
        <v>0</v>
      </c>
      <c r="O557" s="12">
        <f>ROUND(SUM(E557+F557)*13%,0)</f>
        <v>856</v>
      </c>
      <c r="P557" s="12">
        <f>SUM(I557:O557)</f>
        <v>18808</v>
      </c>
      <c r="Q557" s="59">
        <f>ROUND(SUM(E557+F557)*12%,0)</f>
        <v>790</v>
      </c>
      <c r="R557" s="11">
        <v>0</v>
      </c>
      <c r="S557" s="14">
        <v>0</v>
      </c>
      <c r="T557" s="14">
        <v>0</v>
      </c>
      <c r="U557" s="14">
        <v>0</v>
      </c>
      <c r="V557" s="14">
        <f>P557-(M557+N557+O557+Q557+R557+S557+T557)</f>
        <v>17162</v>
      </c>
      <c r="W557" s="50" t="s">
        <v>25</v>
      </c>
    </row>
    <row r="558" spans="1:25" hidden="1">
      <c r="A558" s="84">
        <v>44105</v>
      </c>
      <c r="B558" s="49">
        <v>27</v>
      </c>
      <c r="C558" s="56" t="s">
        <v>70</v>
      </c>
      <c r="D558" s="57" t="s">
        <v>62</v>
      </c>
      <c r="E558" s="11">
        <f>5515+469</f>
        <v>5984</v>
      </c>
      <c r="F558" s="12">
        <f>SUM(E558*10%)-0.4</f>
        <v>598</v>
      </c>
      <c r="G558" s="12">
        <f>SUM(E558*30%)+0.8</f>
        <v>1796</v>
      </c>
      <c r="H558" s="12">
        <f>SUM(E558*10%)-0.4</f>
        <v>598</v>
      </c>
      <c r="I558" s="12">
        <f>E558+F558+G558+H558</f>
        <v>8976</v>
      </c>
      <c r="J558" s="12">
        <v>0</v>
      </c>
      <c r="K558" s="12">
        <v>0</v>
      </c>
      <c r="L558" s="124">
        <f>SUM(I558:K558)</f>
        <v>8976</v>
      </c>
      <c r="M558" s="12">
        <v>0</v>
      </c>
      <c r="N558" s="12">
        <v>0</v>
      </c>
      <c r="O558" s="12">
        <f>ROUND(SUM(E558+F558)*13%,0)</f>
        <v>856</v>
      </c>
      <c r="P558" s="12">
        <f>SUM(I558:O558)</f>
        <v>18808</v>
      </c>
      <c r="Q558" s="12">
        <f>ROUND(SUM(E558+F558)*12%,0)</f>
        <v>790</v>
      </c>
      <c r="R558" s="11">
        <v>0</v>
      </c>
      <c r="S558" s="11">
        <v>0</v>
      </c>
      <c r="T558" s="11">
        <v>0</v>
      </c>
      <c r="U558" s="11">
        <v>0</v>
      </c>
      <c r="V558" s="14">
        <f>P558-(M558+N558+O558+Q558+R558+S558+T558)</f>
        <v>17162</v>
      </c>
      <c r="W558" s="50" t="s">
        <v>25</v>
      </c>
    </row>
    <row r="559" spans="1:25" hidden="1">
      <c r="A559" s="84">
        <v>44136</v>
      </c>
      <c r="B559" s="49">
        <v>26</v>
      </c>
      <c r="C559" s="56" t="s">
        <v>70</v>
      </c>
      <c r="D559" s="57" t="s">
        <v>62</v>
      </c>
      <c r="E559" s="11">
        <f>5515+469</f>
        <v>5984</v>
      </c>
      <c r="F559" s="12">
        <f>SUM(E559*10%)-0.4</f>
        <v>598</v>
      </c>
      <c r="G559" s="12">
        <f>SUM(E559*30%)+0.8</f>
        <v>1796</v>
      </c>
      <c r="H559" s="12">
        <f>SUM(E559*10%)-0.4</f>
        <v>598</v>
      </c>
      <c r="I559" s="12">
        <f>E559+F559+G559+H559</f>
        <v>8976</v>
      </c>
      <c r="J559" s="12">
        <v>0</v>
      </c>
      <c r="K559" s="12">
        <v>0</v>
      </c>
      <c r="L559" s="124">
        <f>SUM(I559:K559)</f>
        <v>8976</v>
      </c>
      <c r="M559" s="12">
        <v>0</v>
      </c>
      <c r="N559" s="12">
        <v>0</v>
      </c>
      <c r="O559" s="12">
        <f>ROUND(SUM(E559+F559)*13%,0)</f>
        <v>856</v>
      </c>
      <c r="P559" s="12">
        <f>SUM(I559:O559)</f>
        <v>18808</v>
      </c>
      <c r="Q559" s="12">
        <f>ROUND(SUM(E559+F559)*12%,0)</f>
        <v>790</v>
      </c>
      <c r="R559" s="11">
        <v>0</v>
      </c>
      <c r="S559" s="11">
        <v>0</v>
      </c>
      <c r="T559" s="11">
        <v>0</v>
      </c>
      <c r="U559" s="11">
        <v>0</v>
      </c>
      <c r="V559" s="14">
        <f>P559-(M559+N559+O559+Q559+R559+S559+T559)</f>
        <v>17162</v>
      </c>
      <c r="W559" s="50" t="s">
        <v>25</v>
      </c>
      <c r="X559" s="176"/>
      <c r="Y559" s="176"/>
    </row>
    <row r="560" spans="1:25" hidden="1">
      <c r="A560" s="84">
        <v>44166</v>
      </c>
      <c r="B560" s="49">
        <v>27</v>
      </c>
      <c r="C560" s="56" t="s">
        <v>70</v>
      </c>
      <c r="D560" s="57" t="s">
        <v>62</v>
      </c>
      <c r="E560" s="27">
        <f>5515+469</f>
        <v>5984</v>
      </c>
      <c r="F560" s="12">
        <f>SUM(E560*10%)-0.4</f>
        <v>598</v>
      </c>
      <c r="G560" s="12">
        <f>SUM(E560*30%)+0.8</f>
        <v>1796</v>
      </c>
      <c r="H560" s="12">
        <f>SUM(E560*10%)-0.4</f>
        <v>598</v>
      </c>
      <c r="I560" s="12">
        <f>E560+F560+G560+H560</f>
        <v>8976</v>
      </c>
      <c r="J560" s="12">
        <v>0</v>
      </c>
      <c r="K560" s="12">
        <v>0</v>
      </c>
      <c r="L560" s="124">
        <f>SUM(I560:K560)</f>
        <v>8976</v>
      </c>
      <c r="M560" s="12">
        <v>0</v>
      </c>
      <c r="N560" s="12">
        <v>0</v>
      </c>
      <c r="O560" s="12">
        <f>ROUND(SUM(E560+F560)*13%,0)</f>
        <v>856</v>
      </c>
      <c r="P560" s="12">
        <f>SUM(I560:O560)</f>
        <v>18808</v>
      </c>
      <c r="Q560" s="12">
        <f>ROUND(SUM(E560+F560)*12%,0)</f>
        <v>790</v>
      </c>
      <c r="R560" s="11">
        <v>0</v>
      </c>
      <c r="S560" s="11">
        <v>0</v>
      </c>
      <c r="T560" s="11">
        <v>0</v>
      </c>
      <c r="U560" s="11">
        <v>0</v>
      </c>
      <c r="V560" s="14">
        <f>P560-(M560+N560+O560+Q560+R560+S560+T560)</f>
        <v>17162</v>
      </c>
      <c r="W560" s="50" t="s">
        <v>25</v>
      </c>
      <c r="X560" s="176"/>
      <c r="Y560" s="176"/>
    </row>
    <row r="561" spans="1:25" hidden="1">
      <c r="A561" s="84">
        <v>44197</v>
      </c>
      <c r="B561" s="151">
        <v>28</v>
      </c>
      <c r="C561" s="206" t="s">
        <v>70</v>
      </c>
      <c r="D561" s="57" t="s">
        <v>62</v>
      </c>
      <c r="E561" s="140">
        <f>5515+469</f>
        <v>5984</v>
      </c>
      <c r="F561" s="128">
        <f>SUM(E561*10%)-0.4</f>
        <v>598</v>
      </c>
      <c r="G561" s="128">
        <f>SUM(E561*30%)+0.8</f>
        <v>1796</v>
      </c>
      <c r="H561" s="128">
        <f>SUM(E561*10%)-0.4</f>
        <v>598</v>
      </c>
      <c r="I561" s="128">
        <f>E561+F561+G561+H561</f>
        <v>8976</v>
      </c>
      <c r="J561" s="128">
        <v>0</v>
      </c>
      <c r="K561" s="128">
        <v>0</v>
      </c>
      <c r="L561" s="124">
        <f>SUM(I561:K561)</f>
        <v>8976</v>
      </c>
      <c r="M561" s="128">
        <v>0</v>
      </c>
      <c r="N561" s="128">
        <v>0</v>
      </c>
      <c r="O561" s="128">
        <f>ROUND(SUM(E561+F561)*13%,0)</f>
        <v>856</v>
      </c>
      <c r="P561" s="128">
        <f>SUM(I561:O561)</f>
        <v>18808</v>
      </c>
      <c r="Q561" s="128">
        <f>ROUND(SUM(E561+F561)*12%,0)</f>
        <v>790</v>
      </c>
      <c r="R561" s="127">
        <v>0</v>
      </c>
      <c r="S561" s="127">
        <v>0</v>
      </c>
      <c r="T561" s="127">
        <v>0</v>
      </c>
      <c r="U561" s="127">
        <v>0</v>
      </c>
      <c r="V561" s="130">
        <f>P561-(M561+N561+O561+Q561+R561+S561+T561)</f>
        <v>17162</v>
      </c>
      <c r="W561" s="50" t="s">
        <v>25</v>
      </c>
    </row>
    <row r="562" spans="1:25" hidden="1">
      <c r="A562" s="84">
        <v>44228</v>
      </c>
      <c r="B562" s="126">
        <v>28</v>
      </c>
      <c r="C562" s="56" t="s">
        <v>70</v>
      </c>
      <c r="D562" s="57" t="s">
        <v>62</v>
      </c>
      <c r="E562" s="140">
        <f>5515+469</f>
        <v>5984</v>
      </c>
      <c r="F562" s="128">
        <f>SUM(E562*10%)-0.4</f>
        <v>598</v>
      </c>
      <c r="G562" s="128">
        <f>SUM(E562*30%)+0.8</f>
        <v>1796</v>
      </c>
      <c r="H562" s="128">
        <f>SUM(E562*10%)-0.4</f>
        <v>598</v>
      </c>
      <c r="I562" s="128">
        <f>E562+F562+G562+H562</f>
        <v>8976</v>
      </c>
      <c r="J562" s="128">
        <v>0</v>
      </c>
      <c r="K562" s="128">
        <v>0</v>
      </c>
      <c r="L562" s="124">
        <f>SUM(I562:K562)</f>
        <v>8976</v>
      </c>
      <c r="M562" s="128">
        <v>0</v>
      </c>
      <c r="N562" s="128">
        <v>0</v>
      </c>
      <c r="O562" s="128">
        <f>ROUND(SUM(E562+F562)*13%,0)</f>
        <v>856</v>
      </c>
      <c r="P562" s="128">
        <f>SUM(I562:O562)</f>
        <v>18808</v>
      </c>
      <c r="Q562" s="128">
        <f>ROUND(SUM(E562+F562)*12%,0)</f>
        <v>790</v>
      </c>
      <c r="R562" s="127">
        <v>0</v>
      </c>
      <c r="S562" s="127">
        <v>0</v>
      </c>
      <c r="T562" s="127">
        <v>0</v>
      </c>
      <c r="U562" s="127">
        <v>0</v>
      </c>
      <c r="V562" s="130">
        <f>P562-(M562+N562+O562+Q562+R562+S562+T562)</f>
        <v>17162</v>
      </c>
      <c r="W562" s="50" t="s">
        <v>25</v>
      </c>
    </row>
    <row r="563" spans="1:25" hidden="1">
      <c r="A563" s="84">
        <v>44256</v>
      </c>
      <c r="B563" s="151">
        <v>25</v>
      </c>
      <c r="C563" s="56" t="s">
        <v>70</v>
      </c>
      <c r="D563" s="57" t="s">
        <v>62</v>
      </c>
      <c r="E563" s="127">
        <f>5515+469</f>
        <v>5984</v>
      </c>
      <c r="F563" s="128">
        <f>SUM(E563*10%)-0.4</f>
        <v>598</v>
      </c>
      <c r="G563" s="128">
        <f>SUM(E563*30%)+0.8</f>
        <v>1796</v>
      </c>
      <c r="H563" s="128">
        <f>SUM(E563*10%)-0.4</f>
        <v>598</v>
      </c>
      <c r="I563" s="128">
        <f>E563+F563+G563+H563</f>
        <v>8976</v>
      </c>
      <c r="J563" s="128">
        <v>0</v>
      </c>
      <c r="K563" s="128">
        <v>0</v>
      </c>
      <c r="L563" s="128">
        <v>0</v>
      </c>
      <c r="M563" s="128">
        <v>0</v>
      </c>
      <c r="N563" s="128">
        <f>ROUND(SUM(E563+F563)*13%,0)</f>
        <v>856</v>
      </c>
      <c r="O563" s="128">
        <f>SUM(I563:N563)</f>
        <v>9832</v>
      </c>
      <c r="P563" s="128">
        <f>ROUND(SUM(E563+F563)*12%,0)</f>
        <v>790</v>
      </c>
      <c r="Q563" s="127">
        <v>0</v>
      </c>
      <c r="R563" s="127">
        <v>0</v>
      </c>
      <c r="S563" s="127">
        <v>0</v>
      </c>
      <c r="T563" s="127">
        <v>0</v>
      </c>
      <c r="U563" s="127"/>
      <c r="V563" s="130">
        <f>O563-(L563+M563+N563+P563+Q563+R563+S563)</f>
        <v>8186</v>
      </c>
      <c r="W563" s="50" t="s">
        <v>25</v>
      </c>
    </row>
    <row r="564" spans="1:25" hidden="1">
      <c r="A564" s="84">
        <v>44044</v>
      </c>
      <c r="B564" s="10">
        <v>56</v>
      </c>
      <c r="C564" s="72" t="s">
        <v>131</v>
      </c>
      <c r="D564" s="40" t="s">
        <v>132</v>
      </c>
      <c r="E564" s="11">
        <v>21301</v>
      </c>
      <c r="F564" s="12">
        <f>SUM(E564*10%)-0.1</f>
        <v>2130</v>
      </c>
      <c r="G564" s="12">
        <f>SUM(E564*30%)-0.3</f>
        <v>6390</v>
      </c>
      <c r="H564" s="12">
        <f>SUM(E564*10%)-0.1</f>
        <v>2130</v>
      </c>
      <c r="I564" s="12">
        <f>E564+F564+G564+H564</f>
        <v>31951</v>
      </c>
      <c r="J564" s="12">
        <v>0</v>
      </c>
      <c r="K564" s="12">
        <v>0</v>
      </c>
      <c r="L564" s="124">
        <f>SUM(I564:K564)</f>
        <v>31951</v>
      </c>
      <c r="M564" s="12">
        <v>0</v>
      </c>
      <c r="N564" s="12">
        <v>0</v>
      </c>
      <c r="O564" s="12">
        <f>ROUND(SUM(E564+F564)*12.5%,0)+75</f>
        <v>3004</v>
      </c>
      <c r="P564" s="12">
        <f>SUM(I564:O564)</f>
        <v>66906</v>
      </c>
      <c r="Q564" s="12">
        <f>ROUND(SUM(E564+F564)*12%,0)</f>
        <v>2812</v>
      </c>
      <c r="R564" s="11">
        <v>0</v>
      </c>
      <c r="S564" s="28">
        <v>200</v>
      </c>
      <c r="T564" s="23">
        <v>0</v>
      </c>
      <c r="U564" s="23">
        <v>0</v>
      </c>
      <c r="V564" s="14">
        <f>P564-(M564+N564+O564+Q564+R564+S564+T564)</f>
        <v>60890</v>
      </c>
      <c r="W564" s="70"/>
    </row>
    <row r="565" spans="1:25" hidden="1">
      <c r="A565" s="84">
        <v>44075</v>
      </c>
      <c r="B565" s="10">
        <v>55</v>
      </c>
      <c r="C565" s="72" t="s">
        <v>131</v>
      </c>
      <c r="D565" s="40" t="s">
        <v>132</v>
      </c>
      <c r="E565" s="11">
        <v>21301</v>
      </c>
      <c r="F565" s="12">
        <f>SUM(E565*10%)-0.1</f>
        <v>2130</v>
      </c>
      <c r="G565" s="12">
        <f>SUM(E565*30%)-0.3</f>
        <v>6390</v>
      </c>
      <c r="H565" s="12">
        <f>SUM(E565*10%)-0.1</f>
        <v>2130</v>
      </c>
      <c r="I565" s="12">
        <f>E565+F565+G565+H565</f>
        <v>31951</v>
      </c>
      <c r="J565" s="12">
        <v>0</v>
      </c>
      <c r="K565" s="12">
        <v>0</v>
      </c>
      <c r="L565" s="124">
        <f>SUM(I565:K565)</f>
        <v>31951</v>
      </c>
      <c r="M565" s="12">
        <v>0</v>
      </c>
      <c r="N565" s="12">
        <v>0</v>
      </c>
      <c r="O565" s="12">
        <f>ROUND(SUM(E565+F565)*12.5%,0)+75</f>
        <v>3004</v>
      </c>
      <c r="P565" s="12">
        <f>SUM(I565:O565)</f>
        <v>66906</v>
      </c>
      <c r="Q565" s="12">
        <f>ROUND(SUM(E565+F565)*12%,0)</f>
        <v>2812</v>
      </c>
      <c r="R565" s="11">
        <v>0</v>
      </c>
      <c r="S565" s="28">
        <v>200</v>
      </c>
      <c r="T565" s="23">
        <v>0</v>
      </c>
      <c r="U565" s="23">
        <v>0</v>
      </c>
      <c r="V565" s="14">
        <f>P565-(M565+N565+O565+Q565+R565+S565+T565)</f>
        <v>60890</v>
      </c>
      <c r="W565" s="70"/>
    </row>
    <row r="566" spans="1:25" hidden="1">
      <c r="A566" s="84">
        <v>44105</v>
      </c>
      <c r="B566" s="10">
        <v>55</v>
      </c>
      <c r="C566" s="72" t="s">
        <v>131</v>
      </c>
      <c r="D566" s="40" t="s">
        <v>132</v>
      </c>
      <c r="E566" s="11">
        <v>21301</v>
      </c>
      <c r="F566" s="12">
        <f>SUM(E566*10%)-0.1</f>
        <v>2130</v>
      </c>
      <c r="G566" s="12">
        <f>SUM(E566*30%)-0.3</f>
        <v>6390</v>
      </c>
      <c r="H566" s="12">
        <f>SUM(E566*10%)-0.1</f>
        <v>2130</v>
      </c>
      <c r="I566" s="12">
        <f>E566+F566+G566+H566</f>
        <v>31951</v>
      </c>
      <c r="J566" s="12">
        <v>0</v>
      </c>
      <c r="K566" s="12">
        <v>0</v>
      </c>
      <c r="L566" s="124">
        <f>SUM(I566:K566)</f>
        <v>31951</v>
      </c>
      <c r="M566" s="12">
        <v>0</v>
      </c>
      <c r="N566" s="12">
        <v>0</v>
      </c>
      <c r="O566" s="12">
        <f>ROUND(SUM(E566+F566)*12.5%,0)+75</f>
        <v>3004</v>
      </c>
      <c r="P566" s="12">
        <f>SUM(I566:O566)</f>
        <v>66906</v>
      </c>
      <c r="Q566" s="12">
        <f>ROUND(SUM(E566+F566)*12%,0)</f>
        <v>2812</v>
      </c>
      <c r="R566" s="11">
        <v>0</v>
      </c>
      <c r="S566" s="28">
        <v>200</v>
      </c>
      <c r="T566" s="23">
        <v>0</v>
      </c>
      <c r="U566" s="23">
        <v>0</v>
      </c>
      <c r="V566" s="14">
        <f>P566-(M566+N566+O566+Q566+R566+S566+T566)</f>
        <v>60890</v>
      </c>
      <c r="W566" s="70" t="s">
        <v>25</v>
      </c>
    </row>
    <row r="567" spans="1:25" hidden="1">
      <c r="A567" s="84">
        <v>44136</v>
      </c>
      <c r="B567" s="10">
        <v>54</v>
      </c>
      <c r="C567" s="72" t="s">
        <v>131</v>
      </c>
      <c r="D567" s="40" t="s">
        <v>132</v>
      </c>
      <c r="E567" s="11">
        <v>21301</v>
      </c>
      <c r="F567" s="12">
        <f>SUM(E567*10%)-0.1</f>
        <v>2130</v>
      </c>
      <c r="G567" s="12">
        <f>SUM(E567*30%)-0.3</f>
        <v>6390</v>
      </c>
      <c r="H567" s="12">
        <f>SUM(E567*10%)-0.1</f>
        <v>2130</v>
      </c>
      <c r="I567" s="12">
        <f>E567+F567+G567+H567</f>
        <v>31951</v>
      </c>
      <c r="J567" s="12">
        <v>0</v>
      </c>
      <c r="K567" s="12">
        <v>0</v>
      </c>
      <c r="L567" s="124">
        <f>SUM(I567:K567)</f>
        <v>31951</v>
      </c>
      <c r="M567" s="12">
        <v>0</v>
      </c>
      <c r="N567" s="12">
        <v>0</v>
      </c>
      <c r="O567" s="12">
        <f>ROUND(SUM(E567+F567)*12.5%,0)+75</f>
        <v>3004</v>
      </c>
      <c r="P567" s="12">
        <f>SUM(I567:O567)</f>
        <v>66906</v>
      </c>
      <c r="Q567" s="12">
        <f>ROUND(SUM(E567+F567)*12%,0)</f>
        <v>2812</v>
      </c>
      <c r="R567" s="11">
        <v>0</v>
      </c>
      <c r="S567" s="28">
        <v>200</v>
      </c>
      <c r="T567" s="23">
        <v>0</v>
      </c>
      <c r="U567" s="23">
        <v>0</v>
      </c>
      <c r="V567" s="14">
        <f>P567-(M567+N567+O567+Q567+R567+S567+T567)</f>
        <v>60890</v>
      </c>
      <c r="W567" s="70" t="s">
        <v>25</v>
      </c>
      <c r="X567" s="176"/>
      <c r="Y567" s="176"/>
    </row>
    <row r="568" spans="1:25" hidden="1">
      <c r="A568" s="84">
        <v>43922</v>
      </c>
      <c r="B568" s="10">
        <v>28</v>
      </c>
      <c r="C568" s="56" t="s">
        <v>71</v>
      </c>
      <c r="D568" s="57" t="s">
        <v>24</v>
      </c>
      <c r="E568" s="11">
        <f>15222+1218</f>
        <v>16440</v>
      </c>
      <c r="F568" s="12">
        <f>SUM(E568*10%)</f>
        <v>1644</v>
      </c>
      <c r="G568" s="12">
        <f>SUM(E568*30%)</f>
        <v>4932</v>
      </c>
      <c r="H568" s="12">
        <f>SUM(E568*10%)</f>
        <v>1644</v>
      </c>
      <c r="I568" s="12">
        <f>E568+F568+G568+H568</f>
        <v>24660</v>
      </c>
      <c r="J568" s="12">
        <v>0</v>
      </c>
      <c r="K568" s="12">
        <v>0</v>
      </c>
      <c r="L568" s="124">
        <f>SUM(I568:K568)</f>
        <v>24660</v>
      </c>
      <c r="M568" s="12">
        <v>0</v>
      </c>
      <c r="N568" s="12">
        <v>0</v>
      </c>
      <c r="O568" s="12">
        <f>ROUND(SUM(E568+F568)*12.5%,0)+75</f>
        <v>2336</v>
      </c>
      <c r="P568" s="12">
        <f>SUM(I568:O568)</f>
        <v>51656</v>
      </c>
      <c r="Q568" s="12">
        <f>ROUND(SUM(E568+F568)*12%,0)</f>
        <v>2170</v>
      </c>
      <c r="R568" s="11">
        <v>0</v>
      </c>
      <c r="S568" s="11">
        <v>200</v>
      </c>
      <c r="T568" s="11">
        <v>0</v>
      </c>
      <c r="U568" s="11">
        <v>0</v>
      </c>
      <c r="V568" s="14">
        <f>P568-(M568+N568+O568+Q568+R568+S568+T568)</f>
        <v>46950</v>
      </c>
      <c r="W568" s="11">
        <v>900</v>
      </c>
      <c r="X568" s="116">
        <f>V568-W568</f>
        <v>46050</v>
      </c>
      <c r="Y568" s="122" t="s">
        <v>25</v>
      </c>
    </row>
    <row r="569" spans="1:25" hidden="1">
      <c r="A569" s="84">
        <v>43952</v>
      </c>
      <c r="B569" s="10">
        <v>28</v>
      </c>
      <c r="C569" s="56" t="s">
        <v>71</v>
      </c>
      <c r="D569" s="57" t="s">
        <v>24</v>
      </c>
      <c r="E569" s="11">
        <f>15222+1218</f>
        <v>16440</v>
      </c>
      <c r="F569" s="12">
        <f>SUM(E569*10%)</f>
        <v>1644</v>
      </c>
      <c r="G569" s="12">
        <f>SUM(E569*30%)</f>
        <v>4932</v>
      </c>
      <c r="H569" s="12">
        <f>SUM(E569*10%)</f>
        <v>1644</v>
      </c>
      <c r="I569" s="12">
        <f>E569+F569+G569+H569</f>
        <v>24660</v>
      </c>
      <c r="J569" s="12">
        <v>0</v>
      </c>
      <c r="K569" s="12">
        <v>0</v>
      </c>
      <c r="L569" s="124">
        <f>SUM(I569:K569)</f>
        <v>24660</v>
      </c>
      <c r="M569" s="12">
        <v>0</v>
      </c>
      <c r="N569" s="12">
        <v>0</v>
      </c>
      <c r="O569" s="12">
        <f>ROUND(SUM(E569+F569)*12.5%,0)+75</f>
        <v>2336</v>
      </c>
      <c r="P569" s="12">
        <f>SUM(I569:O569)</f>
        <v>51656</v>
      </c>
      <c r="Q569" s="12">
        <f>ROUND(SUM(E569+F569)*12%,0)</f>
        <v>2170</v>
      </c>
      <c r="R569" s="11">
        <v>0</v>
      </c>
      <c r="S569" s="11">
        <v>200</v>
      </c>
      <c r="T569" s="11">
        <v>0</v>
      </c>
      <c r="U569" s="11">
        <v>0</v>
      </c>
      <c r="V569" s="14">
        <f>P569-(M569+N569+O569+Q569+R569+S569+T569)</f>
        <v>46950</v>
      </c>
      <c r="W569" s="11"/>
      <c r="X569" s="116">
        <f>V569-W569</f>
        <v>46950</v>
      </c>
      <c r="Y569" s="122" t="s">
        <v>25</v>
      </c>
    </row>
    <row r="570" spans="1:25" hidden="1">
      <c r="A570" s="84">
        <v>43983</v>
      </c>
      <c r="B570" s="10">
        <v>27</v>
      </c>
      <c r="C570" s="56" t="s">
        <v>71</v>
      </c>
      <c r="D570" s="57" t="s">
        <v>24</v>
      </c>
      <c r="E570" s="27">
        <f>15222+1218</f>
        <v>16440</v>
      </c>
      <c r="F570" s="12">
        <f>SUM(E570*10%)</f>
        <v>1644</v>
      </c>
      <c r="G570" s="12">
        <f>SUM(E570*30%)</f>
        <v>4932</v>
      </c>
      <c r="H570" s="12">
        <f>SUM(E570*10%)</f>
        <v>1644</v>
      </c>
      <c r="I570" s="12">
        <f>E570+F570+G570+H570</f>
        <v>24660</v>
      </c>
      <c r="J570" s="12">
        <v>0</v>
      </c>
      <c r="K570" s="12">
        <v>0</v>
      </c>
      <c r="L570" s="124">
        <f>SUM(I570:K570)</f>
        <v>24660</v>
      </c>
      <c r="M570" s="12">
        <v>0</v>
      </c>
      <c r="N570" s="12">
        <v>0</v>
      </c>
      <c r="O570" s="12">
        <f>ROUND(SUM(E570+F570)*12.5%,0)+75</f>
        <v>2336</v>
      </c>
      <c r="P570" s="12">
        <f>SUM(I570:O570)</f>
        <v>51656</v>
      </c>
      <c r="Q570" s="12">
        <f>ROUND(SUM(E570+F570)*12%,0)</f>
        <v>2170</v>
      </c>
      <c r="R570" s="11">
        <v>0</v>
      </c>
      <c r="S570" s="11">
        <v>200</v>
      </c>
      <c r="T570" s="11">
        <v>0</v>
      </c>
      <c r="U570" s="14">
        <v>0</v>
      </c>
      <c r="V570" s="14">
        <f>P570-(M570+N570+O570+Q570+R570+S570+T570)</f>
        <v>46950</v>
      </c>
      <c r="W570" s="50" t="s">
        <v>25</v>
      </c>
    </row>
    <row r="571" spans="1:25" hidden="1">
      <c r="A571" s="84">
        <v>44013</v>
      </c>
      <c r="B571" s="10">
        <v>28</v>
      </c>
      <c r="C571" s="56" t="s">
        <v>71</v>
      </c>
      <c r="D571" s="57" t="s">
        <v>24</v>
      </c>
      <c r="E571" s="27">
        <f>15222+1218</f>
        <v>16440</v>
      </c>
      <c r="F571" s="12">
        <f>SUM(E571*10%)</f>
        <v>1644</v>
      </c>
      <c r="G571" s="12">
        <f>SUM(E571*30%)</f>
        <v>4932</v>
      </c>
      <c r="H571" s="12">
        <f>SUM(E571*10%)</f>
        <v>1644</v>
      </c>
      <c r="I571" s="12">
        <f>E571+F571+G571+H571</f>
        <v>24660</v>
      </c>
      <c r="J571" s="12">
        <v>0</v>
      </c>
      <c r="K571" s="12">
        <v>0</v>
      </c>
      <c r="L571" s="124">
        <f>SUM(I571:K571)</f>
        <v>24660</v>
      </c>
      <c r="M571" s="12">
        <v>0</v>
      </c>
      <c r="N571" s="12">
        <v>0</v>
      </c>
      <c r="O571" s="12">
        <f>ROUND(SUM(E571+F571)*12.5%,0)+75</f>
        <v>2336</v>
      </c>
      <c r="P571" s="12">
        <f>SUM(I571:O571)</f>
        <v>51656</v>
      </c>
      <c r="Q571" s="12">
        <f>ROUND(SUM(E571+F571)*12%,0)</f>
        <v>2170</v>
      </c>
      <c r="R571" s="11">
        <v>0</v>
      </c>
      <c r="S571" s="11">
        <v>200</v>
      </c>
      <c r="T571" s="11">
        <v>0</v>
      </c>
      <c r="U571" s="11">
        <v>0</v>
      </c>
      <c r="V571" s="14">
        <f>P571-(M571+N571+O571+Q571+R571+S571+T571)</f>
        <v>46950</v>
      </c>
      <c r="W571" s="50" t="s">
        <v>25</v>
      </c>
    </row>
    <row r="572" spans="1:25" hidden="1">
      <c r="A572" s="84">
        <v>44044</v>
      </c>
      <c r="B572" s="86">
        <v>28</v>
      </c>
      <c r="C572" s="100" t="s">
        <v>71</v>
      </c>
      <c r="D572" s="104" t="s">
        <v>24</v>
      </c>
      <c r="E572" s="42">
        <f>15222+1218</f>
        <v>16440</v>
      </c>
      <c r="F572" s="12">
        <f>SUM(E572*10%)</f>
        <v>1644</v>
      </c>
      <c r="G572" s="12">
        <f>SUM(E572*30%)</f>
        <v>4932</v>
      </c>
      <c r="H572" s="12">
        <f>SUM(E572*10%)</f>
        <v>1644</v>
      </c>
      <c r="I572" s="12">
        <f>E572+F572+G572+H572</f>
        <v>24660</v>
      </c>
      <c r="J572" s="12">
        <v>0</v>
      </c>
      <c r="K572" s="12">
        <v>0</v>
      </c>
      <c r="L572" s="124">
        <f>SUM(I572:K572)</f>
        <v>24660</v>
      </c>
      <c r="M572" s="12">
        <v>0</v>
      </c>
      <c r="N572" s="12">
        <v>0</v>
      </c>
      <c r="O572" s="12">
        <f>ROUND(SUM(E572+F572)*12.5%,0)+75</f>
        <v>2336</v>
      </c>
      <c r="P572" s="12">
        <f>SUM(I572:O572)</f>
        <v>51656</v>
      </c>
      <c r="Q572" s="43">
        <f>ROUND(SUM(E572+F572)*12%,0)</f>
        <v>2170</v>
      </c>
      <c r="R572" s="42">
        <v>0</v>
      </c>
      <c r="S572" s="11">
        <v>200</v>
      </c>
      <c r="T572" s="11">
        <v>0</v>
      </c>
      <c r="U572" s="11">
        <v>0</v>
      </c>
      <c r="V572" s="14">
        <f>P572-(M572+N572+O572+Q572+R572+S572+T572)</f>
        <v>46950</v>
      </c>
      <c r="W572" s="50" t="s">
        <v>25</v>
      </c>
    </row>
    <row r="573" spans="1:25" hidden="1">
      <c r="A573" s="84">
        <v>44075</v>
      </c>
      <c r="B573" s="86">
        <v>28</v>
      </c>
      <c r="C573" s="100" t="s">
        <v>71</v>
      </c>
      <c r="D573" s="57" t="s">
        <v>24</v>
      </c>
      <c r="E573" s="11">
        <f>15222+1218</f>
        <v>16440</v>
      </c>
      <c r="F573" s="12">
        <f>SUM(E573*10%)</f>
        <v>1644</v>
      </c>
      <c r="G573" s="12">
        <f>SUM(E573*30%)</f>
        <v>4932</v>
      </c>
      <c r="H573" s="12">
        <f>SUM(E573*10%)</f>
        <v>1644</v>
      </c>
      <c r="I573" s="12">
        <f>E573+F573+G573+H573</f>
        <v>24660</v>
      </c>
      <c r="J573" s="12">
        <v>0</v>
      </c>
      <c r="K573" s="12">
        <v>0</v>
      </c>
      <c r="L573" s="124">
        <f>SUM(I573:K573)</f>
        <v>24660</v>
      </c>
      <c r="M573" s="12">
        <v>0</v>
      </c>
      <c r="N573" s="12">
        <v>0</v>
      </c>
      <c r="O573" s="12">
        <f>ROUND(SUM(E573+F573)*12.5%,0)+75</f>
        <v>2336</v>
      </c>
      <c r="P573" s="12">
        <f>SUM(I573:O573)</f>
        <v>51656</v>
      </c>
      <c r="Q573" s="12">
        <f>ROUND(SUM(E573+F573)*12%,0)</f>
        <v>2170</v>
      </c>
      <c r="R573" s="11">
        <v>0</v>
      </c>
      <c r="S573" s="11">
        <v>200</v>
      </c>
      <c r="T573" s="11">
        <v>0</v>
      </c>
      <c r="U573" s="11">
        <v>0</v>
      </c>
      <c r="V573" s="14">
        <f>P573-(M573+N573+O573+Q573+R573+S573+T573)</f>
        <v>46950</v>
      </c>
      <c r="W573" s="50" t="s">
        <v>25</v>
      </c>
    </row>
    <row r="574" spans="1:25" hidden="1">
      <c r="A574" s="84">
        <v>44105</v>
      </c>
      <c r="B574" s="86">
        <v>28</v>
      </c>
      <c r="C574" s="56" t="s">
        <v>71</v>
      </c>
      <c r="D574" s="57" t="s">
        <v>24</v>
      </c>
      <c r="E574" s="11">
        <f>15222+1218</f>
        <v>16440</v>
      </c>
      <c r="F574" s="12">
        <f>SUM(E574*10%)</f>
        <v>1644</v>
      </c>
      <c r="G574" s="12">
        <f>SUM(E574*30%)</f>
        <v>4932</v>
      </c>
      <c r="H574" s="12">
        <f>SUM(E574*10%)</f>
        <v>1644</v>
      </c>
      <c r="I574" s="12">
        <f>E574+F574+G574+H574</f>
        <v>24660</v>
      </c>
      <c r="J574" s="12">
        <v>0</v>
      </c>
      <c r="K574" s="12">
        <v>0</v>
      </c>
      <c r="L574" s="124">
        <f>SUM(I574:K574)</f>
        <v>24660</v>
      </c>
      <c r="M574" s="12">
        <v>0</v>
      </c>
      <c r="N574" s="12">
        <v>0</v>
      </c>
      <c r="O574" s="12">
        <f>ROUND(SUM(E574+F574)*12.5%,0)+75</f>
        <v>2336</v>
      </c>
      <c r="P574" s="12">
        <f>SUM(I574:O574)</f>
        <v>51656</v>
      </c>
      <c r="Q574" s="12">
        <f>ROUND(SUM(E574+F574)*12%,0)</f>
        <v>2170</v>
      </c>
      <c r="R574" s="11">
        <v>0</v>
      </c>
      <c r="S574" s="11">
        <v>200</v>
      </c>
      <c r="T574" s="11">
        <v>0</v>
      </c>
      <c r="U574" s="11">
        <v>0</v>
      </c>
      <c r="V574" s="14">
        <f>P574-(M574+N574+O574+Q574+R574+S574+T574)</f>
        <v>46950</v>
      </c>
      <c r="W574" s="50" t="s">
        <v>25</v>
      </c>
    </row>
    <row r="575" spans="1:25" hidden="1">
      <c r="A575" s="84">
        <v>44136</v>
      </c>
      <c r="B575" s="86">
        <v>27</v>
      </c>
      <c r="C575" s="56" t="s">
        <v>71</v>
      </c>
      <c r="D575" s="57" t="s">
        <v>24</v>
      </c>
      <c r="E575" s="11">
        <f>15222+1218</f>
        <v>16440</v>
      </c>
      <c r="F575" s="59">
        <f>SUM(E575*10%)</f>
        <v>1644</v>
      </c>
      <c r="G575" s="59">
        <f>SUM(E575*30%)</f>
        <v>4932</v>
      </c>
      <c r="H575" s="59">
        <f>SUM(E575*10%)</f>
        <v>1644</v>
      </c>
      <c r="I575" s="12">
        <f>E575+F575+G575+H575</f>
        <v>24660</v>
      </c>
      <c r="J575" s="59">
        <v>0</v>
      </c>
      <c r="K575" s="59">
        <v>0</v>
      </c>
      <c r="L575" s="124">
        <f>SUM(I575:K575)</f>
        <v>24660</v>
      </c>
      <c r="M575" s="12">
        <v>0</v>
      </c>
      <c r="N575" s="59">
        <v>0</v>
      </c>
      <c r="O575" s="12">
        <f>ROUND(SUM(E575+F575)*12.5%,0)+75</f>
        <v>2336</v>
      </c>
      <c r="P575" s="12">
        <f>SUM(I575:O575)</f>
        <v>51656</v>
      </c>
      <c r="Q575" s="59">
        <f>ROUND(SUM(E575+F575)*12%,0)</f>
        <v>2170</v>
      </c>
      <c r="R575" s="11">
        <v>0</v>
      </c>
      <c r="S575" s="14">
        <v>200</v>
      </c>
      <c r="T575" s="14">
        <v>0</v>
      </c>
      <c r="U575" s="14">
        <v>0</v>
      </c>
      <c r="V575" s="14">
        <f>P575-(M575+N575+O575+Q575+R575+S575+T575)</f>
        <v>46950</v>
      </c>
      <c r="W575" s="50" t="s">
        <v>25</v>
      </c>
      <c r="X575" s="176"/>
      <c r="Y575" s="176"/>
    </row>
    <row r="576" spans="1:25" hidden="1">
      <c r="A576" s="84">
        <v>44166</v>
      </c>
      <c r="B576" s="10">
        <v>28</v>
      </c>
      <c r="C576" s="56" t="s">
        <v>71</v>
      </c>
      <c r="D576" s="57" t="s">
        <v>24</v>
      </c>
      <c r="E576" s="11">
        <f>15222+1218</f>
        <v>16440</v>
      </c>
      <c r="F576" s="12">
        <f>SUM(E576*10%)</f>
        <v>1644</v>
      </c>
      <c r="G576" s="12">
        <f>SUM(E576*30%)</f>
        <v>4932</v>
      </c>
      <c r="H576" s="12">
        <f>SUM(E576*10%)</f>
        <v>1644</v>
      </c>
      <c r="I576" s="12">
        <f>E576+F576+G576+H576</f>
        <v>24660</v>
      </c>
      <c r="J576" s="12">
        <v>0</v>
      </c>
      <c r="K576" s="12">
        <v>0</v>
      </c>
      <c r="L576" s="124">
        <f>SUM(I576:K576)</f>
        <v>24660</v>
      </c>
      <c r="M576" s="12">
        <v>0</v>
      </c>
      <c r="N576" s="12">
        <v>0</v>
      </c>
      <c r="O576" s="12">
        <f>ROUND(SUM(E576+F576)*12.5%,0)+75</f>
        <v>2336</v>
      </c>
      <c r="P576" s="12">
        <f>SUM(I576:O576)</f>
        <v>51656</v>
      </c>
      <c r="Q576" s="12">
        <f>ROUND(SUM(E576+F576)*12%,0)</f>
        <v>2170</v>
      </c>
      <c r="R576" s="11">
        <v>0</v>
      </c>
      <c r="S576" s="11">
        <v>200</v>
      </c>
      <c r="T576" s="11">
        <v>0</v>
      </c>
      <c r="U576" s="11">
        <v>0</v>
      </c>
      <c r="V576" s="14">
        <f>P576-(M576+N576+O576+Q576+R576+S576+T576)</f>
        <v>46950</v>
      </c>
      <c r="W576" s="50" t="s">
        <v>25</v>
      </c>
      <c r="X576" s="176"/>
      <c r="Y576" s="176"/>
    </row>
    <row r="577" spans="1:25" hidden="1">
      <c r="A577" s="84">
        <v>44197</v>
      </c>
      <c r="B577" s="151">
        <v>29</v>
      </c>
      <c r="C577" s="56" t="s">
        <v>71</v>
      </c>
      <c r="D577" s="57" t="s">
        <v>24</v>
      </c>
      <c r="E577" s="130">
        <f>15222+1218</f>
        <v>16440</v>
      </c>
      <c r="F577" s="128">
        <f>SUM(E577*10%)</f>
        <v>1644</v>
      </c>
      <c r="G577" s="128">
        <f>SUM(E577*30%)</f>
        <v>4932</v>
      </c>
      <c r="H577" s="128">
        <f>SUM(E577*10%)</f>
        <v>1644</v>
      </c>
      <c r="I577" s="128">
        <f>E577+F577+G577+H577</f>
        <v>24660</v>
      </c>
      <c r="J577" s="128">
        <v>0</v>
      </c>
      <c r="K577" s="128">
        <v>0</v>
      </c>
      <c r="L577" s="124">
        <f>SUM(I577:K577)</f>
        <v>24660</v>
      </c>
      <c r="M577" s="128">
        <v>0</v>
      </c>
      <c r="N577" s="128">
        <v>0</v>
      </c>
      <c r="O577" s="128">
        <f>ROUND(SUM(E577+F577)*12.5%,0)+75</f>
        <v>2336</v>
      </c>
      <c r="P577" s="128">
        <f>SUM(I577:O577)</f>
        <v>51656</v>
      </c>
      <c r="Q577" s="128">
        <f>ROUND(SUM(E577+F577)*12%,0)</f>
        <v>2170</v>
      </c>
      <c r="R577" s="127">
        <v>0</v>
      </c>
      <c r="S577" s="127">
        <v>200</v>
      </c>
      <c r="T577" s="127">
        <v>0</v>
      </c>
      <c r="U577" s="127">
        <v>0</v>
      </c>
      <c r="V577" s="130">
        <f>P577-(M577+N577+O577+Q577+R577+S577+T577)</f>
        <v>46950</v>
      </c>
      <c r="W577" s="50" t="s">
        <v>25</v>
      </c>
    </row>
    <row r="578" spans="1:25" hidden="1">
      <c r="A578" s="84">
        <v>44228</v>
      </c>
      <c r="B578" s="151">
        <v>29</v>
      </c>
      <c r="C578" s="56" t="s">
        <v>71</v>
      </c>
      <c r="D578" s="57" t="s">
        <v>24</v>
      </c>
      <c r="E578" s="130">
        <f>15222+1218</f>
        <v>16440</v>
      </c>
      <c r="F578" s="128">
        <f>SUM(E578*10%)</f>
        <v>1644</v>
      </c>
      <c r="G578" s="128">
        <f>SUM(E578*30%)</f>
        <v>4932</v>
      </c>
      <c r="H578" s="128">
        <f>SUM(E578*10%)</f>
        <v>1644</v>
      </c>
      <c r="I578" s="128">
        <f>E578+F578+G578+H578</f>
        <v>24660</v>
      </c>
      <c r="J578" s="128">
        <v>0</v>
      </c>
      <c r="K578" s="128">
        <v>0</v>
      </c>
      <c r="L578" s="124">
        <f>SUM(I578:K578)</f>
        <v>24660</v>
      </c>
      <c r="M578" s="128">
        <v>0</v>
      </c>
      <c r="N578" s="128">
        <v>0</v>
      </c>
      <c r="O578" s="128">
        <f>ROUND(SUM(E578+F578)*12.5%,0)+75</f>
        <v>2336</v>
      </c>
      <c r="P578" s="128">
        <f>SUM(I578:O578)</f>
        <v>51656</v>
      </c>
      <c r="Q578" s="128">
        <f>ROUND(SUM(E578+F578)*12%,0)</f>
        <v>2170</v>
      </c>
      <c r="R578" s="127">
        <v>0</v>
      </c>
      <c r="S578" s="127">
        <v>200</v>
      </c>
      <c r="T578" s="127">
        <v>0</v>
      </c>
      <c r="U578" s="127">
        <v>0</v>
      </c>
      <c r="V578" s="130">
        <f>P578-(M578+N578+O578+Q578+R578+S578+T578)</f>
        <v>46950</v>
      </c>
      <c r="W578" s="50" t="s">
        <v>25</v>
      </c>
    </row>
    <row r="579" spans="1:25" hidden="1">
      <c r="A579" s="84">
        <v>44256</v>
      </c>
      <c r="B579" s="151">
        <v>26</v>
      </c>
      <c r="C579" s="56" t="s">
        <v>71</v>
      </c>
      <c r="D579" s="57" t="s">
        <v>24</v>
      </c>
      <c r="E579" s="130">
        <f>15222+1218</f>
        <v>16440</v>
      </c>
      <c r="F579" s="128">
        <f>SUM(E579*10%)</f>
        <v>1644</v>
      </c>
      <c r="G579" s="128">
        <f>SUM(E579*30%)</f>
        <v>4932</v>
      </c>
      <c r="H579" s="128">
        <f>SUM(E579*10%)</f>
        <v>1644</v>
      </c>
      <c r="I579" s="128">
        <f>E579+F579+G579+H579</f>
        <v>24660</v>
      </c>
      <c r="J579" s="128">
        <v>0</v>
      </c>
      <c r="K579" s="128">
        <v>0</v>
      </c>
      <c r="L579" s="124">
        <f>SUM(I579:K579)</f>
        <v>24660</v>
      </c>
      <c r="M579" s="128">
        <v>0</v>
      </c>
      <c r="N579" s="128">
        <f>ROUND(SUM(E579+F579)*12.5%,0)+75</f>
        <v>2336</v>
      </c>
      <c r="O579" s="128">
        <f>SUM(I579:N579)</f>
        <v>51656</v>
      </c>
      <c r="P579" s="128">
        <f>ROUND(SUM(E579+F579)*12%,0)</f>
        <v>2170</v>
      </c>
      <c r="Q579" s="128">
        <f>ROUND(SUM(E579+F579)*12%,0)</f>
        <v>2170</v>
      </c>
      <c r="R579" s="127">
        <v>200</v>
      </c>
      <c r="S579" s="127">
        <v>200</v>
      </c>
      <c r="T579" s="127">
        <v>0</v>
      </c>
      <c r="U579" s="127"/>
      <c r="V579" s="130">
        <f>O579-(L579+M579+N579+P579+Q579+R579+S579)</f>
        <v>19920</v>
      </c>
      <c r="W579" s="50" t="s">
        <v>25</v>
      </c>
    </row>
    <row r="580" spans="1:25" hidden="1">
      <c r="A580" s="84">
        <v>43922</v>
      </c>
      <c r="B580" s="49">
        <v>49</v>
      </c>
      <c r="C580" s="37" t="s">
        <v>106</v>
      </c>
      <c r="D580" s="40" t="s">
        <v>107</v>
      </c>
      <c r="E580" s="14">
        <f>14000+1190</f>
        <v>15190</v>
      </c>
      <c r="F580" s="12">
        <f>SUM(E580*10%)</f>
        <v>1519</v>
      </c>
      <c r="G580" s="12">
        <f>SUM(E580*30%)</f>
        <v>4557</v>
      </c>
      <c r="H580" s="12">
        <f>SUM(E580*10%)</f>
        <v>1519</v>
      </c>
      <c r="I580" s="12">
        <f>E580+F580+G580+H580</f>
        <v>22785</v>
      </c>
      <c r="J580" s="12">
        <v>0</v>
      </c>
      <c r="K580" s="12">
        <v>0</v>
      </c>
      <c r="L580" s="124">
        <f>SUM(I580:K580)</f>
        <v>22785</v>
      </c>
      <c r="M580" s="12">
        <v>0</v>
      </c>
      <c r="N580" s="12">
        <v>0</v>
      </c>
      <c r="O580" s="12">
        <f>ROUND(SUM(E580+F580)*12.5%,0)+75</f>
        <v>2164</v>
      </c>
      <c r="P580" s="12">
        <f>SUM(I580:O580)</f>
        <v>47734</v>
      </c>
      <c r="Q580" s="12">
        <f>ROUND(SUM(E580+F580)*12%,0)</f>
        <v>2005</v>
      </c>
      <c r="R580" s="11">
        <v>0</v>
      </c>
      <c r="S580" s="28">
        <v>200</v>
      </c>
      <c r="T580" s="23">
        <v>0</v>
      </c>
      <c r="U580" s="23">
        <v>0</v>
      </c>
      <c r="V580" s="14">
        <f>P580-(M580+N580+O580+Q580+R580+S580+T580)</f>
        <v>43365</v>
      </c>
      <c r="W580" s="11">
        <v>500</v>
      </c>
      <c r="X580" s="116">
        <f>V580-W580</f>
        <v>42865</v>
      </c>
      <c r="Y580" s="118" t="s">
        <v>25</v>
      </c>
    </row>
    <row r="581" spans="1:25" hidden="1">
      <c r="A581" s="84">
        <v>43952</v>
      </c>
      <c r="B581" s="49">
        <v>49</v>
      </c>
      <c r="C581" s="37" t="s">
        <v>106</v>
      </c>
      <c r="D581" s="40" t="s">
        <v>107</v>
      </c>
      <c r="E581" s="14">
        <f>14000+1190</f>
        <v>15190</v>
      </c>
      <c r="F581" s="12">
        <f>SUM(E581*10%)</f>
        <v>1519</v>
      </c>
      <c r="G581" s="12">
        <f>SUM(E581*30%)</f>
        <v>4557</v>
      </c>
      <c r="H581" s="12">
        <f>SUM(E581*10%)</f>
        <v>1519</v>
      </c>
      <c r="I581" s="12">
        <f>E581+F581+G581+H581</f>
        <v>22785</v>
      </c>
      <c r="J581" s="12">
        <v>0</v>
      </c>
      <c r="K581" s="12">
        <v>0</v>
      </c>
      <c r="L581" s="124">
        <f>SUM(I581:K581)</f>
        <v>22785</v>
      </c>
      <c r="M581" s="12">
        <v>0</v>
      </c>
      <c r="N581" s="12">
        <v>0</v>
      </c>
      <c r="O581" s="12">
        <f>ROUND(SUM(E581+F581)*12.5%,0)+75</f>
        <v>2164</v>
      </c>
      <c r="P581" s="12">
        <f>SUM(I581:O581)</f>
        <v>47734</v>
      </c>
      <c r="Q581" s="12">
        <f>ROUND(SUM(E581+F581)*12%,0)</f>
        <v>2005</v>
      </c>
      <c r="R581" s="11">
        <v>0</v>
      </c>
      <c r="S581" s="28">
        <v>200</v>
      </c>
      <c r="T581" s="23">
        <v>0</v>
      </c>
      <c r="U581" s="23">
        <v>0</v>
      </c>
      <c r="V581" s="14">
        <f>P581-(M581+N581+O581+Q581+R581+S581+T581)</f>
        <v>43365</v>
      </c>
      <c r="W581" s="11"/>
      <c r="X581" s="116">
        <f>V581-W581</f>
        <v>43365</v>
      </c>
      <c r="Y581" s="118" t="s">
        <v>25</v>
      </c>
    </row>
    <row r="582" spans="1:25" hidden="1">
      <c r="A582" s="84">
        <v>43983</v>
      </c>
      <c r="B582" s="49">
        <v>48</v>
      </c>
      <c r="C582" s="37" t="s">
        <v>106</v>
      </c>
      <c r="D582" s="40" t="s">
        <v>107</v>
      </c>
      <c r="E582" s="14">
        <f>14000+1190</f>
        <v>15190</v>
      </c>
      <c r="F582" s="12">
        <f>SUM(E582*10%)</f>
        <v>1519</v>
      </c>
      <c r="G582" s="12">
        <f>SUM(E582*30%)</f>
        <v>4557</v>
      </c>
      <c r="H582" s="12">
        <f>SUM(E582*10%)</f>
        <v>1519</v>
      </c>
      <c r="I582" s="12">
        <f>E582+F582+G582+H582</f>
        <v>22785</v>
      </c>
      <c r="J582" s="12">
        <v>0</v>
      </c>
      <c r="K582" s="12">
        <v>0</v>
      </c>
      <c r="L582" s="124">
        <f>SUM(I582:K582)</f>
        <v>22785</v>
      </c>
      <c r="M582" s="12">
        <v>0</v>
      </c>
      <c r="N582" s="12">
        <v>0</v>
      </c>
      <c r="O582" s="12">
        <f>ROUND(SUM(E582+F582)*12.5%,0)+75</f>
        <v>2164</v>
      </c>
      <c r="P582" s="12">
        <f>SUM(I582:O582)</f>
        <v>47734</v>
      </c>
      <c r="Q582" s="12">
        <f>ROUND(SUM(E582+F582)*12%,0)</f>
        <v>2005</v>
      </c>
      <c r="R582" s="11">
        <v>0</v>
      </c>
      <c r="S582" s="28">
        <v>200</v>
      </c>
      <c r="T582" s="23">
        <v>0</v>
      </c>
      <c r="U582" s="23">
        <v>0</v>
      </c>
      <c r="V582" s="14">
        <f>P582-(M582+N582+O582+Q582+R582+S582+T582)</f>
        <v>43365</v>
      </c>
      <c r="W582" s="70" t="s">
        <v>25</v>
      </c>
    </row>
    <row r="583" spans="1:25" hidden="1">
      <c r="A583" s="84">
        <v>44013</v>
      </c>
      <c r="B583" s="49">
        <v>48</v>
      </c>
      <c r="C583" s="37" t="s">
        <v>106</v>
      </c>
      <c r="D583" s="40" t="s">
        <v>107</v>
      </c>
      <c r="E583" s="14">
        <f>14000+1190</f>
        <v>15190</v>
      </c>
      <c r="F583" s="12">
        <f>SUM(E583*10%)</f>
        <v>1519</v>
      </c>
      <c r="G583" s="12">
        <f>SUM(E583*30%)</f>
        <v>4557</v>
      </c>
      <c r="H583" s="12">
        <f>SUM(E583*10%)</f>
        <v>1519</v>
      </c>
      <c r="I583" s="12">
        <f>E583+F583+G583+H583</f>
        <v>22785</v>
      </c>
      <c r="J583" s="12">
        <v>0</v>
      </c>
      <c r="K583" s="12">
        <v>0</v>
      </c>
      <c r="L583" s="124">
        <f>SUM(I583:K583)</f>
        <v>22785</v>
      </c>
      <c r="M583" s="12">
        <v>0</v>
      </c>
      <c r="N583" s="12">
        <v>0</v>
      </c>
      <c r="O583" s="12">
        <f>ROUND(SUM(E583+F583)*12.5%,0)+75</f>
        <v>2164</v>
      </c>
      <c r="P583" s="12">
        <f>SUM(I583:O583)</f>
        <v>47734</v>
      </c>
      <c r="Q583" s="12">
        <f>ROUND(SUM(E583+F583)*12%,0)</f>
        <v>2005</v>
      </c>
      <c r="R583" s="11">
        <v>0</v>
      </c>
      <c r="S583" s="28">
        <v>200</v>
      </c>
      <c r="T583" s="23">
        <v>0</v>
      </c>
      <c r="U583" s="23">
        <v>0</v>
      </c>
      <c r="V583" s="14">
        <f>P583-(M583+N583+O583+Q583+R583+S583+T583)</f>
        <v>43365</v>
      </c>
      <c r="W583" s="70" t="s">
        <v>25</v>
      </c>
    </row>
    <row r="584" spans="1:25" hidden="1">
      <c r="A584" s="84">
        <v>44044</v>
      </c>
      <c r="B584" s="49">
        <v>47</v>
      </c>
      <c r="C584" s="37" t="s">
        <v>106</v>
      </c>
      <c r="D584" s="40" t="s">
        <v>107</v>
      </c>
      <c r="E584" s="14">
        <f>14000+1190</f>
        <v>15190</v>
      </c>
      <c r="F584" s="12">
        <f>SUM(E584*10%)</f>
        <v>1519</v>
      </c>
      <c r="G584" s="12">
        <f>SUM(E584*30%)</f>
        <v>4557</v>
      </c>
      <c r="H584" s="12">
        <f>SUM(E584*10%)</f>
        <v>1519</v>
      </c>
      <c r="I584" s="12">
        <f>E584+F584+G584+H584</f>
        <v>22785</v>
      </c>
      <c r="J584" s="12">
        <v>0</v>
      </c>
      <c r="K584" s="12">
        <v>0</v>
      </c>
      <c r="L584" s="124">
        <f>SUM(I584:K584)</f>
        <v>22785</v>
      </c>
      <c r="M584" s="12">
        <v>0</v>
      </c>
      <c r="N584" s="12">
        <v>0</v>
      </c>
      <c r="O584" s="12">
        <f>ROUND(SUM(E584+F584)*12.5%,0)+75</f>
        <v>2164</v>
      </c>
      <c r="P584" s="12">
        <f>SUM(I584:O584)</f>
        <v>47734</v>
      </c>
      <c r="Q584" s="12">
        <f>ROUND(SUM(E584+F584)*12%,0)</f>
        <v>2005</v>
      </c>
      <c r="R584" s="11">
        <v>0</v>
      </c>
      <c r="S584" s="60">
        <v>200</v>
      </c>
      <c r="T584" s="36">
        <v>0</v>
      </c>
      <c r="U584" s="36">
        <v>0</v>
      </c>
      <c r="V584" s="14">
        <f>P584-(M584+N584+O584+Q584+R584+S584+T584)</f>
        <v>43365</v>
      </c>
      <c r="W584" s="70" t="s">
        <v>25</v>
      </c>
    </row>
    <row r="585" spans="1:25" hidden="1">
      <c r="A585" s="84">
        <v>44075</v>
      </c>
      <c r="B585" s="49">
        <v>47</v>
      </c>
      <c r="C585" s="37" t="s">
        <v>106</v>
      </c>
      <c r="D585" s="40" t="s">
        <v>107</v>
      </c>
      <c r="E585" s="14">
        <f>14000+1190</f>
        <v>15190</v>
      </c>
      <c r="F585" s="12">
        <f>SUM(E585*10%)</f>
        <v>1519</v>
      </c>
      <c r="G585" s="12">
        <f>SUM(E585*30%)</f>
        <v>4557</v>
      </c>
      <c r="H585" s="12">
        <f>SUM(E585*10%)</f>
        <v>1519</v>
      </c>
      <c r="I585" s="12">
        <f>E585+F585+G585+H585</f>
        <v>22785</v>
      </c>
      <c r="J585" s="12">
        <v>0</v>
      </c>
      <c r="K585" s="12">
        <v>0</v>
      </c>
      <c r="L585" s="124">
        <f>SUM(I585:K585)</f>
        <v>22785</v>
      </c>
      <c r="M585" s="12">
        <v>0</v>
      </c>
      <c r="N585" s="12">
        <v>0</v>
      </c>
      <c r="O585" s="12">
        <f>ROUND(SUM(E585+F585)*12.5%,0)+75</f>
        <v>2164</v>
      </c>
      <c r="P585" s="12">
        <f>SUM(I585:O585)</f>
        <v>47734</v>
      </c>
      <c r="Q585" s="12">
        <f>ROUND(SUM(E585+F585)*12%,0)</f>
        <v>2005</v>
      </c>
      <c r="R585" s="11">
        <v>0</v>
      </c>
      <c r="S585" s="28">
        <v>200</v>
      </c>
      <c r="T585" s="23">
        <v>0</v>
      </c>
      <c r="U585" s="23">
        <v>0</v>
      </c>
      <c r="V585" s="14">
        <f>P585-(M585+N585+O585+Q585+R585+S585+T585)</f>
        <v>43365</v>
      </c>
      <c r="W585" s="70" t="s">
        <v>25</v>
      </c>
    </row>
    <row r="586" spans="1:25" hidden="1">
      <c r="A586" s="84">
        <v>44105</v>
      </c>
      <c r="B586" s="49">
        <v>47</v>
      </c>
      <c r="C586" s="37" t="s">
        <v>106</v>
      </c>
      <c r="D586" s="40" t="s">
        <v>107</v>
      </c>
      <c r="E586" s="14">
        <f>14000+1190</f>
        <v>15190</v>
      </c>
      <c r="F586" s="12">
        <f>SUM(E586*10%)</f>
        <v>1519</v>
      </c>
      <c r="G586" s="12">
        <f>SUM(E586*30%)</f>
        <v>4557</v>
      </c>
      <c r="H586" s="12">
        <f>SUM(E586*10%)</f>
        <v>1519</v>
      </c>
      <c r="I586" s="12">
        <f>E586+F586+G586+H586</f>
        <v>22785</v>
      </c>
      <c r="J586" s="12">
        <v>0</v>
      </c>
      <c r="K586" s="12">
        <v>0</v>
      </c>
      <c r="L586" s="124">
        <f>SUM(I586:K586)</f>
        <v>22785</v>
      </c>
      <c r="M586" s="12">
        <v>0</v>
      </c>
      <c r="N586" s="12">
        <v>0</v>
      </c>
      <c r="O586" s="12">
        <f>ROUND(SUM(E586+F586)*12.5%,0)+75</f>
        <v>2164</v>
      </c>
      <c r="P586" s="12">
        <f>SUM(I586:O586)</f>
        <v>47734</v>
      </c>
      <c r="Q586" s="12">
        <f>ROUND(SUM(E586+F586)*12%,0)</f>
        <v>2005</v>
      </c>
      <c r="R586" s="11">
        <v>0</v>
      </c>
      <c r="S586" s="28">
        <v>200</v>
      </c>
      <c r="T586" s="23">
        <v>0</v>
      </c>
      <c r="U586" s="23">
        <v>0</v>
      </c>
      <c r="V586" s="14">
        <f>P586-(M586+N586+O586+Q586+R586+S586+T586)</f>
        <v>43365</v>
      </c>
      <c r="W586" s="70" t="s">
        <v>25</v>
      </c>
      <c r="X586" s="176"/>
      <c r="Y586" s="176"/>
    </row>
    <row r="587" spans="1:25" hidden="1">
      <c r="A587" s="84">
        <v>44136</v>
      </c>
      <c r="B587" s="49">
        <v>46</v>
      </c>
      <c r="C587" s="37" t="s">
        <v>106</v>
      </c>
      <c r="D587" s="40" t="s">
        <v>107</v>
      </c>
      <c r="E587" s="14">
        <f>14000+1190</f>
        <v>15190</v>
      </c>
      <c r="F587" s="12">
        <f>SUM(E587*10%)</f>
        <v>1519</v>
      </c>
      <c r="G587" s="12">
        <f>SUM(E587*30%)</f>
        <v>4557</v>
      </c>
      <c r="H587" s="12">
        <f>SUM(E587*10%)</f>
        <v>1519</v>
      </c>
      <c r="I587" s="12">
        <f>E587+F587+G587+H587</f>
        <v>22785</v>
      </c>
      <c r="J587" s="12">
        <v>0</v>
      </c>
      <c r="K587" s="12">
        <v>0</v>
      </c>
      <c r="L587" s="124">
        <f>SUM(I587:K587)</f>
        <v>22785</v>
      </c>
      <c r="M587" s="12">
        <v>0</v>
      </c>
      <c r="N587" s="12">
        <v>0</v>
      </c>
      <c r="O587" s="12">
        <f>ROUND(SUM(E587+F587)*12.5%,0)+75</f>
        <v>2164</v>
      </c>
      <c r="P587" s="12">
        <f>SUM(I587:O587)</f>
        <v>47734</v>
      </c>
      <c r="Q587" s="12">
        <f>ROUND(SUM(E587+F587)*12%,0)</f>
        <v>2005</v>
      </c>
      <c r="R587" s="11">
        <v>0</v>
      </c>
      <c r="S587" s="28">
        <v>200</v>
      </c>
      <c r="T587" s="23">
        <v>0</v>
      </c>
      <c r="U587" s="23">
        <v>0</v>
      </c>
      <c r="V587" s="14">
        <f>P587-(M587+N587+O587+Q587+R587+S587+T587)</f>
        <v>43365</v>
      </c>
      <c r="W587" s="70" t="s">
        <v>25</v>
      </c>
      <c r="X587" s="176"/>
      <c r="Y587" s="176"/>
    </row>
    <row r="588" spans="1:25" hidden="1">
      <c r="A588" s="84">
        <v>43922</v>
      </c>
      <c r="B588" s="49">
        <v>44</v>
      </c>
      <c r="C588" s="37" t="s">
        <v>97</v>
      </c>
      <c r="D588" s="40" t="s">
        <v>98</v>
      </c>
      <c r="E588" s="14">
        <f>10955+931</f>
        <v>11886</v>
      </c>
      <c r="F588" s="12">
        <f>SUM(E588*10%)+0.4</f>
        <v>1189.0000000000002</v>
      </c>
      <c r="G588" s="12">
        <f>SUM(E588*30%)+0.2</f>
        <v>3565.9999999999995</v>
      </c>
      <c r="H588" s="12">
        <f>SUM(E588*10%)+0.4</f>
        <v>1189.0000000000002</v>
      </c>
      <c r="I588" s="12">
        <f>E588+F588+G588+H588</f>
        <v>17830</v>
      </c>
      <c r="J588" s="12">
        <v>0</v>
      </c>
      <c r="K588" s="12">
        <v>0</v>
      </c>
      <c r="L588" s="124">
        <f>SUM(I588:K588)</f>
        <v>17830</v>
      </c>
      <c r="M588" s="12">
        <v>0</v>
      </c>
      <c r="N588" s="12">
        <v>0</v>
      </c>
      <c r="O588" s="12">
        <f>ROUND(SUM(E588+F588)*13%,0)</f>
        <v>1700</v>
      </c>
      <c r="P588" s="12">
        <f>SUM(I588:O588)</f>
        <v>37360</v>
      </c>
      <c r="Q588" s="12">
        <f>ROUND(SUM(E588+F588)*12%,0)</f>
        <v>1569</v>
      </c>
      <c r="R588" s="11">
        <v>0</v>
      </c>
      <c r="S588" s="28">
        <v>150</v>
      </c>
      <c r="T588" s="23">
        <v>0</v>
      </c>
      <c r="U588" s="23">
        <v>0</v>
      </c>
      <c r="V588" s="14">
        <f>P588-(M588+N588+O588+Q588+R588+S588+T588)</f>
        <v>33941</v>
      </c>
      <c r="W588" s="11">
        <v>850</v>
      </c>
      <c r="X588" s="116">
        <f>V588-W588</f>
        <v>33091</v>
      </c>
      <c r="Y588" s="118" t="s">
        <v>25</v>
      </c>
    </row>
    <row r="589" spans="1:25" hidden="1">
      <c r="A589" s="84">
        <v>43952</v>
      </c>
      <c r="B589" s="157">
        <v>43</v>
      </c>
      <c r="C589" s="37" t="s">
        <v>97</v>
      </c>
      <c r="D589" s="40" t="s">
        <v>98</v>
      </c>
      <c r="E589" s="11">
        <f>10955+931</f>
        <v>11886</v>
      </c>
      <c r="F589" s="59">
        <f>SUM(E589*10%)+0.4</f>
        <v>1189.0000000000002</v>
      </c>
      <c r="G589" s="59">
        <f>SUM(E589*30%)+0.2</f>
        <v>3565.9999999999995</v>
      </c>
      <c r="H589" s="59">
        <f>SUM(E589*10%)+0.4</f>
        <v>1189.0000000000002</v>
      </c>
      <c r="I589" s="12">
        <f>E589+F589+G589+H589</f>
        <v>17830</v>
      </c>
      <c r="J589" s="59">
        <v>0</v>
      </c>
      <c r="K589" s="59">
        <v>0</v>
      </c>
      <c r="L589" s="124">
        <f>SUM(I589:K589)</f>
        <v>17830</v>
      </c>
      <c r="M589" s="59">
        <v>0</v>
      </c>
      <c r="N589" s="59">
        <v>0</v>
      </c>
      <c r="O589" s="12">
        <f>ROUND(SUM(E589+F589)*13%,0)</f>
        <v>1700</v>
      </c>
      <c r="P589" s="12">
        <f>SUM(I589:O589)</f>
        <v>37360</v>
      </c>
      <c r="Q589" s="59">
        <f>ROUND(SUM(E589+F589)*12%,0)</f>
        <v>1569</v>
      </c>
      <c r="R589" s="11">
        <v>0</v>
      </c>
      <c r="S589" s="60">
        <v>150</v>
      </c>
      <c r="T589" s="36">
        <v>0</v>
      </c>
      <c r="U589" s="36">
        <v>0</v>
      </c>
      <c r="V589" s="14">
        <f>P589-(M589+N589+O589+Q589+R589+S589+T589)</f>
        <v>33941</v>
      </c>
      <c r="W589" s="11"/>
      <c r="X589" s="116">
        <f>V589-W589</f>
        <v>33941</v>
      </c>
      <c r="Y589" s="118" t="s">
        <v>25</v>
      </c>
    </row>
    <row r="590" spans="1:25" hidden="1">
      <c r="A590" s="84">
        <v>43983</v>
      </c>
      <c r="B590" s="49">
        <v>42</v>
      </c>
      <c r="C590" s="37" t="s">
        <v>97</v>
      </c>
      <c r="D590" s="40" t="s">
        <v>98</v>
      </c>
      <c r="E590" s="11">
        <f>10955+931</f>
        <v>11886</v>
      </c>
      <c r="F590" s="12">
        <f>SUM(E590*10%)+0.4</f>
        <v>1189.0000000000002</v>
      </c>
      <c r="G590" s="12">
        <f>SUM(E590*30%)+0.2</f>
        <v>3565.9999999999995</v>
      </c>
      <c r="H590" s="12">
        <f>SUM(E590*10%)+0.4</f>
        <v>1189.0000000000002</v>
      </c>
      <c r="I590" s="12">
        <f>E590+F590+G590+H590</f>
        <v>17830</v>
      </c>
      <c r="J590" s="12">
        <v>0</v>
      </c>
      <c r="K590" s="12">
        <v>0</v>
      </c>
      <c r="L590" s="124">
        <f>SUM(I590:K590)</f>
        <v>17830</v>
      </c>
      <c r="M590" s="12">
        <v>0</v>
      </c>
      <c r="N590" s="12">
        <v>0</v>
      </c>
      <c r="O590" s="12">
        <f>ROUND(SUM(E590+F590)*13%,0)</f>
        <v>1700</v>
      </c>
      <c r="P590" s="12">
        <f>SUM(I590:O590)</f>
        <v>37360</v>
      </c>
      <c r="Q590" s="12">
        <f>ROUND(SUM(E590+F590)*12%,0)</f>
        <v>1569</v>
      </c>
      <c r="R590" s="11">
        <v>0</v>
      </c>
      <c r="S590" s="28">
        <v>150</v>
      </c>
      <c r="T590" s="23">
        <v>0</v>
      </c>
      <c r="U590" s="23">
        <v>0</v>
      </c>
      <c r="V590" s="14">
        <f>P590-(M590+N590+O590+Q590+R590+S590+T590)</f>
        <v>33941</v>
      </c>
      <c r="W590" s="70" t="s">
        <v>25</v>
      </c>
    </row>
    <row r="591" spans="1:25" hidden="1">
      <c r="A591" s="84">
        <v>44013</v>
      </c>
      <c r="B591" s="49">
        <v>42</v>
      </c>
      <c r="C591" s="37" t="s">
        <v>97</v>
      </c>
      <c r="D591" s="40" t="s">
        <v>98</v>
      </c>
      <c r="E591" s="11">
        <f>10955+931</f>
        <v>11886</v>
      </c>
      <c r="F591" s="12">
        <f>SUM(E591*10%)+0.4</f>
        <v>1189.0000000000002</v>
      </c>
      <c r="G591" s="12">
        <f>SUM(E591*30%)+0.2</f>
        <v>3565.9999999999995</v>
      </c>
      <c r="H591" s="12">
        <f>SUM(E591*10%)+0.4</f>
        <v>1189.0000000000002</v>
      </c>
      <c r="I591" s="12">
        <f>E591+F591+G591+H591</f>
        <v>17830</v>
      </c>
      <c r="J591" s="12">
        <v>0</v>
      </c>
      <c r="K591" s="12">
        <v>0</v>
      </c>
      <c r="L591" s="124">
        <f>SUM(I591:K591)</f>
        <v>17830</v>
      </c>
      <c r="M591" s="12">
        <v>0</v>
      </c>
      <c r="N591" s="12">
        <v>0</v>
      </c>
      <c r="O591" s="12">
        <f>ROUND(SUM(E591+F591)*13%,0)</f>
        <v>1700</v>
      </c>
      <c r="P591" s="12">
        <f>SUM(I591:O591)</f>
        <v>37360</v>
      </c>
      <c r="Q591" s="12">
        <f>ROUND(SUM(E591+F591)*12%,0)</f>
        <v>1569</v>
      </c>
      <c r="R591" s="11">
        <v>0</v>
      </c>
      <c r="S591" s="28">
        <v>150</v>
      </c>
      <c r="T591" s="23">
        <v>0</v>
      </c>
      <c r="U591" s="23">
        <v>0</v>
      </c>
      <c r="V591" s="14">
        <f>P591-(M591+N591+O591+Q591+R591+S591+T591)</f>
        <v>33941</v>
      </c>
      <c r="W591" s="70" t="s">
        <v>25</v>
      </c>
    </row>
    <row r="592" spans="1:25" hidden="1">
      <c r="A592" s="84">
        <v>44044</v>
      </c>
      <c r="B592" s="49">
        <v>41</v>
      </c>
      <c r="C592" s="37" t="s">
        <v>97</v>
      </c>
      <c r="D592" s="40" t="s">
        <v>98</v>
      </c>
      <c r="E592" s="27">
        <f>10955+931</f>
        <v>11886</v>
      </c>
      <c r="F592" s="12">
        <f>SUM(E592*10%)+0.4</f>
        <v>1189.0000000000002</v>
      </c>
      <c r="G592" s="12">
        <f>SUM(E592*30%)+0.2</f>
        <v>3565.9999999999995</v>
      </c>
      <c r="H592" s="12">
        <f>SUM(E592*10%)+0.4</f>
        <v>1189.0000000000002</v>
      </c>
      <c r="I592" s="12">
        <f>E592+F592+G592+H592</f>
        <v>17830</v>
      </c>
      <c r="J592" s="12">
        <v>0</v>
      </c>
      <c r="K592" s="12">
        <v>0</v>
      </c>
      <c r="L592" s="124">
        <f>SUM(I592:K592)</f>
        <v>17830</v>
      </c>
      <c r="M592" s="12">
        <v>0</v>
      </c>
      <c r="N592" s="12">
        <v>0</v>
      </c>
      <c r="O592" s="12">
        <f>ROUND(SUM(E592+F592)*13%,0)</f>
        <v>1700</v>
      </c>
      <c r="P592" s="12">
        <f>SUM(I592:O592)</f>
        <v>37360</v>
      </c>
      <c r="Q592" s="12">
        <f>ROUND(SUM(E592+F592)*12%,0)</f>
        <v>1569</v>
      </c>
      <c r="R592" s="11">
        <v>0</v>
      </c>
      <c r="S592" s="28">
        <v>150</v>
      </c>
      <c r="T592" s="23">
        <v>0</v>
      </c>
      <c r="U592" s="23">
        <v>0</v>
      </c>
      <c r="V592" s="14">
        <f>P592-(M592+N592+O592+Q592+R592+S592+T592)</f>
        <v>33941</v>
      </c>
      <c r="W592" s="70" t="s">
        <v>25</v>
      </c>
    </row>
    <row r="593" spans="1:25" hidden="1">
      <c r="A593" s="84">
        <v>44075</v>
      </c>
      <c r="B593" s="49">
        <v>41</v>
      </c>
      <c r="C593" s="93" t="s">
        <v>97</v>
      </c>
      <c r="D593" s="40" t="s">
        <v>98</v>
      </c>
      <c r="E593" s="27">
        <f>10955+931</f>
        <v>11886</v>
      </c>
      <c r="F593" s="12">
        <f>SUM(E593*10%)+0.4</f>
        <v>1189.0000000000002</v>
      </c>
      <c r="G593" s="12">
        <f>SUM(E593*30%)+0.2</f>
        <v>3565.9999999999995</v>
      </c>
      <c r="H593" s="12">
        <f>SUM(E593*10%)+0.4</f>
        <v>1189.0000000000002</v>
      </c>
      <c r="I593" s="12">
        <f>E593+F593+G593+H593</f>
        <v>17830</v>
      </c>
      <c r="J593" s="12">
        <v>0</v>
      </c>
      <c r="K593" s="12">
        <v>0</v>
      </c>
      <c r="L593" s="124">
        <f>SUM(I593:K593)</f>
        <v>17830</v>
      </c>
      <c r="M593" s="12">
        <v>0</v>
      </c>
      <c r="N593" s="12">
        <v>0</v>
      </c>
      <c r="O593" s="12">
        <f>ROUND(SUM(E593+F593)*13%,0)</f>
        <v>1700</v>
      </c>
      <c r="P593" s="12">
        <f>SUM(I593:O593)</f>
        <v>37360</v>
      </c>
      <c r="Q593" s="12">
        <f>ROUND(SUM(E593+F593)*12%,0)</f>
        <v>1569</v>
      </c>
      <c r="R593" s="11">
        <v>0</v>
      </c>
      <c r="S593" s="28">
        <v>150</v>
      </c>
      <c r="T593" s="23">
        <v>0</v>
      </c>
      <c r="U593" s="23">
        <v>0</v>
      </c>
      <c r="V593" s="14">
        <f>P593-(M593+N593+O593+Q593+R593+S593+T593)</f>
        <v>33941</v>
      </c>
      <c r="W593" s="70" t="s">
        <v>25</v>
      </c>
    </row>
    <row r="594" spans="1:25" hidden="1">
      <c r="A594" s="84">
        <v>44105</v>
      </c>
      <c r="B594" s="10">
        <v>41</v>
      </c>
      <c r="C594" s="37" t="s">
        <v>97</v>
      </c>
      <c r="D594" s="40" t="s">
        <v>98</v>
      </c>
      <c r="E594" s="27">
        <f>10955+931</f>
        <v>11886</v>
      </c>
      <c r="F594" s="12">
        <f>SUM(E594*10%)+0.4</f>
        <v>1189.0000000000002</v>
      </c>
      <c r="G594" s="12">
        <f>SUM(E594*30%)+0.2</f>
        <v>3565.9999999999995</v>
      </c>
      <c r="H594" s="12">
        <f>SUM(E594*10%)+0.4</f>
        <v>1189.0000000000002</v>
      </c>
      <c r="I594" s="12">
        <f>E594+F594+G594+H594</f>
        <v>17830</v>
      </c>
      <c r="J594" s="12">
        <v>0</v>
      </c>
      <c r="K594" s="12">
        <v>0</v>
      </c>
      <c r="L594" s="124">
        <f>SUM(I594:K594)</f>
        <v>17830</v>
      </c>
      <c r="M594" s="12">
        <v>0</v>
      </c>
      <c r="N594" s="12">
        <v>0</v>
      </c>
      <c r="O594" s="12">
        <f>ROUND(SUM(E594+F594)*13%,0)</f>
        <v>1700</v>
      </c>
      <c r="P594" s="12">
        <f>SUM(I594:O594)</f>
        <v>37360</v>
      </c>
      <c r="Q594" s="12">
        <f>ROUND(SUM(E594+F594)*12%,0)</f>
        <v>1569</v>
      </c>
      <c r="R594" s="11">
        <v>0</v>
      </c>
      <c r="S594" s="28">
        <v>150</v>
      </c>
      <c r="T594" s="23">
        <v>0</v>
      </c>
      <c r="U594" s="23">
        <v>0</v>
      </c>
      <c r="V594" s="14">
        <f>P594-(M594+N594+O594+Q594+R594+S594+T594)</f>
        <v>33941</v>
      </c>
      <c r="W594" s="70" t="s">
        <v>25</v>
      </c>
    </row>
    <row r="595" spans="1:25" hidden="1">
      <c r="A595" s="84">
        <v>44136</v>
      </c>
      <c r="B595" s="49">
        <v>40</v>
      </c>
      <c r="C595" s="37" t="s">
        <v>97</v>
      </c>
      <c r="D595" s="40" t="s">
        <v>98</v>
      </c>
      <c r="E595" s="11">
        <f>10955+931</f>
        <v>11886</v>
      </c>
      <c r="F595" s="12">
        <f>SUM(E595*10%)+0.4</f>
        <v>1189.0000000000002</v>
      </c>
      <c r="G595" s="12">
        <f>SUM(E595*30%)+0.2</f>
        <v>3565.9999999999995</v>
      </c>
      <c r="H595" s="12">
        <f>SUM(E595*10%)+0.4</f>
        <v>1189.0000000000002</v>
      </c>
      <c r="I595" s="12">
        <f>E595+F595+G595+H595</f>
        <v>17830</v>
      </c>
      <c r="J595" s="12">
        <v>0</v>
      </c>
      <c r="K595" s="12">
        <v>0</v>
      </c>
      <c r="L595" s="124">
        <f>SUM(I595:K595)</f>
        <v>17830</v>
      </c>
      <c r="M595" s="12">
        <v>0</v>
      </c>
      <c r="N595" s="12">
        <v>0</v>
      </c>
      <c r="O595" s="12">
        <f>ROUND(SUM(E595+F595)*13%,0)</f>
        <v>1700</v>
      </c>
      <c r="P595" s="12">
        <f>SUM(I595:O595)</f>
        <v>37360</v>
      </c>
      <c r="Q595" s="12">
        <f>ROUND(SUM(E595+F595)*12%,0)</f>
        <v>1569</v>
      </c>
      <c r="R595" s="11">
        <v>0</v>
      </c>
      <c r="S595" s="28">
        <v>150</v>
      </c>
      <c r="T595" s="23">
        <v>0</v>
      </c>
      <c r="U595" s="23">
        <v>0</v>
      </c>
      <c r="V595" s="14">
        <f>P595-(M595+N595+O595+Q595+R595+S595+T595)</f>
        <v>33941</v>
      </c>
      <c r="W595" s="70" t="s">
        <v>25</v>
      </c>
    </row>
    <row r="596" spans="1:25" hidden="1">
      <c r="A596" s="84">
        <v>43922</v>
      </c>
      <c r="B596" s="10">
        <v>43</v>
      </c>
      <c r="C596" s="37" t="s">
        <v>96</v>
      </c>
      <c r="D596" s="40" t="s">
        <v>88</v>
      </c>
      <c r="E596" s="11">
        <f>5681+483</f>
        <v>6164</v>
      </c>
      <c r="F596" s="12">
        <f>SUM(E596*10%)-0.4</f>
        <v>616.00000000000011</v>
      </c>
      <c r="G596" s="12">
        <f>SUM(E596*30%)+0.8</f>
        <v>1849.9999999999998</v>
      </c>
      <c r="H596" s="12">
        <f>SUM(E596*10%)-0.4</f>
        <v>616.00000000000011</v>
      </c>
      <c r="I596" s="12">
        <f>E596+F596+G596+H596</f>
        <v>9246</v>
      </c>
      <c r="J596" s="12">
        <v>0</v>
      </c>
      <c r="K596" s="12">
        <v>100</v>
      </c>
      <c r="L596" s="124">
        <f>SUM(I596:K596)</f>
        <v>9346</v>
      </c>
      <c r="M596" s="12">
        <v>0</v>
      </c>
      <c r="N596" s="12">
        <v>0</v>
      </c>
      <c r="O596" s="12">
        <f>ROUND(SUM(E596+F596)*13%,0)</f>
        <v>881</v>
      </c>
      <c r="P596" s="12">
        <f>SUM(I596:O596)</f>
        <v>19573</v>
      </c>
      <c r="Q596" s="12">
        <f>ROUND(SUM(E596+F596)*12%,0)</f>
        <v>814</v>
      </c>
      <c r="R596" s="11">
        <v>0</v>
      </c>
      <c r="S596" s="28">
        <v>0</v>
      </c>
      <c r="T596" s="23">
        <v>0</v>
      </c>
      <c r="U596" s="23">
        <v>0</v>
      </c>
      <c r="V596" s="14">
        <f>P596-(M596+N596+O596+Q596+R596+S596+T596)</f>
        <v>17878</v>
      </c>
      <c r="W596" s="11">
        <v>500</v>
      </c>
      <c r="X596" s="116">
        <f>V596-W596</f>
        <v>17378</v>
      </c>
      <c r="Y596" s="118" t="s">
        <v>25</v>
      </c>
    </row>
    <row r="597" spans="1:25" hidden="1">
      <c r="A597" s="84">
        <v>43952</v>
      </c>
      <c r="B597" s="10">
        <v>42</v>
      </c>
      <c r="C597" s="37" t="s">
        <v>96</v>
      </c>
      <c r="D597" s="40" t="s">
        <v>88</v>
      </c>
      <c r="E597" s="11">
        <f>5681+483</f>
        <v>6164</v>
      </c>
      <c r="F597" s="12">
        <f>SUM(E597*10%)-0.4</f>
        <v>616.00000000000011</v>
      </c>
      <c r="G597" s="12">
        <f>SUM(E597*30%)+0.8</f>
        <v>1849.9999999999998</v>
      </c>
      <c r="H597" s="12">
        <f>SUM(E597*10%)-0.4</f>
        <v>616.00000000000011</v>
      </c>
      <c r="I597" s="12">
        <f>E597+F597+G597+H597</f>
        <v>9246</v>
      </c>
      <c r="J597" s="12">
        <v>0</v>
      </c>
      <c r="K597" s="12">
        <v>100</v>
      </c>
      <c r="L597" s="124">
        <f>SUM(I597:K597)</f>
        <v>9346</v>
      </c>
      <c r="M597" s="12">
        <v>0</v>
      </c>
      <c r="N597" s="12">
        <v>0</v>
      </c>
      <c r="O597" s="12">
        <f>ROUND(SUM(E597+F597)*13%,0)</f>
        <v>881</v>
      </c>
      <c r="P597" s="12">
        <f>SUM(I597:O597)</f>
        <v>19573</v>
      </c>
      <c r="Q597" s="12">
        <f>ROUND(SUM(E597+F597)*12%,0)</f>
        <v>814</v>
      </c>
      <c r="R597" s="11">
        <v>0</v>
      </c>
      <c r="S597" s="28">
        <v>0</v>
      </c>
      <c r="T597" s="23">
        <v>0</v>
      </c>
      <c r="U597" s="23">
        <v>0</v>
      </c>
      <c r="V597" s="14">
        <f>P597-(M597+N597+O597+Q597+R597+S597+T597)</f>
        <v>17878</v>
      </c>
      <c r="W597" s="11"/>
      <c r="X597" s="116">
        <f>V597-W597</f>
        <v>17878</v>
      </c>
      <c r="Y597" s="118" t="s">
        <v>25</v>
      </c>
    </row>
    <row r="598" spans="1:25" hidden="1">
      <c r="A598" s="84">
        <v>43983</v>
      </c>
      <c r="B598" s="10">
        <v>41</v>
      </c>
      <c r="C598" s="37" t="s">
        <v>96</v>
      </c>
      <c r="D598" s="40" t="s">
        <v>88</v>
      </c>
      <c r="E598" s="11">
        <f>5681+483</f>
        <v>6164</v>
      </c>
      <c r="F598" s="12">
        <f>SUM(E598*10%)-0.4</f>
        <v>616.00000000000011</v>
      </c>
      <c r="G598" s="12">
        <f>SUM(E598*30%)+0.8</f>
        <v>1849.9999999999998</v>
      </c>
      <c r="H598" s="12">
        <f>SUM(E598*10%)-0.4</f>
        <v>616.00000000000011</v>
      </c>
      <c r="I598" s="12">
        <f>E598+F598+G598+H598</f>
        <v>9246</v>
      </c>
      <c r="J598" s="12">
        <v>0</v>
      </c>
      <c r="K598" s="12">
        <v>100</v>
      </c>
      <c r="L598" s="124">
        <f>SUM(I598:K598)</f>
        <v>9346</v>
      </c>
      <c r="M598" s="12">
        <v>0</v>
      </c>
      <c r="N598" s="12">
        <v>0</v>
      </c>
      <c r="O598" s="12">
        <f>ROUND(SUM(E598+F598)*13%,0)</f>
        <v>881</v>
      </c>
      <c r="P598" s="12">
        <f>SUM(I598:O598)</f>
        <v>19573</v>
      </c>
      <c r="Q598" s="12">
        <f>ROUND(SUM(E598+F598)*12%,0)</f>
        <v>814</v>
      </c>
      <c r="R598" s="11">
        <v>0</v>
      </c>
      <c r="S598" s="28">
        <v>0</v>
      </c>
      <c r="T598" s="23">
        <v>0</v>
      </c>
      <c r="U598" s="23">
        <v>0</v>
      </c>
      <c r="V598" s="14">
        <f>P598-(M598+N598+O598+Q598+R598+S598+T598)</f>
        <v>17878</v>
      </c>
      <c r="W598" s="70" t="s">
        <v>25</v>
      </c>
      <c r="X598" s="176"/>
      <c r="Y598" s="176"/>
    </row>
    <row r="599" spans="1:25" hidden="1">
      <c r="A599" s="84">
        <v>44013</v>
      </c>
      <c r="B599" s="10">
        <v>41</v>
      </c>
      <c r="C599" s="37" t="s">
        <v>96</v>
      </c>
      <c r="D599" s="40" t="s">
        <v>88</v>
      </c>
      <c r="E599" s="11">
        <f>5681+483</f>
        <v>6164</v>
      </c>
      <c r="F599" s="12">
        <f>SUM(E599*10%)-0.4</f>
        <v>616.00000000000011</v>
      </c>
      <c r="G599" s="12">
        <f>SUM(E599*30%)+0.8</f>
        <v>1849.9999999999998</v>
      </c>
      <c r="H599" s="12">
        <f>SUM(E599*10%)-0.4</f>
        <v>616.00000000000011</v>
      </c>
      <c r="I599" s="12">
        <f>E599+F599+G599+H599</f>
        <v>9246</v>
      </c>
      <c r="J599" s="12">
        <v>0</v>
      </c>
      <c r="K599" s="12">
        <v>100</v>
      </c>
      <c r="L599" s="124">
        <f>SUM(I599:K599)</f>
        <v>9346</v>
      </c>
      <c r="M599" s="12">
        <v>0</v>
      </c>
      <c r="N599" s="12">
        <v>0</v>
      </c>
      <c r="O599" s="12">
        <f>ROUND(SUM(E599+F599)*13%,0)</f>
        <v>881</v>
      </c>
      <c r="P599" s="12">
        <f>SUM(I599:O599)</f>
        <v>19573</v>
      </c>
      <c r="Q599" s="12">
        <f>ROUND(SUM(E599+F599)*12%,0)</f>
        <v>814</v>
      </c>
      <c r="R599" s="11">
        <v>0</v>
      </c>
      <c r="S599" s="28">
        <v>0</v>
      </c>
      <c r="T599" s="23">
        <v>0</v>
      </c>
      <c r="U599" s="23">
        <v>0</v>
      </c>
      <c r="V599" s="14">
        <f>P599-(M599+N599+O599+Q599+R599+S599+T599)</f>
        <v>17878</v>
      </c>
      <c r="W599" s="70" t="s">
        <v>25</v>
      </c>
      <c r="X599" s="176"/>
      <c r="Y599" s="176"/>
    </row>
    <row r="600" spans="1:25" hidden="1">
      <c r="A600" s="84">
        <v>44044</v>
      </c>
      <c r="B600" s="10">
        <v>40</v>
      </c>
      <c r="C600" s="37" t="s">
        <v>96</v>
      </c>
      <c r="D600" s="40" t="s">
        <v>88</v>
      </c>
      <c r="E600" s="11">
        <f>5681+483</f>
        <v>6164</v>
      </c>
      <c r="F600" s="12">
        <f>SUM(E600*10%)-0.4</f>
        <v>616.00000000000011</v>
      </c>
      <c r="G600" s="12">
        <f>SUM(E600*30%)+0.8</f>
        <v>1849.9999999999998</v>
      </c>
      <c r="H600" s="12">
        <f>SUM(E600*10%)-0.4</f>
        <v>616.00000000000011</v>
      </c>
      <c r="I600" s="12">
        <f>E600+F600+G600+H600</f>
        <v>9246</v>
      </c>
      <c r="J600" s="12">
        <v>0</v>
      </c>
      <c r="K600" s="12">
        <v>100</v>
      </c>
      <c r="L600" s="124">
        <f>SUM(I600:K600)</f>
        <v>9346</v>
      </c>
      <c r="M600" s="12">
        <v>0</v>
      </c>
      <c r="N600" s="12">
        <v>0</v>
      </c>
      <c r="O600" s="12">
        <f>ROUND(SUM(E600+F600)*13%,0)</f>
        <v>881</v>
      </c>
      <c r="P600" s="12">
        <f>SUM(I600:O600)</f>
        <v>19573</v>
      </c>
      <c r="Q600" s="12">
        <f>ROUND(SUM(E600+F600)*12%,0)</f>
        <v>814</v>
      </c>
      <c r="R600" s="11">
        <v>0</v>
      </c>
      <c r="S600" s="28">
        <v>0</v>
      </c>
      <c r="T600" s="23">
        <v>0</v>
      </c>
      <c r="U600" s="23">
        <v>0</v>
      </c>
      <c r="V600" s="14">
        <f>P600-(M600+N600+O600+Q600+R600+S600+T600)</f>
        <v>17878</v>
      </c>
      <c r="W600" s="70" t="s">
        <v>25</v>
      </c>
    </row>
    <row r="601" spans="1:25" hidden="1">
      <c r="A601" s="84">
        <v>44075</v>
      </c>
      <c r="B601" s="10">
        <v>40</v>
      </c>
      <c r="C601" s="37" t="s">
        <v>96</v>
      </c>
      <c r="D601" s="40" t="s">
        <v>88</v>
      </c>
      <c r="E601" s="27">
        <f>5681+483</f>
        <v>6164</v>
      </c>
      <c r="F601" s="12">
        <f>SUM(E601*10%)-0.4</f>
        <v>616.00000000000011</v>
      </c>
      <c r="G601" s="12">
        <f>SUM(E601*30%)+0.8</f>
        <v>1849.9999999999998</v>
      </c>
      <c r="H601" s="12">
        <f>SUM(E601*10%)-0.4</f>
        <v>616.00000000000011</v>
      </c>
      <c r="I601" s="12">
        <f>E601+F601+G601+H601</f>
        <v>9246</v>
      </c>
      <c r="J601" s="12">
        <v>0</v>
      </c>
      <c r="K601" s="12">
        <v>100</v>
      </c>
      <c r="L601" s="124">
        <f>SUM(I601:K601)</f>
        <v>9346</v>
      </c>
      <c r="M601" s="12">
        <v>0</v>
      </c>
      <c r="N601" s="12">
        <v>0</v>
      </c>
      <c r="O601" s="12">
        <f>ROUND(SUM(E601+F601)*13%,0)</f>
        <v>881</v>
      </c>
      <c r="P601" s="12">
        <f>SUM(I601:O601)</f>
        <v>19573</v>
      </c>
      <c r="Q601" s="12">
        <f>ROUND(SUM(E601+F601)*12%,0)</f>
        <v>814</v>
      </c>
      <c r="R601" s="11">
        <v>0</v>
      </c>
      <c r="S601" s="28">
        <v>0</v>
      </c>
      <c r="T601" s="23">
        <v>0</v>
      </c>
      <c r="U601" s="36">
        <v>0</v>
      </c>
      <c r="V601" s="14">
        <f>P601-(M601+N601+O601+Q601+R601+S601+T601)</f>
        <v>17878</v>
      </c>
      <c r="W601" s="70" t="s">
        <v>25</v>
      </c>
    </row>
    <row r="602" spans="1:25" hidden="1">
      <c r="A602" s="84">
        <v>44105</v>
      </c>
      <c r="B602" s="10">
        <v>40</v>
      </c>
      <c r="C602" s="37" t="s">
        <v>96</v>
      </c>
      <c r="D602" s="40" t="s">
        <v>88</v>
      </c>
      <c r="E602" s="11">
        <f>5681+483</f>
        <v>6164</v>
      </c>
      <c r="F602" s="12">
        <f>SUM(E602*10%)-0.4</f>
        <v>616.00000000000011</v>
      </c>
      <c r="G602" s="12">
        <f>SUM(E602*30%)+0.8</f>
        <v>1849.9999999999998</v>
      </c>
      <c r="H602" s="12">
        <f>SUM(E602*10%)-0.4</f>
        <v>616.00000000000011</v>
      </c>
      <c r="I602" s="12">
        <f>E602+F602+G602+H602</f>
        <v>9246</v>
      </c>
      <c r="J602" s="12">
        <v>0</v>
      </c>
      <c r="K602" s="12">
        <v>100</v>
      </c>
      <c r="L602" s="124">
        <f>SUM(I602:K602)</f>
        <v>9346</v>
      </c>
      <c r="M602" s="12">
        <v>0</v>
      </c>
      <c r="N602" s="12">
        <v>0</v>
      </c>
      <c r="O602" s="12">
        <f>ROUND(SUM(E602+F602)*13%,0)</f>
        <v>881</v>
      </c>
      <c r="P602" s="12">
        <f>SUM(I602:O602)</f>
        <v>19573</v>
      </c>
      <c r="Q602" s="12">
        <f>ROUND(SUM(E602+F602)*12%,0)</f>
        <v>814</v>
      </c>
      <c r="R602" s="11">
        <v>0</v>
      </c>
      <c r="S602" s="28">
        <v>0</v>
      </c>
      <c r="T602" s="23">
        <v>0</v>
      </c>
      <c r="U602" s="23">
        <v>0</v>
      </c>
      <c r="V602" s="14">
        <f>P602-(M602+N602+O602+Q602+R602+S602+T602)</f>
        <v>17878</v>
      </c>
      <c r="W602" s="70" t="s">
        <v>25</v>
      </c>
    </row>
    <row r="603" spans="1:25" hidden="1">
      <c r="A603" s="84">
        <v>44136</v>
      </c>
      <c r="B603" s="10">
        <v>39</v>
      </c>
      <c r="C603" s="37" t="s">
        <v>96</v>
      </c>
      <c r="D603" s="40" t="s">
        <v>88</v>
      </c>
      <c r="E603" s="27">
        <f>5681+483</f>
        <v>6164</v>
      </c>
      <c r="F603" s="12">
        <f>SUM(E603*10%)-0.4</f>
        <v>616.00000000000011</v>
      </c>
      <c r="G603" s="12">
        <f>SUM(E603*30%)+0.8</f>
        <v>1849.9999999999998</v>
      </c>
      <c r="H603" s="12">
        <f>SUM(E603*10%)-0.4</f>
        <v>616.00000000000011</v>
      </c>
      <c r="I603" s="12">
        <f>E603+F603+G603+H603</f>
        <v>9246</v>
      </c>
      <c r="J603" s="12">
        <v>0</v>
      </c>
      <c r="K603" s="12">
        <v>100</v>
      </c>
      <c r="L603" s="124">
        <f>SUM(I603:K603)</f>
        <v>9346</v>
      </c>
      <c r="M603" s="12">
        <v>0</v>
      </c>
      <c r="N603" s="12">
        <v>0</v>
      </c>
      <c r="O603" s="12">
        <f>ROUND(SUM(E603+F603)*13%,0)</f>
        <v>881</v>
      </c>
      <c r="P603" s="12">
        <f>SUM(I603:O603)</f>
        <v>19573</v>
      </c>
      <c r="Q603" s="12">
        <f>ROUND(SUM(E603+F603)*12%,0)</f>
        <v>814</v>
      </c>
      <c r="R603" s="11">
        <v>0</v>
      </c>
      <c r="S603" s="28">
        <v>0</v>
      </c>
      <c r="T603" s="23">
        <v>0</v>
      </c>
      <c r="U603" s="23">
        <v>0</v>
      </c>
      <c r="V603" s="14">
        <f>P603-(M603+N603+O603+Q603+R603+S603+T603)</f>
        <v>17878</v>
      </c>
      <c r="W603" s="70" t="s">
        <v>25</v>
      </c>
    </row>
    <row r="604" spans="1:25" hidden="1">
      <c r="A604" s="84">
        <v>43922</v>
      </c>
      <c r="B604" s="86">
        <v>29</v>
      </c>
      <c r="C604" s="100" t="s">
        <v>72</v>
      </c>
      <c r="D604" s="104" t="s">
        <v>62</v>
      </c>
      <c r="E604" s="213">
        <v>9130</v>
      </c>
      <c r="F604" s="12">
        <f>SUM(E604*10%)</f>
        <v>913</v>
      </c>
      <c r="G604" s="12">
        <f>SUM(E604*30%)</f>
        <v>2739</v>
      </c>
      <c r="H604" s="12">
        <f>SUM(E604*10%)</f>
        <v>913</v>
      </c>
      <c r="I604" s="12">
        <f>E604+F604+G604+H604</f>
        <v>13695</v>
      </c>
      <c r="J604" s="12">
        <v>0</v>
      </c>
      <c r="K604" s="12">
        <v>0</v>
      </c>
      <c r="L604" s="124">
        <f>SUM(I604:K604)</f>
        <v>13695</v>
      </c>
      <c r="M604" s="12">
        <v>0</v>
      </c>
      <c r="N604" s="12">
        <v>0</v>
      </c>
      <c r="O604" s="12">
        <f>ROUND(SUM(E604+F604)*13%,0)</f>
        <v>1306</v>
      </c>
      <c r="P604" s="12">
        <f>SUM(I604:O604)</f>
        <v>28696</v>
      </c>
      <c r="Q604" s="43">
        <f>ROUND(SUM(E604+F604)*12%,0)</f>
        <v>1205</v>
      </c>
      <c r="R604" s="42">
        <v>0</v>
      </c>
      <c r="S604" s="11">
        <v>0</v>
      </c>
      <c r="T604" s="11">
        <v>0</v>
      </c>
      <c r="U604" s="11">
        <v>0</v>
      </c>
      <c r="V604" s="14">
        <f>P604-(M604+N604+O604+Q604+R604+S604+T604)</f>
        <v>26185</v>
      </c>
      <c r="W604" s="11">
        <v>1500</v>
      </c>
      <c r="X604" s="116">
        <f>V604-W604</f>
        <v>24685</v>
      </c>
      <c r="Y604" s="122" t="s">
        <v>73</v>
      </c>
    </row>
    <row r="605" spans="1:25" hidden="1">
      <c r="A605" s="84">
        <v>43952</v>
      </c>
      <c r="B605" s="86">
        <v>29</v>
      </c>
      <c r="C605" s="100" t="s">
        <v>72</v>
      </c>
      <c r="D605" s="57" t="s">
        <v>62</v>
      </c>
      <c r="E605" s="67">
        <v>9130</v>
      </c>
      <c r="F605" s="12">
        <f>SUM(E605*10%)</f>
        <v>913</v>
      </c>
      <c r="G605" s="12">
        <f>SUM(E605*30%)</f>
        <v>2739</v>
      </c>
      <c r="H605" s="12">
        <f>SUM(E605*10%)</f>
        <v>913</v>
      </c>
      <c r="I605" s="12">
        <f>E605+F605+G605+H605</f>
        <v>13695</v>
      </c>
      <c r="J605" s="12">
        <v>0</v>
      </c>
      <c r="K605" s="12">
        <v>0</v>
      </c>
      <c r="L605" s="124">
        <f>SUM(I605:K605)</f>
        <v>13695</v>
      </c>
      <c r="M605" s="12">
        <v>0</v>
      </c>
      <c r="N605" s="12">
        <v>0</v>
      </c>
      <c r="O605" s="12">
        <f>ROUND(SUM(E605+F605)*13%,0)</f>
        <v>1306</v>
      </c>
      <c r="P605" s="12">
        <f>SUM(I605:O605)</f>
        <v>28696</v>
      </c>
      <c r="Q605" s="12">
        <f>ROUND(SUM(E605+F605)*12%,0)</f>
        <v>1205</v>
      </c>
      <c r="R605" s="11">
        <v>0</v>
      </c>
      <c r="S605" s="11">
        <v>0</v>
      </c>
      <c r="T605" s="11">
        <v>0</v>
      </c>
      <c r="U605" s="11">
        <v>0</v>
      </c>
      <c r="V605" s="14">
        <f>P605-(M605+N605+O605+Q605+R605+S605+T605)</f>
        <v>26185</v>
      </c>
      <c r="W605" s="11"/>
      <c r="X605" s="116">
        <f>V605-W605</f>
        <v>26185</v>
      </c>
      <c r="Y605" s="122" t="s">
        <v>73</v>
      </c>
    </row>
    <row r="606" spans="1:25" hidden="1">
      <c r="A606" s="84">
        <v>43983</v>
      </c>
      <c r="B606" s="86">
        <v>28</v>
      </c>
      <c r="C606" s="56" t="s">
        <v>72</v>
      </c>
      <c r="D606" s="57" t="s">
        <v>62</v>
      </c>
      <c r="E606" s="67">
        <v>9130</v>
      </c>
      <c r="F606" s="12">
        <f>SUM(E606*10%)</f>
        <v>913</v>
      </c>
      <c r="G606" s="12">
        <f>SUM(E606*30%)</f>
        <v>2739</v>
      </c>
      <c r="H606" s="12">
        <f>SUM(E606*10%)</f>
        <v>913</v>
      </c>
      <c r="I606" s="12">
        <f>E606+F606+G606+H606</f>
        <v>13695</v>
      </c>
      <c r="J606" s="12">
        <v>0</v>
      </c>
      <c r="K606" s="12">
        <v>0</v>
      </c>
      <c r="L606" s="124">
        <f>SUM(I606:K606)</f>
        <v>13695</v>
      </c>
      <c r="M606" s="12">
        <v>0</v>
      </c>
      <c r="N606" s="12">
        <v>0</v>
      </c>
      <c r="O606" s="12">
        <f>ROUND(SUM(E606+F606)*13%,0)</f>
        <v>1306</v>
      </c>
      <c r="P606" s="12">
        <f>SUM(I606:O606)</f>
        <v>28696</v>
      </c>
      <c r="Q606" s="12">
        <f>ROUND(SUM(E606+F606)*12%,0)</f>
        <v>1205</v>
      </c>
      <c r="R606" s="11">
        <v>0</v>
      </c>
      <c r="S606" s="11">
        <v>0</v>
      </c>
      <c r="T606" s="11">
        <v>0</v>
      </c>
      <c r="U606" s="11">
        <v>0</v>
      </c>
      <c r="V606" s="14">
        <f>P606-(M606+N606+O606+Q606+R606+S606+T606)</f>
        <v>26185</v>
      </c>
      <c r="W606" s="50" t="s">
        <v>73</v>
      </c>
      <c r="X606" s="176"/>
      <c r="Y606" s="176"/>
    </row>
    <row r="607" spans="1:25" hidden="1">
      <c r="A607" s="84">
        <v>44013</v>
      </c>
      <c r="B607" s="86">
        <v>29</v>
      </c>
      <c r="C607" s="56" t="s">
        <v>72</v>
      </c>
      <c r="D607" s="57" t="s">
        <v>62</v>
      </c>
      <c r="E607" s="67">
        <v>9130</v>
      </c>
      <c r="F607" s="59">
        <f>SUM(E607*10%)</f>
        <v>913</v>
      </c>
      <c r="G607" s="59">
        <f>SUM(E607*30%)</f>
        <v>2739</v>
      </c>
      <c r="H607" s="59">
        <f>SUM(E607*10%)</f>
        <v>913</v>
      </c>
      <c r="I607" s="12">
        <f>E607+F607+G607+H607</f>
        <v>13695</v>
      </c>
      <c r="J607" s="59">
        <v>0</v>
      </c>
      <c r="K607" s="59">
        <v>0</v>
      </c>
      <c r="L607" s="124">
        <f>SUM(I607:K607)</f>
        <v>13695</v>
      </c>
      <c r="M607" s="12">
        <v>0</v>
      </c>
      <c r="N607" s="59">
        <v>0</v>
      </c>
      <c r="O607" s="12">
        <f>ROUND(SUM(E607+F607)*13%,0)</f>
        <v>1306</v>
      </c>
      <c r="P607" s="12">
        <f>SUM(I607:O607)</f>
        <v>28696</v>
      </c>
      <c r="Q607" s="59">
        <f>ROUND(SUM(E607+F607)*12%,0)</f>
        <v>1205</v>
      </c>
      <c r="R607" s="11">
        <v>0</v>
      </c>
      <c r="S607" s="14">
        <v>0</v>
      </c>
      <c r="T607" s="14">
        <v>0</v>
      </c>
      <c r="U607" s="14">
        <v>0</v>
      </c>
      <c r="V607" s="14">
        <f>P607-(M607+N607+O607+Q607+R607+S607+T607)</f>
        <v>26185</v>
      </c>
      <c r="W607" s="50" t="s">
        <v>73</v>
      </c>
      <c r="X607" s="176"/>
      <c r="Y607" s="176"/>
    </row>
    <row r="608" spans="1:25" hidden="1">
      <c r="A608" s="84">
        <v>44044</v>
      </c>
      <c r="B608" s="10">
        <v>57</v>
      </c>
      <c r="C608" s="72" t="s">
        <v>72</v>
      </c>
      <c r="D608" s="40"/>
      <c r="E608" s="11">
        <v>9130</v>
      </c>
      <c r="F608" s="12">
        <f>SUM(E608*10%)</f>
        <v>913</v>
      </c>
      <c r="G608" s="12">
        <f>SUM(E608*30%)</f>
        <v>2739</v>
      </c>
      <c r="H608" s="12">
        <f>SUM(E608*10%)</f>
        <v>913</v>
      </c>
      <c r="I608" s="12">
        <f>E608+F608+G608+H608</f>
        <v>13695</v>
      </c>
      <c r="J608" s="12">
        <v>0</v>
      </c>
      <c r="K608" s="12">
        <v>0</v>
      </c>
      <c r="L608" s="124">
        <f>SUM(I608:K608)</f>
        <v>13695</v>
      </c>
      <c r="M608" s="12">
        <v>0</v>
      </c>
      <c r="N608" s="12">
        <v>0</v>
      </c>
      <c r="O608" s="12">
        <f>ROUND(SUM(E608+F608)*13%,0)</f>
        <v>1306</v>
      </c>
      <c r="P608" s="12">
        <f>SUM(I608:O608)</f>
        <v>28696</v>
      </c>
      <c r="Q608" s="12">
        <f>ROUND(SUM(E608+F608)*12%,0)</f>
        <v>1205</v>
      </c>
      <c r="R608" s="11">
        <v>0</v>
      </c>
      <c r="S608" s="11">
        <v>0</v>
      </c>
      <c r="T608" s="11">
        <v>0</v>
      </c>
      <c r="U608" s="11">
        <v>0</v>
      </c>
      <c r="V608" s="14">
        <f>P608-(M608+N608+O608+Q608+R608+S608+T608)</f>
        <v>26185</v>
      </c>
      <c r="W608" s="50" t="s">
        <v>73</v>
      </c>
    </row>
    <row r="609" spans="1:25" hidden="1">
      <c r="A609" s="84">
        <v>44075</v>
      </c>
      <c r="B609" s="49">
        <v>56</v>
      </c>
      <c r="C609" s="72" t="s">
        <v>72</v>
      </c>
      <c r="D609" s="40" t="s">
        <v>145</v>
      </c>
      <c r="E609" s="11">
        <v>9130</v>
      </c>
      <c r="F609" s="12">
        <f>SUM(E609*10%)</f>
        <v>913</v>
      </c>
      <c r="G609" s="12">
        <f>SUM(E609*30%)</f>
        <v>2739</v>
      </c>
      <c r="H609" s="12">
        <f>SUM(E609*10%)</f>
        <v>913</v>
      </c>
      <c r="I609" s="12">
        <f>E609+F609+G609+H609</f>
        <v>13695</v>
      </c>
      <c r="J609" s="12">
        <v>0</v>
      </c>
      <c r="K609" s="12">
        <v>0</v>
      </c>
      <c r="L609" s="124">
        <f>SUM(I609:K609)</f>
        <v>13695</v>
      </c>
      <c r="M609" s="12">
        <v>0</v>
      </c>
      <c r="N609" s="12">
        <v>0</v>
      </c>
      <c r="O609" s="12">
        <f>ROUND(SUM(E609+F609)*13%,0)</f>
        <v>1306</v>
      </c>
      <c r="P609" s="12">
        <f>SUM(I609:O609)</f>
        <v>28696</v>
      </c>
      <c r="Q609" s="12">
        <f>ROUND(SUM(E609+F609)*12%,0)</f>
        <v>1205</v>
      </c>
      <c r="R609" s="11">
        <v>0</v>
      </c>
      <c r="S609" s="11">
        <v>0</v>
      </c>
      <c r="T609" s="11">
        <v>0</v>
      </c>
      <c r="U609" s="11">
        <v>0</v>
      </c>
      <c r="V609" s="14">
        <f>P609-(M609+N609+O609+Q609+R609+S609+T609)</f>
        <v>26185</v>
      </c>
      <c r="W609" s="50" t="s">
        <v>73</v>
      </c>
    </row>
    <row r="610" spans="1:25" hidden="1">
      <c r="A610" s="84">
        <v>44105</v>
      </c>
      <c r="B610" s="49">
        <v>56</v>
      </c>
      <c r="C610" s="75" t="s">
        <v>72</v>
      </c>
      <c r="D610" s="40" t="s">
        <v>145</v>
      </c>
      <c r="E610" s="14">
        <f>9130+776</f>
        <v>9906</v>
      </c>
      <c r="F610" s="12">
        <f>SUM(E610*10%)+0.4</f>
        <v>991</v>
      </c>
      <c r="G610" s="12">
        <f>SUM(E610*30%)+0.2</f>
        <v>2971.9999999999995</v>
      </c>
      <c r="H610" s="12">
        <f>SUM(E610*10%)+0.4</f>
        <v>991</v>
      </c>
      <c r="I610" s="12">
        <f>E610+F610+G610+H610</f>
        <v>14860</v>
      </c>
      <c r="J610" s="12">
        <v>0</v>
      </c>
      <c r="K610" s="12">
        <v>0</v>
      </c>
      <c r="L610" s="124">
        <f>SUM(I610:K610)</f>
        <v>14860</v>
      </c>
      <c r="M610" s="12">
        <v>0</v>
      </c>
      <c r="N610" s="12">
        <v>0</v>
      </c>
      <c r="O610" s="12">
        <f>ROUND(SUM(E610+F610)*13%,0)</f>
        <v>1417</v>
      </c>
      <c r="P610" s="12">
        <f>SUM(I610:O610)</f>
        <v>31137</v>
      </c>
      <c r="Q610" s="12">
        <f>ROUND(SUM(E610+F610)*12%,0)</f>
        <v>1308</v>
      </c>
      <c r="R610" s="11">
        <v>0</v>
      </c>
      <c r="S610" s="11">
        <v>0</v>
      </c>
      <c r="T610" s="11">
        <v>0</v>
      </c>
      <c r="U610" s="11">
        <v>0</v>
      </c>
      <c r="V610" s="14">
        <f>P610-(M610+N610+O610+Q610+R610+S610+T610)</f>
        <v>28412</v>
      </c>
      <c r="W610" s="50" t="s">
        <v>73</v>
      </c>
    </row>
    <row r="611" spans="1:25" hidden="1">
      <c r="A611" s="84">
        <v>44136</v>
      </c>
      <c r="B611" s="49">
        <v>55</v>
      </c>
      <c r="C611" s="75" t="s">
        <v>72</v>
      </c>
      <c r="D611" s="40" t="s">
        <v>145</v>
      </c>
      <c r="E611" s="14">
        <f>9130+776</f>
        <v>9906</v>
      </c>
      <c r="F611" s="12">
        <f>SUM(E611*10%)+0.4</f>
        <v>991</v>
      </c>
      <c r="G611" s="12">
        <f>SUM(E611*30%)+0.2</f>
        <v>2971.9999999999995</v>
      </c>
      <c r="H611" s="12">
        <f>SUM(E611*10%)+0.4</f>
        <v>991</v>
      </c>
      <c r="I611" s="12">
        <f>E611+F611+G611+H611</f>
        <v>14860</v>
      </c>
      <c r="J611" s="12">
        <v>0</v>
      </c>
      <c r="K611" s="12">
        <v>0</v>
      </c>
      <c r="L611" s="124">
        <f>SUM(I611:K611)</f>
        <v>14860</v>
      </c>
      <c r="M611" s="12">
        <v>0</v>
      </c>
      <c r="N611" s="12">
        <v>0</v>
      </c>
      <c r="O611" s="12">
        <f>ROUND(SUM(E611+F611)*13%,0)</f>
        <v>1417</v>
      </c>
      <c r="P611" s="12">
        <f>SUM(I611:O611)</f>
        <v>31137</v>
      </c>
      <c r="Q611" s="12">
        <f>ROUND(SUM(E611+F611)*12%,0)</f>
        <v>1308</v>
      </c>
      <c r="R611" s="11">
        <v>0</v>
      </c>
      <c r="S611" s="11">
        <v>0</v>
      </c>
      <c r="T611" s="11">
        <v>0</v>
      </c>
      <c r="U611" s="11">
        <v>0</v>
      </c>
      <c r="V611" s="14">
        <f>P611-(M611+N611+O611+Q611+R611+S611+T611)</f>
        <v>28412</v>
      </c>
      <c r="W611" s="50" t="s">
        <v>73</v>
      </c>
    </row>
    <row r="612" spans="1:25" hidden="1">
      <c r="A612" s="84">
        <v>43922</v>
      </c>
      <c r="B612" s="89">
        <v>30</v>
      </c>
      <c r="C612" s="9" t="s">
        <v>74</v>
      </c>
      <c r="D612" s="10" t="s">
        <v>24</v>
      </c>
      <c r="E612" s="14">
        <f>18615+1280</f>
        <v>19895</v>
      </c>
      <c r="F612" s="12">
        <f>SUM(E612*10%)+0.5</f>
        <v>1990</v>
      </c>
      <c r="G612" s="12">
        <f>SUM(E612*30%)+0.5</f>
        <v>5969</v>
      </c>
      <c r="H612" s="12">
        <f>SUM(E612*10%)+0.5</f>
        <v>1990</v>
      </c>
      <c r="I612" s="12">
        <f>E612+F612+G612+H612</f>
        <v>29844</v>
      </c>
      <c r="J612" s="12">
        <v>800</v>
      </c>
      <c r="K612" s="12">
        <v>500</v>
      </c>
      <c r="L612" s="124">
        <f>SUM(I612:K612)</f>
        <v>31144</v>
      </c>
      <c r="M612" s="12">
        <f>ROUND(SUM(E612+F612)/12,0)</f>
        <v>1824</v>
      </c>
      <c r="N612" s="12">
        <v>185</v>
      </c>
      <c r="O612" s="12">
        <f>ROUND(SUM(E612+F612)*12.5%,0)+75</f>
        <v>2811</v>
      </c>
      <c r="P612" s="12">
        <f>SUM(I612:O612)</f>
        <v>67108</v>
      </c>
      <c r="Q612" s="12">
        <f>ROUND(SUM(E612+F612)*12%,0)</f>
        <v>2626</v>
      </c>
      <c r="R612" s="11">
        <v>0</v>
      </c>
      <c r="S612" s="28">
        <v>200</v>
      </c>
      <c r="T612" s="23">
        <v>0</v>
      </c>
      <c r="U612" s="23">
        <v>0</v>
      </c>
      <c r="V612" s="14">
        <f>P612-(M612+N612+O612+Q612+R612+S612+T612)</f>
        <v>59462</v>
      </c>
      <c r="W612" s="11">
        <v>1200</v>
      </c>
      <c r="X612" s="116">
        <f>V612-W612</f>
        <v>58262</v>
      </c>
      <c r="Y612" s="121" t="s">
        <v>25</v>
      </c>
    </row>
    <row r="613" spans="1:25" hidden="1">
      <c r="A613" s="84">
        <v>43952</v>
      </c>
      <c r="B613" s="89">
        <v>30</v>
      </c>
      <c r="C613" s="9" t="s">
        <v>74</v>
      </c>
      <c r="D613" s="10" t="s">
        <v>24</v>
      </c>
      <c r="E613" s="14">
        <f>18615+1280</f>
        <v>19895</v>
      </c>
      <c r="F613" s="12">
        <f>SUM(E613*10%)+0.5</f>
        <v>1990</v>
      </c>
      <c r="G613" s="12">
        <f>SUM(E613*30%)+0.5</f>
        <v>5969</v>
      </c>
      <c r="H613" s="12">
        <f>SUM(E613*10%)+0.5</f>
        <v>1990</v>
      </c>
      <c r="I613" s="12">
        <f>E613+F613+G613+H613</f>
        <v>29844</v>
      </c>
      <c r="J613" s="12">
        <v>800</v>
      </c>
      <c r="K613" s="12">
        <v>500</v>
      </c>
      <c r="L613" s="124">
        <f>SUM(I613:K613)</f>
        <v>31144</v>
      </c>
      <c r="M613" s="12">
        <f>ROUND(SUM(E613+F613)/12,0)</f>
        <v>1824</v>
      </c>
      <c r="N613" s="12">
        <v>185</v>
      </c>
      <c r="O613" s="12">
        <f>ROUND(SUM(E613+F613)*12.5%,0)+75</f>
        <v>2811</v>
      </c>
      <c r="P613" s="12">
        <f>SUM(I613:O613)</f>
        <v>67108</v>
      </c>
      <c r="Q613" s="12">
        <f>ROUND(SUM(E613+F613)*12%,0)</f>
        <v>2626</v>
      </c>
      <c r="R613" s="11">
        <v>0</v>
      </c>
      <c r="S613" s="28">
        <v>200</v>
      </c>
      <c r="T613" s="23">
        <v>0</v>
      </c>
      <c r="U613" s="23">
        <v>0</v>
      </c>
      <c r="V613" s="14">
        <f>P613-(M613+N613+O613+Q613+R613+S613+T613)</f>
        <v>59462</v>
      </c>
      <c r="W613" s="11"/>
      <c r="X613" s="116">
        <f>V613-W613</f>
        <v>59462</v>
      </c>
      <c r="Y613" s="121" t="s">
        <v>25</v>
      </c>
    </row>
    <row r="614" spans="1:25" hidden="1">
      <c r="A614" s="84">
        <v>43983</v>
      </c>
      <c r="B614" s="89">
        <v>29</v>
      </c>
      <c r="C614" s="9" t="s">
        <v>74</v>
      </c>
      <c r="D614" s="10" t="s">
        <v>24</v>
      </c>
      <c r="E614" s="14">
        <f>18615+1280</f>
        <v>19895</v>
      </c>
      <c r="F614" s="12">
        <f>SUM(E614*10%)+0.5</f>
        <v>1990</v>
      </c>
      <c r="G614" s="12">
        <f>SUM(E614*30%)+0.5</f>
        <v>5969</v>
      </c>
      <c r="H614" s="12">
        <f>SUM(E614*10%)+0.5</f>
        <v>1990</v>
      </c>
      <c r="I614" s="12">
        <f>E614+F614+G614+H614</f>
        <v>29844</v>
      </c>
      <c r="J614" s="12">
        <v>800</v>
      </c>
      <c r="K614" s="12">
        <v>500</v>
      </c>
      <c r="L614" s="124">
        <f>SUM(I614:K614)</f>
        <v>31144</v>
      </c>
      <c r="M614" s="12">
        <f>ROUND(SUM(E614+F614)/12,0)</f>
        <v>1824</v>
      </c>
      <c r="N614" s="12">
        <v>185</v>
      </c>
      <c r="O614" s="12">
        <f>ROUND(SUM(E614+F614)*12.5%,0)+75</f>
        <v>2811</v>
      </c>
      <c r="P614" s="12">
        <f>SUM(I614:O614)</f>
        <v>67108</v>
      </c>
      <c r="Q614" s="12">
        <f>ROUND(SUM(E614+F614)*12%,0)</f>
        <v>2626</v>
      </c>
      <c r="R614" s="11">
        <v>0</v>
      </c>
      <c r="S614" s="28">
        <v>200</v>
      </c>
      <c r="T614" s="23">
        <v>0</v>
      </c>
      <c r="U614" s="23">
        <v>0</v>
      </c>
      <c r="V614" s="14">
        <f>P614-(M614+N614+O614+Q614+R614+S614+T614)</f>
        <v>59462</v>
      </c>
      <c r="W614" s="30" t="s">
        <v>25</v>
      </c>
    </row>
    <row r="615" spans="1:25" hidden="1">
      <c r="A615" s="84">
        <v>44013</v>
      </c>
      <c r="B615" s="89">
        <v>16</v>
      </c>
      <c r="C615" s="9" t="s">
        <v>74</v>
      </c>
      <c r="D615" s="10" t="s">
        <v>126</v>
      </c>
      <c r="E615" s="14">
        <f>18615+1280+1280+1280</f>
        <v>22455</v>
      </c>
      <c r="F615" s="12">
        <f>SUM(E615*10%)+0.5</f>
        <v>2246</v>
      </c>
      <c r="G615" s="12">
        <f>SUM(E615*30%)+0.5</f>
        <v>6737</v>
      </c>
      <c r="H615" s="12">
        <f>SUM(E615*10%)+0.5</f>
        <v>2246</v>
      </c>
      <c r="I615" s="12">
        <f>E615+F615+G615+H615</f>
        <v>33684</v>
      </c>
      <c r="J615" s="12">
        <v>800</v>
      </c>
      <c r="K615" s="12">
        <v>500</v>
      </c>
      <c r="L615" s="124">
        <f>SUM(I615:K615)</f>
        <v>34984</v>
      </c>
      <c r="M615" s="12">
        <f>ROUND(SUM(E615+F615)/12,0)</f>
        <v>2058</v>
      </c>
      <c r="N615" s="12">
        <v>185</v>
      </c>
      <c r="O615" s="12">
        <f>ROUND(SUM(E615+F615)*12.5%,0)+75</f>
        <v>3163</v>
      </c>
      <c r="P615" s="12">
        <f>SUM(I615:O615)</f>
        <v>75374</v>
      </c>
      <c r="Q615" s="12">
        <f>ROUND(SUM(E615+F615)*12%,0)</f>
        <v>2964</v>
      </c>
      <c r="R615" s="11">
        <v>0</v>
      </c>
      <c r="S615" s="28">
        <v>200</v>
      </c>
      <c r="T615" s="23">
        <v>0</v>
      </c>
      <c r="U615" s="23">
        <v>0</v>
      </c>
      <c r="V615" s="14">
        <f>P615-(M615+N615+O615+Q615+R615+S615+T615)</f>
        <v>66804</v>
      </c>
      <c r="W615" s="30" t="s">
        <v>25</v>
      </c>
    </row>
    <row r="616" spans="1:25" hidden="1">
      <c r="A616" s="84">
        <v>44044</v>
      </c>
      <c r="B616" s="89">
        <v>16</v>
      </c>
      <c r="C616" s="9" t="s">
        <v>74</v>
      </c>
      <c r="D616" s="10" t="s">
        <v>126</v>
      </c>
      <c r="E616" s="14">
        <f>18615+1280+1280+1280</f>
        <v>22455</v>
      </c>
      <c r="F616" s="12">
        <f>SUM(E616*10%)+0.5</f>
        <v>2246</v>
      </c>
      <c r="G616" s="12">
        <f>SUM(E616*30%)+0.5</f>
        <v>6737</v>
      </c>
      <c r="H616" s="12">
        <f>SUM(E616*10%)+0.5</f>
        <v>2246</v>
      </c>
      <c r="I616" s="12">
        <f>E616+F616+G616+H616</f>
        <v>33684</v>
      </c>
      <c r="J616" s="12">
        <v>800</v>
      </c>
      <c r="K616" s="12">
        <v>500</v>
      </c>
      <c r="L616" s="124">
        <f>SUM(I616:K616)</f>
        <v>34984</v>
      </c>
      <c r="M616" s="12">
        <f>ROUND(SUM(E616+F616)/12,0)</f>
        <v>2058</v>
      </c>
      <c r="N616" s="12">
        <v>185</v>
      </c>
      <c r="O616" s="12">
        <f>ROUND(SUM(E616+F616)*12.5%,0)+75</f>
        <v>3163</v>
      </c>
      <c r="P616" s="12">
        <f>SUM(I616:O616)</f>
        <v>75374</v>
      </c>
      <c r="Q616" s="12">
        <f>ROUND(SUM(E616+F616)*12%,0)</f>
        <v>2964</v>
      </c>
      <c r="R616" s="11">
        <v>0</v>
      </c>
      <c r="S616" s="60">
        <v>200</v>
      </c>
      <c r="T616" s="36">
        <v>0</v>
      </c>
      <c r="U616" s="36">
        <v>0</v>
      </c>
      <c r="V616" s="14">
        <f>P616-(M616+N616+O616+Q616+R616+S616+T616)</f>
        <v>66804</v>
      </c>
      <c r="W616" s="30" t="s">
        <v>25</v>
      </c>
    </row>
    <row r="617" spans="1:25" hidden="1">
      <c r="A617" s="84">
        <v>44075</v>
      </c>
      <c r="B617" s="89">
        <v>16</v>
      </c>
      <c r="C617" s="9" t="s">
        <v>74</v>
      </c>
      <c r="D617" s="10" t="s">
        <v>126</v>
      </c>
      <c r="E617" s="14">
        <f>18615+1280+1280+1280</f>
        <v>22455</v>
      </c>
      <c r="F617" s="12">
        <f>SUM(E617*10%)+0.5</f>
        <v>2246</v>
      </c>
      <c r="G617" s="12">
        <f>SUM(E617*30%)+0.5</f>
        <v>6737</v>
      </c>
      <c r="H617" s="12">
        <f>SUM(E617*10%)+0.5</f>
        <v>2246</v>
      </c>
      <c r="I617" s="12">
        <f>E617+F617+G617+H617</f>
        <v>33684</v>
      </c>
      <c r="J617" s="12">
        <v>800</v>
      </c>
      <c r="K617" s="12">
        <v>500</v>
      </c>
      <c r="L617" s="124">
        <f>SUM(I617:K617)</f>
        <v>34984</v>
      </c>
      <c r="M617" s="12">
        <f>ROUND(SUM(E617+F617)/12,0)</f>
        <v>2058</v>
      </c>
      <c r="N617" s="12">
        <v>185</v>
      </c>
      <c r="O617" s="12">
        <f>ROUND(SUM(E617+F617)*12.5%,0)+75</f>
        <v>3163</v>
      </c>
      <c r="P617" s="12">
        <f>SUM(I617:O617)</f>
        <v>75374</v>
      </c>
      <c r="Q617" s="12">
        <f>ROUND(SUM(E617+F617)*12%,0)</f>
        <v>2964</v>
      </c>
      <c r="R617" s="11">
        <v>0</v>
      </c>
      <c r="S617" s="28">
        <v>200</v>
      </c>
      <c r="T617" s="23">
        <v>0</v>
      </c>
      <c r="U617" s="23">
        <v>0</v>
      </c>
      <c r="V617" s="14">
        <f>P617-(M617+N617+O617+Q617+R617+S617+T617)</f>
        <v>66804</v>
      </c>
      <c r="W617" s="30" t="s">
        <v>25</v>
      </c>
      <c r="X617" s="176"/>
      <c r="Y617" s="176"/>
    </row>
    <row r="618" spans="1:25" hidden="1">
      <c r="A618" s="84">
        <v>44105</v>
      </c>
      <c r="B618" s="89">
        <v>16</v>
      </c>
      <c r="C618" s="9" t="s">
        <v>74</v>
      </c>
      <c r="D618" s="10" t="s">
        <v>126</v>
      </c>
      <c r="E618" s="14">
        <f>18615+1280+1280+1280</f>
        <v>22455</v>
      </c>
      <c r="F618" s="12">
        <f>SUM(E618*10%)+0.5</f>
        <v>2246</v>
      </c>
      <c r="G618" s="12">
        <f>SUM(E618*30%)+0.5</f>
        <v>6737</v>
      </c>
      <c r="H618" s="12">
        <f>SUM(E618*10%)+0.5</f>
        <v>2246</v>
      </c>
      <c r="I618" s="12">
        <f>E618+F618+G618+H618</f>
        <v>33684</v>
      </c>
      <c r="J618" s="12">
        <v>800</v>
      </c>
      <c r="K618" s="12">
        <v>500</v>
      </c>
      <c r="L618" s="124">
        <f>SUM(I618:K618)</f>
        <v>34984</v>
      </c>
      <c r="M618" s="12">
        <f>ROUND(SUM(E618+F618)/12,0)</f>
        <v>2058</v>
      </c>
      <c r="N618" s="12">
        <v>185</v>
      </c>
      <c r="O618" s="12">
        <f>ROUND(SUM(E618+F618)*12.5%,0)+75</f>
        <v>3163</v>
      </c>
      <c r="P618" s="12">
        <f>SUM(I618:O618)</f>
        <v>75374</v>
      </c>
      <c r="Q618" s="12">
        <f>ROUND(SUM(E618+F618)*12%,0)</f>
        <v>2964</v>
      </c>
      <c r="R618" s="11">
        <v>0</v>
      </c>
      <c r="S618" s="28">
        <v>200</v>
      </c>
      <c r="T618" s="23">
        <v>0</v>
      </c>
      <c r="U618" s="23">
        <v>0</v>
      </c>
      <c r="V618" s="14">
        <f>P618-(M618+N618+O618+Q618+R618+S618+T618)</f>
        <v>66804</v>
      </c>
      <c r="W618" s="30" t="s">
        <v>25</v>
      </c>
      <c r="X618" s="176"/>
      <c r="Y618" s="176"/>
    </row>
    <row r="619" spans="1:25" hidden="1">
      <c r="A619" s="84">
        <v>44136</v>
      </c>
      <c r="B619" s="89">
        <v>16</v>
      </c>
      <c r="C619" s="9" t="s">
        <v>74</v>
      </c>
      <c r="D619" s="10" t="s">
        <v>126</v>
      </c>
      <c r="E619" s="14">
        <f>18615+1280+1280+1280</f>
        <v>22455</v>
      </c>
      <c r="F619" s="12">
        <f>SUM(E619*10%)+0.5</f>
        <v>2246</v>
      </c>
      <c r="G619" s="12">
        <f>SUM(E619*30%)+0.5</f>
        <v>6737</v>
      </c>
      <c r="H619" s="12">
        <f>SUM(E619*10%)+0.5</f>
        <v>2246</v>
      </c>
      <c r="I619" s="12">
        <f>E619+F619+G619+H619</f>
        <v>33684</v>
      </c>
      <c r="J619" s="12">
        <v>800</v>
      </c>
      <c r="K619" s="12">
        <v>500</v>
      </c>
      <c r="L619" s="124">
        <f>SUM(I619:K619)</f>
        <v>34984</v>
      </c>
      <c r="M619" s="12">
        <f>ROUND(SUM(E619+F619)/12,0)</f>
        <v>2058</v>
      </c>
      <c r="N619" s="12">
        <v>185</v>
      </c>
      <c r="O619" s="12">
        <f>ROUND(SUM(E619+F619)*12.5%,0)+75</f>
        <v>3163</v>
      </c>
      <c r="P619" s="12">
        <f>SUM(I619:O619)</f>
        <v>75374</v>
      </c>
      <c r="Q619" s="12">
        <f>ROUND(SUM(E619+F619)*12%,0)</f>
        <v>2964</v>
      </c>
      <c r="R619" s="11">
        <v>0</v>
      </c>
      <c r="S619" s="28">
        <v>200</v>
      </c>
      <c r="T619" s="23">
        <v>0</v>
      </c>
      <c r="U619" s="23">
        <v>0</v>
      </c>
      <c r="V619" s="14">
        <f>P619-(M619+N619+O619+Q619+R619+S619+T619)</f>
        <v>66804</v>
      </c>
      <c r="W619" s="30" t="s">
        <v>25</v>
      </c>
    </row>
    <row r="620" spans="1:25" hidden="1">
      <c r="A620" s="84">
        <v>44166</v>
      </c>
      <c r="B620" s="89">
        <v>17</v>
      </c>
      <c r="C620" s="9" t="s">
        <v>74</v>
      </c>
      <c r="D620" s="10" t="s">
        <v>126</v>
      </c>
      <c r="E620" s="14">
        <f>18615+1280+1280+1280</f>
        <v>22455</v>
      </c>
      <c r="F620" s="12">
        <f>SUM(E620*10%)+0.5</f>
        <v>2246</v>
      </c>
      <c r="G620" s="12">
        <f>SUM(E620*30%)+0.5</f>
        <v>6737</v>
      </c>
      <c r="H620" s="12">
        <f>SUM(E620*10%)+0.5</f>
        <v>2246</v>
      </c>
      <c r="I620" s="12">
        <f>E620+F620+G620+H620</f>
        <v>33684</v>
      </c>
      <c r="J620" s="12">
        <v>800</v>
      </c>
      <c r="K620" s="12">
        <v>500</v>
      </c>
      <c r="L620" s="124">
        <f>SUM(I620:K620)</f>
        <v>34984</v>
      </c>
      <c r="M620" s="12">
        <f>ROUND(SUM(E620+F620)/12,0)</f>
        <v>2058</v>
      </c>
      <c r="N620" s="12">
        <v>185</v>
      </c>
      <c r="O620" s="12">
        <f>ROUND(SUM(E620+F620)*12.5%,0)+75</f>
        <v>3163</v>
      </c>
      <c r="P620" s="12">
        <f>SUM(I620:O620)</f>
        <v>75374</v>
      </c>
      <c r="Q620" s="12">
        <f>ROUND(SUM(E620+F620)*12%,0)</f>
        <v>2964</v>
      </c>
      <c r="R620" s="11">
        <v>0</v>
      </c>
      <c r="S620" s="28">
        <v>200</v>
      </c>
      <c r="T620" s="23">
        <v>0</v>
      </c>
      <c r="U620" s="23">
        <v>0</v>
      </c>
      <c r="V620" s="14">
        <f>P620-(M620+N620+O620+Q620+R620+S620+T620)</f>
        <v>66804</v>
      </c>
      <c r="W620" s="30" t="s">
        <v>25</v>
      </c>
    </row>
    <row r="621" spans="1:25" hidden="1">
      <c r="A621" s="84">
        <v>44197</v>
      </c>
      <c r="B621" s="199">
        <v>18</v>
      </c>
      <c r="C621" s="9" t="s">
        <v>74</v>
      </c>
      <c r="D621" s="126" t="s">
        <v>126</v>
      </c>
      <c r="E621" s="127">
        <f>18615+1280+1280+1280</f>
        <v>22455</v>
      </c>
      <c r="F621" s="132">
        <f>SUM(E621*10%)+0.5</f>
        <v>2246</v>
      </c>
      <c r="G621" s="132">
        <f>SUM(E621*30%)+0.5</f>
        <v>6737</v>
      </c>
      <c r="H621" s="132">
        <f>SUM(E621*10%)+0.5</f>
        <v>2246</v>
      </c>
      <c r="I621" s="128">
        <f>E621+F621+G621+H621</f>
        <v>33684</v>
      </c>
      <c r="J621" s="132">
        <v>800</v>
      </c>
      <c r="K621" s="132">
        <v>500</v>
      </c>
      <c r="L621" s="124">
        <f>SUM(I621:K621)</f>
        <v>34984</v>
      </c>
      <c r="M621" s="132">
        <f>ROUND(SUM(E621+F621)/12,0)</f>
        <v>2058</v>
      </c>
      <c r="N621" s="132">
        <v>185</v>
      </c>
      <c r="O621" s="128">
        <f>ROUND(SUM(E621+F621)*12.5%,0)+75</f>
        <v>3163</v>
      </c>
      <c r="P621" s="128">
        <f>SUM(I621:O621)</f>
        <v>75374</v>
      </c>
      <c r="Q621" s="132">
        <f>ROUND(SUM(E621+F621)*12%,0)</f>
        <v>2964</v>
      </c>
      <c r="R621" s="127">
        <v>0</v>
      </c>
      <c r="S621" s="133">
        <v>200</v>
      </c>
      <c r="T621" s="134">
        <v>0</v>
      </c>
      <c r="U621" s="134">
        <v>0</v>
      </c>
      <c r="V621" s="130">
        <f>P621-(M621+N621+O621+Q621+R621+S621+T621)</f>
        <v>66804</v>
      </c>
      <c r="W621" s="30" t="s">
        <v>25</v>
      </c>
    </row>
    <row r="622" spans="1:25" hidden="1">
      <c r="A622" s="84">
        <v>44228</v>
      </c>
      <c r="B622" s="38">
        <v>18</v>
      </c>
      <c r="C622" s="153" t="s">
        <v>74</v>
      </c>
      <c r="D622" s="126" t="s">
        <v>126</v>
      </c>
      <c r="E622" s="127">
        <f>18615+1280+1280+1280</f>
        <v>22455</v>
      </c>
      <c r="F622" s="128">
        <f>SUM(E622*10%)+0.5</f>
        <v>2246</v>
      </c>
      <c r="G622" s="128">
        <f>SUM(E622*30%)+0.5</f>
        <v>6737</v>
      </c>
      <c r="H622" s="128">
        <f>SUM(E622*10%)+0.5</f>
        <v>2246</v>
      </c>
      <c r="I622" s="128">
        <f>E622+F622+G622+H622</f>
        <v>33684</v>
      </c>
      <c r="J622" s="128">
        <v>800</v>
      </c>
      <c r="K622" s="128">
        <v>500</v>
      </c>
      <c r="L622" s="124">
        <f>SUM(I622:K622)</f>
        <v>34984</v>
      </c>
      <c r="M622" s="128">
        <f>ROUND(SUM(E622+F622)/12,0)</f>
        <v>2058</v>
      </c>
      <c r="N622" s="128">
        <v>185</v>
      </c>
      <c r="O622" s="128">
        <f>ROUND(SUM(E622+F622)*12.5%,0)+75</f>
        <v>3163</v>
      </c>
      <c r="P622" s="128">
        <f>SUM(I622:O622)</f>
        <v>75374</v>
      </c>
      <c r="Q622" s="128">
        <f>ROUND(SUM(E622+F622)*12%,0)</f>
        <v>2964</v>
      </c>
      <c r="R622" s="127">
        <v>0</v>
      </c>
      <c r="S622" s="141">
        <v>200</v>
      </c>
      <c r="T622" s="139">
        <v>0</v>
      </c>
      <c r="U622" s="139">
        <v>0</v>
      </c>
      <c r="V622" s="130">
        <f>P622-(M622+N622+O622+Q622+R622+S622+T622)</f>
        <v>66804</v>
      </c>
      <c r="W622" s="30" t="s">
        <v>25</v>
      </c>
    </row>
    <row r="623" spans="1:25" hidden="1">
      <c r="A623" s="84">
        <v>43922</v>
      </c>
      <c r="B623" s="49">
        <v>55</v>
      </c>
      <c r="C623" s="101" t="s">
        <v>112</v>
      </c>
      <c r="D623" s="192"/>
      <c r="E623" s="42">
        <v>4565</v>
      </c>
      <c r="F623" s="106">
        <f>SUM(E623*10%)-0.5</f>
        <v>456</v>
      </c>
      <c r="G623" s="106">
        <f>SUM(E623*30%)+0.5</f>
        <v>1370</v>
      </c>
      <c r="H623" s="106">
        <f>SUM(E623*10%)-0.5</f>
        <v>456</v>
      </c>
      <c r="I623" s="43">
        <f>E623+F623+G623+H623</f>
        <v>6847</v>
      </c>
      <c r="J623" s="106">
        <v>0</v>
      </c>
      <c r="K623" s="106">
        <v>0</v>
      </c>
      <c r="L623" s="124">
        <f>SUM(I623:K623)</f>
        <v>6847</v>
      </c>
      <c r="M623" s="43">
        <v>0</v>
      </c>
      <c r="N623" s="106">
        <v>0</v>
      </c>
      <c r="O623" s="43">
        <f>ROUND(SUM(E623+F623)*13%,0)</f>
        <v>653</v>
      </c>
      <c r="P623" s="43">
        <f>SUM(I623:O623)</f>
        <v>14347</v>
      </c>
      <c r="Q623" s="106">
        <f>ROUND(SUM(E623+F623)*12%,0)</f>
        <v>603</v>
      </c>
      <c r="R623" s="42">
        <v>0</v>
      </c>
      <c r="S623" s="171">
        <v>0</v>
      </c>
      <c r="T623" s="172">
        <v>0</v>
      </c>
      <c r="U623" s="172">
        <v>0</v>
      </c>
      <c r="V623" s="105">
        <f>P623-(M623+N623+O623+Q623+R623+S623+T623)</f>
        <v>13091</v>
      </c>
      <c r="W623" s="11">
        <v>500</v>
      </c>
      <c r="X623" s="116">
        <f>V623-W623</f>
        <v>12591</v>
      </c>
      <c r="Y623" s="118" t="s">
        <v>73</v>
      </c>
    </row>
    <row r="624" spans="1:25" hidden="1">
      <c r="A624" s="84">
        <v>43952</v>
      </c>
      <c r="B624" s="10">
        <v>55</v>
      </c>
      <c r="C624" s="72" t="s">
        <v>112</v>
      </c>
      <c r="D624" s="40" t="s">
        <v>88</v>
      </c>
      <c r="E624" s="14">
        <v>4565</v>
      </c>
      <c r="F624" s="12">
        <f>SUM(E624*10%)-0.5</f>
        <v>456</v>
      </c>
      <c r="G624" s="12">
        <f>SUM(E624*30%)+0.5</f>
        <v>1370</v>
      </c>
      <c r="H624" s="12">
        <f>SUM(E624*10%)-0.5</f>
        <v>456</v>
      </c>
      <c r="I624" s="12">
        <f>E624+F624+G624+H624</f>
        <v>6847</v>
      </c>
      <c r="J624" s="12">
        <v>0</v>
      </c>
      <c r="K624" s="12">
        <v>0</v>
      </c>
      <c r="L624" s="124">
        <f>SUM(I624:K624)</f>
        <v>6847</v>
      </c>
      <c r="M624" s="12">
        <v>0</v>
      </c>
      <c r="N624" s="12">
        <v>0</v>
      </c>
      <c r="O624" s="12">
        <f>ROUND(SUM(E624+F624)*13%,0)</f>
        <v>653</v>
      </c>
      <c r="P624" s="12">
        <f>SUM(I624:O624)</f>
        <v>14347</v>
      </c>
      <c r="Q624" s="12">
        <f>ROUND(SUM(E624+F624)*12%,0)</f>
        <v>603</v>
      </c>
      <c r="R624" s="11">
        <v>0</v>
      </c>
      <c r="S624" s="28">
        <v>0</v>
      </c>
      <c r="T624" s="23">
        <v>0</v>
      </c>
      <c r="U624" s="23">
        <v>0</v>
      </c>
      <c r="V624" s="14">
        <f>P624-(M624+N624+O624+Q624+R624+S624+T624)</f>
        <v>13091</v>
      </c>
      <c r="W624" s="11"/>
      <c r="X624" s="116">
        <f>V624-W624</f>
        <v>13091</v>
      </c>
      <c r="Y624" s="118" t="s">
        <v>73</v>
      </c>
    </row>
    <row r="625" spans="1:25" hidden="1">
      <c r="A625" s="84">
        <v>43983</v>
      </c>
      <c r="B625" s="10">
        <v>53</v>
      </c>
      <c r="C625" s="72" t="s">
        <v>112</v>
      </c>
      <c r="D625" s="40" t="s">
        <v>88</v>
      </c>
      <c r="E625" s="11">
        <v>4565</v>
      </c>
      <c r="F625" s="12">
        <f>SUM(E625*10%)-0.5</f>
        <v>456</v>
      </c>
      <c r="G625" s="12">
        <f>SUM(E625*30%)+0.5</f>
        <v>1370</v>
      </c>
      <c r="H625" s="12">
        <f>SUM(E625*10%)-0.5</f>
        <v>456</v>
      </c>
      <c r="I625" s="12">
        <f>E625+F625+G625+H625</f>
        <v>6847</v>
      </c>
      <c r="J625" s="12">
        <v>0</v>
      </c>
      <c r="K625" s="12">
        <v>0</v>
      </c>
      <c r="L625" s="124">
        <f>SUM(I625:K625)</f>
        <v>6847</v>
      </c>
      <c r="M625" s="12">
        <v>0</v>
      </c>
      <c r="N625" s="12">
        <v>0</v>
      </c>
      <c r="O625" s="12">
        <f>ROUND(SUM(E625+F625)*13%,0)</f>
        <v>653</v>
      </c>
      <c r="P625" s="12">
        <f>SUM(I625:O625)</f>
        <v>14347</v>
      </c>
      <c r="Q625" s="12">
        <f>ROUND(SUM(E625+F625)*12%,0)</f>
        <v>603</v>
      </c>
      <c r="R625" s="11">
        <v>0</v>
      </c>
      <c r="S625" s="28">
        <v>0</v>
      </c>
      <c r="T625" s="23">
        <v>0</v>
      </c>
      <c r="U625" s="23">
        <v>0</v>
      </c>
      <c r="V625" s="14">
        <f>P625-(M625+N625+O625+Q625+R625+S625+T625)</f>
        <v>13091</v>
      </c>
      <c r="W625" s="70" t="s">
        <v>73</v>
      </c>
    </row>
    <row r="626" spans="1:25" hidden="1">
      <c r="A626" s="84">
        <v>44013</v>
      </c>
      <c r="B626" s="10">
        <v>53</v>
      </c>
      <c r="C626" s="72" t="s">
        <v>112</v>
      </c>
      <c r="D626" s="40" t="s">
        <v>88</v>
      </c>
      <c r="E626" s="11">
        <v>4565</v>
      </c>
      <c r="F626" s="12">
        <f>SUM(E626*10%)-0.5</f>
        <v>456</v>
      </c>
      <c r="G626" s="12">
        <f>SUM(E626*30%)+0.5</f>
        <v>1370</v>
      </c>
      <c r="H626" s="12">
        <f>SUM(E626*10%)-0.5</f>
        <v>456</v>
      </c>
      <c r="I626" s="12">
        <f>E626+F626+G626+H626</f>
        <v>6847</v>
      </c>
      <c r="J626" s="12">
        <v>0</v>
      </c>
      <c r="K626" s="12">
        <v>0</v>
      </c>
      <c r="L626" s="124">
        <f>SUM(I626:K626)</f>
        <v>6847</v>
      </c>
      <c r="M626" s="12">
        <v>0</v>
      </c>
      <c r="N626" s="12">
        <v>0</v>
      </c>
      <c r="O626" s="12">
        <f>ROUND(SUM(E626+F626)*13%,0)</f>
        <v>653</v>
      </c>
      <c r="P626" s="12">
        <f>SUM(I626:O626)</f>
        <v>14347</v>
      </c>
      <c r="Q626" s="12">
        <f>ROUND(SUM(E626+F626)*12%,0)</f>
        <v>603</v>
      </c>
      <c r="R626" s="11">
        <v>0</v>
      </c>
      <c r="S626" s="28">
        <v>0</v>
      </c>
      <c r="T626" s="23">
        <v>0</v>
      </c>
      <c r="U626" s="23">
        <v>0</v>
      </c>
      <c r="V626" s="14">
        <f>P626-(M626+N626+O626+Q626+R626+S626+T626)</f>
        <v>13091</v>
      </c>
      <c r="W626" s="70" t="s">
        <v>73</v>
      </c>
    </row>
    <row r="627" spans="1:25" hidden="1">
      <c r="A627" s="84">
        <v>44044</v>
      </c>
      <c r="B627" s="10">
        <v>52</v>
      </c>
      <c r="C627" s="72" t="s">
        <v>112</v>
      </c>
      <c r="D627" s="40" t="s">
        <v>88</v>
      </c>
      <c r="E627" s="11">
        <v>4565</v>
      </c>
      <c r="F627" s="12">
        <f>SUM(E627*10%)-0.5</f>
        <v>456</v>
      </c>
      <c r="G627" s="12">
        <f>SUM(E627*30%)+0.5</f>
        <v>1370</v>
      </c>
      <c r="H627" s="12">
        <f>SUM(E627*10%)-0.5</f>
        <v>456</v>
      </c>
      <c r="I627" s="12">
        <f>E627+F627+G627+H627</f>
        <v>6847</v>
      </c>
      <c r="J627" s="12">
        <v>0</v>
      </c>
      <c r="K627" s="12">
        <v>0</v>
      </c>
      <c r="L627" s="124">
        <f>SUM(I627:K627)</f>
        <v>6847</v>
      </c>
      <c r="M627" s="12">
        <v>0</v>
      </c>
      <c r="N627" s="12">
        <v>0</v>
      </c>
      <c r="O627" s="12">
        <f>ROUND(SUM(E627+F627)*13%,0)</f>
        <v>653</v>
      </c>
      <c r="P627" s="12">
        <f>SUM(I627:O627)</f>
        <v>14347</v>
      </c>
      <c r="Q627" s="12">
        <f>ROUND(SUM(E627+F627)*12%,0)</f>
        <v>603</v>
      </c>
      <c r="R627" s="11">
        <v>0</v>
      </c>
      <c r="S627" s="28">
        <v>0</v>
      </c>
      <c r="T627" s="23">
        <v>0</v>
      </c>
      <c r="U627" s="23">
        <v>0</v>
      </c>
      <c r="V627" s="14">
        <f>P627-(M627+N627+O627+Q627+R627+S627+T627)</f>
        <v>13091</v>
      </c>
      <c r="W627" s="70" t="s">
        <v>73</v>
      </c>
    </row>
    <row r="628" spans="1:25" hidden="1">
      <c r="A628" s="84">
        <v>44075</v>
      </c>
      <c r="B628" s="10">
        <v>52</v>
      </c>
      <c r="C628" s="72" t="s">
        <v>112</v>
      </c>
      <c r="D628" s="40" t="s">
        <v>88</v>
      </c>
      <c r="E628" s="11">
        <v>4565</v>
      </c>
      <c r="F628" s="12">
        <f>SUM(E628*10%)-0.5</f>
        <v>456</v>
      </c>
      <c r="G628" s="12">
        <f>SUM(E628*30%)+0.5</f>
        <v>1370</v>
      </c>
      <c r="H628" s="12">
        <f>SUM(E628*10%)-0.5</f>
        <v>456</v>
      </c>
      <c r="I628" s="12">
        <f>E628+F628+G628+H628</f>
        <v>6847</v>
      </c>
      <c r="J628" s="12">
        <v>0</v>
      </c>
      <c r="K628" s="12">
        <v>0</v>
      </c>
      <c r="L628" s="124">
        <f>SUM(I628:K628)</f>
        <v>6847</v>
      </c>
      <c r="M628" s="12">
        <v>0</v>
      </c>
      <c r="N628" s="12">
        <v>0</v>
      </c>
      <c r="O628" s="12">
        <f>ROUND(SUM(E628+F628)*13%,0)</f>
        <v>653</v>
      </c>
      <c r="P628" s="12">
        <f>SUM(I628:O628)</f>
        <v>14347</v>
      </c>
      <c r="Q628" s="12">
        <f>ROUND(SUM(E628+F628)*12%,0)</f>
        <v>603</v>
      </c>
      <c r="R628" s="11">
        <v>0</v>
      </c>
      <c r="S628" s="28">
        <v>0</v>
      </c>
      <c r="T628" s="23">
        <v>0</v>
      </c>
      <c r="U628" s="23">
        <v>0</v>
      </c>
      <c r="V628" s="14">
        <f>P628-(M628+N628+O628+Q628+R628+S628+T628)</f>
        <v>13091</v>
      </c>
      <c r="W628" s="70" t="s">
        <v>73</v>
      </c>
    </row>
    <row r="629" spans="1:25" hidden="1">
      <c r="A629" s="84">
        <v>44105</v>
      </c>
      <c r="B629" s="10">
        <v>52</v>
      </c>
      <c r="C629" s="75" t="s">
        <v>112</v>
      </c>
      <c r="D629" s="40" t="s">
        <v>88</v>
      </c>
      <c r="E629" s="11">
        <f>4565+388</f>
        <v>4953</v>
      </c>
      <c r="F629" s="12">
        <f>SUM(E629*10%)-0.3</f>
        <v>495</v>
      </c>
      <c r="G629" s="12">
        <f>SUM(E629*30%)+0.1</f>
        <v>1485.9999999999998</v>
      </c>
      <c r="H629" s="12">
        <f>SUM(E629*10%)-0.3</f>
        <v>495</v>
      </c>
      <c r="I629" s="12">
        <f>E629+F629+G629+H629</f>
        <v>7429</v>
      </c>
      <c r="J629" s="12">
        <v>0</v>
      </c>
      <c r="K629" s="12">
        <v>0</v>
      </c>
      <c r="L629" s="124">
        <f>SUM(I629:K629)</f>
        <v>7429</v>
      </c>
      <c r="M629" s="12">
        <v>0</v>
      </c>
      <c r="N629" s="12">
        <v>0</v>
      </c>
      <c r="O629" s="12">
        <f>ROUND(SUM(E629+F629)*13%,0)</f>
        <v>708</v>
      </c>
      <c r="P629" s="12">
        <f>SUM(I629:O629)</f>
        <v>15566</v>
      </c>
      <c r="Q629" s="12">
        <f>ROUND(SUM(E629+F629)*12%,0)</f>
        <v>654</v>
      </c>
      <c r="R629" s="11">
        <v>0</v>
      </c>
      <c r="S629" s="28">
        <v>0</v>
      </c>
      <c r="T629" s="23">
        <v>0</v>
      </c>
      <c r="U629" s="23">
        <v>0</v>
      </c>
      <c r="V629" s="14">
        <f>P629-(M629+N629+O629+Q629+R629+S629+T629)</f>
        <v>14204</v>
      </c>
      <c r="W629" s="70" t="s">
        <v>73</v>
      </c>
      <c r="X629" s="176"/>
      <c r="Y629" s="176"/>
    </row>
    <row r="630" spans="1:25" hidden="1">
      <c r="A630" s="177">
        <v>44136</v>
      </c>
      <c r="B630" s="49">
        <v>51</v>
      </c>
      <c r="C630" s="75" t="s">
        <v>112</v>
      </c>
      <c r="D630" s="40" t="s">
        <v>88</v>
      </c>
      <c r="E630" s="11">
        <f>4565+388</f>
        <v>4953</v>
      </c>
      <c r="F630" s="12">
        <f>SUM(E630*10%)-0.3</f>
        <v>495</v>
      </c>
      <c r="G630" s="12">
        <f>SUM(E630*30%)+0.1</f>
        <v>1485.9999999999998</v>
      </c>
      <c r="H630" s="12">
        <f>SUM(E630*10%)-0.3</f>
        <v>495</v>
      </c>
      <c r="I630" s="12">
        <f>E630+F630+G630+H630</f>
        <v>7429</v>
      </c>
      <c r="J630" s="12">
        <v>0</v>
      </c>
      <c r="K630" s="12">
        <v>0</v>
      </c>
      <c r="L630" s="124">
        <f>SUM(I630:K630)</f>
        <v>7429</v>
      </c>
      <c r="M630" s="12">
        <v>0</v>
      </c>
      <c r="N630" s="12">
        <v>0</v>
      </c>
      <c r="O630" s="12">
        <f>ROUND(SUM(E630+F630)*13%,0)</f>
        <v>708</v>
      </c>
      <c r="P630" s="12">
        <f>SUM(I630:O630)</f>
        <v>15566</v>
      </c>
      <c r="Q630" s="12">
        <f>ROUND(SUM(E630+F630)*12%,0)</f>
        <v>654</v>
      </c>
      <c r="R630" s="11">
        <v>0</v>
      </c>
      <c r="S630" s="28">
        <v>0</v>
      </c>
      <c r="T630" s="23">
        <v>0</v>
      </c>
      <c r="U630" s="36">
        <v>0</v>
      </c>
      <c r="V630" s="14">
        <f>P630-(M630+N630+O630+Q630+R630+S630+T630)</f>
        <v>14204</v>
      </c>
      <c r="W630" s="70" t="s">
        <v>73</v>
      </c>
    </row>
    <row r="631" spans="1:25" hidden="1">
      <c r="A631" s="177">
        <v>44044</v>
      </c>
      <c r="B631" s="49">
        <v>60</v>
      </c>
      <c r="C631" s="72" t="s">
        <v>137</v>
      </c>
      <c r="D631" s="40" t="s">
        <v>136</v>
      </c>
      <c r="E631" s="11">
        <v>3990</v>
      </c>
      <c r="F631" s="12">
        <f>SUM(E631*10%)</f>
        <v>399</v>
      </c>
      <c r="G631" s="12">
        <f>SUM(E631*30%)</f>
        <v>1197</v>
      </c>
      <c r="H631" s="12">
        <f>SUM(E631*10%)</f>
        <v>399</v>
      </c>
      <c r="I631" s="12">
        <f>E631+F631+G631+H631</f>
        <v>5985</v>
      </c>
      <c r="J631" s="12">
        <v>0</v>
      </c>
      <c r="K631" s="12">
        <v>0</v>
      </c>
      <c r="L631" s="124">
        <f>SUM(I631:K631)</f>
        <v>5985</v>
      </c>
      <c r="M631" s="12">
        <v>0</v>
      </c>
      <c r="N631" s="12">
        <v>0</v>
      </c>
      <c r="O631" s="12">
        <f>ROUND(SUM(E631+F631)*13%,0)</f>
        <v>571</v>
      </c>
      <c r="P631" s="12">
        <f>SUM(I631:O631)</f>
        <v>12541</v>
      </c>
      <c r="Q631" s="12">
        <f>ROUND(SUM(E631+F631)*12%,0)</f>
        <v>527</v>
      </c>
      <c r="R631" s="11">
        <v>0</v>
      </c>
      <c r="S631" s="11">
        <v>0</v>
      </c>
      <c r="T631" s="11">
        <v>0</v>
      </c>
      <c r="U631" s="14">
        <v>0</v>
      </c>
      <c r="V631" s="14">
        <f>P631-(M631+N631+O631+Q631+R631+S631+T631)</f>
        <v>11443</v>
      </c>
      <c r="W631" s="50"/>
    </row>
    <row r="632" spans="1:25" hidden="1">
      <c r="A632" s="177">
        <v>44075</v>
      </c>
      <c r="B632" s="49">
        <v>59</v>
      </c>
      <c r="C632" s="72" t="s">
        <v>137</v>
      </c>
      <c r="D632" s="40" t="s">
        <v>146</v>
      </c>
      <c r="E632" s="27">
        <v>8551</v>
      </c>
      <c r="F632" s="12">
        <f>SUM(E632*10%)-0.1</f>
        <v>855</v>
      </c>
      <c r="G632" s="12">
        <f>SUM(E632*30%)-0.3</f>
        <v>2564.9999999999995</v>
      </c>
      <c r="H632" s="12">
        <f>SUM(E632*10%)-0.1</f>
        <v>855</v>
      </c>
      <c r="I632" s="12">
        <f>E632+F632+G632+H632</f>
        <v>12826</v>
      </c>
      <c r="J632" s="12">
        <v>0</v>
      </c>
      <c r="K632" s="12">
        <v>0</v>
      </c>
      <c r="L632" s="124">
        <f>SUM(I632:K632)</f>
        <v>12826</v>
      </c>
      <c r="M632" s="12">
        <v>0</v>
      </c>
      <c r="N632" s="12">
        <v>0</v>
      </c>
      <c r="O632" s="12">
        <f>ROUND(SUM(E632+F632)*13%,0)</f>
        <v>1223</v>
      </c>
      <c r="P632" s="12">
        <f>SUM(I632:O632)</f>
        <v>26875</v>
      </c>
      <c r="Q632" s="12">
        <f>ROUND(SUM(E632+F632)*12%,0)</f>
        <v>1129</v>
      </c>
      <c r="R632" s="11">
        <v>0</v>
      </c>
      <c r="S632" s="11">
        <v>0</v>
      </c>
      <c r="T632" s="11">
        <v>0</v>
      </c>
      <c r="U632" s="14">
        <v>0</v>
      </c>
      <c r="V632" s="14">
        <f>P632-(M632+N632+O632+Q632+R632+S632+T632)</f>
        <v>24523</v>
      </c>
      <c r="W632" s="50"/>
    </row>
    <row r="633" spans="1:25" hidden="1">
      <c r="A633" s="177">
        <v>44105</v>
      </c>
      <c r="B633" s="49">
        <v>59</v>
      </c>
      <c r="C633" s="189" t="s">
        <v>137</v>
      </c>
      <c r="D633" s="40" t="s">
        <v>146</v>
      </c>
      <c r="E633" s="27">
        <v>8551</v>
      </c>
      <c r="F633" s="12">
        <f>SUM(E633*10%)-0.1</f>
        <v>855</v>
      </c>
      <c r="G633" s="12">
        <f>SUM(E633*30%)-0.3</f>
        <v>2564.9999999999995</v>
      </c>
      <c r="H633" s="12">
        <f>SUM(E633*10%)-0.1</f>
        <v>855</v>
      </c>
      <c r="I633" s="12">
        <f>E633+F633+G633+H633</f>
        <v>12826</v>
      </c>
      <c r="J633" s="12">
        <v>0</v>
      </c>
      <c r="K633" s="12">
        <v>0</v>
      </c>
      <c r="L633" s="124">
        <f>SUM(I633:K633)</f>
        <v>12826</v>
      </c>
      <c r="M633" s="12">
        <v>0</v>
      </c>
      <c r="N633" s="12">
        <v>0</v>
      </c>
      <c r="O633" s="12">
        <f>ROUND(SUM(E633+F633)*13%,0)</f>
        <v>1223</v>
      </c>
      <c r="P633" s="12">
        <f>SUM(I633:O633)</f>
        <v>26875</v>
      </c>
      <c r="Q633" s="12">
        <f>ROUND(SUM(E633+F633)*12%,0)</f>
        <v>1129</v>
      </c>
      <c r="R633" s="11">
        <v>0</v>
      </c>
      <c r="S633" s="11">
        <v>0</v>
      </c>
      <c r="T633" s="11">
        <v>0</v>
      </c>
      <c r="U633" s="14">
        <v>0</v>
      </c>
      <c r="V633" s="14">
        <f>P633-(M633+N633+O633+Q633+R633+S633+T633)</f>
        <v>24523</v>
      </c>
      <c r="W633" s="50" t="s">
        <v>25</v>
      </c>
    </row>
    <row r="634" spans="1:25" hidden="1">
      <c r="A634" s="177">
        <v>44136</v>
      </c>
      <c r="B634" s="10">
        <v>58</v>
      </c>
      <c r="C634" s="72" t="s">
        <v>137</v>
      </c>
      <c r="D634" s="40" t="s">
        <v>146</v>
      </c>
      <c r="E634" s="27">
        <v>8551</v>
      </c>
      <c r="F634" s="12">
        <f>SUM(E634*10%)-0.1</f>
        <v>855</v>
      </c>
      <c r="G634" s="12">
        <f>SUM(E634*30%)-0.3</f>
        <v>2564.9999999999995</v>
      </c>
      <c r="H634" s="12">
        <f>SUM(E634*10%)-0.1</f>
        <v>855</v>
      </c>
      <c r="I634" s="12">
        <f>E634+F634+G634+H634</f>
        <v>12826</v>
      </c>
      <c r="J634" s="12">
        <v>0</v>
      </c>
      <c r="K634" s="12">
        <v>0</v>
      </c>
      <c r="L634" s="124">
        <f>SUM(I634:K634)</f>
        <v>12826</v>
      </c>
      <c r="M634" s="12">
        <v>0</v>
      </c>
      <c r="N634" s="12">
        <v>0</v>
      </c>
      <c r="O634" s="12">
        <f>ROUND(SUM(E634+F634)*13%,0)</f>
        <v>1223</v>
      </c>
      <c r="P634" s="12">
        <f>SUM(I634:O634)</f>
        <v>26875</v>
      </c>
      <c r="Q634" s="12">
        <f>ROUND(SUM(E634+F634)*12%,0)</f>
        <v>1129</v>
      </c>
      <c r="R634" s="11">
        <v>0</v>
      </c>
      <c r="S634" s="11">
        <v>0</v>
      </c>
      <c r="T634" s="11">
        <v>0</v>
      </c>
      <c r="U634" s="14">
        <v>0</v>
      </c>
      <c r="V634" s="14">
        <f>P634-(M634+N634+O634+Q634+R634+S634+T634)</f>
        <v>24523</v>
      </c>
      <c r="W634" s="50" t="s">
        <v>25</v>
      </c>
    </row>
    <row r="635" spans="1:25" hidden="1">
      <c r="A635" s="177">
        <v>43922</v>
      </c>
      <c r="B635" s="49">
        <v>39</v>
      </c>
      <c r="C635" s="37" t="s">
        <v>91</v>
      </c>
      <c r="D635" s="40" t="s">
        <v>92</v>
      </c>
      <c r="E635" s="11">
        <f>16356+1308</f>
        <v>17664</v>
      </c>
      <c r="F635" s="12">
        <f>SUM(E635*10%)-0.4</f>
        <v>1766</v>
      </c>
      <c r="G635" s="12">
        <f>SUM(E635*30%)-0.2</f>
        <v>5299</v>
      </c>
      <c r="H635" s="12">
        <f>SUM(E635*10%)-0.4</f>
        <v>1766</v>
      </c>
      <c r="I635" s="12">
        <f>E635+F635+G635+H635</f>
        <v>26495</v>
      </c>
      <c r="J635" s="12">
        <v>0</v>
      </c>
      <c r="K635" s="12">
        <v>300</v>
      </c>
      <c r="L635" s="124">
        <f>SUM(I635:K635)</f>
        <v>26795</v>
      </c>
      <c r="M635" s="12">
        <v>0</v>
      </c>
      <c r="N635" s="12">
        <v>0</v>
      </c>
      <c r="O635" s="12">
        <f>ROUND(SUM(E635+F635)*12.5%,0)+75</f>
        <v>2504</v>
      </c>
      <c r="P635" s="12">
        <f>SUM(I635:O635)</f>
        <v>56094</v>
      </c>
      <c r="Q635" s="12">
        <f>ROUND(SUM(E635+F635)*12%,0)</f>
        <v>2332</v>
      </c>
      <c r="R635" s="11">
        <v>0</v>
      </c>
      <c r="S635" s="28">
        <v>200</v>
      </c>
      <c r="T635" s="23">
        <v>0</v>
      </c>
      <c r="U635" s="36">
        <v>0</v>
      </c>
      <c r="V635" s="14">
        <f>P635-(M635+N635+O635+Q635+R635+S635+T635)</f>
        <v>51058</v>
      </c>
      <c r="W635" s="11">
        <v>3000</v>
      </c>
      <c r="X635" s="116">
        <f>V635-W635</f>
        <v>48058</v>
      </c>
      <c r="Y635" s="118" t="s">
        <v>25</v>
      </c>
    </row>
    <row r="636" spans="1:25" hidden="1">
      <c r="A636" s="177">
        <v>43952</v>
      </c>
      <c r="B636" s="10">
        <v>38</v>
      </c>
      <c r="C636" s="72" t="s">
        <v>91</v>
      </c>
      <c r="D636" s="40" t="s">
        <v>92</v>
      </c>
      <c r="E636" s="11">
        <f>16356+981</f>
        <v>17337</v>
      </c>
      <c r="F636" s="12">
        <f>SUM(E636*10%)+0.3</f>
        <v>1734</v>
      </c>
      <c r="G636" s="12">
        <f>SUM(E636*30%)-0.1</f>
        <v>5200.9999999999991</v>
      </c>
      <c r="H636" s="12">
        <f>SUM(E636*10%)+0.3</f>
        <v>1734</v>
      </c>
      <c r="I636" s="12">
        <f>E636+F636+G636+H636</f>
        <v>26006</v>
      </c>
      <c r="J636" s="12">
        <v>0</v>
      </c>
      <c r="K636" s="12">
        <v>300</v>
      </c>
      <c r="L636" s="124">
        <f>SUM(I636:K636)</f>
        <v>26306</v>
      </c>
      <c r="M636" s="12">
        <v>0</v>
      </c>
      <c r="N636" s="12">
        <v>0</v>
      </c>
      <c r="O636" s="12">
        <f>ROUND(SUM(E636+F636)*12.5%,0)+75</f>
        <v>2459</v>
      </c>
      <c r="P636" s="12">
        <f>SUM(I636:O636)</f>
        <v>55071</v>
      </c>
      <c r="Q636" s="12">
        <f>ROUND(SUM(E636+F636)*12%,0)</f>
        <v>2289</v>
      </c>
      <c r="R636" s="11">
        <v>0</v>
      </c>
      <c r="S636" s="28">
        <v>200</v>
      </c>
      <c r="T636" s="23">
        <v>0</v>
      </c>
      <c r="U636" s="36">
        <v>0</v>
      </c>
      <c r="V636" s="14">
        <f>P636-(M636+N636+O636+Q636+R636+S636+T636)</f>
        <v>50123</v>
      </c>
      <c r="W636" s="11"/>
      <c r="X636" s="116">
        <f>V636-W636</f>
        <v>50123</v>
      </c>
      <c r="Y636" s="118" t="s">
        <v>25</v>
      </c>
    </row>
    <row r="637" spans="1:25" hidden="1">
      <c r="A637" s="177">
        <v>43983</v>
      </c>
      <c r="B637" s="10">
        <v>37</v>
      </c>
      <c r="C637" s="37" t="s">
        <v>91</v>
      </c>
      <c r="D637" s="40" t="s">
        <v>92</v>
      </c>
      <c r="E637" s="11">
        <f>16356+1145</f>
        <v>17501</v>
      </c>
      <c r="F637" s="12">
        <f>SUM(E637*10%)-0.1</f>
        <v>1750.0000000000002</v>
      </c>
      <c r="G637" s="12">
        <f>SUM(E637*30%)-0.3</f>
        <v>5250</v>
      </c>
      <c r="H637" s="12">
        <f>SUM(E637*10%)-0.1</f>
        <v>1750.0000000000002</v>
      </c>
      <c r="I637" s="12">
        <f>E637+F637+G637+H637</f>
        <v>26251</v>
      </c>
      <c r="J637" s="12">
        <v>0</v>
      </c>
      <c r="K637" s="12">
        <v>300</v>
      </c>
      <c r="L637" s="124">
        <f>SUM(I637:K637)</f>
        <v>26551</v>
      </c>
      <c r="M637" s="12">
        <v>0</v>
      </c>
      <c r="N637" s="12">
        <v>0</v>
      </c>
      <c r="O637" s="12">
        <f>ROUND(SUM(E637+F637)*12.5%,0)+75</f>
        <v>2481</v>
      </c>
      <c r="P637" s="12">
        <f>SUM(I637:O637)</f>
        <v>55583</v>
      </c>
      <c r="Q637" s="12">
        <f>ROUND(SUM(E637+F637)*12%,0)</f>
        <v>2310</v>
      </c>
      <c r="R637" s="11">
        <v>0</v>
      </c>
      <c r="S637" s="28">
        <v>200</v>
      </c>
      <c r="T637" s="23">
        <v>0</v>
      </c>
      <c r="U637" s="36">
        <v>0</v>
      </c>
      <c r="V637" s="14">
        <f>P637-(M637+N637+O637+Q637+R637+S637+T637)</f>
        <v>50592</v>
      </c>
      <c r="W637" s="70" t="s">
        <v>25</v>
      </c>
    </row>
    <row r="638" spans="1:25" hidden="1">
      <c r="A638" s="177">
        <v>44013</v>
      </c>
      <c r="B638" s="10">
        <v>37</v>
      </c>
      <c r="C638" s="37" t="s">
        <v>91</v>
      </c>
      <c r="D638" s="40" t="s">
        <v>92</v>
      </c>
      <c r="E638" s="11">
        <f>16356+1145</f>
        <v>17501</v>
      </c>
      <c r="F638" s="12">
        <f>SUM(E638*10%)-0.1</f>
        <v>1750.0000000000002</v>
      </c>
      <c r="G638" s="12">
        <f>SUM(E638*30%)-0.3</f>
        <v>5250</v>
      </c>
      <c r="H638" s="12">
        <f>SUM(E638*10%)-0.1</f>
        <v>1750.0000000000002</v>
      </c>
      <c r="I638" s="12">
        <f>E638+F638+G638+H638</f>
        <v>26251</v>
      </c>
      <c r="J638" s="12">
        <v>0</v>
      </c>
      <c r="K638" s="12">
        <v>300</v>
      </c>
      <c r="L638" s="124">
        <f>SUM(I638:K638)</f>
        <v>26551</v>
      </c>
      <c r="M638" s="12">
        <v>0</v>
      </c>
      <c r="N638" s="12">
        <v>0</v>
      </c>
      <c r="O638" s="12">
        <f>ROUND(SUM(E638+F638)*12.5%,0)+75</f>
        <v>2481</v>
      </c>
      <c r="P638" s="12">
        <f>SUM(I638:O638)</f>
        <v>55583</v>
      </c>
      <c r="Q638" s="12">
        <f>ROUND(SUM(E638+F638)*12%,0)</f>
        <v>2310</v>
      </c>
      <c r="R638" s="11">
        <v>0</v>
      </c>
      <c r="S638" s="28">
        <v>200</v>
      </c>
      <c r="T638" s="23">
        <v>0</v>
      </c>
      <c r="U638" s="36">
        <v>0</v>
      </c>
      <c r="V638" s="14">
        <f>P638-(M638+N638+O638+Q638+R638+S638+T638)</f>
        <v>50592</v>
      </c>
      <c r="W638" s="70" t="s">
        <v>25</v>
      </c>
    </row>
    <row r="639" spans="1:25" hidden="1">
      <c r="A639" s="177">
        <v>44044</v>
      </c>
      <c r="B639" s="10">
        <v>36</v>
      </c>
      <c r="C639" s="37" t="s">
        <v>91</v>
      </c>
      <c r="D639" s="40" t="s">
        <v>92</v>
      </c>
      <c r="E639" s="11">
        <f>16356+1145</f>
        <v>17501</v>
      </c>
      <c r="F639" s="12">
        <f>SUM(E639*10%)-0.1</f>
        <v>1750.0000000000002</v>
      </c>
      <c r="G639" s="12">
        <f>SUM(E639*30%)-0.3</f>
        <v>5250</v>
      </c>
      <c r="H639" s="12">
        <f>SUM(E639*10%)-0.1</f>
        <v>1750.0000000000002</v>
      </c>
      <c r="I639" s="12">
        <f>E639+F639+G639+H639</f>
        <v>26251</v>
      </c>
      <c r="J639" s="12">
        <v>0</v>
      </c>
      <c r="K639" s="12">
        <v>300</v>
      </c>
      <c r="L639" s="124">
        <f>SUM(I639:K639)</f>
        <v>26551</v>
      </c>
      <c r="M639" s="12">
        <v>0</v>
      </c>
      <c r="N639" s="12">
        <v>0</v>
      </c>
      <c r="O639" s="12">
        <f>ROUND(SUM(E639+F639)*12.5%,0)+75</f>
        <v>2481</v>
      </c>
      <c r="P639" s="12">
        <f>SUM(I639:O639)</f>
        <v>55583</v>
      </c>
      <c r="Q639" s="12">
        <f>ROUND(SUM(E639+F639)*12%,0)</f>
        <v>2310</v>
      </c>
      <c r="R639" s="11">
        <v>0</v>
      </c>
      <c r="S639" s="28">
        <v>200</v>
      </c>
      <c r="T639" s="23">
        <v>0</v>
      </c>
      <c r="U639" s="36">
        <v>0</v>
      </c>
      <c r="V639" s="14">
        <f>P639-(M639+N639+O639+Q639+R639+S639+T639)</f>
        <v>50592</v>
      </c>
      <c r="W639" s="70" t="s">
        <v>25</v>
      </c>
    </row>
    <row r="640" spans="1:25" hidden="1">
      <c r="A640" s="177">
        <v>44075</v>
      </c>
      <c r="B640" s="10">
        <v>36</v>
      </c>
      <c r="C640" s="37" t="s">
        <v>91</v>
      </c>
      <c r="D640" s="40" t="s">
        <v>92</v>
      </c>
      <c r="E640" s="11">
        <f>16356+1145</f>
        <v>17501</v>
      </c>
      <c r="F640" s="12">
        <f>SUM(E640*10%)-0.1</f>
        <v>1750.0000000000002</v>
      </c>
      <c r="G640" s="12">
        <f>SUM(E640*30%)-0.3</f>
        <v>5250</v>
      </c>
      <c r="H640" s="12">
        <f>SUM(E640*10%)-0.1</f>
        <v>1750.0000000000002</v>
      </c>
      <c r="I640" s="12">
        <f>E640+F640+G640+H640</f>
        <v>26251</v>
      </c>
      <c r="J640" s="12">
        <v>0</v>
      </c>
      <c r="K640" s="12">
        <v>300</v>
      </c>
      <c r="L640" s="124">
        <f>SUM(I640:K640)</f>
        <v>26551</v>
      </c>
      <c r="M640" s="12">
        <v>0</v>
      </c>
      <c r="N640" s="12">
        <v>0</v>
      </c>
      <c r="O640" s="12">
        <f>ROUND(SUM(E640+F640)*12.5%,0)+75</f>
        <v>2481</v>
      </c>
      <c r="P640" s="12">
        <f>SUM(I640:O640)</f>
        <v>55583</v>
      </c>
      <c r="Q640" s="12">
        <f>ROUND(SUM(E640+F640)*12%,0)</f>
        <v>2310</v>
      </c>
      <c r="R640" s="11">
        <v>0</v>
      </c>
      <c r="S640" s="28">
        <v>200</v>
      </c>
      <c r="T640" s="23">
        <v>0</v>
      </c>
      <c r="U640" s="36">
        <v>0</v>
      </c>
      <c r="V640" s="14">
        <f>P640-(M640+N640+O640+Q640+R640+S640+T640)</f>
        <v>50592</v>
      </c>
      <c r="W640" s="70" t="s">
        <v>25</v>
      </c>
    </row>
    <row r="641" spans="1:25" hidden="1">
      <c r="A641" s="177">
        <v>44105</v>
      </c>
      <c r="B641" s="10">
        <v>36</v>
      </c>
      <c r="C641" s="37" t="s">
        <v>91</v>
      </c>
      <c r="D641" s="40" t="s">
        <v>92</v>
      </c>
      <c r="E641" s="27">
        <f>16356+1145</f>
        <v>17501</v>
      </c>
      <c r="F641" s="12">
        <f>SUM(E641*10%)-0.1</f>
        <v>1750.0000000000002</v>
      </c>
      <c r="G641" s="12">
        <f>SUM(E641*30%)-0.3</f>
        <v>5250</v>
      </c>
      <c r="H641" s="12">
        <f>SUM(E641*10%)-0.1</f>
        <v>1750.0000000000002</v>
      </c>
      <c r="I641" s="12">
        <f>E641+F641+G641+H641</f>
        <v>26251</v>
      </c>
      <c r="J641" s="12">
        <v>0</v>
      </c>
      <c r="K641" s="12">
        <v>300</v>
      </c>
      <c r="L641" s="124">
        <f>SUM(I641:K641)</f>
        <v>26551</v>
      </c>
      <c r="M641" s="12">
        <v>0</v>
      </c>
      <c r="N641" s="12">
        <v>0</v>
      </c>
      <c r="O641" s="12">
        <f>ROUND(SUM(E641+F641)*12.5%,0)+75</f>
        <v>2481</v>
      </c>
      <c r="P641" s="12">
        <f>SUM(I641:O641)</f>
        <v>55583</v>
      </c>
      <c r="Q641" s="12">
        <f>ROUND(SUM(E641+F641)*12%,0)</f>
        <v>2310</v>
      </c>
      <c r="R641" s="11">
        <v>0</v>
      </c>
      <c r="S641" s="28">
        <v>200</v>
      </c>
      <c r="T641" s="36">
        <v>0</v>
      </c>
      <c r="U641" s="36">
        <v>0</v>
      </c>
      <c r="V641" s="14">
        <f>P641-(M641+N641+O641+Q641+R641+S641+T641)</f>
        <v>50592</v>
      </c>
      <c r="W641" s="70" t="s">
        <v>25</v>
      </c>
    </row>
    <row r="642" spans="1:25" hidden="1">
      <c r="A642" s="177">
        <v>44136</v>
      </c>
      <c r="B642" s="10">
        <v>35</v>
      </c>
      <c r="C642" s="37" t="s">
        <v>91</v>
      </c>
      <c r="D642" s="40" t="s">
        <v>92</v>
      </c>
      <c r="E642" s="27">
        <f>16356+1145</f>
        <v>17501</v>
      </c>
      <c r="F642" s="12">
        <f>SUM(E642*10%)-0.1</f>
        <v>1750.0000000000002</v>
      </c>
      <c r="G642" s="12">
        <f>SUM(E642*30%)-0.3</f>
        <v>5250</v>
      </c>
      <c r="H642" s="12">
        <f>SUM(E642*10%)-0.1</f>
        <v>1750.0000000000002</v>
      </c>
      <c r="I642" s="12">
        <f>E642+F642+G642+H642</f>
        <v>26251</v>
      </c>
      <c r="J642" s="12">
        <v>0</v>
      </c>
      <c r="K642" s="12">
        <v>300</v>
      </c>
      <c r="L642" s="124">
        <f>SUM(I642:K642)</f>
        <v>26551</v>
      </c>
      <c r="M642" s="12">
        <v>0</v>
      </c>
      <c r="N642" s="12">
        <v>0</v>
      </c>
      <c r="O642" s="12">
        <f>ROUND(SUM(E642+F642)*12.5%,0)+75</f>
        <v>2481</v>
      </c>
      <c r="P642" s="12">
        <f>SUM(I642:O642)</f>
        <v>55583</v>
      </c>
      <c r="Q642" s="12">
        <f>ROUND(SUM(E642+F642)*12%,0)</f>
        <v>2310</v>
      </c>
      <c r="R642" s="11">
        <v>0</v>
      </c>
      <c r="S642" s="28">
        <v>200</v>
      </c>
      <c r="T642" s="23">
        <v>0</v>
      </c>
      <c r="U642" s="36">
        <v>0</v>
      </c>
      <c r="V642" s="14">
        <f>P642-(M642+N642+O642+Q642+R642+S642+T642)</f>
        <v>50592</v>
      </c>
      <c r="W642" s="70" t="s">
        <v>25</v>
      </c>
    </row>
    <row r="643" spans="1:25" hidden="1">
      <c r="A643" s="177">
        <v>43922</v>
      </c>
      <c r="B643" s="86">
        <v>5</v>
      </c>
      <c r="C643" s="95" t="s">
        <v>33</v>
      </c>
      <c r="D643" s="191" t="s">
        <v>24</v>
      </c>
      <c r="E643" s="42">
        <f>20716+1280</f>
        <v>21996</v>
      </c>
      <c r="F643" s="12">
        <f>SUM(E643*10%)+0.4</f>
        <v>2200</v>
      </c>
      <c r="G643" s="12">
        <f>SUM(E643*30%)+0.2</f>
        <v>6599</v>
      </c>
      <c r="H643" s="12">
        <f>SUM(E643*10%)+0.4</f>
        <v>2200</v>
      </c>
      <c r="I643" s="12">
        <f>E643+F643+G643+H643</f>
        <v>32995</v>
      </c>
      <c r="J643" s="12">
        <v>800</v>
      </c>
      <c r="K643" s="12">
        <v>500</v>
      </c>
      <c r="L643" s="124">
        <f>SUM(I643:K643)</f>
        <v>34295</v>
      </c>
      <c r="M643" s="12">
        <f>ROUND(SUM(E643+F643)/12,0)</f>
        <v>2016</v>
      </c>
      <c r="N643" s="12">
        <v>238</v>
      </c>
      <c r="O643" s="12">
        <f>ROUND(SUM(E643+F643)*12.5%,0)+75</f>
        <v>3100</v>
      </c>
      <c r="P643" s="43">
        <f>SUM(I643:O643)</f>
        <v>73944</v>
      </c>
      <c r="Q643" s="43">
        <f>ROUND(SUM(E643+F643)*12%,0)</f>
        <v>2904</v>
      </c>
      <c r="R643" s="28">
        <v>0</v>
      </c>
      <c r="S643" s="11">
        <v>200</v>
      </c>
      <c r="T643" s="11">
        <v>0</v>
      </c>
      <c r="U643" s="14">
        <v>0</v>
      </c>
      <c r="V643" s="14">
        <f>P643-(M643+N643+O643+Q643+R643+S643+T643)</f>
        <v>65486</v>
      </c>
      <c r="W643" s="11">
        <v>3000</v>
      </c>
      <c r="X643" s="116">
        <f>V643-W643</f>
        <v>62486</v>
      </c>
      <c r="Y643" s="121" t="s">
        <v>25</v>
      </c>
    </row>
    <row r="644" spans="1:25" hidden="1">
      <c r="A644" s="177">
        <v>43952</v>
      </c>
      <c r="B644" s="86">
        <v>5</v>
      </c>
      <c r="C644" s="95" t="s">
        <v>33</v>
      </c>
      <c r="D644" s="10" t="s">
        <v>24</v>
      </c>
      <c r="E644" s="11">
        <f>20716+1280</f>
        <v>21996</v>
      </c>
      <c r="F644" s="12">
        <f>SUM(E644*10%)+0.4</f>
        <v>2200</v>
      </c>
      <c r="G644" s="12">
        <f>SUM(E644*30%)+0.2</f>
        <v>6599</v>
      </c>
      <c r="H644" s="12">
        <f>SUM(E644*10%)+0.4</f>
        <v>2200</v>
      </c>
      <c r="I644" s="12">
        <f>E644+F644+G644+H644</f>
        <v>32995</v>
      </c>
      <c r="J644" s="12">
        <v>800</v>
      </c>
      <c r="K644" s="12">
        <v>500</v>
      </c>
      <c r="L644" s="124">
        <f>SUM(I644:K644)</f>
        <v>34295</v>
      </c>
      <c r="M644" s="12">
        <f>ROUND(SUM(E644+F644)/12,0)</f>
        <v>2016</v>
      </c>
      <c r="N644" s="12">
        <v>238</v>
      </c>
      <c r="O644" s="12">
        <f>ROUND(SUM(E644+F644)*12.5%,0)+75</f>
        <v>3100</v>
      </c>
      <c r="P644" s="12">
        <f>SUM(I644:O644)</f>
        <v>73944</v>
      </c>
      <c r="Q644" s="12">
        <f>ROUND(SUM(E644+F644)*12%,0)</f>
        <v>2904</v>
      </c>
      <c r="R644" s="28">
        <v>0</v>
      </c>
      <c r="S644" s="11">
        <v>200</v>
      </c>
      <c r="T644" s="11">
        <v>0</v>
      </c>
      <c r="U644" s="14">
        <v>0</v>
      </c>
      <c r="V644" s="14">
        <f>P644-(M644+N644+O644+Q644+R644+S644+T644)</f>
        <v>65486</v>
      </c>
      <c r="W644" s="11"/>
      <c r="X644" s="116">
        <f>V644-W644</f>
        <v>65486</v>
      </c>
      <c r="Y644" s="121" t="s">
        <v>25</v>
      </c>
    </row>
    <row r="645" spans="1:25" hidden="1">
      <c r="A645" s="177">
        <v>43983</v>
      </c>
      <c r="B645" s="86">
        <v>4</v>
      </c>
      <c r="C645" s="9" t="s">
        <v>33</v>
      </c>
      <c r="D645" s="10" t="s">
        <v>24</v>
      </c>
      <c r="E645" s="11">
        <f>20716+1280</f>
        <v>21996</v>
      </c>
      <c r="F645" s="12">
        <f>SUM(E645*10%)+0.4</f>
        <v>2200</v>
      </c>
      <c r="G645" s="12">
        <f>SUM(E645*30%)+0.2</f>
        <v>6599</v>
      </c>
      <c r="H645" s="12">
        <f>SUM(E645*10%)+0.4</f>
        <v>2200</v>
      </c>
      <c r="I645" s="12">
        <f>E645+F645+G645+H645</f>
        <v>32995</v>
      </c>
      <c r="J645" s="12">
        <v>800</v>
      </c>
      <c r="K645" s="12">
        <v>500</v>
      </c>
      <c r="L645" s="124">
        <f>SUM(I645:K645)</f>
        <v>34295</v>
      </c>
      <c r="M645" s="12">
        <f>ROUND(SUM(E645+F645)/12,0)</f>
        <v>2016</v>
      </c>
      <c r="N645" s="12">
        <v>238</v>
      </c>
      <c r="O645" s="12">
        <f>ROUND(SUM(E645+F645)*12.5%,0)+75</f>
        <v>3100</v>
      </c>
      <c r="P645" s="12">
        <f>SUM(I645:O645)</f>
        <v>73944</v>
      </c>
      <c r="Q645" s="12">
        <f>ROUND(SUM(E645+F645)*12%,0)</f>
        <v>2904</v>
      </c>
      <c r="R645" s="28">
        <v>0</v>
      </c>
      <c r="S645" s="11">
        <v>200</v>
      </c>
      <c r="T645" s="11">
        <v>0</v>
      </c>
      <c r="U645" s="14">
        <v>0</v>
      </c>
      <c r="V645" s="14">
        <f>P645-(M645+N645+O645+Q645+R645+S645+T645)</f>
        <v>65486</v>
      </c>
      <c r="W645" s="30" t="s">
        <v>25</v>
      </c>
    </row>
    <row r="646" spans="1:25" hidden="1">
      <c r="A646" s="177">
        <v>44013</v>
      </c>
      <c r="B646" s="49">
        <v>5</v>
      </c>
      <c r="C646" s="9" t="s">
        <v>33</v>
      </c>
      <c r="D646" s="10" t="s">
        <v>24</v>
      </c>
      <c r="E646" s="11">
        <f>20716+1280</f>
        <v>21996</v>
      </c>
      <c r="F646" s="12">
        <f>SUM(E646*10%)+0.4</f>
        <v>2200</v>
      </c>
      <c r="G646" s="12">
        <f>SUM(E646*30%)+0.2</f>
        <v>6599</v>
      </c>
      <c r="H646" s="12">
        <f>SUM(E646*10%)+0.4</f>
        <v>2200</v>
      </c>
      <c r="I646" s="12">
        <f>E646+F646+G646+H646</f>
        <v>32995</v>
      </c>
      <c r="J646" s="12">
        <v>800</v>
      </c>
      <c r="K646" s="12">
        <v>500</v>
      </c>
      <c r="L646" s="124">
        <f>SUM(I646:K646)</f>
        <v>34295</v>
      </c>
      <c r="M646" s="12">
        <f>ROUND(SUM(E646+F646)/12,0)</f>
        <v>2016</v>
      </c>
      <c r="N646" s="12">
        <v>238</v>
      </c>
      <c r="O646" s="12">
        <f>ROUND(SUM(E646+F646)*12.5%,0)+75</f>
        <v>3100</v>
      </c>
      <c r="P646" s="12">
        <f>SUM(I646:O646)</f>
        <v>73944</v>
      </c>
      <c r="Q646" s="12">
        <f>ROUND(SUM(E646+F646)*12%,0)</f>
        <v>2904</v>
      </c>
      <c r="R646" s="28">
        <v>0</v>
      </c>
      <c r="S646" s="11">
        <v>200</v>
      </c>
      <c r="T646" s="11">
        <v>0</v>
      </c>
      <c r="U646" s="14">
        <v>0</v>
      </c>
      <c r="V646" s="14">
        <f>P646-(M646+N646+O646+Q646+R646+S646+T646)</f>
        <v>65486</v>
      </c>
      <c r="W646" s="30" t="s">
        <v>25</v>
      </c>
    </row>
    <row r="647" spans="1:25" hidden="1">
      <c r="A647" s="177">
        <v>44044</v>
      </c>
      <c r="B647" s="49">
        <v>5</v>
      </c>
      <c r="C647" s="9" t="s">
        <v>33</v>
      </c>
      <c r="D647" s="10" t="s">
        <v>24</v>
      </c>
      <c r="E647" s="11">
        <f>20716+1280</f>
        <v>21996</v>
      </c>
      <c r="F647" s="12">
        <f>SUM(E647*10%)+0.4</f>
        <v>2200</v>
      </c>
      <c r="G647" s="12">
        <f>SUM(E647*30%)+0.2</f>
        <v>6599</v>
      </c>
      <c r="H647" s="12">
        <f>SUM(E647*10%)+0.4</f>
        <v>2200</v>
      </c>
      <c r="I647" s="12">
        <f>E647+F647+G647+H647</f>
        <v>32995</v>
      </c>
      <c r="J647" s="12">
        <v>800</v>
      </c>
      <c r="K647" s="12">
        <v>500</v>
      </c>
      <c r="L647" s="124">
        <f>SUM(I647:K647)</f>
        <v>34295</v>
      </c>
      <c r="M647" s="12">
        <f>ROUND(SUM(E647+F647)/12,0)</f>
        <v>2016</v>
      </c>
      <c r="N647" s="12">
        <v>238</v>
      </c>
      <c r="O647" s="12">
        <f>ROUND(SUM(E647+F647)*12.5%,0)+75</f>
        <v>3100</v>
      </c>
      <c r="P647" s="12">
        <f>SUM(I647:O647)</f>
        <v>73944</v>
      </c>
      <c r="Q647" s="12">
        <f>ROUND(SUM(E647+F647)*12%,0)</f>
        <v>2904</v>
      </c>
      <c r="R647" s="28">
        <v>0</v>
      </c>
      <c r="S647" s="11">
        <v>200</v>
      </c>
      <c r="T647" s="11">
        <v>0</v>
      </c>
      <c r="U647" s="14">
        <v>0</v>
      </c>
      <c r="V647" s="14">
        <f>P647-(M647+N647+O647+Q647+R647+S647+T647)</f>
        <v>65486</v>
      </c>
      <c r="W647" s="30" t="s">
        <v>25</v>
      </c>
    </row>
    <row r="648" spans="1:25" hidden="1">
      <c r="A648" s="177">
        <v>44075</v>
      </c>
      <c r="B648" s="49">
        <v>5</v>
      </c>
      <c r="C648" s="9" t="s">
        <v>33</v>
      </c>
      <c r="D648" s="10" t="s">
        <v>24</v>
      </c>
      <c r="E648" s="14">
        <f>20716+1280</f>
        <v>21996</v>
      </c>
      <c r="F648" s="12">
        <f>SUM(E648*10%)+0.4</f>
        <v>2200</v>
      </c>
      <c r="G648" s="12">
        <f>SUM(E648*30%)+0.2</f>
        <v>6599</v>
      </c>
      <c r="H648" s="12">
        <f>SUM(E648*10%)+0.4</f>
        <v>2200</v>
      </c>
      <c r="I648" s="12">
        <f>E648+F648+G648+H648</f>
        <v>32995</v>
      </c>
      <c r="J648" s="12">
        <v>800</v>
      </c>
      <c r="K648" s="12">
        <v>500</v>
      </c>
      <c r="L648" s="124">
        <f>SUM(I648:K648)</f>
        <v>34295</v>
      </c>
      <c r="M648" s="12">
        <f>ROUND(SUM(E648+F648)/12,0)</f>
        <v>2016</v>
      </c>
      <c r="N648" s="12">
        <v>238</v>
      </c>
      <c r="O648" s="12">
        <f>ROUND(SUM(E648+F648)*12.5%,0)+75</f>
        <v>3100</v>
      </c>
      <c r="P648" s="12">
        <f>SUM(I648:O648)</f>
        <v>73944</v>
      </c>
      <c r="Q648" s="12">
        <f>ROUND(SUM(E648+F648)*12%,0)</f>
        <v>2904</v>
      </c>
      <c r="R648" s="28">
        <v>0</v>
      </c>
      <c r="S648" s="11">
        <v>200</v>
      </c>
      <c r="T648" s="11">
        <v>0</v>
      </c>
      <c r="U648" s="14">
        <v>0</v>
      </c>
      <c r="V648" s="14">
        <f>P648-(M648+N648+O648+Q648+R648+S648+T648)</f>
        <v>65486</v>
      </c>
      <c r="W648" s="30" t="s">
        <v>25</v>
      </c>
    </row>
    <row r="649" spans="1:25" hidden="1">
      <c r="A649" s="177">
        <v>44105</v>
      </c>
      <c r="B649" s="49">
        <v>5</v>
      </c>
      <c r="C649" s="9" t="s">
        <v>33</v>
      </c>
      <c r="D649" s="10" t="s">
        <v>24</v>
      </c>
      <c r="E649" s="14">
        <f>20716+1280</f>
        <v>21996</v>
      </c>
      <c r="F649" s="12">
        <f>SUM(E649*10%)+0.4</f>
        <v>2200</v>
      </c>
      <c r="G649" s="12">
        <f>SUM(E649*30%)+0.2</f>
        <v>6599</v>
      </c>
      <c r="H649" s="12">
        <f>SUM(E649*10%)+0.4</f>
        <v>2200</v>
      </c>
      <c r="I649" s="12">
        <f>E649+F649+G649+H649</f>
        <v>32995</v>
      </c>
      <c r="J649" s="12">
        <v>800</v>
      </c>
      <c r="K649" s="12">
        <v>500</v>
      </c>
      <c r="L649" s="124">
        <f>SUM(I649:K649)</f>
        <v>34295</v>
      </c>
      <c r="M649" s="12">
        <f>ROUND(SUM(E649+F649)/12,0)</f>
        <v>2016</v>
      </c>
      <c r="N649" s="12">
        <v>238</v>
      </c>
      <c r="O649" s="12">
        <f>ROUND(SUM(E649+F649)*12.5%,0)+75</f>
        <v>3100</v>
      </c>
      <c r="P649" s="12">
        <f>SUM(I649:O649)</f>
        <v>73944</v>
      </c>
      <c r="Q649" s="12">
        <f>ROUND(SUM(E649+F649)*12%,0)</f>
        <v>2904</v>
      </c>
      <c r="R649" s="28">
        <v>0</v>
      </c>
      <c r="S649" s="11">
        <v>200</v>
      </c>
      <c r="T649" s="11">
        <v>0</v>
      </c>
      <c r="U649" s="14">
        <v>0</v>
      </c>
      <c r="V649" s="14">
        <f>P649-(M649+N649+O649+Q649+R649+S649+T649)</f>
        <v>65486</v>
      </c>
      <c r="W649" s="30" t="s">
        <v>25</v>
      </c>
    </row>
    <row r="650" spans="1:25" hidden="1">
      <c r="A650" s="177">
        <v>44136</v>
      </c>
      <c r="B650" s="49">
        <v>5</v>
      </c>
      <c r="C650" s="9" t="s">
        <v>33</v>
      </c>
      <c r="D650" s="10" t="s">
        <v>24</v>
      </c>
      <c r="E650" s="14">
        <f>20716+1280</f>
        <v>21996</v>
      </c>
      <c r="F650" s="12">
        <f>SUM(E650*10%)+0.4</f>
        <v>2200</v>
      </c>
      <c r="G650" s="12">
        <f>SUM(E650*30%)+0.2</f>
        <v>6599</v>
      </c>
      <c r="H650" s="12">
        <f>SUM(E650*10%)+0.4</f>
        <v>2200</v>
      </c>
      <c r="I650" s="12">
        <f>E650+F650+G650+H650</f>
        <v>32995</v>
      </c>
      <c r="J650" s="12">
        <v>800</v>
      </c>
      <c r="K650" s="12">
        <v>500</v>
      </c>
      <c r="L650" s="124">
        <f>SUM(I650:K650)</f>
        <v>34295</v>
      </c>
      <c r="M650" s="12">
        <f>ROUND(SUM(E650+F650)/12,0)</f>
        <v>2016</v>
      </c>
      <c r="N650" s="12">
        <v>238</v>
      </c>
      <c r="O650" s="12">
        <f>ROUND(SUM(E650+F650)*12.5%,0)+75</f>
        <v>3100</v>
      </c>
      <c r="P650" s="12">
        <f>SUM(I650:O650)</f>
        <v>73944</v>
      </c>
      <c r="Q650" s="12">
        <f>ROUND(SUM(E650+F650)*12%,0)</f>
        <v>2904</v>
      </c>
      <c r="R650" s="28">
        <v>0</v>
      </c>
      <c r="S650" s="11">
        <v>200</v>
      </c>
      <c r="T650" s="11">
        <v>0</v>
      </c>
      <c r="U650" s="14">
        <v>0</v>
      </c>
      <c r="V650" s="14">
        <f>P650-(M650+N650+O650+Q650+R650+S650+T650)</f>
        <v>65486</v>
      </c>
      <c r="W650" s="30" t="s">
        <v>25</v>
      </c>
    </row>
    <row r="651" spans="1:25" hidden="1">
      <c r="A651" s="177">
        <v>44166</v>
      </c>
      <c r="B651" s="49">
        <v>5</v>
      </c>
      <c r="C651" s="9" t="s">
        <v>33</v>
      </c>
      <c r="D651" s="10" t="s">
        <v>24</v>
      </c>
      <c r="E651" s="14">
        <f>20716+1280</f>
        <v>21996</v>
      </c>
      <c r="F651" s="12">
        <f>SUM(E651*10%)+0.4</f>
        <v>2200</v>
      </c>
      <c r="G651" s="12">
        <f>SUM(E651*30%)+0.2</f>
        <v>6599</v>
      </c>
      <c r="H651" s="12">
        <f>SUM(E651*10%)+0.4</f>
        <v>2200</v>
      </c>
      <c r="I651" s="12">
        <f>E651+F651+G651+H651</f>
        <v>32995</v>
      </c>
      <c r="J651" s="12">
        <v>800</v>
      </c>
      <c r="K651" s="12">
        <v>500</v>
      </c>
      <c r="L651" s="124">
        <f>SUM(I651:K651)</f>
        <v>34295</v>
      </c>
      <c r="M651" s="12">
        <f>ROUND(SUM(E651+F651)/12,0)</f>
        <v>2016</v>
      </c>
      <c r="N651" s="12">
        <v>238</v>
      </c>
      <c r="O651" s="12">
        <f>ROUND(SUM(E651+F651)*12.5%,0)+75</f>
        <v>3100</v>
      </c>
      <c r="P651" s="12">
        <f>SUM(I651:O651)</f>
        <v>73944</v>
      </c>
      <c r="Q651" s="12">
        <f>ROUND(SUM(E651+F651)*12%,0)</f>
        <v>2904</v>
      </c>
      <c r="R651" s="28">
        <v>0</v>
      </c>
      <c r="S651" s="11">
        <v>200</v>
      </c>
      <c r="T651" s="11">
        <v>0</v>
      </c>
      <c r="U651" s="14">
        <v>0</v>
      </c>
      <c r="V651" s="14">
        <f>P651-(M651+N651+O651+Q651+R651+S651+T651)</f>
        <v>65486</v>
      </c>
      <c r="W651" s="30" t="s">
        <v>25</v>
      </c>
    </row>
    <row r="652" spans="1:25" hidden="1">
      <c r="A652" s="177">
        <v>44197</v>
      </c>
      <c r="B652" s="160">
        <v>7</v>
      </c>
      <c r="C652" s="9" t="s">
        <v>33</v>
      </c>
      <c r="D652" s="126" t="s">
        <v>24</v>
      </c>
      <c r="E652" s="130">
        <f>20716+1280</f>
        <v>21996</v>
      </c>
      <c r="F652" s="128">
        <f>SUM(E652*10%)+0.4</f>
        <v>2200</v>
      </c>
      <c r="G652" s="128">
        <f>SUM(E652*30%)+0.2</f>
        <v>6599</v>
      </c>
      <c r="H652" s="128">
        <f>SUM(E652*10%)+0.4</f>
        <v>2200</v>
      </c>
      <c r="I652" s="128">
        <f>E652+F652+G652+H652</f>
        <v>32995</v>
      </c>
      <c r="J652" s="128">
        <v>800</v>
      </c>
      <c r="K652" s="128">
        <v>500</v>
      </c>
      <c r="L652" s="124">
        <f>SUM(I652:K652)</f>
        <v>34295</v>
      </c>
      <c r="M652" s="128">
        <f>ROUND(SUM(E652+F652)/12,0)</f>
        <v>2016</v>
      </c>
      <c r="N652" s="128">
        <v>238</v>
      </c>
      <c r="O652" s="128">
        <f>ROUND(SUM(E652+F652)*12.5%,0)+75</f>
        <v>3100</v>
      </c>
      <c r="P652" s="128">
        <f>SUM(I652:O652)</f>
        <v>73944</v>
      </c>
      <c r="Q652" s="128">
        <f>ROUND(SUM(E652+F652)*12%,0)</f>
        <v>2904</v>
      </c>
      <c r="R652" s="141">
        <v>0</v>
      </c>
      <c r="S652" s="127">
        <v>200</v>
      </c>
      <c r="T652" s="127">
        <v>0</v>
      </c>
      <c r="U652" s="130">
        <v>0</v>
      </c>
      <c r="V652" s="130">
        <f>P652-(M652+N652+O652+Q652+R652+S652+T652)</f>
        <v>65486</v>
      </c>
      <c r="W652" s="30" t="s">
        <v>25</v>
      </c>
    </row>
    <row r="653" spans="1:25" hidden="1">
      <c r="A653" s="177">
        <v>44228</v>
      </c>
      <c r="B653" s="160">
        <v>7</v>
      </c>
      <c r="C653" s="9" t="s">
        <v>33</v>
      </c>
      <c r="D653" s="126" t="s">
        <v>24</v>
      </c>
      <c r="E653" s="130">
        <f>20716+1280</f>
        <v>21996</v>
      </c>
      <c r="F653" s="128">
        <f>SUM(E653*10%)+0.4</f>
        <v>2200</v>
      </c>
      <c r="G653" s="128">
        <f>SUM(E653*30%)+0.2</f>
        <v>6599</v>
      </c>
      <c r="H653" s="128">
        <f>SUM(E653*10%)+0.4</f>
        <v>2200</v>
      </c>
      <c r="I653" s="128">
        <f>E653+F653+G653+H653</f>
        <v>32995</v>
      </c>
      <c r="J653" s="128">
        <v>800</v>
      </c>
      <c r="K653" s="128">
        <v>500</v>
      </c>
      <c r="L653" s="124">
        <f>SUM(I653:K653)</f>
        <v>34295</v>
      </c>
      <c r="M653" s="128">
        <f>ROUND(SUM(E653+F653)/12,0)</f>
        <v>2016</v>
      </c>
      <c r="N653" s="128">
        <v>238</v>
      </c>
      <c r="O653" s="128">
        <f>ROUND(SUM(E653+F653)*12.5%,0)+75</f>
        <v>3100</v>
      </c>
      <c r="P653" s="128">
        <f>SUM(I653:O653)</f>
        <v>73944</v>
      </c>
      <c r="Q653" s="128">
        <f>ROUND(SUM(E653+F653)*12%,0)</f>
        <v>2904</v>
      </c>
      <c r="R653" s="141">
        <v>0</v>
      </c>
      <c r="S653" s="127">
        <v>200</v>
      </c>
      <c r="T653" s="127">
        <v>0</v>
      </c>
      <c r="U653" s="130">
        <v>0</v>
      </c>
      <c r="V653" s="130">
        <f>P653-(M653+N653+O653+Q653+R653+S653+T653)</f>
        <v>65486</v>
      </c>
      <c r="W653" s="30" t="s">
        <v>25</v>
      </c>
      <c r="X653" s="176"/>
      <c r="Y653" s="176"/>
    </row>
    <row r="654" spans="1:25" hidden="1">
      <c r="A654" s="177">
        <v>44256</v>
      </c>
      <c r="B654" s="160">
        <v>5</v>
      </c>
      <c r="C654" s="9" t="s">
        <v>33</v>
      </c>
      <c r="D654" s="126" t="s">
        <v>24</v>
      </c>
      <c r="E654" s="130">
        <f>20716+1280</f>
        <v>21996</v>
      </c>
      <c r="F654" s="128">
        <f>SUM(E654*10%)+0.4</f>
        <v>2200</v>
      </c>
      <c r="G654" s="128">
        <f>SUM(E654*30%)+0.2</f>
        <v>6599</v>
      </c>
      <c r="H654" s="128">
        <f>SUM(E654*10%)+0.4</f>
        <v>2200</v>
      </c>
      <c r="I654" s="128">
        <f>E654+F654+G654+H654</f>
        <v>32995</v>
      </c>
      <c r="J654" s="128">
        <v>800</v>
      </c>
      <c r="K654" s="128">
        <v>500</v>
      </c>
      <c r="L654" s="124">
        <f>SUM(I654:K654)</f>
        <v>34295</v>
      </c>
      <c r="M654" s="128">
        <v>238</v>
      </c>
      <c r="N654" s="128">
        <f>ROUND(SUM(E654+F654)*12.5%,0)+75</f>
        <v>3100</v>
      </c>
      <c r="O654" s="128">
        <f>SUM(I654:N654)</f>
        <v>71928</v>
      </c>
      <c r="P654" s="128">
        <f>ROUND(SUM(E654+F654)*12%,0)</f>
        <v>2904</v>
      </c>
      <c r="Q654" s="128">
        <f>ROUND(SUM(E654+F654)*12%,0)</f>
        <v>2904</v>
      </c>
      <c r="R654" s="130">
        <v>200</v>
      </c>
      <c r="S654" s="127">
        <v>200</v>
      </c>
      <c r="T654" s="130">
        <v>0</v>
      </c>
      <c r="U654" s="130"/>
      <c r="V654" s="130">
        <f>O654-(L654+M654+N654+P654+Q654+R654+S654)</f>
        <v>28087</v>
      </c>
      <c r="W654" s="30" t="s">
        <v>25</v>
      </c>
    </row>
    <row r="655" spans="1:25" hidden="1">
      <c r="A655" s="177">
        <v>43922</v>
      </c>
      <c r="B655" s="49">
        <v>9</v>
      </c>
      <c r="C655" s="35" t="s">
        <v>42</v>
      </c>
      <c r="D655" s="28" t="s">
        <v>43</v>
      </c>
      <c r="E655" s="14">
        <f>23892+1600</f>
        <v>25492</v>
      </c>
      <c r="F655" s="12">
        <f>SUM(E655*10%)-0.2</f>
        <v>2549.0000000000005</v>
      </c>
      <c r="G655" s="12">
        <f>SUM(E655*30%)+0.4</f>
        <v>7647.9999999999991</v>
      </c>
      <c r="H655" s="12">
        <f>SUM(E655*10%)-0.2</f>
        <v>2549.0000000000005</v>
      </c>
      <c r="I655" s="12">
        <f>E655+F655+G655+H655</f>
        <v>38238</v>
      </c>
      <c r="J655" s="12">
        <v>800</v>
      </c>
      <c r="K655" s="12">
        <v>500</v>
      </c>
      <c r="L655" s="124">
        <f>SUM(I655:K655)</f>
        <v>39538</v>
      </c>
      <c r="M655" s="12">
        <f>ROUND(SUM(E655+F655)/12,0)</f>
        <v>2337</v>
      </c>
      <c r="N655" s="12">
        <v>806</v>
      </c>
      <c r="O655" s="12">
        <f>ROUND(SUM(E655+F655)*12.5%,0)+75</f>
        <v>3580</v>
      </c>
      <c r="P655" s="12">
        <f>SUM(I655:O655)</f>
        <v>85799</v>
      </c>
      <c r="Q655" s="12">
        <f>ROUND(SUM(E655+F655)*12%,0)</f>
        <v>3365</v>
      </c>
      <c r="R655" s="28">
        <v>0</v>
      </c>
      <c r="S655" s="11">
        <v>200</v>
      </c>
      <c r="T655" s="11">
        <v>0</v>
      </c>
      <c r="U655" s="36">
        <v>0</v>
      </c>
      <c r="V655" s="14">
        <f>P655-(M655+N655+O655+Q655+R655+S655+T655)</f>
        <v>75511</v>
      </c>
      <c r="W655" s="11">
        <v>5000</v>
      </c>
      <c r="X655" s="116">
        <f>V655-W655</f>
        <v>70511</v>
      </c>
      <c r="Y655" s="119" t="s">
        <v>25</v>
      </c>
    </row>
    <row r="656" spans="1:25" hidden="1">
      <c r="A656" s="177">
        <v>43952</v>
      </c>
      <c r="B656" s="49">
        <v>9</v>
      </c>
      <c r="C656" s="35" t="s">
        <v>42</v>
      </c>
      <c r="D656" s="28" t="s">
        <v>43</v>
      </c>
      <c r="E656" s="14">
        <f>23892+1600</f>
        <v>25492</v>
      </c>
      <c r="F656" s="12">
        <f>SUM(E656*10%)-0.2</f>
        <v>2549.0000000000005</v>
      </c>
      <c r="G656" s="12">
        <f>SUM(E656*30%)+0.4</f>
        <v>7647.9999999999991</v>
      </c>
      <c r="H656" s="12">
        <f>SUM(E656*10%)-0.2</f>
        <v>2549.0000000000005</v>
      </c>
      <c r="I656" s="12">
        <f>E656+F656+G656+H656</f>
        <v>38238</v>
      </c>
      <c r="J656" s="12">
        <v>800</v>
      </c>
      <c r="K656" s="12">
        <v>500</v>
      </c>
      <c r="L656" s="124">
        <f>SUM(I656:K656)</f>
        <v>39538</v>
      </c>
      <c r="M656" s="12">
        <f>ROUND(SUM(E656+F656)/12,0)</f>
        <v>2337</v>
      </c>
      <c r="N656" s="12">
        <v>806</v>
      </c>
      <c r="O656" s="12">
        <f>ROUND(SUM(E656+F656)*12.5%,0)+75</f>
        <v>3580</v>
      </c>
      <c r="P656" s="12">
        <f>SUM(I656:O656)</f>
        <v>85799</v>
      </c>
      <c r="Q656" s="12">
        <f>ROUND(SUM(E656+F656)*12%,0)</f>
        <v>3365</v>
      </c>
      <c r="R656" s="28">
        <v>0</v>
      </c>
      <c r="S656" s="11">
        <v>200</v>
      </c>
      <c r="T656" s="11">
        <v>0</v>
      </c>
      <c r="U656" s="36">
        <v>0</v>
      </c>
      <c r="V656" s="14">
        <f>P656-(M656+N656+O656+Q656+R656+S656+T656)</f>
        <v>75511</v>
      </c>
      <c r="W656" s="11"/>
      <c r="X656" s="116">
        <f>V656-W656</f>
        <v>75511</v>
      </c>
      <c r="Y656" s="119" t="s">
        <v>25</v>
      </c>
    </row>
    <row r="657" spans="1:25" hidden="1">
      <c r="A657" s="177">
        <v>43983</v>
      </c>
      <c r="B657" s="49">
        <v>8</v>
      </c>
      <c r="C657" s="35" t="s">
        <v>42</v>
      </c>
      <c r="D657" s="28" t="s">
        <v>43</v>
      </c>
      <c r="E657" s="14">
        <f>23892+1600</f>
        <v>25492</v>
      </c>
      <c r="F657" s="12">
        <f>SUM(E657*10%)-0.2</f>
        <v>2549.0000000000005</v>
      </c>
      <c r="G657" s="12">
        <f>SUM(E657*30%)+0.4</f>
        <v>7647.9999999999991</v>
      </c>
      <c r="H657" s="12">
        <f>SUM(E657*10%)-0.2</f>
        <v>2549.0000000000005</v>
      </c>
      <c r="I657" s="12">
        <f>E657+F657+G657+H657</f>
        <v>38238</v>
      </c>
      <c r="J657" s="12">
        <v>800</v>
      </c>
      <c r="K657" s="12">
        <v>500</v>
      </c>
      <c r="L657" s="124">
        <f>SUM(I657:K657)</f>
        <v>39538</v>
      </c>
      <c r="M657" s="12">
        <f>ROUND(SUM(E657+F657)/12,0)</f>
        <v>2337</v>
      </c>
      <c r="N657" s="12">
        <v>806</v>
      </c>
      <c r="O657" s="12">
        <f>ROUND(SUM(E657+F657)*12.5%,0)+75</f>
        <v>3580</v>
      </c>
      <c r="P657" s="12">
        <f>SUM(I657:O657)</f>
        <v>85799</v>
      </c>
      <c r="Q657" s="12">
        <f>ROUND(SUM(E657+F657)*12%,0)</f>
        <v>3365</v>
      </c>
      <c r="R657" s="28">
        <v>0</v>
      </c>
      <c r="S657" s="11">
        <v>200</v>
      </c>
      <c r="T657" s="11">
        <v>0</v>
      </c>
      <c r="U657" s="36">
        <v>0</v>
      </c>
      <c r="V657" s="14">
        <f>P657-(M657+N657+O657+Q657+R657+S657+T657)</f>
        <v>75511</v>
      </c>
      <c r="W657" s="15" t="s">
        <v>25</v>
      </c>
    </row>
    <row r="658" spans="1:25" hidden="1">
      <c r="A658" s="177">
        <v>44013</v>
      </c>
      <c r="B658" s="49">
        <v>9</v>
      </c>
      <c r="C658" s="35" t="s">
        <v>42</v>
      </c>
      <c r="D658" s="28" t="s">
        <v>43</v>
      </c>
      <c r="E658" s="14">
        <f>23892+1600</f>
        <v>25492</v>
      </c>
      <c r="F658" s="12">
        <f>SUM(E658*10%)-0.2</f>
        <v>2549.0000000000005</v>
      </c>
      <c r="G658" s="12">
        <f>SUM(E658*30%)+0.4</f>
        <v>7647.9999999999991</v>
      </c>
      <c r="H658" s="12">
        <f>SUM(E658*10%)-0.2</f>
        <v>2549.0000000000005</v>
      </c>
      <c r="I658" s="12">
        <f>E658+F658+G658+H658</f>
        <v>38238</v>
      </c>
      <c r="J658" s="12">
        <v>800</v>
      </c>
      <c r="K658" s="12">
        <v>500</v>
      </c>
      <c r="L658" s="124">
        <f>SUM(I658:K658)</f>
        <v>39538</v>
      </c>
      <c r="M658" s="12">
        <f>ROUND(SUM(E658+F658)/12,0)</f>
        <v>2337</v>
      </c>
      <c r="N658" s="12">
        <v>806</v>
      </c>
      <c r="O658" s="12">
        <f>ROUND(SUM(E658+F658)*12.5%,0)+75</f>
        <v>3580</v>
      </c>
      <c r="P658" s="12">
        <f>SUM(I658:O658)</f>
        <v>85799</v>
      </c>
      <c r="Q658" s="12">
        <f>ROUND(SUM(E658+F658)*12%,0)</f>
        <v>3365</v>
      </c>
      <c r="R658" s="28">
        <v>0</v>
      </c>
      <c r="S658" s="11">
        <v>200</v>
      </c>
      <c r="T658" s="11">
        <v>0</v>
      </c>
      <c r="U658" s="36">
        <v>0</v>
      </c>
      <c r="V658" s="14">
        <f>P658-(M658+N658+O658+Q658+R658+S658+T658)</f>
        <v>75511</v>
      </c>
      <c r="W658" s="15" t="s">
        <v>25</v>
      </c>
    </row>
    <row r="659" spans="1:25" hidden="1">
      <c r="A659" s="177">
        <v>44044</v>
      </c>
      <c r="B659" s="162">
        <v>4</v>
      </c>
      <c r="C659" s="35" t="s">
        <v>42</v>
      </c>
      <c r="D659" s="28" t="s">
        <v>43</v>
      </c>
      <c r="E659" s="11">
        <f>23892+1600</f>
        <v>25492</v>
      </c>
      <c r="F659" s="59">
        <f>SUM(E659*10%)-0.2</f>
        <v>2549.0000000000005</v>
      </c>
      <c r="G659" s="59">
        <f>SUM(E659*30%)+0.4</f>
        <v>7647.9999999999991</v>
      </c>
      <c r="H659" s="59">
        <f>SUM(E659*10%)-0.2</f>
        <v>2549.0000000000005</v>
      </c>
      <c r="I659" s="12">
        <f>E659+F659+G659+H659</f>
        <v>38238</v>
      </c>
      <c r="J659" s="59">
        <v>800</v>
      </c>
      <c r="K659" s="59">
        <v>500</v>
      </c>
      <c r="L659" s="214">
        <f>SUM(I659:K659)</f>
        <v>39538</v>
      </c>
      <c r="M659" s="59">
        <f>ROUND(SUM(E659+F659)/12,0)</f>
        <v>2337</v>
      </c>
      <c r="N659" s="12">
        <v>806</v>
      </c>
      <c r="O659" s="12">
        <f>ROUND(SUM(E659+F659)*12.5%,0)+75</f>
        <v>3580</v>
      </c>
      <c r="P659" s="59">
        <f>SUM(I659:O659)</f>
        <v>85799</v>
      </c>
      <c r="Q659" s="12">
        <f>ROUND(SUM(E659+F659)*12%,0)</f>
        <v>3365</v>
      </c>
      <c r="R659" s="60">
        <v>0</v>
      </c>
      <c r="S659" s="14">
        <v>200</v>
      </c>
      <c r="T659" s="14">
        <v>0</v>
      </c>
      <c r="U659" s="36">
        <v>0</v>
      </c>
      <c r="V659" s="14">
        <f>P659-(M659+N659+O659+Q659+R659+S659+T659)</f>
        <v>75511</v>
      </c>
      <c r="W659" s="15" t="s">
        <v>25</v>
      </c>
    </row>
    <row r="660" spans="1:25" hidden="1">
      <c r="A660" s="177">
        <v>44075</v>
      </c>
      <c r="B660" s="87">
        <v>4</v>
      </c>
      <c r="C660" s="35" t="s">
        <v>42</v>
      </c>
      <c r="D660" s="28" t="s">
        <v>43</v>
      </c>
      <c r="E660" s="11">
        <f>23892+1600</f>
        <v>25492</v>
      </c>
      <c r="F660" s="12">
        <f>SUM(E660*10%)-0.2</f>
        <v>2549.0000000000005</v>
      </c>
      <c r="G660" s="12">
        <f>SUM(E660*30%)+0.4</f>
        <v>7647.9999999999991</v>
      </c>
      <c r="H660" s="12">
        <f>SUM(E660*10%)-0.2</f>
        <v>2549.0000000000005</v>
      </c>
      <c r="I660" s="12">
        <f>E660+F660+G660+H660</f>
        <v>38238</v>
      </c>
      <c r="J660" s="12">
        <v>800</v>
      </c>
      <c r="K660" s="12">
        <v>500</v>
      </c>
      <c r="L660" s="124">
        <f>SUM(I660:K660)</f>
        <v>39538</v>
      </c>
      <c r="M660" s="12">
        <f>ROUND(SUM(E660+F660)/12,0)</f>
        <v>2337</v>
      </c>
      <c r="N660" s="12">
        <v>806</v>
      </c>
      <c r="O660" s="12">
        <f>ROUND(SUM(E660+F660)*12.5%,0)+75</f>
        <v>3580</v>
      </c>
      <c r="P660" s="12">
        <f>SUM(I660:O660)</f>
        <v>85799</v>
      </c>
      <c r="Q660" s="12">
        <f>ROUND(SUM(E660+F660)*12%,0)</f>
        <v>3365</v>
      </c>
      <c r="R660" s="28">
        <v>0</v>
      </c>
      <c r="S660" s="11">
        <v>200</v>
      </c>
      <c r="T660" s="11">
        <v>0</v>
      </c>
      <c r="U660" s="36">
        <v>0</v>
      </c>
      <c r="V660" s="14">
        <f>P660-(M660+N660+O660+Q660+R660+S660+T660)</f>
        <v>75511</v>
      </c>
      <c r="W660" s="15" t="s">
        <v>25</v>
      </c>
    </row>
    <row r="661" spans="1:25" hidden="1">
      <c r="A661" s="177">
        <v>44105</v>
      </c>
      <c r="B661" s="87">
        <v>4</v>
      </c>
      <c r="C661" s="190" t="s">
        <v>42</v>
      </c>
      <c r="D661" s="28" t="s">
        <v>148</v>
      </c>
      <c r="E661" s="11">
        <v>21333</v>
      </c>
      <c r="F661" s="12">
        <v>0</v>
      </c>
      <c r="G661" s="12">
        <v>0</v>
      </c>
      <c r="H661" s="12">
        <v>0</v>
      </c>
      <c r="I661" s="12">
        <f>E661+F661+G661+H661</f>
        <v>21333</v>
      </c>
      <c r="J661" s="12">
        <v>0</v>
      </c>
      <c r="K661" s="12">
        <v>0</v>
      </c>
      <c r="L661" s="124">
        <f>SUM(I661:K661)</f>
        <v>21333</v>
      </c>
      <c r="M661" s="12">
        <v>0</v>
      </c>
      <c r="N661" s="12">
        <v>0</v>
      </c>
      <c r="O661" s="12">
        <v>0</v>
      </c>
      <c r="P661" s="12">
        <f>SUM(I661:O661)</f>
        <v>42666</v>
      </c>
      <c r="Q661" s="12">
        <v>0</v>
      </c>
      <c r="R661" s="11">
        <f>P661*7.5%+0.02</f>
        <v>3199.97</v>
      </c>
      <c r="S661" s="11">
        <v>0</v>
      </c>
      <c r="T661" s="11">
        <v>0</v>
      </c>
      <c r="U661" s="36">
        <v>0</v>
      </c>
      <c r="V661" s="14">
        <f>P661-(M661+N661+O661+Q661+R661+S661+T661)-0.01</f>
        <v>39466.019999999997</v>
      </c>
      <c r="W661" s="15" t="s">
        <v>57</v>
      </c>
    </row>
    <row r="662" spans="1:25" hidden="1">
      <c r="A662" s="177">
        <v>44136</v>
      </c>
      <c r="B662" s="87">
        <v>4</v>
      </c>
      <c r="C662" s="35" t="s">
        <v>42</v>
      </c>
      <c r="D662" s="28" t="s">
        <v>148</v>
      </c>
      <c r="E662" s="11">
        <v>40000</v>
      </c>
      <c r="F662" s="12">
        <v>0</v>
      </c>
      <c r="G662" s="12">
        <v>0</v>
      </c>
      <c r="H662" s="12">
        <v>0</v>
      </c>
      <c r="I662" s="12">
        <f>E662+F662+G662+H662</f>
        <v>40000</v>
      </c>
      <c r="J662" s="12">
        <v>0</v>
      </c>
      <c r="K662" s="12">
        <v>0</v>
      </c>
      <c r="L662" s="124">
        <f>SUM(I662:K662)</f>
        <v>40000</v>
      </c>
      <c r="M662" s="12">
        <v>0</v>
      </c>
      <c r="N662" s="12">
        <v>0</v>
      </c>
      <c r="O662" s="12">
        <v>0</v>
      </c>
      <c r="P662" s="12">
        <f>SUM(I662:O662)</f>
        <v>80000</v>
      </c>
      <c r="Q662" s="12">
        <v>0</v>
      </c>
      <c r="R662" s="11">
        <f>P662*7.5%</f>
        <v>6000</v>
      </c>
      <c r="S662" s="11">
        <v>0</v>
      </c>
      <c r="T662" s="11">
        <v>0</v>
      </c>
      <c r="U662" s="23">
        <v>0</v>
      </c>
      <c r="V662" s="11">
        <f>P662-(M662+N662+O662+Q662+R662+S662+T662)</f>
        <v>74000</v>
      </c>
      <c r="W662" s="15" t="s">
        <v>57</v>
      </c>
    </row>
    <row r="663" spans="1:25" hidden="1">
      <c r="A663" s="177">
        <v>44166</v>
      </c>
      <c r="B663" s="87">
        <v>4</v>
      </c>
      <c r="C663" s="35" t="s">
        <v>42</v>
      </c>
      <c r="D663" s="28" t="s">
        <v>148</v>
      </c>
      <c r="E663" s="11">
        <v>40000</v>
      </c>
      <c r="F663" s="12">
        <v>0</v>
      </c>
      <c r="G663" s="12">
        <v>0</v>
      </c>
      <c r="H663" s="12">
        <v>0</v>
      </c>
      <c r="I663" s="12">
        <f>E663+F663+G663+H663</f>
        <v>40000</v>
      </c>
      <c r="J663" s="12">
        <v>0</v>
      </c>
      <c r="K663" s="12">
        <v>0</v>
      </c>
      <c r="L663" s="124">
        <f>SUM(I663:K663)</f>
        <v>40000</v>
      </c>
      <c r="M663" s="12">
        <v>0</v>
      </c>
      <c r="N663" s="12">
        <v>0</v>
      </c>
      <c r="O663" s="12">
        <v>0</v>
      </c>
      <c r="P663" s="12">
        <f>SUM(I663:O663)</f>
        <v>80000</v>
      </c>
      <c r="Q663" s="12">
        <v>0</v>
      </c>
      <c r="R663" s="11">
        <f>P663*7.5%</f>
        <v>6000</v>
      </c>
      <c r="S663" s="11">
        <v>0</v>
      </c>
      <c r="T663" s="11">
        <v>0</v>
      </c>
      <c r="U663" s="23">
        <v>0</v>
      </c>
      <c r="V663" s="11">
        <f>P663-(M663+N663+O663+Q663+R663+S663+T663)</f>
        <v>74000</v>
      </c>
      <c r="W663" s="15" t="s">
        <v>57</v>
      </c>
    </row>
    <row r="664" spans="1:25" hidden="1">
      <c r="A664" s="177">
        <v>44197</v>
      </c>
      <c r="B664" s="144">
        <v>13</v>
      </c>
      <c r="C664" s="35" t="s">
        <v>42</v>
      </c>
      <c r="D664" s="141" t="s">
        <v>148</v>
      </c>
      <c r="E664" s="127">
        <v>40000</v>
      </c>
      <c r="F664" s="128">
        <v>0</v>
      </c>
      <c r="G664" s="128">
        <v>0</v>
      </c>
      <c r="H664" s="128">
        <v>0</v>
      </c>
      <c r="I664" s="128">
        <f>E664+F664+G664+H664</f>
        <v>40000</v>
      </c>
      <c r="J664" s="128">
        <v>0</v>
      </c>
      <c r="K664" s="128">
        <v>0</v>
      </c>
      <c r="L664" s="124">
        <f>SUM(I664:K664)</f>
        <v>40000</v>
      </c>
      <c r="M664" s="128">
        <v>0</v>
      </c>
      <c r="N664" s="128">
        <v>0</v>
      </c>
      <c r="O664" s="128">
        <v>0</v>
      </c>
      <c r="P664" s="128">
        <f>SUM(I664:O664)</f>
        <v>80000</v>
      </c>
      <c r="Q664" s="128">
        <v>0</v>
      </c>
      <c r="R664" s="127">
        <f>P664*7.5%</f>
        <v>6000</v>
      </c>
      <c r="S664" s="127">
        <v>0</v>
      </c>
      <c r="T664" s="127">
        <v>0</v>
      </c>
      <c r="U664" s="134">
        <v>0</v>
      </c>
      <c r="V664" s="130">
        <f>P664-(M664+N664+O664+Q664+R664+S664+T664)</f>
        <v>74000</v>
      </c>
      <c r="W664" s="15"/>
    </row>
    <row r="665" spans="1:25" hidden="1">
      <c r="A665" s="177">
        <v>44228</v>
      </c>
      <c r="B665" s="144">
        <v>12</v>
      </c>
      <c r="C665" s="35" t="s">
        <v>42</v>
      </c>
      <c r="D665" s="141" t="s">
        <v>148</v>
      </c>
      <c r="E665" s="127">
        <v>40000</v>
      </c>
      <c r="F665" s="128">
        <v>0</v>
      </c>
      <c r="G665" s="128">
        <v>0</v>
      </c>
      <c r="H665" s="128">
        <v>0</v>
      </c>
      <c r="I665" s="128">
        <f>E665+F665+G665+H665</f>
        <v>40000</v>
      </c>
      <c r="J665" s="128">
        <v>0</v>
      </c>
      <c r="K665" s="128">
        <v>0</v>
      </c>
      <c r="L665" s="124">
        <f>SUM(I665:K665)</f>
        <v>40000</v>
      </c>
      <c r="M665" s="128">
        <v>0</v>
      </c>
      <c r="N665" s="128">
        <v>0</v>
      </c>
      <c r="O665" s="128">
        <v>0</v>
      </c>
      <c r="P665" s="128">
        <f>SUM(I665:O665)</f>
        <v>80000</v>
      </c>
      <c r="Q665" s="128">
        <v>0</v>
      </c>
      <c r="R665" s="127">
        <f>P665*7.5%</f>
        <v>6000</v>
      </c>
      <c r="S665" s="127">
        <v>0</v>
      </c>
      <c r="T665" s="127">
        <v>0</v>
      </c>
      <c r="U665" s="134">
        <v>0</v>
      </c>
      <c r="V665" s="130">
        <f>P665-(M665+N665+O665+Q665+R665+S665+T665)</f>
        <v>74000</v>
      </c>
      <c r="W665" s="15"/>
    </row>
    <row r="666" spans="1:25" hidden="1">
      <c r="A666" s="177">
        <v>44256</v>
      </c>
      <c r="B666" s="144">
        <v>10</v>
      </c>
      <c r="C666" s="35" t="s">
        <v>42</v>
      </c>
      <c r="D666" s="141" t="s">
        <v>148</v>
      </c>
      <c r="E666" s="127">
        <v>40000</v>
      </c>
      <c r="F666" s="128">
        <v>0</v>
      </c>
      <c r="G666" s="128">
        <v>0</v>
      </c>
      <c r="H666" s="128">
        <v>0</v>
      </c>
      <c r="I666" s="128">
        <f>E666+F666+G666+H666</f>
        <v>40000</v>
      </c>
      <c r="J666" s="128">
        <v>0</v>
      </c>
      <c r="K666" s="128">
        <v>0</v>
      </c>
      <c r="L666" s="124">
        <f>SUM(I666:K666)</f>
        <v>40000</v>
      </c>
      <c r="M666" s="128">
        <v>0</v>
      </c>
      <c r="N666" s="128">
        <v>0</v>
      </c>
      <c r="O666" s="128">
        <f>SUM(I666:N666)</f>
        <v>80000</v>
      </c>
      <c r="P666" s="128">
        <v>0</v>
      </c>
      <c r="Q666" s="127">
        <f>O666*7.5%</f>
        <v>6000</v>
      </c>
      <c r="R666" s="127">
        <v>0</v>
      </c>
      <c r="S666" s="127">
        <v>0</v>
      </c>
      <c r="T666" s="139">
        <v>0</v>
      </c>
      <c r="U666" s="134"/>
      <c r="V666" s="130">
        <f>O666-(L666+M666+N666+P666+Q666+R666+S666)</f>
        <v>34000</v>
      </c>
      <c r="W666" s="15"/>
    </row>
    <row r="667" spans="1:25" hidden="1">
      <c r="A667" s="177">
        <v>43922</v>
      </c>
      <c r="B667" s="10">
        <v>54</v>
      </c>
      <c r="C667" s="72" t="s">
        <v>116</v>
      </c>
      <c r="D667" s="40"/>
      <c r="E667" s="11">
        <v>12173</v>
      </c>
      <c r="F667" s="12">
        <f>SUM(E667*10%)-0.3</f>
        <v>1217</v>
      </c>
      <c r="G667" s="12">
        <f>SUM(E667*30%)+0.1</f>
        <v>3652</v>
      </c>
      <c r="H667" s="12">
        <f>SUM(E667*10%)-0.3</f>
        <v>1217</v>
      </c>
      <c r="I667" s="12">
        <f>E667+F667+G667+H667</f>
        <v>18259</v>
      </c>
      <c r="J667" s="12">
        <v>0</v>
      </c>
      <c r="K667" s="12">
        <v>0</v>
      </c>
      <c r="L667" s="124">
        <f>SUM(I667:K667)</f>
        <v>18259</v>
      </c>
      <c r="M667" s="12">
        <v>0</v>
      </c>
      <c r="N667" s="12">
        <v>0</v>
      </c>
      <c r="O667" s="12">
        <f>ROUND(SUM(E667+F667)*13%,0)</f>
        <v>1741</v>
      </c>
      <c r="P667" s="12">
        <f>SUM(I667:O667)</f>
        <v>38259</v>
      </c>
      <c r="Q667" s="12">
        <f>ROUND(SUM(E667+F667)*12%,0)</f>
        <v>1607</v>
      </c>
      <c r="R667" s="11">
        <v>0</v>
      </c>
      <c r="S667" s="28">
        <v>150</v>
      </c>
      <c r="T667" s="23">
        <v>0</v>
      </c>
      <c r="U667" s="36">
        <v>0</v>
      </c>
      <c r="V667" s="14">
        <f>P667-(M667+N667+O667+Q667+R667+S667+T667)</f>
        <v>34761</v>
      </c>
      <c r="W667" s="11">
        <v>500</v>
      </c>
      <c r="X667" s="116">
        <f>V667-W667</f>
        <v>34261</v>
      </c>
      <c r="Y667" s="118" t="s">
        <v>73</v>
      </c>
    </row>
    <row r="668" spans="1:25" hidden="1">
      <c r="A668" s="177">
        <v>43952</v>
      </c>
      <c r="B668" s="10">
        <v>54</v>
      </c>
      <c r="C668" s="75" t="s">
        <v>116</v>
      </c>
      <c r="D668" s="76" t="s">
        <v>117</v>
      </c>
      <c r="E668" s="77">
        <v>6087</v>
      </c>
      <c r="F668" s="78">
        <f>SUM(E668*10%)-0.7</f>
        <v>608</v>
      </c>
      <c r="G668" s="78">
        <f>SUM(E668*30%)+0.9</f>
        <v>1827</v>
      </c>
      <c r="H668" s="78">
        <f>SUM(E668*10%)-0.7</f>
        <v>608</v>
      </c>
      <c r="I668" s="78">
        <f>E668+F668+G668+H668</f>
        <v>9130</v>
      </c>
      <c r="J668" s="78">
        <v>0</v>
      </c>
      <c r="K668" s="78">
        <v>0</v>
      </c>
      <c r="L668" s="124">
        <f>SUM(I668:K668)</f>
        <v>9130</v>
      </c>
      <c r="M668" s="78">
        <v>0</v>
      </c>
      <c r="N668" s="78">
        <v>0</v>
      </c>
      <c r="O668" s="78">
        <f>ROUND(SUM(E668+F668)*13%,0)</f>
        <v>870</v>
      </c>
      <c r="P668" s="78">
        <f>SUM(I668:O668)</f>
        <v>19130</v>
      </c>
      <c r="Q668" s="12">
        <f>ROUND(SUM(E668+F668)*12%,0)</f>
        <v>803</v>
      </c>
      <c r="R668" s="11">
        <v>0</v>
      </c>
      <c r="S668" s="28">
        <v>0</v>
      </c>
      <c r="T668" s="23">
        <v>0</v>
      </c>
      <c r="U668" s="36">
        <v>0</v>
      </c>
      <c r="V668" s="14">
        <f>P668-(M668+N668+O668+Q668+R668+S668+T668)</f>
        <v>17457</v>
      </c>
      <c r="W668" s="11"/>
      <c r="X668" s="116">
        <f>V668-W668</f>
        <v>17457</v>
      </c>
      <c r="Y668" s="118" t="s">
        <v>73</v>
      </c>
    </row>
    <row r="669" spans="1:25" hidden="1">
      <c r="L669">
        <v>25000</v>
      </c>
    </row>
  </sheetData>
  <autoFilter ref="A1:Y669">
    <filterColumn colId="2">
      <filters>
        <filter val="SANJAY MUKHERJEE"/>
      </filters>
    </filterColumn>
  </autoFilter>
  <sortState ref="A2:Y690">
    <sortCondition ref="C2:C6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G8" sqref="G8:G11"/>
    </sheetView>
  </sheetViews>
  <sheetFormatPr defaultRowHeight="15"/>
  <cols>
    <col min="2" max="2" width="21.85546875" bestFit="1" customWidth="1"/>
    <col min="3" max="3" width="13.140625" customWidth="1"/>
  </cols>
  <sheetData>
    <row r="1" spans="1:7">
      <c r="A1" t="s">
        <v>168</v>
      </c>
      <c r="B1" t="s">
        <v>169</v>
      </c>
      <c r="C1" t="s">
        <v>170</v>
      </c>
    </row>
    <row r="2" spans="1:7">
      <c r="A2">
        <v>1</v>
      </c>
      <c r="B2" t="s">
        <v>171</v>
      </c>
      <c r="C2">
        <v>22058</v>
      </c>
    </row>
    <row r="7" spans="1:7">
      <c r="G7" t="s">
        <v>167</v>
      </c>
    </row>
    <row r="8" spans="1:7">
      <c r="G8" t="s">
        <v>65</v>
      </c>
    </row>
    <row r="9" spans="1:7">
      <c r="G9" t="s">
        <v>78</v>
      </c>
    </row>
    <row r="10" spans="1:7">
      <c r="G10" t="s">
        <v>172</v>
      </c>
    </row>
    <row r="11" spans="1:7">
      <c r="G1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Rajendra</dc:creator>
  <cp:lastModifiedBy>Rajendra</cp:lastModifiedBy>
  <dcterms:created xsi:type="dcterms:W3CDTF">2015-06-05T18:17:20Z</dcterms:created>
  <dcterms:modified xsi:type="dcterms:W3CDTF">2021-04-09T10:38:51Z</dcterms:modified>
</cp:coreProperties>
</file>