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ownloads\"/>
    </mc:Choice>
  </mc:AlternateContent>
  <xr:revisionPtr revIDLastSave="0" documentId="8_{E4B5CA92-72E8-4E05-9423-6D56F839DBA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C REPORT" sheetId="2" state="hidden" r:id="rId1"/>
    <sheet name="daily generation and demand" sheetId="3" r:id="rId2"/>
    <sheet name="Sheet23" sheetId="11" state="hidden" r:id="rId3"/>
    <sheet name="Installed capacity" sheetId="14" state="hidden" r:id="rId4"/>
    <sheet name="regional RE" sheetId="15" state="hidden" r:id="rId5"/>
    <sheet name="Station report" sheetId="16" state="hidden" r:id="rId6"/>
    <sheet name="Daily demand " sheetId="17" state="hidden" r:id="rId7"/>
    <sheet name="MOU" sheetId="18" state="hidden" r:id="rId8"/>
    <sheet name="JV capative" sheetId="19" state="hidden" r:id="rId9"/>
    <sheet name="Renewable  gen" sheetId="23" state="hidden" r:id="rId10"/>
  </sheets>
  <definedNames>
    <definedName name="CRIT">'DC REPORT'!$M$6:$M$7</definedName>
    <definedName name="CRIT1">'DC REPORT'!$M$8:$M$9</definedName>
    <definedName name="DailygenPosoco">'daily generation and demand'!$A$6:$G$4393</definedName>
    <definedName name="DBASE" localSheetId="1">'daily generation and demand'!$A$6:$T$6191</definedName>
    <definedName name="DBASE">#REF!</definedName>
    <definedName name="dbase1">#REF!</definedName>
    <definedName name="dbase2" localSheetId="1">'daily generation and demand'!$H$7:$T$588</definedName>
    <definedName name="dbasegen">'daily generation and demand'!$G$372:$G$3393</definedName>
    <definedName name="dbasegen1">'daily generation and demand'!$B$372:$G$3393</definedName>
    <definedName name="NTPCDaily">'daily generation and demand'!#REF!</definedName>
  </definedNames>
  <calcPr calcId="191029"/>
  <customWorkbookViews>
    <customWorkbookView name="Filter 1" guid="{6EC3A5E6-F7ED-4649-B5E9-FAD4EC2DD089}" maximized="1" windowWidth="0" windowHeight="0" activeSheetId="0"/>
  </customWorkbookViews>
  <fileRecoveryPr repairLoad="1"/>
</workbook>
</file>

<file path=xl/calcChain.xml><?xml version="1.0" encoding="utf-8"?>
<calcChain xmlns="http://schemas.openxmlformats.org/spreadsheetml/2006/main">
  <c r="A24" i="19" l="1"/>
  <c r="A25" i="19" s="1"/>
  <c r="A23" i="19"/>
  <c r="A7" i="19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6" i="19"/>
  <c r="S34" i="18"/>
  <c r="Q29" i="18"/>
  <c r="P29" i="18"/>
  <c r="P26" i="18"/>
  <c r="N26" i="18"/>
  <c r="M26" i="18"/>
  <c r="L26" i="18"/>
  <c r="Q25" i="18"/>
  <c r="N24" i="18"/>
  <c r="M24" i="18"/>
  <c r="T23" i="18"/>
  <c r="B23" i="18"/>
  <c r="T22" i="18"/>
  <c r="T21" i="18"/>
  <c r="T20" i="18"/>
  <c r="T19" i="18"/>
  <c r="D19" i="18"/>
  <c r="T18" i="18"/>
  <c r="B18" i="18"/>
  <c r="B20" i="18" s="1"/>
  <c r="B24" i="18" s="1"/>
  <c r="C24" i="18" s="1"/>
  <c r="D17" i="18"/>
  <c r="C17" i="18"/>
  <c r="B17" i="18"/>
  <c r="A17" i="18"/>
  <c r="D16" i="18"/>
  <c r="I15" i="18"/>
  <c r="L25" i="18" s="1"/>
  <c r="D14" i="18"/>
  <c r="B13" i="18"/>
  <c r="F11" i="18" a="1"/>
  <c r="F11" i="18" s="1"/>
  <c r="E10" i="18"/>
  <c r="E19" i="18" s="1"/>
  <c r="D10" i="18"/>
  <c r="E18" i="18" s="1"/>
  <c r="C10" i="18"/>
  <c r="E17" i="18" s="1"/>
  <c r="B10" i="18"/>
  <c r="E16" i="18" s="1"/>
  <c r="G9" i="18"/>
  <c r="F9" i="18" a="1"/>
  <c r="F9" i="18" s="1"/>
  <c r="J8" i="18"/>
  <c r="G8" i="18"/>
  <c r="F8" i="18" a="1"/>
  <c r="F8" i="18" s="1"/>
  <c r="L8" i="18" s="1"/>
  <c r="F7" i="18" a="1"/>
  <c r="F7" i="18" s="1"/>
  <c r="H6" i="18"/>
  <c r="G6" i="18"/>
  <c r="F6" i="18"/>
  <c r="E6" i="18"/>
  <c r="D6" i="18"/>
  <c r="D18" i="18" s="1"/>
  <c r="B6" i="18"/>
  <c r="E5" i="18"/>
  <c r="H366" i="17"/>
  <c r="H365" i="17"/>
  <c r="H364" i="17"/>
  <c r="H363" i="17"/>
  <c r="H362" i="17"/>
  <c r="H361" i="17"/>
  <c r="H360" i="17"/>
  <c r="H359" i="17"/>
  <c r="H358" i="17"/>
  <c r="H357" i="17"/>
  <c r="H356" i="17"/>
  <c r="H355" i="17"/>
  <c r="H354" i="17"/>
  <c r="H353" i="17"/>
  <c r="H352" i="17"/>
  <c r="H351" i="17"/>
  <c r="H350" i="17"/>
  <c r="H349" i="17"/>
  <c r="H348" i="17"/>
  <c r="H347" i="17"/>
  <c r="H346" i="17"/>
  <c r="H345" i="17"/>
  <c r="H344" i="17"/>
  <c r="H343" i="17"/>
  <c r="G338" i="17"/>
  <c r="G337" i="17"/>
  <c r="G336" i="17"/>
  <c r="G335" i="17"/>
  <c r="G334" i="17"/>
  <c r="H333" i="17"/>
  <c r="G333" i="17"/>
  <c r="H332" i="17"/>
  <c r="G332" i="17"/>
  <c r="G331" i="17"/>
  <c r="H331" i="17" s="1"/>
  <c r="G330" i="17"/>
  <c r="H330" i="17" s="1"/>
  <c r="G329" i="17"/>
  <c r="H328" i="17"/>
  <c r="G328" i="17"/>
  <c r="H327" i="17"/>
  <c r="G327" i="17"/>
  <c r="H326" i="17"/>
  <c r="G326" i="17"/>
  <c r="G325" i="17"/>
  <c r="G324" i="17"/>
  <c r="H324" i="17" s="1"/>
  <c r="G323" i="17"/>
  <c r="H322" i="17"/>
  <c r="G322" i="17"/>
  <c r="H321" i="17"/>
  <c r="G321" i="17"/>
  <c r="H320" i="17"/>
  <c r="G320" i="17"/>
  <c r="G319" i="17"/>
  <c r="H319" i="17" s="1"/>
  <c r="H318" i="17"/>
  <c r="G318" i="17"/>
  <c r="H317" i="17"/>
  <c r="G317" i="17"/>
  <c r="H316" i="17"/>
  <c r="G316" i="17"/>
  <c r="G315" i="17"/>
  <c r="H315" i="17" s="1"/>
  <c r="H314" i="17"/>
  <c r="G314" i="17"/>
  <c r="G313" i="17"/>
  <c r="H312" i="17"/>
  <c r="G312" i="17"/>
  <c r="H311" i="17"/>
  <c r="G311" i="17"/>
  <c r="H310" i="17"/>
  <c r="G310" i="17"/>
  <c r="G309" i="17"/>
  <c r="H308" i="17"/>
  <c r="G308" i="17"/>
  <c r="H307" i="17"/>
  <c r="G307" i="17"/>
  <c r="H306" i="17"/>
  <c r="G306" i="17"/>
  <c r="G305" i="17"/>
  <c r="H305" i="17" s="1"/>
  <c r="G304" i="17"/>
  <c r="G303" i="17"/>
  <c r="H303" i="17" s="1"/>
  <c r="G302" i="17"/>
  <c r="H302" i="17" s="1"/>
  <c r="G301" i="17"/>
  <c r="H301" i="17" s="1"/>
  <c r="H300" i="17"/>
  <c r="G300" i="17"/>
  <c r="G299" i="17"/>
  <c r="H299" i="17" s="1"/>
  <c r="G298" i="17"/>
  <c r="G297" i="17"/>
  <c r="H296" i="17"/>
  <c r="G296" i="17"/>
  <c r="H295" i="17"/>
  <c r="G295" i="17"/>
  <c r="H294" i="17"/>
  <c r="G294" i="17"/>
  <c r="G293" i="17"/>
  <c r="G292" i="17"/>
  <c r="H292" i="17" s="1"/>
  <c r="H291" i="17"/>
  <c r="G291" i="17"/>
  <c r="H290" i="17"/>
  <c r="G290" i="17"/>
  <c r="H289" i="17"/>
  <c r="G289" i="17"/>
  <c r="G288" i="17"/>
  <c r="H288" i="17" s="1"/>
  <c r="G287" i="17"/>
  <c r="H287" i="17" s="1"/>
  <c r="H286" i="17"/>
  <c r="G286" i="17"/>
  <c r="H285" i="17"/>
  <c r="G285" i="17"/>
  <c r="H284" i="17"/>
  <c r="G284" i="17"/>
  <c r="G283" i="17"/>
  <c r="H282" i="17"/>
  <c r="G282" i="17"/>
  <c r="G281" i="17"/>
  <c r="H280" i="17"/>
  <c r="G280" i="17"/>
  <c r="G279" i="17"/>
  <c r="H278" i="17"/>
  <c r="G278" i="17"/>
  <c r="G277" i="17"/>
  <c r="H276" i="17"/>
  <c r="G276" i="17"/>
  <c r="H275" i="17"/>
  <c r="G275" i="17"/>
  <c r="H274" i="17"/>
  <c r="G274" i="17"/>
  <c r="G273" i="17"/>
  <c r="H273" i="17" s="1"/>
  <c r="H272" i="17"/>
  <c r="G272" i="17"/>
  <c r="G271" i="17"/>
  <c r="H271" i="17" s="1"/>
  <c r="G270" i="17"/>
  <c r="G269" i="17"/>
  <c r="H269" i="17" s="1"/>
  <c r="H268" i="17"/>
  <c r="G268" i="17"/>
  <c r="G267" i="17"/>
  <c r="H267" i="17" s="1"/>
  <c r="G266" i="17"/>
  <c r="G265" i="17"/>
  <c r="H264" i="17"/>
  <c r="G264" i="17"/>
  <c r="G263" i="17"/>
  <c r="H263" i="17" s="1"/>
  <c r="H262" i="17"/>
  <c r="G262" i="17"/>
  <c r="G261" i="17"/>
  <c r="G260" i="17"/>
  <c r="H260" i="17" s="1"/>
  <c r="G259" i="17"/>
  <c r="G258" i="17"/>
  <c r="H258" i="17" s="1"/>
  <c r="H257" i="17"/>
  <c r="G257" i="17"/>
  <c r="G256" i="17"/>
  <c r="H256" i="17" s="1"/>
  <c r="G255" i="17"/>
  <c r="H255" i="17" s="1"/>
  <c r="G254" i="17"/>
  <c r="H254" i="17" s="1"/>
  <c r="H253" i="17"/>
  <c r="G253" i="17"/>
  <c r="H252" i="17"/>
  <c r="G252" i="17"/>
  <c r="G251" i="17"/>
  <c r="G250" i="17"/>
  <c r="H250" i="17" s="1"/>
  <c r="G249" i="17"/>
  <c r="H248" i="17"/>
  <c r="G248" i="17"/>
  <c r="H247" i="17"/>
  <c r="G247" i="17"/>
  <c r="H246" i="17"/>
  <c r="G246" i="17"/>
  <c r="G245" i="17"/>
  <c r="G244" i="17"/>
  <c r="H244" i="17" s="1"/>
  <c r="G243" i="17"/>
  <c r="G242" i="17"/>
  <c r="H242" i="17" s="1"/>
  <c r="G241" i="17"/>
  <c r="H241" i="17" s="1"/>
  <c r="G240" i="17"/>
  <c r="H240" i="17" s="1"/>
  <c r="G239" i="17"/>
  <c r="H239" i="17" s="1"/>
  <c r="H238" i="17"/>
  <c r="G238" i="17"/>
  <c r="G237" i="17"/>
  <c r="H236" i="17"/>
  <c r="G236" i="17"/>
  <c r="G235" i="17"/>
  <c r="H234" i="17"/>
  <c r="G234" i="17"/>
  <c r="G233" i="17"/>
  <c r="H232" i="17"/>
  <c r="G232" i="17"/>
  <c r="G231" i="17"/>
  <c r="H230" i="17"/>
  <c r="G230" i="17"/>
  <c r="G229" i="17"/>
  <c r="G228" i="17"/>
  <c r="H227" i="17"/>
  <c r="G227" i="17"/>
  <c r="H226" i="17"/>
  <c r="G226" i="17"/>
  <c r="G225" i="17"/>
  <c r="H225" i="17" s="1"/>
  <c r="H224" i="17"/>
  <c r="G224" i="17"/>
  <c r="G223" i="17"/>
  <c r="H223" i="17" s="1"/>
  <c r="G222" i="17"/>
  <c r="H222" i="17" s="1"/>
  <c r="H221" i="17"/>
  <c r="G221" i="17"/>
  <c r="H220" i="17"/>
  <c r="G220" i="17"/>
  <c r="G219" i="17"/>
  <c r="G218" i="17"/>
  <c r="H218" i="17" s="1"/>
  <c r="G217" i="17"/>
  <c r="H216" i="17"/>
  <c r="G216" i="17"/>
  <c r="G215" i="17"/>
  <c r="H214" i="17"/>
  <c r="G214" i="17"/>
  <c r="G213" i="17"/>
  <c r="H212" i="17"/>
  <c r="G212" i="17"/>
  <c r="G211" i="17"/>
  <c r="H210" i="17"/>
  <c r="G210" i="17"/>
  <c r="G209" i="17"/>
  <c r="G208" i="17"/>
  <c r="G207" i="17"/>
  <c r="H207" i="17" s="1"/>
  <c r="H206" i="17"/>
  <c r="G206" i="17"/>
  <c r="H205" i="17"/>
  <c r="G205" i="17"/>
  <c r="H204" i="17"/>
  <c r="G204" i="17"/>
  <c r="G203" i="17"/>
  <c r="H202" i="17"/>
  <c r="G202" i="17"/>
  <c r="G201" i="17"/>
  <c r="G200" i="17"/>
  <c r="H200" i="17" s="1"/>
  <c r="H199" i="17"/>
  <c r="G199" i="17"/>
  <c r="G198" i="17"/>
  <c r="H197" i="17"/>
  <c r="G197" i="17"/>
  <c r="G196" i="17"/>
  <c r="H195" i="17"/>
  <c r="G195" i="17"/>
  <c r="G194" i="17"/>
  <c r="H194" i="17" s="1"/>
  <c r="G193" i="17"/>
  <c r="H193" i="17" s="1"/>
  <c r="G192" i="17"/>
  <c r="H191" i="17"/>
  <c r="G191" i="17"/>
  <c r="G190" i="17"/>
  <c r="H190" i="17" s="1"/>
  <c r="H189" i="17"/>
  <c r="G189" i="17"/>
  <c r="H188" i="17"/>
  <c r="G188" i="17"/>
  <c r="H187" i="17"/>
  <c r="G187" i="17"/>
  <c r="G186" i="17"/>
  <c r="H186" i="17" s="1"/>
  <c r="G185" i="17"/>
  <c r="G184" i="17"/>
  <c r="H184" i="17" s="1"/>
  <c r="G183" i="17"/>
  <c r="H183" i="17" s="1"/>
  <c r="H182" i="17"/>
  <c r="G182" i="17"/>
  <c r="H181" i="17"/>
  <c r="G181" i="17"/>
  <c r="H180" i="17"/>
  <c r="G180" i="17"/>
  <c r="G179" i="17"/>
  <c r="H179" i="17" s="1"/>
  <c r="G178" i="17"/>
  <c r="H178" i="17" s="1"/>
  <c r="G177" i="17"/>
  <c r="G176" i="17"/>
  <c r="H176" i="17" s="1"/>
  <c r="H175" i="17"/>
  <c r="G175" i="17"/>
  <c r="G174" i="17"/>
  <c r="H174" i="17" s="1"/>
  <c r="G173" i="17"/>
  <c r="H173" i="17" s="1"/>
  <c r="H172" i="17"/>
  <c r="G172" i="17"/>
  <c r="G171" i="17"/>
  <c r="H170" i="17"/>
  <c r="G170" i="17"/>
  <c r="G169" i="17"/>
  <c r="H168" i="17"/>
  <c r="G168" i="17"/>
  <c r="G167" i="17"/>
  <c r="H167" i="17" s="1"/>
  <c r="G166" i="17"/>
  <c r="H166" i="17" s="1"/>
  <c r="G165" i="17"/>
  <c r="G164" i="17"/>
  <c r="H164" i="17" s="1"/>
  <c r="G163" i="17"/>
  <c r="H163" i="17" s="1"/>
  <c r="H162" i="17"/>
  <c r="G162" i="17"/>
  <c r="H161" i="17"/>
  <c r="G161" i="17"/>
  <c r="H160" i="17"/>
  <c r="G160" i="17"/>
  <c r="G159" i="17"/>
  <c r="G158" i="17"/>
  <c r="H157" i="17"/>
  <c r="G157" i="17"/>
  <c r="G156" i="17"/>
  <c r="H156" i="17" s="1"/>
  <c r="H155" i="17"/>
  <c r="G155" i="17"/>
  <c r="H154" i="17"/>
  <c r="G154" i="17"/>
  <c r="G153" i="17"/>
  <c r="H153" i="17" s="1"/>
  <c r="G152" i="17"/>
  <c r="G151" i="17"/>
  <c r="H151" i="17" s="1"/>
  <c r="G150" i="17"/>
  <c r="H150" i="17" s="1"/>
  <c r="G149" i="17"/>
  <c r="G148" i="17"/>
  <c r="H148" i="17" s="1"/>
  <c r="G147" i="17"/>
  <c r="H147" i="17" s="1"/>
  <c r="H146" i="17"/>
  <c r="G146" i="17"/>
  <c r="H145" i="17"/>
  <c r="G145" i="17"/>
  <c r="H144" i="17"/>
  <c r="G144" i="17"/>
  <c r="G143" i="17"/>
  <c r="G142" i="17"/>
  <c r="H141" i="17"/>
  <c r="G141" i="17"/>
  <c r="G140" i="17"/>
  <c r="H140" i="17" s="1"/>
  <c r="G139" i="17"/>
  <c r="H139" i="17" s="1"/>
  <c r="H138" i="17"/>
  <c r="G138" i="17"/>
  <c r="G137" i="17"/>
  <c r="H137" i="17" s="1"/>
  <c r="G136" i="17"/>
  <c r="H136" i="17" s="1"/>
  <c r="G135" i="17"/>
  <c r="G134" i="17"/>
  <c r="H134" i="17" s="1"/>
  <c r="G133" i="17"/>
  <c r="H133" i="17" s="1"/>
  <c r="G132" i="17"/>
  <c r="H132" i="17" s="1"/>
  <c r="G131" i="17"/>
  <c r="H131" i="17" s="1"/>
  <c r="H130" i="17"/>
  <c r="G130" i="17"/>
  <c r="H129" i="17"/>
  <c r="G129" i="17"/>
  <c r="H128" i="17"/>
  <c r="G128" i="17"/>
  <c r="G127" i="17"/>
  <c r="G126" i="17"/>
  <c r="H125" i="17"/>
  <c r="G125" i="17"/>
  <c r="G124" i="17"/>
  <c r="H124" i="17" s="1"/>
  <c r="G123" i="17"/>
  <c r="H122" i="17"/>
  <c r="G122" i="17"/>
  <c r="G121" i="17"/>
  <c r="H121" i="17" s="1"/>
  <c r="G120" i="17"/>
  <c r="H120" i="17" s="1"/>
  <c r="G119" i="17"/>
  <c r="H119" i="17" s="1"/>
  <c r="G118" i="17"/>
  <c r="H118" i="17" s="1"/>
  <c r="G117" i="17"/>
  <c r="G116" i="17"/>
  <c r="H116" i="17" s="1"/>
  <c r="G115" i="17"/>
  <c r="H115" i="17" s="1"/>
  <c r="H114" i="17"/>
  <c r="G114" i="17"/>
  <c r="H113" i="17"/>
  <c r="G113" i="17"/>
  <c r="H112" i="17"/>
  <c r="G112" i="17"/>
  <c r="H111" i="17"/>
  <c r="G111" i="17"/>
  <c r="G110" i="17"/>
  <c r="H109" i="17"/>
  <c r="G109" i="17"/>
  <c r="G108" i="17"/>
  <c r="H108" i="17" s="1"/>
  <c r="G107" i="17"/>
  <c r="H107" i="17" s="1"/>
  <c r="H106" i="17"/>
  <c r="G106" i="17"/>
  <c r="G105" i="17"/>
  <c r="H105" i="17" s="1"/>
  <c r="G104" i="17"/>
  <c r="H104" i="17" s="1"/>
  <c r="G103" i="17"/>
  <c r="G102" i="17"/>
  <c r="H102" i="17" s="1"/>
  <c r="G101" i="17"/>
  <c r="H101" i="17" s="1"/>
  <c r="G100" i="17"/>
  <c r="H100" i="17" s="1"/>
  <c r="G99" i="17"/>
  <c r="H99" i="17" s="1"/>
  <c r="H98" i="17"/>
  <c r="G98" i="17"/>
  <c r="H97" i="17"/>
  <c r="G97" i="17"/>
  <c r="H96" i="17"/>
  <c r="G96" i="17"/>
  <c r="G95" i="17"/>
  <c r="H94" i="17"/>
  <c r="G94" i="17"/>
  <c r="H93" i="17"/>
  <c r="G93" i="17"/>
  <c r="H92" i="17"/>
  <c r="G92" i="17"/>
  <c r="G91" i="17"/>
  <c r="H91" i="17" s="1"/>
  <c r="H90" i="17"/>
  <c r="G90" i="17"/>
  <c r="G89" i="17"/>
  <c r="G88" i="17"/>
  <c r="G87" i="17"/>
  <c r="H87" i="17" s="1"/>
  <c r="G86" i="17"/>
  <c r="H86" i="17" s="1"/>
  <c r="G85" i="17"/>
  <c r="H85" i="17" s="1"/>
  <c r="G84" i="17"/>
  <c r="H84" i="17" s="1"/>
  <c r="G83" i="17"/>
  <c r="H83" i="17" s="1"/>
  <c r="H82" i="17"/>
  <c r="G82" i="17"/>
  <c r="H81" i="17"/>
  <c r="G81" i="17"/>
  <c r="H80" i="17"/>
  <c r="G80" i="17"/>
  <c r="G79" i="17"/>
  <c r="H78" i="17"/>
  <c r="G78" i="17"/>
  <c r="G77" i="17"/>
  <c r="G76" i="17"/>
  <c r="H76" i="17" s="1"/>
  <c r="G75" i="17"/>
  <c r="H75" i="17" s="1"/>
  <c r="H74" i="17"/>
  <c r="G74" i="17"/>
  <c r="G73" i="17"/>
  <c r="H73" i="17" s="1"/>
  <c r="G72" i="17"/>
  <c r="H72" i="17" s="1"/>
  <c r="G71" i="17"/>
  <c r="H71" i="17" s="1"/>
  <c r="G70" i="17"/>
  <c r="H70" i="17" s="1"/>
  <c r="H69" i="17"/>
  <c r="G69" i="17"/>
  <c r="G68" i="17"/>
  <c r="H68" i="17" s="1"/>
  <c r="G67" i="17"/>
  <c r="H67" i="17" s="1"/>
  <c r="G66" i="17"/>
  <c r="H66" i="17" s="1"/>
  <c r="H65" i="17"/>
  <c r="G65" i="17"/>
  <c r="H64" i="17"/>
  <c r="G64" i="17"/>
  <c r="H63" i="17"/>
  <c r="G63" i="17"/>
  <c r="G62" i="17"/>
  <c r="G61" i="17"/>
  <c r="H60" i="17"/>
  <c r="G60" i="17"/>
  <c r="G59" i="17"/>
  <c r="H58" i="17"/>
  <c r="G58" i="17"/>
  <c r="G57" i="17"/>
  <c r="G56" i="17"/>
  <c r="G55" i="17"/>
  <c r="H55" i="17" s="1"/>
  <c r="G54" i="17"/>
  <c r="H54" i="17" s="1"/>
  <c r="G53" i="17"/>
  <c r="H53" i="17" s="1"/>
  <c r="G52" i="17"/>
  <c r="H52" i="17" s="1"/>
  <c r="G51" i="17"/>
  <c r="H51" i="17" s="1"/>
  <c r="G50" i="17"/>
  <c r="H50" i="17" s="1"/>
  <c r="H49" i="17"/>
  <c r="G49" i="17"/>
  <c r="H48" i="17"/>
  <c r="G48" i="17"/>
  <c r="G47" i="17"/>
  <c r="H47" i="17" s="1"/>
  <c r="G46" i="17"/>
  <c r="G45" i="17"/>
  <c r="G44" i="17"/>
  <c r="G43" i="17"/>
  <c r="H43" i="17" s="1"/>
  <c r="G42" i="17"/>
  <c r="G41" i="17"/>
  <c r="H41" i="17" s="1"/>
  <c r="G40" i="17"/>
  <c r="H39" i="17"/>
  <c r="G39" i="17"/>
  <c r="G38" i="17"/>
  <c r="H38" i="17" s="1"/>
  <c r="G37" i="17"/>
  <c r="H37" i="17" s="1"/>
  <c r="H36" i="17"/>
  <c r="G36" i="17"/>
  <c r="H35" i="17"/>
  <c r="G35" i="17"/>
  <c r="H34" i="17"/>
  <c r="G34" i="17"/>
  <c r="H33" i="17"/>
  <c r="G33" i="17"/>
  <c r="G32" i="17"/>
  <c r="H32" i="17" s="1"/>
  <c r="H31" i="17"/>
  <c r="G31" i="17"/>
  <c r="H30" i="17"/>
  <c r="G30" i="17"/>
  <c r="G29" i="17"/>
  <c r="H29" i="17" s="1"/>
  <c r="H28" i="17"/>
  <c r="G28" i="17"/>
  <c r="H27" i="17"/>
  <c r="G27" i="17"/>
  <c r="H26" i="17"/>
  <c r="G26" i="17"/>
  <c r="H25" i="17"/>
  <c r="G25" i="17"/>
  <c r="G24" i="17"/>
  <c r="H24" i="17" s="1"/>
  <c r="H23" i="17"/>
  <c r="G23" i="17"/>
  <c r="G22" i="17"/>
  <c r="G21" i="17"/>
  <c r="H21" i="17" s="1"/>
  <c r="G20" i="17"/>
  <c r="H20" i="17" s="1"/>
  <c r="H19" i="17"/>
  <c r="G19" i="17"/>
  <c r="H18" i="17"/>
  <c r="G18" i="17"/>
  <c r="G17" i="17"/>
  <c r="H17" i="17" s="1"/>
  <c r="H16" i="17"/>
  <c r="G16" i="17"/>
  <c r="H15" i="17"/>
  <c r="G15" i="17"/>
  <c r="H14" i="17"/>
  <c r="G14" i="17"/>
  <c r="G13" i="17"/>
  <c r="H13" i="17" s="1"/>
  <c r="H12" i="17"/>
  <c r="G12" i="17"/>
  <c r="H11" i="17"/>
  <c r="G11" i="17"/>
  <c r="H10" i="17"/>
  <c r="G10" i="17"/>
  <c r="G9" i="17"/>
  <c r="G8" i="17"/>
  <c r="H8" i="17" s="1"/>
  <c r="G7" i="17"/>
  <c r="H6" i="17"/>
  <c r="G6" i="17"/>
  <c r="G5" i="17"/>
  <c r="H5" i="17" s="1"/>
  <c r="G4" i="17"/>
  <c r="H3" i="17"/>
  <c r="G3" i="17"/>
  <c r="J2" i="17"/>
  <c r="I2" i="17"/>
  <c r="F2" i="17" s="1"/>
  <c r="H2" i="17"/>
  <c r="G2" i="17"/>
  <c r="A2" i="16"/>
  <c r="B2" i="16" s="1" a="1"/>
  <c r="B2" i="16" s="1"/>
  <c r="D1" i="16"/>
  <c r="C1" i="16"/>
  <c r="B1" i="16"/>
  <c r="I41" i="14"/>
  <c r="I40" i="14"/>
  <c r="I39" i="14"/>
  <c r="J965" i="11"/>
  <c r="H965" i="11"/>
  <c r="J964" i="11"/>
  <c r="H964" i="11"/>
  <c r="J963" i="11"/>
  <c r="H963" i="11"/>
  <c r="J962" i="11"/>
  <c r="H962" i="11"/>
  <c r="J961" i="11"/>
  <c r="H961" i="11"/>
  <c r="J960" i="11"/>
  <c r="H960" i="11"/>
  <c r="J959" i="11"/>
  <c r="H959" i="11"/>
  <c r="J958" i="11"/>
  <c r="H958" i="11"/>
  <c r="J957" i="11"/>
  <c r="H957" i="11"/>
  <c r="J956" i="11"/>
  <c r="H956" i="11"/>
  <c r="J955" i="11"/>
  <c r="H955" i="11"/>
  <c r="J954" i="11"/>
  <c r="H954" i="11"/>
  <c r="J953" i="11"/>
  <c r="H953" i="11"/>
  <c r="J952" i="11"/>
  <c r="H952" i="11"/>
  <c r="J951" i="11"/>
  <c r="H951" i="11"/>
  <c r="J950" i="11"/>
  <c r="H950" i="11"/>
  <c r="J949" i="11"/>
  <c r="H949" i="11"/>
  <c r="J948" i="11"/>
  <c r="H948" i="11"/>
  <c r="J947" i="11"/>
  <c r="H947" i="11"/>
  <c r="J946" i="11"/>
  <c r="H946" i="11"/>
  <c r="J945" i="11"/>
  <c r="H945" i="11"/>
  <c r="J944" i="11"/>
  <c r="H944" i="11"/>
  <c r="J943" i="11"/>
  <c r="H943" i="11"/>
  <c r="J942" i="11"/>
  <c r="H942" i="11"/>
  <c r="J941" i="11"/>
  <c r="H941" i="11"/>
  <c r="J940" i="11"/>
  <c r="H940" i="11"/>
  <c r="J939" i="11"/>
  <c r="H939" i="11"/>
  <c r="J938" i="11"/>
  <c r="H938" i="11"/>
  <c r="J937" i="11"/>
  <c r="H937" i="11"/>
  <c r="J936" i="11"/>
  <c r="H936" i="11"/>
  <c r="J935" i="11"/>
  <c r="H935" i="11"/>
  <c r="J934" i="11"/>
  <c r="H934" i="11"/>
  <c r="J933" i="11"/>
  <c r="H933" i="11"/>
  <c r="J932" i="11"/>
  <c r="H932" i="11"/>
  <c r="J931" i="11"/>
  <c r="H931" i="11"/>
  <c r="J930" i="11"/>
  <c r="H930" i="11"/>
  <c r="J929" i="11"/>
  <c r="H929" i="11"/>
  <c r="J928" i="11"/>
  <c r="H928" i="11"/>
  <c r="J927" i="11"/>
  <c r="H927" i="11"/>
  <c r="J926" i="11"/>
  <c r="H926" i="11"/>
  <c r="J925" i="11"/>
  <c r="H925" i="11"/>
  <c r="J924" i="11"/>
  <c r="H924" i="11"/>
  <c r="J923" i="11"/>
  <c r="H923" i="11"/>
  <c r="J922" i="11"/>
  <c r="H922" i="11"/>
  <c r="J921" i="11"/>
  <c r="H921" i="11"/>
  <c r="J920" i="11"/>
  <c r="H920" i="11"/>
  <c r="J919" i="11"/>
  <c r="H919" i="11"/>
  <c r="J918" i="11"/>
  <c r="H918" i="11"/>
  <c r="J917" i="11"/>
  <c r="H917" i="11"/>
  <c r="J916" i="11"/>
  <c r="H916" i="11"/>
  <c r="J915" i="11"/>
  <c r="H915" i="11"/>
  <c r="J914" i="11"/>
  <c r="H914" i="11"/>
  <c r="J913" i="11"/>
  <c r="H913" i="11"/>
  <c r="J912" i="11"/>
  <c r="H912" i="11"/>
  <c r="J911" i="11"/>
  <c r="H911" i="11"/>
  <c r="J910" i="11"/>
  <c r="H910" i="11"/>
  <c r="J909" i="11"/>
  <c r="H909" i="11"/>
  <c r="J908" i="11"/>
  <c r="H908" i="11"/>
  <c r="J907" i="11"/>
  <c r="H907" i="11"/>
  <c r="J906" i="11"/>
  <c r="H906" i="11"/>
  <c r="J905" i="11"/>
  <c r="H905" i="11"/>
  <c r="J904" i="11"/>
  <c r="H904" i="11"/>
  <c r="J903" i="11"/>
  <c r="H903" i="11"/>
  <c r="J902" i="11"/>
  <c r="H902" i="11"/>
  <c r="J901" i="11"/>
  <c r="H901" i="11"/>
  <c r="J900" i="11"/>
  <c r="H900" i="11"/>
  <c r="J899" i="11"/>
  <c r="H899" i="11"/>
  <c r="J898" i="11"/>
  <c r="H898" i="11"/>
  <c r="J897" i="11"/>
  <c r="H897" i="11"/>
  <c r="J896" i="11"/>
  <c r="H896" i="11"/>
  <c r="J895" i="11"/>
  <c r="H895" i="11"/>
  <c r="J894" i="11"/>
  <c r="H894" i="11"/>
  <c r="J893" i="11"/>
  <c r="H893" i="11"/>
  <c r="J892" i="11"/>
  <c r="H892" i="11"/>
  <c r="J891" i="11"/>
  <c r="H891" i="11"/>
  <c r="J890" i="11"/>
  <c r="H890" i="11"/>
  <c r="J889" i="11"/>
  <c r="H889" i="11"/>
  <c r="J888" i="11"/>
  <c r="H888" i="11"/>
  <c r="J887" i="11"/>
  <c r="H887" i="11"/>
  <c r="J886" i="11"/>
  <c r="H886" i="11"/>
  <c r="J885" i="11"/>
  <c r="H885" i="11"/>
  <c r="J884" i="11"/>
  <c r="H884" i="11"/>
  <c r="J883" i="11"/>
  <c r="H883" i="11"/>
  <c r="J882" i="11"/>
  <c r="H882" i="11"/>
  <c r="J881" i="11"/>
  <c r="H881" i="11"/>
  <c r="J880" i="11"/>
  <c r="H880" i="11"/>
  <c r="J879" i="11"/>
  <c r="H879" i="11"/>
  <c r="J878" i="11"/>
  <c r="H878" i="11"/>
  <c r="J877" i="11"/>
  <c r="H877" i="11"/>
  <c r="J876" i="11"/>
  <c r="H876" i="11"/>
  <c r="J875" i="11"/>
  <c r="H875" i="11"/>
  <c r="J874" i="11"/>
  <c r="H874" i="11"/>
  <c r="J873" i="11"/>
  <c r="H873" i="11"/>
  <c r="J872" i="11"/>
  <c r="H872" i="11"/>
  <c r="J871" i="11"/>
  <c r="H871" i="11"/>
  <c r="J870" i="11"/>
  <c r="H870" i="11"/>
  <c r="J869" i="11"/>
  <c r="H869" i="11"/>
  <c r="J868" i="11"/>
  <c r="H868" i="11"/>
  <c r="J867" i="11"/>
  <c r="H867" i="11"/>
  <c r="J866" i="11"/>
  <c r="H866" i="11"/>
  <c r="J865" i="11"/>
  <c r="H865" i="11"/>
  <c r="J864" i="11"/>
  <c r="H864" i="11"/>
  <c r="J863" i="11"/>
  <c r="H863" i="11"/>
  <c r="J862" i="11"/>
  <c r="H862" i="11"/>
  <c r="J861" i="11"/>
  <c r="H861" i="11"/>
  <c r="J860" i="11"/>
  <c r="H860" i="11"/>
  <c r="J859" i="11"/>
  <c r="H859" i="11"/>
  <c r="J858" i="11"/>
  <c r="H858" i="11"/>
  <c r="J857" i="11"/>
  <c r="H857" i="11"/>
  <c r="J856" i="11"/>
  <c r="H856" i="11"/>
  <c r="J855" i="11"/>
  <c r="H855" i="11"/>
  <c r="J854" i="11"/>
  <c r="H854" i="11"/>
  <c r="J853" i="11"/>
  <c r="H853" i="11"/>
  <c r="J852" i="11"/>
  <c r="H852" i="11"/>
  <c r="J851" i="11"/>
  <c r="H851" i="11"/>
  <c r="J850" i="11"/>
  <c r="H850" i="11"/>
  <c r="J849" i="11"/>
  <c r="H849" i="11"/>
  <c r="J848" i="11"/>
  <c r="H848" i="11"/>
  <c r="J847" i="11"/>
  <c r="H847" i="11"/>
  <c r="J846" i="11"/>
  <c r="H846" i="11"/>
  <c r="J845" i="11"/>
  <c r="H845" i="11"/>
  <c r="J844" i="11"/>
  <c r="H844" i="11"/>
  <c r="J843" i="11"/>
  <c r="H843" i="11"/>
  <c r="J842" i="11"/>
  <c r="H842" i="11"/>
  <c r="J841" i="11"/>
  <c r="H841" i="11"/>
  <c r="J840" i="11"/>
  <c r="H840" i="11"/>
  <c r="J839" i="11"/>
  <c r="H839" i="11"/>
  <c r="J838" i="11"/>
  <c r="H838" i="11"/>
  <c r="J837" i="11"/>
  <c r="H837" i="11"/>
  <c r="J836" i="11"/>
  <c r="H836" i="11"/>
  <c r="J835" i="11"/>
  <c r="H835" i="11"/>
  <c r="J834" i="11"/>
  <c r="H834" i="11"/>
  <c r="J833" i="11"/>
  <c r="H833" i="11"/>
  <c r="J832" i="11"/>
  <c r="H832" i="11"/>
  <c r="J831" i="11"/>
  <c r="H831" i="11"/>
  <c r="J830" i="11"/>
  <c r="H830" i="11"/>
  <c r="J829" i="11"/>
  <c r="H829" i="11"/>
  <c r="J828" i="11"/>
  <c r="H828" i="11"/>
  <c r="J827" i="11"/>
  <c r="H827" i="11"/>
  <c r="J826" i="11"/>
  <c r="H826" i="11"/>
  <c r="J825" i="11"/>
  <c r="H825" i="11"/>
  <c r="J824" i="11"/>
  <c r="H824" i="11"/>
  <c r="J823" i="11"/>
  <c r="H823" i="11"/>
  <c r="J822" i="11"/>
  <c r="H822" i="11"/>
  <c r="J821" i="11"/>
  <c r="H821" i="11"/>
  <c r="J820" i="11"/>
  <c r="H820" i="11"/>
  <c r="J819" i="11"/>
  <c r="H819" i="11"/>
  <c r="J818" i="11"/>
  <c r="H818" i="11"/>
  <c r="J817" i="11"/>
  <c r="H817" i="11"/>
  <c r="J816" i="11"/>
  <c r="H816" i="11"/>
  <c r="J815" i="11"/>
  <c r="H815" i="11"/>
  <c r="J814" i="11"/>
  <c r="H814" i="11"/>
  <c r="J813" i="11"/>
  <c r="H813" i="11"/>
  <c r="J812" i="11"/>
  <c r="H812" i="11"/>
  <c r="J811" i="11"/>
  <c r="H811" i="11"/>
  <c r="J810" i="11"/>
  <c r="H810" i="11"/>
  <c r="J809" i="11"/>
  <c r="H809" i="11"/>
  <c r="J808" i="11"/>
  <c r="H808" i="11"/>
  <c r="J807" i="11"/>
  <c r="H807" i="11"/>
  <c r="J806" i="11"/>
  <c r="H806" i="11"/>
  <c r="J805" i="11"/>
  <c r="H805" i="11"/>
  <c r="J804" i="11"/>
  <c r="H804" i="11"/>
  <c r="J803" i="11"/>
  <c r="H803" i="11"/>
  <c r="J802" i="11"/>
  <c r="H802" i="11"/>
  <c r="J801" i="11"/>
  <c r="H801" i="11"/>
  <c r="J800" i="11"/>
  <c r="H800" i="11"/>
  <c r="J799" i="11"/>
  <c r="H799" i="11"/>
  <c r="J798" i="11"/>
  <c r="H798" i="11"/>
  <c r="J797" i="11"/>
  <c r="H797" i="11"/>
  <c r="J796" i="11"/>
  <c r="H796" i="11"/>
  <c r="J795" i="11"/>
  <c r="H795" i="11"/>
  <c r="J794" i="11"/>
  <c r="H794" i="11"/>
  <c r="J793" i="11"/>
  <c r="H793" i="11"/>
  <c r="J792" i="11"/>
  <c r="H792" i="11"/>
  <c r="J791" i="11"/>
  <c r="H791" i="11"/>
  <c r="J790" i="11"/>
  <c r="H790" i="11"/>
  <c r="J789" i="11"/>
  <c r="H789" i="11"/>
  <c r="J788" i="11"/>
  <c r="H788" i="11"/>
  <c r="J787" i="11"/>
  <c r="H787" i="11"/>
  <c r="J786" i="11"/>
  <c r="H786" i="11"/>
  <c r="J785" i="11"/>
  <c r="H785" i="11"/>
  <c r="J784" i="11"/>
  <c r="H784" i="11"/>
  <c r="J783" i="11"/>
  <c r="H783" i="11"/>
  <c r="J782" i="11"/>
  <c r="H782" i="11"/>
  <c r="J781" i="11"/>
  <c r="H781" i="11"/>
  <c r="J780" i="11"/>
  <c r="H780" i="11"/>
  <c r="J779" i="11"/>
  <c r="H779" i="11"/>
  <c r="J778" i="11"/>
  <c r="H778" i="11"/>
  <c r="J777" i="11"/>
  <c r="H777" i="11"/>
  <c r="J776" i="11"/>
  <c r="H776" i="11"/>
  <c r="J775" i="11"/>
  <c r="H775" i="11"/>
  <c r="J774" i="11"/>
  <c r="H774" i="11"/>
  <c r="J773" i="11"/>
  <c r="H773" i="11"/>
  <c r="J772" i="11"/>
  <c r="H772" i="11"/>
  <c r="J771" i="11"/>
  <c r="H771" i="11"/>
  <c r="J770" i="11"/>
  <c r="H770" i="11"/>
  <c r="J769" i="11"/>
  <c r="H769" i="11"/>
  <c r="J768" i="11"/>
  <c r="H768" i="11"/>
  <c r="J767" i="11"/>
  <c r="H767" i="11"/>
  <c r="J766" i="11"/>
  <c r="H766" i="11"/>
  <c r="J765" i="11"/>
  <c r="H765" i="11"/>
  <c r="J764" i="11"/>
  <c r="H764" i="11"/>
  <c r="J763" i="11"/>
  <c r="H763" i="11"/>
  <c r="J762" i="11"/>
  <c r="H762" i="11"/>
  <c r="J761" i="11"/>
  <c r="H761" i="11"/>
  <c r="J760" i="11"/>
  <c r="H760" i="11"/>
  <c r="J759" i="11"/>
  <c r="H759" i="11"/>
  <c r="J758" i="11"/>
  <c r="H758" i="11"/>
  <c r="J757" i="11"/>
  <c r="H757" i="11"/>
  <c r="J756" i="11"/>
  <c r="H756" i="11"/>
  <c r="J755" i="11"/>
  <c r="H755" i="11"/>
  <c r="J754" i="11"/>
  <c r="H754" i="11"/>
  <c r="J753" i="11"/>
  <c r="H753" i="11"/>
  <c r="J752" i="11"/>
  <c r="H752" i="11"/>
  <c r="J751" i="11"/>
  <c r="H751" i="11"/>
  <c r="J750" i="11"/>
  <c r="H750" i="11"/>
  <c r="J749" i="11"/>
  <c r="H749" i="11"/>
  <c r="J748" i="11"/>
  <c r="H748" i="11"/>
  <c r="J747" i="11"/>
  <c r="H747" i="11"/>
  <c r="J746" i="11"/>
  <c r="H746" i="11"/>
  <c r="J745" i="11"/>
  <c r="H745" i="11"/>
  <c r="J744" i="11"/>
  <c r="H744" i="11"/>
  <c r="J743" i="11"/>
  <c r="H743" i="11"/>
  <c r="J742" i="11"/>
  <c r="H742" i="11"/>
  <c r="J741" i="11"/>
  <c r="H741" i="11"/>
  <c r="J740" i="11"/>
  <c r="H740" i="11"/>
  <c r="J739" i="11"/>
  <c r="H739" i="11"/>
  <c r="J738" i="11"/>
  <c r="H738" i="11"/>
  <c r="J737" i="11"/>
  <c r="H737" i="11"/>
  <c r="J736" i="11"/>
  <c r="H736" i="11"/>
  <c r="J735" i="11"/>
  <c r="H735" i="11"/>
  <c r="J734" i="11"/>
  <c r="H734" i="11"/>
  <c r="J733" i="11"/>
  <c r="H733" i="11"/>
  <c r="J732" i="11"/>
  <c r="H732" i="11"/>
  <c r="J731" i="11"/>
  <c r="H731" i="11"/>
  <c r="J730" i="11"/>
  <c r="H730" i="11"/>
  <c r="J729" i="11"/>
  <c r="H729" i="11"/>
  <c r="J728" i="11"/>
  <c r="H728" i="11"/>
  <c r="J727" i="11"/>
  <c r="H727" i="11"/>
  <c r="J726" i="11"/>
  <c r="H726" i="11"/>
  <c r="J725" i="11"/>
  <c r="H725" i="11"/>
  <c r="J724" i="11"/>
  <c r="H724" i="11"/>
  <c r="J723" i="11"/>
  <c r="H723" i="11"/>
  <c r="J722" i="11"/>
  <c r="H722" i="11"/>
  <c r="J721" i="11"/>
  <c r="H721" i="11"/>
  <c r="J720" i="11"/>
  <c r="H720" i="11"/>
  <c r="J719" i="11"/>
  <c r="H719" i="11"/>
  <c r="J718" i="11"/>
  <c r="H718" i="11"/>
  <c r="J717" i="11"/>
  <c r="H717" i="11"/>
  <c r="J716" i="11"/>
  <c r="H716" i="11"/>
  <c r="J715" i="11"/>
  <c r="H715" i="11"/>
  <c r="J714" i="11"/>
  <c r="H714" i="11"/>
  <c r="J713" i="11"/>
  <c r="H713" i="11"/>
  <c r="J712" i="11"/>
  <c r="H712" i="11"/>
  <c r="J711" i="11"/>
  <c r="H711" i="11"/>
  <c r="J710" i="11"/>
  <c r="H710" i="11"/>
  <c r="J709" i="11"/>
  <c r="H709" i="11"/>
  <c r="J708" i="11"/>
  <c r="H708" i="11"/>
  <c r="J707" i="11"/>
  <c r="H707" i="11"/>
  <c r="J706" i="11"/>
  <c r="H706" i="11"/>
  <c r="J705" i="11"/>
  <c r="H705" i="11"/>
  <c r="J704" i="11"/>
  <c r="H704" i="11"/>
  <c r="J703" i="11"/>
  <c r="H703" i="11"/>
  <c r="J702" i="11"/>
  <c r="H702" i="11"/>
  <c r="J701" i="11"/>
  <c r="H701" i="11"/>
  <c r="J700" i="11"/>
  <c r="H700" i="11"/>
  <c r="J699" i="11"/>
  <c r="H699" i="11"/>
  <c r="J698" i="11"/>
  <c r="H698" i="11"/>
  <c r="J697" i="11"/>
  <c r="H697" i="11"/>
  <c r="J696" i="11"/>
  <c r="H696" i="11"/>
  <c r="J695" i="11"/>
  <c r="H695" i="11"/>
  <c r="J694" i="11"/>
  <c r="H694" i="11"/>
  <c r="J693" i="11"/>
  <c r="H693" i="11"/>
  <c r="J692" i="11"/>
  <c r="H692" i="11"/>
  <c r="J691" i="11"/>
  <c r="H691" i="11"/>
  <c r="J690" i="11"/>
  <c r="H690" i="11"/>
  <c r="J689" i="11"/>
  <c r="H689" i="11"/>
  <c r="J688" i="11"/>
  <c r="H688" i="11"/>
  <c r="J687" i="11"/>
  <c r="H687" i="11"/>
  <c r="J686" i="11"/>
  <c r="H686" i="11"/>
  <c r="J685" i="11"/>
  <c r="H685" i="11"/>
  <c r="J684" i="11"/>
  <c r="H684" i="11"/>
  <c r="J683" i="11"/>
  <c r="H683" i="11"/>
  <c r="J682" i="11"/>
  <c r="H682" i="11"/>
  <c r="J681" i="11"/>
  <c r="H681" i="11"/>
  <c r="J680" i="11"/>
  <c r="H680" i="11"/>
  <c r="J679" i="11"/>
  <c r="H679" i="11"/>
  <c r="J678" i="11"/>
  <c r="H678" i="11"/>
  <c r="J677" i="11"/>
  <c r="H677" i="11"/>
  <c r="J676" i="11"/>
  <c r="H676" i="11"/>
  <c r="J675" i="11"/>
  <c r="H675" i="11"/>
  <c r="J674" i="11"/>
  <c r="H674" i="11"/>
  <c r="J673" i="11"/>
  <c r="H673" i="11"/>
  <c r="J672" i="11"/>
  <c r="H672" i="11"/>
  <c r="J671" i="11"/>
  <c r="H671" i="11"/>
  <c r="J670" i="11"/>
  <c r="H670" i="11"/>
  <c r="J669" i="11"/>
  <c r="H669" i="11"/>
  <c r="J668" i="11"/>
  <c r="H668" i="11"/>
  <c r="J667" i="11"/>
  <c r="H667" i="11"/>
  <c r="J666" i="11"/>
  <c r="H666" i="11"/>
  <c r="J665" i="11"/>
  <c r="H665" i="11"/>
  <c r="J664" i="11"/>
  <c r="H664" i="11"/>
  <c r="J663" i="11"/>
  <c r="H663" i="11"/>
  <c r="J662" i="11"/>
  <c r="H662" i="11"/>
  <c r="J661" i="11"/>
  <c r="H661" i="11"/>
  <c r="J660" i="11"/>
  <c r="H660" i="11"/>
  <c r="J659" i="11"/>
  <c r="H659" i="11"/>
  <c r="J658" i="11"/>
  <c r="H658" i="11"/>
  <c r="J657" i="11"/>
  <c r="H657" i="11"/>
  <c r="J656" i="11"/>
  <c r="H656" i="11"/>
  <c r="J655" i="11"/>
  <c r="H655" i="11"/>
  <c r="J654" i="11"/>
  <c r="H654" i="11"/>
  <c r="J653" i="11"/>
  <c r="H653" i="11"/>
  <c r="J652" i="11"/>
  <c r="H652" i="11"/>
  <c r="J651" i="11"/>
  <c r="H651" i="11"/>
  <c r="J650" i="11"/>
  <c r="H650" i="11"/>
  <c r="J649" i="11"/>
  <c r="H649" i="11"/>
  <c r="J648" i="11"/>
  <c r="H648" i="11"/>
  <c r="J647" i="11"/>
  <c r="H647" i="11"/>
  <c r="J646" i="11"/>
  <c r="H646" i="11"/>
  <c r="J645" i="11"/>
  <c r="H645" i="11"/>
  <c r="J644" i="11"/>
  <c r="H644" i="11"/>
  <c r="J643" i="11"/>
  <c r="H643" i="11"/>
  <c r="J642" i="11"/>
  <c r="H642" i="11"/>
  <c r="J641" i="11"/>
  <c r="H641" i="11"/>
  <c r="J640" i="11"/>
  <c r="H640" i="11"/>
  <c r="J639" i="11"/>
  <c r="H639" i="11"/>
  <c r="J638" i="11"/>
  <c r="H638" i="11"/>
  <c r="J637" i="11"/>
  <c r="H637" i="11"/>
  <c r="J636" i="11"/>
  <c r="H636" i="11"/>
  <c r="J635" i="11"/>
  <c r="H635" i="11"/>
  <c r="J634" i="11"/>
  <c r="H634" i="11"/>
  <c r="J633" i="11"/>
  <c r="H633" i="11"/>
  <c r="J632" i="11"/>
  <c r="H632" i="11"/>
  <c r="J631" i="11"/>
  <c r="H631" i="11"/>
  <c r="J630" i="11"/>
  <c r="H630" i="11"/>
  <c r="J629" i="11"/>
  <c r="H629" i="11"/>
  <c r="J628" i="11"/>
  <c r="H628" i="11"/>
  <c r="J627" i="11"/>
  <c r="H627" i="11"/>
  <c r="J626" i="11"/>
  <c r="H626" i="11"/>
  <c r="J625" i="11"/>
  <c r="H625" i="11"/>
  <c r="J624" i="11"/>
  <c r="H624" i="11"/>
  <c r="J623" i="11"/>
  <c r="H623" i="11"/>
  <c r="J622" i="11"/>
  <c r="H622" i="11"/>
  <c r="J621" i="11"/>
  <c r="H621" i="11"/>
  <c r="J620" i="11"/>
  <c r="H620" i="11"/>
  <c r="J619" i="11"/>
  <c r="H619" i="11"/>
  <c r="J618" i="11"/>
  <c r="H618" i="11"/>
  <c r="J617" i="11"/>
  <c r="H617" i="11"/>
  <c r="J616" i="11"/>
  <c r="H616" i="11"/>
  <c r="J615" i="11"/>
  <c r="H615" i="11"/>
  <c r="J614" i="11"/>
  <c r="H614" i="11"/>
  <c r="J613" i="11"/>
  <c r="H613" i="11"/>
  <c r="J612" i="11"/>
  <c r="H612" i="11"/>
  <c r="J611" i="11"/>
  <c r="H611" i="11"/>
  <c r="J610" i="11"/>
  <c r="H610" i="11"/>
  <c r="J609" i="11"/>
  <c r="H609" i="11"/>
  <c r="J608" i="11"/>
  <c r="H608" i="11"/>
  <c r="J607" i="11"/>
  <c r="H607" i="11"/>
  <c r="J606" i="11"/>
  <c r="H606" i="11"/>
  <c r="J605" i="11"/>
  <c r="H605" i="11"/>
  <c r="J604" i="11"/>
  <c r="H604" i="11"/>
  <c r="J603" i="11"/>
  <c r="H603" i="11"/>
  <c r="J602" i="11"/>
  <c r="H602" i="11"/>
  <c r="J601" i="11"/>
  <c r="H601" i="11"/>
  <c r="J600" i="11"/>
  <c r="H600" i="11"/>
  <c r="J599" i="11"/>
  <c r="H599" i="11"/>
  <c r="J598" i="11"/>
  <c r="H598" i="11"/>
  <c r="J597" i="11"/>
  <c r="H597" i="11"/>
  <c r="J596" i="11"/>
  <c r="H596" i="11"/>
  <c r="J595" i="11"/>
  <c r="H595" i="11"/>
  <c r="J594" i="11"/>
  <c r="H594" i="11"/>
  <c r="J593" i="11"/>
  <c r="H593" i="11"/>
  <c r="J592" i="11"/>
  <c r="H592" i="11"/>
  <c r="J591" i="11"/>
  <c r="H591" i="11"/>
  <c r="J590" i="11"/>
  <c r="H590" i="11"/>
  <c r="J589" i="11"/>
  <c r="H589" i="11"/>
  <c r="J588" i="11"/>
  <c r="H588" i="11"/>
  <c r="J587" i="11"/>
  <c r="H587" i="11"/>
  <c r="J586" i="11"/>
  <c r="H586" i="11"/>
  <c r="J585" i="11"/>
  <c r="H585" i="11"/>
  <c r="J584" i="11"/>
  <c r="H584" i="11"/>
  <c r="J583" i="11"/>
  <c r="H583" i="11"/>
  <c r="J582" i="11"/>
  <c r="H582" i="11"/>
  <c r="J581" i="11"/>
  <c r="H581" i="11"/>
  <c r="J580" i="11"/>
  <c r="H580" i="11"/>
  <c r="J579" i="11"/>
  <c r="H579" i="11"/>
  <c r="J578" i="11"/>
  <c r="H578" i="11"/>
  <c r="J577" i="11"/>
  <c r="H577" i="11"/>
  <c r="J576" i="11"/>
  <c r="H576" i="11"/>
  <c r="J575" i="11"/>
  <c r="H575" i="11"/>
  <c r="J574" i="11"/>
  <c r="H574" i="11"/>
  <c r="J573" i="11"/>
  <c r="H573" i="11"/>
  <c r="J572" i="11"/>
  <c r="H572" i="11"/>
  <c r="J571" i="11"/>
  <c r="H571" i="11"/>
  <c r="J570" i="11"/>
  <c r="H570" i="11"/>
  <c r="J569" i="11"/>
  <c r="H569" i="11"/>
  <c r="J568" i="11"/>
  <c r="H568" i="11"/>
  <c r="J567" i="11"/>
  <c r="H567" i="11"/>
  <c r="J566" i="11"/>
  <c r="H566" i="11"/>
  <c r="J565" i="11"/>
  <c r="H565" i="11"/>
  <c r="J564" i="11"/>
  <c r="H564" i="11"/>
  <c r="J563" i="11"/>
  <c r="H563" i="11"/>
  <c r="J562" i="11"/>
  <c r="H562" i="11"/>
  <c r="J561" i="11"/>
  <c r="H561" i="11"/>
  <c r="J560" i="11"/>
  <c r="H560" i="11"/>
  <c r="J559" i="11"/>
  <c r="H559" i="11"/>
  <c r="J558" i="11"/>
  <c r="H558" i="11"/>
  <c r="J557" i="11"/>
  <c r="H557" i="11"/>
  <c r="J556" i="11"/>
  <c r="H556" i="11"/>
  <c r="J555" i="11"/>
  <c r="H555" i="11"/>
  <c r="J554" i="11"/>
  <c r="H554" i="11"/>
  <c r="J553" i="11"/>
  <c r="H553" i="11"/>
  <c r="J552" i="11"/>
  <c r="H552" i="11"/>
  <c r="J551" i="11"/>
  <c r="H551" i="11"/>
  <c r="J550" i="11"/>
  <c r="H550" i="11"/>
  <c r="J549" i="11"/>
  <c r="H549" i="11"/>
  <c r="J548" i="11"/>
  <c r="H548" i="11"/>
  <c r="J547" i="11"/>
  <c r="H547" i="11"/>
  <c r="J546" i="11"/>
  <c r="H546" i="11"/>
  <c r="J545" i="11"/>
  <c r="H545" i="11"/>
  <c r="J544" i="11"/>
  <c r="H544" i="11"/>
  <c r="J543" i="11"/>
  <c r="H543" i="11"/>
  <c r="J542" i="11"/>
  <c r="H542" i="11"/>
  <c r="J541" i="11"/>
  <c r="H541" i="11"/>
  <c r="J540" i="11"/>
  <c r="H540" i="11"/>
  <c r="J539" i="11"/>
  <c r="H539" i="11"/>
  <c r="J538" i="11"/>
  <c r="H538" i="11"/>
  <c r="J537" i="11"/>
  <c r="H537" i="11"/>
  <c r="J536" i="11"/>
  <c r="H536" i="11"/>
  <c r="J535" i="11"/>
  <c r="H535" i="11"/>
  <c r="J534" i="11"/>
  <c r="H534" i="11"/>
  <c r="J533" i="11"/>
  <c r="H533" i="11"/>
  <c r="J532" i="11"/>
  <c r="H532" i="11"/>
  <c r="J531" i="11"/>
  <c r="H531" i="11"/>
  <c r="J530" i="11"/>
  <c r="H530" i="11"/>
  <c r="J529" i="11"/>
  <c r="H529" i="11"/>
  <c r="J528" i="11"/>
  <c r="H528" i="11"/>
  <c r="J527" i="11"/>
  <c r="H527" i="11"/>
  <c r="J526" i="11"/>
  <c r="H526" i="11"/>
  <c r="J525" i="11"/>
  <c r="H525" i="11"/>
  <c r="J524" i="11"/>
  <c r="H524" i="11"/>
  <c r="J523" i="11"/>
  <c r="H523" i="11"/>
  <c r="J522" i="11"/>
  <c r="H522" i="11"/>
  <c r="J521" i="11"/>
  <c r="H521" i="11"/>
  <c r="J520" i="11"/>
  <c r="H520" i="11"/>
  <c r="J519" i="11"/>
  <c r="H519" i="11"/>
  <c r="J518" i="11"/>
  <c r="H518" i="11"/>
  <c r="J517" i="11"/>
  <c r="H517" i="11"/>
  <c r="J516" i="11"/>
  <c r="H516" i="11"/>
  <c r="J515" i="11"/>
  <c r="H515" i="11"/>
  <c r="J514" i="11"/>
  <c r="H514" i="11"/>
  <c r="J513" i="11"/>
  <c r="H513" i="11"/>
  <c r="J512" i="11"/>
  <c r="H512" i="11"/>
  <c r="J511" i="11"/>
  <c r="H511" i="11"/>
  <c r="J510" i="11"/>
  <c r="H510" i="11"/>
  <c r="J509" i="11"/>
  <c r="H509" i="11"/>
  <c r="J508" i="11"/>
  <c r="H508" i="11"/>
  <c r="J507" i="11"/>
  <c r="H507" i="11"/>
  <c r="J506" i="11"/>
  <c r="H506" i="11"/>
  <c r="J505" i="11"/>
  <c r="H505" i="11"/>
  <c r="J504" i="11"/>
  <c r="H504" i="11"/>
  <c r="J503" i="11"/>
  <c r="H503" i="11"/>
  <c r="J502" i="11"/>
  <c r="H502" i="11"/>
  <c r="J501" i="11"/>
  <c r="H501" i="11"/>
  <c r="J500" i="11"/>
  <c r="H500" i="11"/>
  <c r="J499" i="11"/>
  <c r="H499" i="11"/>
  <c r="J498" i="11"/>
  <c r="H498" i="11"/>
  <c r="J497" i="11"/>
  <c r="H497" i="11"/>
  <c r="J496" i="11"/>
  <c r="H496" i="11"/>
  <c r="J495" i="11"/>
  <c r="H495" i="11"/>
  <c r="J494" i="11"/>
  <c r="H494" i="11"/>
  <c r="J493" i="11"/>
  <c r="H493" i="11"/>
  <c r="J492" i="11"/>
  <c r="H492" i="11"/>
  <c r="J491" i="11"/>
  <c r="H491" i="11"/>
  <c r="J490" i="11"/>
  <c r="H490" i="11"/>
  <c r="J489" i="11"/>
  <c r="H489" i="11"/>
  <c r="J488" i="11"/>
  <c r="H488" i="11"/>
  <c r="J487" i="11"/>
  <c r="H487" i="11"/>
  <c r="J486" i="11"/>
  <c r="H486" i="11"/>
  <c r="J485" i="11"/>
  <c r="H485" i="11"/>
  <c r="J484" i="11"/>
  <c r="H484" i="11"/>
  <c r="J483" i="11"/>
  <c r="H483" i="11"/>
  <c r="J482" i="11"/>
  <c r="H482" i="11"/>
  <c r="J481" i="11"/>
  <c r="H481" i="11"/>
  <c r="J480" i="11"/>
  <c r="H480" i="11"/>
  <c r="J479" i="11"/>
  <c r="H479" i="11"/>
  <c r="J478" i="11"/>
  <c r="H478" i="11"/>
  <c r="J477" i="11"/>
  <c r="H477" i="11"/>
  <c r="J476" i="11"/>
  <c r="H476" i="11"/>
  <c r="J475" i="11"/>
  <c r="H475" i="11"/>
  <c r="J474" i="11"/>
  <c r="H474" i="11"/>
  <c r="J473" i="11"/>
  <c r="H473" i="11"/>
  <c r="J472" i="11"/>
  <c r="H472" i="11"/>
  <c r="J471" i="11"/>
  <c r="H471" i="11"/>
  <c r="J470" i="11"/>
  <c r="H470" i="11"/>
  <c r="J469" i="11"/>
  <c r="H469" i="11"/>
  <c r="J468" i="11"/>
  <c r="H468" i="11"/>
  <c r="J467" i="11"/>
  <c r="H467" i="11"/>
  <c r="J466" i="11"/>
  <c r="H466" i="11"/>
  <c r="J465" i="11"/>
  <c r="H465" i="11"/>
  <c r="J464" i="11"/>
  <c r="H464" i="11"/>
  <c r="J463" i="11"/>
  <c r="H463" i="11"/>
  <c r="J462" i="11"/>
  <c r="H462" i="11"/>
  <c r="J461" i="11"/>
  <c r="H461" i="11"/>
  <c r="J460" i="11"/>
  <c r="H460" i="11"/>
  <c r="J459" i="11"/>
  <c r="H459" i="11"/>
  <c r="J458" i="11"/>
  <c r="H458" i="11"/>
  <c r="J457" i="11"/>
  <c r="H457" i="11"/>
  <c r="J456" i="11"/>
  <c r="H456" i="11"/>
  <c r="J455" i="11"/>
  <c r="H455" i="11"/>
  <c r="J454" i="11"/>
  <c r="H454" i="11"/>
  <c r="J453" i="11"/>
  <c r="H453" i="11"/>
  <c r="J452" i="11"/>
  <c r="H452" i="11"/>
  <c r="J451" i="11"/>
  <c r="H451" i="11"/>
  <c r="J450" i="11"/>
  <c r="H450" i="11"/>
  <c r="J449" i="11"/>
  <c r="H449" i="11"/>
  <c r="J448" i="11"/>
  <c r="H448" i="11"/>
  <c r="J447" i="11"/>
  <c r="H447" i="11"/>
  <c r="J446" i="11"/>
  <c r="H446" i="11"/>
  <c r="J445" i="11"/>
  <c r="H445" i="11"/>
  <c r="J444" i="11"/>
  <c r="H444" i="11"/>
  <c r="J443" i="11"/>
  <c r="H443" i="11"/>
  <c r="J442" i="11"/>
  <c r="H442" i="11"/>
  <c r="J441" i="11"/>
  <c r="H441" i="11"/>
  <c r="J440" i="11"/>
  <c r="H440" i="11"/>
  <c r="J439" i="11"/>
  <c r="H439" i="11"/>
  <c r="J438" i="11"/>
  <c r="H438" i="11"/>
  <c r="J437" i="11"/>
  <c r="H437" i="11"/>
  <c r="J436" i="11"/>
  <c r="H436" i="11"/>
  <c r="J435" i="11"/>
  <c r="H435" i="11"/>
  <c r="J434" i="11"/>
  <c r="H434" i="11"/>
  <c r="J433" i="11"/>
  <c r="H433" i="11"/>
  <c r="J432" i="11"/>
  <c r="H432" i="11"/>
  <c r="J431" i="11"/>
  <c r="H431" i="11"/>
  <c r="J430" i="11"/>
  <c r="H430" i="11"/>
  <c r="J429" i="11"/>
  <c r="H429" i="11"/>
  <c r="J428" i="11"/>
  <c r="H428" i="11"/>
  <c r="J427" i="11"/>
  <c r="H427" i="11"/>
  <c r="J426" i="11"/>
  <c r="H426" i="11"/>
  <c r="J425" i="11"/>
  <c r="H425" i="11"/>
  <c r="J424" i="11"/>
  <c r="H424" i="11"/>
  <c r="J423" i="11"/>
  <c r="H423" i="11"/>
  <c r="J422" i="11"/>
  <c r="H422" i="11"/>
  <c r="J421" i="11"/>
  <c r="H421" i="11"/>
  <c r="J420" i="11"/>
  <c r="H420" i="11"/>
  <c r="J419" i="11"/>
  <c r="H419" i="11"/>
  <c r="J418" i="11"/>
  <c r="H418" i="11"/>
  <c r="J417" i="11"/>
  <c r="H417" i="11"/>
  <c r="J416" i="11"/>
  <c r="H416" i="11"/>
  <c r="J415" i="11"/>
  <c r="H415" i="11"/>
  <c r="J414" i="11"/>
  <c r="H414" i="11"/>
  <c r="J413" i="11"/>
  <c r="H413" i="11"/>
  <c r="J412" i="11"/>
  <c r="H412" i="11"/>
  <c r="J411" i="11"/>
  <c r="H411" i="11"/>
  <c r="J410" i="11"/>
  <c r="H410" i="11"/>
  <c r="J409" i="11"/>
  <c r="H409" i="11"/>
  <c r="J408" i="11"/>
  <c r="H408" i="11"/>
  <c r="J407" i="11"/>
  <c r="H407" i="11"/>
  <c r="J406" i="11"/>
  <c r="H406" i="11"/>
  <c r="J405" i="11"/>
  <c r="H405" i="11"/>
  <c r="J404" i="11"/>
  <c r="H404" i="11"/>
  <c r="J403" i="11"/>
  <c r="H403" i="11"/>
  <c r="J402" i="11"/>
  <c r="H402" i="11"/>
  <c r="J401" i="11"/>
  <c r="H401" i="11"/>
  <c r="J400" i="11"/>
  <c r="H400" i="11"/>
  <c r="J399" i="11"/>
  <c r="H399" i="11"/>
  <c r="J398" i="11"/>
  <c r="H398" i="11"/>
  <c r="J397" i="11"/>
  <c r="H397" i="11"/>
  <c r="J396" i="11"/>
  <c r="H396" i="11"/>
  <c r="J395" i="11"/>
  <c r="H395" i="11"/>
  <c r="J394" i="11"/>
  <c r="H394" i="11"/>
  <c r="J393" i="11"/>
  <c r="H393" i="11"/>
  <c r="J392" i="11"/>
  <c r="H392" i="11"/>
  <c r="J391" i="11"/>
  <c r="H391" i="11"/>
  <c r="J390" i="11"/>
  <c r="H390" i="11"/>
  <c r="J389" i="11"/>
  <c r="H389" i="11"/>
  <c r="J388" i="11"/>
  <c r="H388" i="11"/>
  <c r="J387" i="11"/>
  <c r="H387" i="11"/>
  <c r="J386" i="11"/>
  <c r="H386" i="11"/>
  <c r="J385" i="11"/>
  <c r="H385" i="11"/>
  <c r="J384" i="11"/>
  <c r="H384" i="11"/>
  <c r="J383" i="11"/>
  <c r="H383" i="11"/>
  <c r="J382" i="11"/>
  <c r="H382" i="11"/>
  <c r="J381" i="11"/>
  <c r="H381" i="11"/>
  <c r="J380" i="11"/>
  <c r="H380" i="11"/>
  <c r="J379" i="11"/>
  <c r="H379" i="11"/>
  <c r="J378" i="11"/>
  <c r="H378" i="11"/>
  <c r="J377" i="11"/>
  <c r="H377" i="11"/>
  <c r="J376" i="11"/>
  <c r="H376" i="11"/>
  <c r="J375" i="11"/>
  <c r="H375" i="11"/>
  <c r="J374" i="11"/>
  <c r="H374" i="11"/>
  <c r="J373" i="11"/>
  <c r="H373" i="11"/>
  <c r="J372" i="11"/>
  <c r="H372" i="11"/>
  <c r="J371" i="11"/>
  <c r="H371" i="11"/>
  <c r="J370" i="11"/>
  <c r="H370" i="11"/>
  <c r="J369" i="11"/>
  <c r="H369" i="11"/>
  <c r="J368" i="11"/>
  <c r="H368" i="11"/>
  <c r="J367" i="11"/>
  <c r="H367" i="11"/>
  <c r="J366" i="11"/>
  <c r="H366" i="11"/>
  <c r="J365" i="11"/>
  <c r="H365" i="11"/>
  <c r="J364" i="11"/>
  <c r="H364" i="11"/>
  <c r="J363" i="11"/>
  <c r="H363" i="11"/>
  <c r="J362" i="11"/>
  <c r="H362" i="11"/>
  <c r="J361" i="11"/>
  <c r="H361" i="11"/>
  <c r="J360" i="11"/>
  <c r="H360" i="11"/>
  <c r="J359" i="11"/>
  <c r="H359" i="11"/>
  <c r="J358" i="11"/>
  <c r="H358" i="11"/>
  <c r="J357" i="11"/>
  <c r="H357" i="11"/>
  <c r="J356" i="11"/>
  <c r="H356" i="11"/>
  <c r="J355" i="11"/>
  <c r="H355" i="11"/>
  <c r="J354" i="11"/>
  <c r="H354" i="11"/>
  <c r="J353" i="11"/>
  <c r="H353" i="11"/>
  <c r="J352" i="11"/>
  <c r="H352" i="11"/>
  <c r="J351" i="11"/>
  <c r="H351" i="11"/>
  <c r="J350" i="11"/>
  <c r="H350" i="11"/>
  <c r="J349" i="11"/>
  <c r="H349" i="11"/>
  <c r="J348" i="11"/>
  <c r="H348" i="11"/>
  <c r="J347" i="11"/>
  <c r="H347" i="11"/>
  <c r="J346" i="11"/>
  <c r="H346" i="11"/>
  <c r="J345" i="11"/>
  <c r="H345" i="11"/>
  <c r="J344" i="11"/>
  <c r="H344" i="11"/>
  <c r="J343" i="11"/>
  <c r="H343" i="11"/>
  <c r="J342" i="11"/>
  <c r="H342" i="11"/>
  <c r="J341" i="11"/>
  <c r="H341" i="11"/>
  <c r="J340" i="11"/>
  <c r="H340" i="11"/>
  <c r="J339" i="11"/>
  <c r="H339" i="11"/>
  <c r="J338" i="11"/>
  <c r="H338" i="11"/>
  <c r="J337" i="11"/>
  <c r="H337" i="11"/>
  <c r="J336" i="11"/>
  <c r="H336" i="11"/>
  <c r="J335" i="11"/>
  <c r="H335" i="11"/>
  <c r="J334" i="11"/>
  <c r="H334" i="11"/>
  <c r="J333" i="11"/>
  <c r="H333" i="11"/>
  <c r="J332" i="11"/>
  <c r="H332" i="11"/>
  <c r="J331" i="11"/>
  <c r="H331" i="11"/>
  <c r="J330" i="11"/>
  <c r="H330" i="11"/>
  <c r="J329" i="11"/>
  <c r="H329" i="11"/>
  <c r="J328" i="11"/>
  <c r="H328" i="11"/>
  <c r="J327" i="11"/>
  <c r="H327" i="11"/>
  <c r="J326" i="11"/>
  <c r="H326" i="11"/>
  <c r="J325" i="11"/>
  <c r="H325" i="11"/>
  <c r="J324" i="11"/>
  <c r="H324" i="11"/>
  <c r="J323" i="11"/>
  <c r="H323" i="11"/>
  <c r="J322" i="11"/>
  <c r="H322" i="11"/>
  <c r="J321" i="11"/>
  <c r="H321" i="11"/>
  <c r="J320" i="11"/>
  <c r="H320" i="11"/>
  <c r="J319" i="11"/>
  <c r="H319" i="11"/>
  <c r="J318" i="11"/>
  <c r="H318" i="11"/>
  <c r="J317" i="11"/>
  <c r="H317" i="11"/>
  <c r="J316" i="11"/>
  <c r="H316" i="11"/>
  <c r="J315" i="11"/>
  <c r="H315" i="11"/>
  <c r="J314" i="11"/>
  <c r="H314" i="11"/>
  <c r="J313" i="11"/>
  <c r="H313" i="11"/>
  <c r="J312" i="11"/>
  <c r="H312" i="11"/>
  <c r="J311" i="11"/>
  <c r="H311" i="11"/>
  <c r="J310" i="11"/>
  <c r="H310" i="11"/>
  <c r="J309" i="11"/>
  <c r="H309" i="11"/>
  <c r="J308" i="11"/>
  <c r="H308" i="11"/>
  <c r="J307" i="11"/>
  <c r="H307" i="11"/>
  <c r="J306" i="11"/>
  <c r="H306" i="11"/>
  <c r="J305" i="11"/>
  <c r="H305" i="11"/>
  <c r="J304" i="11"/>
  <c r="H304" i="11"/>
  <c r="J303" i="11"/>
  <c r="H303" i="11"/>
  <c r="J302" i="11"/>
  <c r="H302" i="11"/>
  <c r="J301" i="11"/>
  <c r="H301" i="11"/>
  <c r="J300" i="11"/>
  <c r="H300" i="11"/>
  <c r="J299" i="11"/>
  <c r="H299" i="11"/>
  <c r="J298" i="11"/>
  <c r="H298" i="11"/>
  <c r="J297" i="11"/>
  <c r="H297" i="11"/>
  <c r="J296" i="11"/>
  <c r="H296" i="11"/>
  <c r="J295" i="11"/>
  <c r="H295" i="11"/>
  <c r="J294" i="11"/>
  <c r="H294" i="11"/>
  <c r="J293" i="11"/>
  <c r="H293" i="11"/>
  <c r="J292" i="11"/>
  <c r="H292" i="11"/>
  <c r="J291" i="11"/>
  <c r="H291" i="11"/>
  <c r="J290" i="11"/>
  <c r="H290" i="11"/>
  <c r="J289" i="11"/>
  <c r="H289" i="11"/>
  <c r="J288" i="11"/>
  <c r="H288" i="11"/>
  <c r="J287" i="11"/>
  <c r="H287" i="11"/>
  <c r="J286" i="11"/>
  <c r="H286" i="11"/>
  <c r="J285" i="11"/>
  <c r="H285" i="11"/>
  <c r="J284" i="11"/>
  <c r="H284" i="11"/>
  <c r="J283" i="11"/>
  <c r="H283" i="11"/>
  <c r="J282" i="11"/>
  <c r="H282" i="11"/>
  <c r="J281" i="11"/>
  <c r="H281" i="11"/>
  <c r="J280" i="11"/>
  <c r="H280" i="11"/>
  <c r="J279" i="11"/>
  <c r="H279" i="11"/>
  <c r="J278" i="11"/>
  <c r="H278" i="11"/>
  <c r="J277" i="11"/>
  <c r="H277" i="11"/>
  <c r="J276" i="11"/>
  <c r="H276" i="11"/>
  <c r="J275" i="11"/>
  <c r="H275" i="11"/>
  <c r="J274" i="11"/>
  <c r="H274" i="11"/>
  <c r="J273" i="11"/>
  <c r="H273" i="11"/>
  <c r="J272" i="11"/>
  <c r="H272" i="11"/>
  <c r="J271" i="11"/>
  <c r="H271" i="11"/>
  <c r="J270" i="11"/>
  <c r="H270" i="11"/>
  <c r="J269" i="11"/>
  <c r="H269" i="11"/>
  <c r="J268" i="11"/>
  <c r="H268" i="11"/>
  <c r="J267" i="11"/>
  <c r="H267" i="11"/>
  <c r="J266" i="11"/>
  <c r="H266" i="11"/>
  <c r="J265" i="11"/>
  <c r="H265" i="11"/>
  <c r="J264" i="11"/>
  <c r="H264" i="11"/>
  <c r="J263" i="11"/>
  <c r="H263" i="11"/>
  <c r="J262" i="11"/>
  <c r="H262" i="11"/>
  <c r="J261" i="11"/>
  <c r="H261" i="11"/>
  <c r="J260" i="11"/>
  <c r="H260" i="11"/>
  <c r="J259" i="11"/>
  <c r="H259" i="11"/>
  <c r="J258" i="11"/>
  <c r="H258" i="11"/>
  <c r="J257" i="11"/>
  <c r="H257" i="11"/>
  <c r="J256" i="11"/>
  <c r="H256" i="11"/>
  <c r="J255" i="11"/>
  <c r="H255" i="11"/>
  <c r="J254" i="11"/>
  <c r="H254" i="11"/>
  <c r="J253" i="11"/>
  <c r="H253" i="11"/>
  <c r="J252" i="11"/>
  <c r="H252" i="11"/>
  <c r="J251" i="11"/>
  <c r="H251" i="11"/>
  <c r="J250" i="11"/>
  <c r="H250" i="11"/>
  <c r="J249" i="11"/>
  <c r="H249" i="11"/>
  <c r="J248" i="11"/>
  <c r="H248" i="11"/>
  <c r="J247" i="11"/>
  <c r="H247" i="11"/>
  <c r="J246" i="11"/>
  <c r="H246" i="11"/>
  <c r="J245" i="11"/>
  <c r="H245" i="11"/>
  <c r="J244" i="11"/>
  <c r="H244" i="11"/>
  <c r="J243" i="11"/>
  <c r="H243" i="11"/>
  <c r="J242" i="11"/>
  <c r="H242" i="11"/>
  <c r="J241" i="11"/>
  <c r="H241" i="11"/>
  <c r="J240" i="11"/>
  <c r="H240" i="11"/>
  <c r="J239" i="11"/>
  <c r="H239" i="11"/>
  <c r="J238" i="11"/>
  <c r="H238" i="11"/>
  <c r="J237" i="11"/>
  <c r="H237" i="11"/>
  <c r="J236" i="11"/>
  <c r="H236" i="11"/>
  <c r="J235" i="11"/>
  <c r="H235" i="11"/>
  <c r="J234" i="11"/>
  <c r="H234" i="11"/>
  <c r="J233" i="11"/>
  <c r="H233" i="11"/>
  <c r="J232" i="11"/>
  <c r="H232" i="11"/>
  <c r="J231" i="11"/>
  <c r="H231" i="11"/>
  <c r="J230" i="11"/>
  <c r="H230" i="11"/>
  <c r="J229" i="11"/>
  <c r="H229" i="11"/>
  <c r="J228" i="11"/>
  <c r="H228" i="11"/>
  <c r="J227" i="11"/>
  <c r="H227" i="11"/>
  <c r="J226" i="11"/>
  <c r="H226" i="11"/>
  <c r="J225" i="11"/>
  <c r="H225" i="11"/>
  <c r="J224" i="11"/>
  <c r="H224" i="11"/>
  <c r="J223" i="11"/>
  <c r="H223" i="11"/>
  <c r="J222" i="11"/>
  <c r="H222" i="11"/>
  <c r="J221" i="11"/>
  <c r="H221" i="11"/>
  <c r="J220" i="11"/>
  <c r="H220" i="11"/>
  <c r="J219" i="11"/>
  <c r="H219" i="11"/>
  <c r="J218" i="11"/>
  <c r="H218" i="11"/>
  <c r="J217" i="11"/>
  <c r="H217" i="11"/>
  <c r="J216" i="11"/>
  <c r="H216" i="11"/>
  <c r="J215" i="11"/>
  <c r="H215" i="11"/>
  <c r="J214" i="11"/>
  <c r="H214" i="11"/>
  <c r="J213" i="11"/>
  <c r="H213" i="11"/>
  <c r="J212" i="11"/>
  <c r="H212" i="11"/>
  <c r="J211" i="11"/>
  <c r="H211" i="11"/>
  <c r="J210" i="11"/>
  <c r="H210" i="11"/>
  <c r="J209" i="11"/>
  <c r="H209" i="11"/>
  <c r="J208" i="11"/>
  <c r="H208" i="11"/>
  <c r="J207" i="11"/>
  <c r="H207" i="11"/>
  <c r="J206" i="11"/>
  <c r="H206" i="11"/>
  <c r="J205" i="11"/>
  <c r="H205" i="11"/>
  <c r="J204" i="11"/>
  <c r="H204" i="11"/>
  <c r="J203" i="11"/>
  <c r="H203" i="11"/>
  <c r="J202" i="11"/>
  <c r="H202" i="11"/>
  <c r="J201" i="11"/>
  <c r="H201" i="11"/>
  <c r="J200" i="11"/>
  <c r="H200" i="11"/>
  <c r="J199" i="11"/>
  <c r="H199" i="11"/>
  <c r="J198" i="11"/>
  <c r="H198" i="11"/>
  <c r="J197" i="11"/>
  <c r="H197" i="11"/>
  <c r="J196" i="11"/>
  <c r="H196" i="11"/>
  <c r="J195" i="11"/>
  <c r="H195" i="11"/>
  <c r="J194" i="11"/>
  <c r="H194" i="11"/>
  <c r="J193" i="11"/>
  <c r="H193" i="11"/>
  <c r="J192" i="11"/>
  <c r="H192" i="11"/>
  <c r="J191" i="11"/>
  <c r="H191" i="11"/>
  <c r="J190" i="11"/>
  <c r="H190" i="11"/>
  <c r="J189" i="11"/>
  <c r="H189" i="11"/>
  <c r="J188" i="11"/>
  <c r="H188" i="11"/>
  <c r="J187" i="11"/>
  <c r="H187" i="11"/>
  <c r="J186" i="11"/>
  <c r="H186" i="11"/>
  <c r="J185" i="11"/>
  <c r="H185" i="11"/>
  <c r="J184" i="11"/>
  <c r="H184" i="11"/>
  <c r="J183" i="11"/>
  <c r="H183" i="11"/>
  <c r="J182" i="11"/>
  <c r="H182" i="11"/>
  <c r="J181" i="11"/>
  <c r="H181" i="11"/>
  <c r="J180" i="11"/>
  <c r="H180" i="11"/>
  <c r="J179" i="11"/>
  <c r="H179" i="11"/>
  <c r="J178" i="11"/>
  <c r="H178" i="11"/>
  <c r="J177" i="11"/>
  <c r="H177" i="11"/>
  <c r="J176" i="11"/>
  <c r="H176" i="11"/>
  <c r="J175" i="11"/>
  <c r="H175" i="11"/>
  <c r="J174" i="11"/>
  <c r="H174" i="11"/>
  <c r="J173" i="11"/>
  <c r="H173" i="11"/>
  <c r="J172" i="11"/>
  <c r="H172" i="11"/>
  <c r="J171" i="11"/>
  <c r="H171" i="11"/>
  <c r="J170" i="11"/>
  <c r="H170" i="11"/>
  <c r="J169" i="11"/>
  <c r="H169" i="11"/>
  <c r="J168" i="11"/>
  <c r="H168" i="11"/>
  <c r="J167" i="11"/>
  <c r="H167" i="11"/>
  <c r="J166" i="11"/>
  <c r="H166" i="11"/>
  <c r="J165" i="11"/>
  <c r="H165" i="11"/>
  <c r="J164" i="11"/>
  <c r="H164" i="11"/>
  <c r="J163" i="11"/>
  <c r="H163" i="11"/>
  <c r="J162" i="11"/>
  <c r="H162" i="11"/>
  <c r="J161" i="11"/>
  <c r="H161" i="11"/>
  <c r="J160" i="11"/>
  <c r="H160" i="11"/>
  <c r="J159" i="11"/>
  <c r="H159" i="11"/>
  <c r="J158" i="11"/>
  <c r="H158" i="11"/>
  <c r="J157" i="11"/>
  <c r="H157" i="11"/>
  <c r="J156" i="11"/>
  <c r="H156" i="11"/>
  <c r="J155" i="11"/>
  <c r="H155" i="11"/>
  <c r="J154" i="11"/>
  <c r="H154" i="11"/>
  <c r="J153" i="11"/>
  <c r="H153" i="11"/>
  <c r="J152" i="11"/>
  <c r="H152" i="11"/>
  <c r="J151" i="11"/>
  <c r="H151" i="11"/>
  <c r="J150" i="11"/>
  <c r="H150" i="11"/>
  <c r="J149" i="11"/>
  <c r="H149" i="11"/>
  <c r="J148" i="11"/>
  <c r="H148" i="11"/>
  <c r="J147" i="11"/>
  <c r="H147" i="11"/>
  <c r="J146" i="11"/>
  <c r="H146" i="11"/>
  <c r="J145" i="11"/>
  <c r="H145" i="11"/>
  <c r="J144" i="11"/>
  <c r="H144" i="11"/>
  <c r="J143" i="11"/>
  <c r="H143" i="11"/>
  <c r="J142" i="11"/>
  <c r="H142" i="11"/>
  <c r="J141" i="11"/>
  <c r="H141" i="11"/>
  <c r="J140" i="11"/>
  <c r="H140" i="11"/>
  <c r="J139" i="11"/>
  <c r="H139" i="11"/>
  <c r="J138" i="11"/>
  <c r="H138" i="11"/>
  <c r="J137" i="11"/>
  <c r="H137" i="11"/>
  <c r="J136" i="11"/>
  <c r="H136" i="11"/>
  <c r="J135" i="11"/>
  <c r="H135" i="11"/>
  <c r="J134" i="11"/>
  <c r="H134" i="11"/>
  <c r="J133" i="11"/>
  <c r="H133" i="11"/>
  <c r="J132" i="11"/>
  <c r="H132" i="11"/>
  <c r="J131" i="11"/>
  <c r="H131" i="11"/>
  <c r="J130" i="11"/>
  <c r="H130" i="11"/>
  <c r="J129" i="11"/>
  <c r="H129" i="11"/>
  <c r="J128" i="11"/>
  <c r="H128" i="11"/>
  <c r="J127" i="11"/>
  <c r="H127" i="11"/>
  <c r="J126" i="11"/>
  <c r="H126" i="11"/>
  <c r="J125" i="11"/>
  <c r="H125" i="11"/>
  <c r="J124" i="11"/>
  <c r="H124" i="11"/>
  <c r="J123" i="11"/>
  <c r="H123" i="11"/>
  <c r="J122" i="11"/>
  <c r="H122" i="11"/>
  <c r="J121" i="11"/>
  <c r="H121" i="11"/>
  <c r="J120" i="11"/>
  <c r="H120" i="11"/>
  <c r="J119" i="11"/>
  <c r="H119" i="11"/>
  <c r="J118" i="11"/>
  <c r="H118" i="11"/>
  <c r="J117" i="11"/>
  <c r="H117" i="11"/>
  <c r="J116" i="11"/>
  <c r="H116" i="11"/>
  <c r="J115" i="11"/>
  <c r="H115" i="11"/>
  <c r="J114" i="11"/>
  <c r="H114" i="11"/>
  <c r="J113" i="11"/>
  <c r="H113" i="11"/>
  <c r="J112" i="11"/>
  <c r="H112" i="11"/>
  <c r="J111" i="11"/>
  <c r="H111" i="11"/>
  <c r="J110" i="11"/>
  <c r="H110" i="11"/>
  <c r="J109" i="11"/>
  <c r="H109" i="11"/>
  <c r="J108" i="11"/>
  <c r="H108" i="11"/>
  <c r="J107" i="11"/>
  <c r="H107" i="11"/>
  <c r="J106" i="11"/>
  <c r="H106" i="11"/>
  <c r="J105" i="11"/>
  <c r="H105" i="11"/>
  <c r="J104" i="11"/>
  <c r="H104" i="11"/>
  <c r="J103" i="11"/>
  <c r="H103" i="11"/>
  <c r="J102" i="11"/>
  <c r="H102" i="11"/>
  <c r="J101" i="11"/>
  <c r="H101" i="11"/>
  <c r="J100" i="11"/>
  <c r="H100" i="11"/>
  <c r="J99" i="11"/>
  <c r="H99" i="11"/>
  <c r="J98" i="11"/>
  <c r="H98" i="11"/>
  <c r="J97" i="11"/>
  <c r="H97" i="11"/>
  <c r="J96" i="11"/>
  <c r="H96" i="11"/>
  <c r="J95" i="11"/>
  <c r="H95" i="11"/>
  <c r="J94" i="11"/>
  <c r="H94" i="11"/>
  <c r="J93" i="11"/>
  <c r="H93" i="11"/>
  <c r="J92" i="11"/>
  <c r="H92" i="11"/>
  <c r="J91" i="11"/>
  <c r="H91" i="11"/>
  <c r="J90" i="11"/>
  <c r="H90" i="11"/>
  <c r="J89" i="11"/>
  <c r="H89" i="11"/>
  <c r="J88" i="11"/>
  <c r="H88" i="11"/>
  <c r="J87" i="11"/>
  <c r="H87" i="11"/>
  <c r="J86" i="11"/>
  <c r="H86" i="11"/>
  <c r="J85" i="11"/>
  <c r="H85" i="11"/>
  <c r="J84" i="11"/>
  <c r="H84" i="11"/>
  <c r="J83" i="11"/>
  <c r="H83" i="11"/>
  <c r="J82" i="11"/>
  <c r="H82" i="11"/>
  <c r="J81" i="11"/>
  <c r="H81" i="11"/>
  <c r="J80" i="11"/>
  <c r="H80" i="11"/>
  <c r="J79" i="11"/>
  <c r="H79" i="11"/>
  <c r="J78" i="11"/>
  <c r="H78" i="11"/>
  <c r="J77" i="11"/>
  <c r="H77" i="11"/>
  <c r="J76" i="11"/>
  <c r="H76" i="11"/>
  <c r="J75" i="11"/>
  <c r="H75" i="11"/>
  <c r="J74" i="11"/>
  <c r="H74" i="11"/>
  <c r="J73" i="11"/>
  <c r="H73" i="11"/>
  <c r="J72" i="11"/>
  <c r="H72" i="11"/>
  <c r="J71" i="11"/>
  <c r="H71" i="11"/>
  <c r="J70" i="11"/>
  <c r="H70" i="11"/>
  <c r="J69" i="11"/>
  <c r="H69" i="11"/>
  <c r="J68" i="11"/>
  <c r="H68" i="11"/>
  <c r="J67" i="11"/>
  <c r="H67" i="11"/>
  <c r="P66" i="11"/>
  <c r="P68" i="11" s="1"/>
  <c r="O66" i="11"/>
  <c r="O68" i="11" s="1"/>
  <c r="N66" i="11"/>
  <c r="M66" i="11"/>
  <c r="M68" i="11" s="1"/>
  <c r="L66" i="11"/>
  <c r="L68" i="11" s="1"/>
  <c r="J66" i="11"/>
  <c r="H66" i="11"/>
  <c r="P65" i="11"/>
  <c r="O65" i="11"/>
  <c r="N65" i="11"/>
  <c r="N68" i="11" s="1"/>
  <c r="M65" i="11"/>
  <c r="L65" i="11"/>
  <c r="J65" i="11"/>
  <c r="H65" i="11"/>
  <c r="J64" i="11"/>
  <c r="H64" i="11"/>
  <c r="J63" i="11"/>
  <c r="H63" i="11"/>
  <c r="J62" i="11"/>
  <c r="H62" i="11"/>
  <c r="J61" i="11"/>
  <c r="H61" i="11"/>
  <c r="J60" i="11"/>
  <c r="H60" i="11"/>
  <c r="J59" i="11"/>
  <c r="H59" i="11"/>
  <c r="J58" i="11"/>
  <c r="H58" i="11"/>
  <c r="J57" i="11"/>
  <c r="H57" i="11"/>
  <c r="J56" i="11"/>
  <c r="H56" i="11"/>
  <c r="J55" i="11"/>
  <c r="H55" i="11"/>
  <c r="J54" i="11"/>
  <c r="H54" i="11"/>
  <c r="J53" i="11"/>
  <c r="H53" i="11"/>
  <c r="J52" i="11"/>
  <c r="H52" i="11"/>
  <c r="J51" i="11"/>
  <c r="H51" i="11"/>
  <c r="J50" i="11"/>
  <c r="H50" i="11"/>
  <c r="J49" i="11"/>
  <c r="H49" i="11"/>
  <c r="J48" i="11"/>
  <c r="H48" i="11"/>
  <c r="J47" i="11"/>
  <c r="H47" i="11"/>
  <c r="J46" i="11"/>
  <c r="H46" i="11"/>
  <c r="J45" i="11"/>
  <c r="H45" i="11"/>
  <c r="J44" i="11"/>
  <c r="H44" i="11"/>
  <c r="J43" i="11"/>
  <c r="H43" i="11"/>
  <c r="J42" i="11"/>
  <c r="H42" i="11"/>
  <c r="J41" i="11"/>
  <c r="H41" i="11"/>
  <c r="J40" i="11"/>
  <c r="H40" i="11"/>
  <c r="J39" i="11"/>
  <c r="H39" i="11"/>
  <c r="J38" i="11"/>
  <c r="H38" i="11"/>
  <c r="J37" i="11"/>
  <c r="H37" i="11"/>
  <c r="J36" i="11"/>
  <c r="H36" i="11"/>
  <c r="J35" i="11"/>
  <c r="H35" i="11"/>
  <c r="J34" i="11"/>
  <c r="H34" i="11"/>
  <c r="J33" i="11"/>
  <c r="H33" i="11"/>
  <c r="J32" i="11"/>
  <c r="H32" i="11"/>
  <c r="J31" i="11"/>
  <c r="H31" i="11"/>
  <c r="J30" i="11"/>
  <c r="H30" i="11"/>
  <c r="J29" i="11"/>
  <c r="H29" i="11"/>
  <c r="J28" i="11"/>
  <c r="H28" i="11"/>
  <c r="J27" i="11"/>
  <c r="H27" i="11"/>
  <c r="J26" i="11"/>
  <c r="H26" i="11"/>
  <c r="J25" i="11"/>
  <c r="H25" i="11"/>
  <c r="J24" i="11"/>
  <c r="H24" i="11"/>
  <c r="J23" i="11"/>
  <c r="H23" i="11"/>
  <c r="J22" i="11"/>
  <c r="H22" i="11"/>
  <c r="J21" i="11"/>
  <c r="H21" i="11"/>
  <c r="J20" i="11"/>
  <c r="H20" i="11"/>
  <c r="J19" i="11"/>
  <c r="H19" i="11"/>
  <c r="J18" i="11"/>
  <c r="H18" i="11"/>
  <c r="J17" i="11"/>
  <c r="H17" i="11"/>
  <c r="J16" i="11"/>
  <c r="H16" i="11"/>
  <c r="J15" i="11"/>
  <c r="H15" i="11"/>
  <c r="J14" i="11"/>
  <c r="H14" i="11"/>
  <c r="J13" i="11"/>
  <c r="H13" i="11"/>
  <c r="J12" i="11"/>
  <c r="H12" i="11"/>
  <c r="J11" i="11"/>
  <c r="H11" i="11"/>
  <c r="J10" i="11"/>
  <c r="H10" i="11"/>
  <c r="J9" i="11"/>
  <c r="H9" i="11"/>
  <c r="J8" i="11"/>
  <c r="H8" i="11"/>
  <c r="J7" i="11"/>
  <c r="H7" i="11"/>
  <c r="J6" i="11"/>
  <c r="H6" i="11"/>
  <c r="J5" i="11"/>
  <c r="H5" i="11"/>
  <c r="J4" i="11"/>
  <c r="H4" i="11"/>
  <c r="J3" i="11"/>
  <c r="H3" i="11"/>
  <c r="J2" i="11"/>
  <c r="H2" i="11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4" i="3"/>
  <c r="F4" i="3"/>
  <c r="E4" i="3"/>
  <c r="D4" i="3"/>
  <c r="C4" i="3"/>
  <c r="B4" i="3"/>
  <c r="G3" i="3"/>
  <c r="G5" i="3" s="1"/>
  <c r="F3" i="3"/>
  <c r="F5" i="3" s="1"/>
  <c r="E3" i="3"/>
  <c r="E5" i="3" s="1"/>
  <c r="D3" i="3"/>
  <c r="D5" i="3" s="1"/>
  <c r="C3" i="3"/>
  <c r="C5" i="3" s="1"/>
  <c r="B3" i="3"/>
  <c r="B5" i="3" s="1"/>
  <c r="F2" i="3"/>
  <c r="E2" i="3"/>
  <c r="D2" i="3"/>
  <c r="C2" i="3"/>
  <c r="B2" i="3"/>
  <c r="G1" i="3"/>
  <c r="F1" i="3"/>
  <c r="E1" i="3"/>
  <c r="D1" i="3"/>
  <c r="C1" i="3"/>
  <c r="B1" i="3"/>
  <c r="D61" i="2"/>
  <c r="D60" i="2"/>
  <c r="D59" i="2"/>
  <c r="D58" i="2"/>
  <c r="D57" i="2"/>
  <c r="D56" i="2"/>
  <c r="D55" i="2"/>
  <c r="K51" i="2"/>
  <c r="J51" i="2"/>
  <c r="I51" i="2"/>
  <c r="H51" i="2"/>
  <c r="G51" i="2"/>
  <c r="F51" i="2"/>
  <c r="E51" i="2"/>
  <c r="D51" i="2"/>
  <c r="N18" i="2"/>
  <c r="E8" i="2"/>
  <c r="M7" i="2"/>
  <c r="E33" i="2" s="1"/>
  <c r="G2" i="3" l="1"/>
  <c r="D8" i="2"/>
  <c r="H30" i="2" s="1"/>
  <c r="I30" i="2" s="1"/>
  <c r="F8" i="2"/>
  <c r="I11" i="2"/>
  <c r="K11" i="2"/>
  <c r="D19" i="2"/>
  <c r="J19" i="2"/>
  <c r="I22" i="2"/>
  <c r="D30" i="2"/>
  <c r="J30" i="2"/>
  <c r="K30" i="2" s="1"/>
  <c r="D33" i="2"/>
  <c r="H8" i="18"/>
  <c r="H42" i="2"/>
  <c r="M9" i="2"/>
  <c r="E29" i="2" s="1"/>
  <c r="A3" i="16"/>
  <c r="C3" i="16" s="1" a="1"/>
  <c r="C3" i="16" s="1"/>
  <c r="L19" i="2"/>
  <c r="F33" i="2"/>
  <c r="G18" i="2"/>
  <c r="H8" i="2"/>
  <c r="J18" i="2"/>
  <c r="E22" i="2"/>
  <c r="F30" i="2"/>
  <c r="J33" i="2"/>
  <c r="H18" i="2"/>
  <c r="G8" i="2"/>
  <c r="D22" i="2"/>
  <c r="D25" i="2" s="1"/>
  <c r="M25" i="2" s="1"/>
  <c r="E30" i="2"/>
  <c r="E36" i="2" s="1"/>
  <c r="I8" i="2"/>
  <c r="J8" i="2"/>
  <c r="E32" i="2"/>
  <c r="E34" i="2" s="1"/>
  <c r="H10" i="2"/>
  <c r="F22" i="2"/>
  <c r="D32" i="2"/>
  <c r="D34" i="2" s="1"/>
  <c r="I10" i="2"/>
  <c r="G22" i="2"/>
  <c r="K8" i="2"/>
  <c r="H22" i="2"/>
  <c r="K8" i="18"/>
  <c r="M8" i="18" s="1"/>
  <c r="K21" i="2"/>
  <c r="D11" i="2"/>
  <c r="H33" i="2" s="1"/>
  <c r="J22" i="2"/>
  <c r="F19" i="2"/>
  <c r="K22" i="2"/>
  <c r="F11" i="2"/>
  <c r="F14" i="2" s="1"/>
  <c r="G19" i="2"/>
  <c r="L22" i="2"/>
  <c r="J32" i="2"/>
  <c r="G11" i="2"/>
  <c r="H19" i="2"/>
  <c r="F21" i="2"/>
  <c r="J29" i="2"/>
  <c r="E19" i="2"/>
  <c r="E11" i="2"/>
  <c r="E14" i="2" s="1"/>
  <c r="D21" i="2"/>
  <c r="H7" i="2"/>
  <c r="J7" i="2"/>
  <c r="H11" i="2"/>
  <c r="I19" i="2"/>
  <c r="H21" i="2"/>
  <c r="J11" i="2"/>
  <c r="E18" i="2"/>
  <c r="K19" i="2"/>
  <c r="K9" i="18"/>
  <c r="M9" i="18" s="1"/>
  <c r="H4" i="17"/>
  <c r="I359" i="17" s="1"/>
  <c r="F4" i="17"/>
  <c r="J4" i="17" s="1"/>
  <c r="H42" i="17"/>
  <c r="H177" i="17"/>
  <c r="H251" i="17"/>
  <c r="H89" i="17"/>
  <c r="H9" i="17"/>
  <c r="I56" i="17" s="1"/>
  <c r="F56" i="17" s="1"/>
  <c r="J56" i="17" s="1"/>
  <c r="H79" i="17"/>
  <c r="H298" i="17"/>
  <c r="H158" i="17"/>
  <c r="H198" i="17"/>
  <c r="H228" i="17"/>
  <c r="H261" i="17"/>
  <c r="H103" i="17"/>
  <c r="H123" i="17"/>
  <c r="I365" i="17" s="1"/>
  <c r="H143" i="17"/>
  <c r="H7" i="17"/>
  <c r="H135" i="17"/>
  <c r="H57" i="17"/>
  <c r="H126" i="17"/>
  <c r="H77" i="17"/>
  <c r="H152" i="17"/>
  <c r="H40" i="17"/>
  <c r="F145" i="17"/>
  <c r="J145" i="17" s="1"/>
  <c r="H208" i="17"/>
  <c r="H243" i="17"/>
  <c r="H279" i="17"/>
  <c r="I96" i="17"/>
  <c r="F96" i="17" s="1"/>
  <c r="J96" i="17" s="1"/>
  <c r="I63" i="17"/>
  <c r="F63" i="17" s="1"/>
  <c r="J63" i="17" s="1"/>
  <c r="I201" i="17"/>
  <c r="F201" i="17" s="1"/>
  <c r="J201" i="17" s="1"/>
  <c r="I31" i="17"/>
  <c r="F31" i="17" s="1"/>
  <c r="J31" i="17" s="1"/>
  <c r="I39" i="17"/>
  <c r="F39" i="17" s="1"/>
  <c r="J39" i="17" s="1"/>
  <c r="I172" i="17"/>
  <c r="F172" i="17" s="1"/>
  <c r="J172" i="17" s="1"/>
  <c r="I22" i="17"/>
  <c r="I83" i="17"/>
  <c r="F83" i="17" s="1"/>
  <c r="J83" i="17" s="1"/>
  <c r="I130" i="17"/>
  <c r="F130" i="17" s="1"/>
  <c r="J130" i="17" s="1"/>
  <c r="I98" i="17"/>
  <c r="F98" i="17" s="1"/>
  <c r="J98" i="17" s="1"/>
  <c r="H209" i="17"/>
  <c r="H235" i="17"/>
  <c r="I3" i="17"/>
  <c r="F3" i="17" s="1"/>
  <c r="J3" i="17" s="1"/>
  <c r="H192" i="17"/>
  <c r="I4" i="17"/>
  <c r="I32" i="18"/>
  <c r="F10" i="18"/>
  <c r="I15" i="17"/>
  <c r="F15" i="17" s="1"/>
  <c r="J15" i="17" s="1"/>
  <c r="H266" i="17"/>
  <c r="H325" i="17"/>
  <c r="H9" i="18"/>
  <c r="H10" i="18" s="1"/>
  <c r="G10" i="18"/>
  <c r="I17" i="18" s="1"/>
  <c r="I30" i="18"/>
  <c r="I43" i="17"/>
  <c r="F43" i="17" s="1"/>
  <c r="J43" i="17" s="1"/>
  <c r="I155" i="17"/>
  <c r="F155" i="17" s="1"/>
  <c r="J155" i="17" s="1"/>
  <c r="H203" i="17"/>
  <c r="L9" i="18"/>
  <c r="H59" i="17"/>
  <c r="H95" i="17"/>
  <c r="I109" i="17"/>
  <c r="H196" i="17"/>
  <c r="H22" i="17"/>
  <c r="F22" i="17"/>
  <c r="J22" i="17" s="1"/>
  <c r="H44" i="17"/>
  <c r="I59" i="17"/>
  <c r="F59" i="17" s="1"/>
  <c r="J59" i="17" s="1"/>
  <c r="H88" i="17"/>
  <c r="H110" i="17"/>
  <c r="I184" i="17" s="1"/>
  <c r="F184" i="17" s="1"/>
  <c r="J184" i="17" s="1"/>
  <c r="H149" i="17"/>
  <c r="H213" i="17"/>
  <c r="H231" i="17"/>
  <c r="H117" i="17"/>
  <c r="H169" i="17"/>
  <c r="I203" i="17" s="1"/>
  <c r="F203" i="17" s="1"/>
  <c r="J203" i="17" s="1"/>
  <c r="H61" i="17"/>
  <c r="H171" i="17"/>
  <c r="H185" i="17"/>
  <c r="H56" i="17"/>
  <c r="H165" i="17"/>
  <c r="H245" i="17"/>
  <c r="H283" i="17"/>
  <c r="H62" i="17"/>
  <c r="H159" i="17"/>
  <c r="H215" i="17"/>
  <c r="C2" i="16" a="1"/>
  <c r="C2" i="16" s="1"/>
  <c r="D2" i="16" s="1"/>
  <c r="H46" i="17"/>
  <c r="H293" i="17"/>
  <c r="H323" i="17"/>
  <c r="F109" i="17"/>
  <c r="J109" i="17" s="1"/>
  <c r="H237" i="17"/>
  <c r="H19" i="18"/>
  <c r="I216" i="17"/>
  <c r="F216" i="17" s="1"/>
  <c r="J216" i="17" s="1"/>
  <c r="I227" i="17"/>
  <c r="F227" i="17" s="1"/>
  <c r="J227" i="17" s="1"/>
  <c r="I177" i="17"/>
  <c r="F177" i="17" s="1"/>
  <c r="J177" i="17" s="1"/>
  <c r="I119" i="17"/>
  <c r="F119" i="17" s="1"/>
  <c r="J119" i="17" s="1"/>
  <c r="I122" i="17"/>
  <c r="F122" i="17" s="1"/>
  <c r="J122" i="17" s="1"/>
  <c r="I58" i="17"/>
  <c r="F58" i="17" s="1"/>
  <c r="J58" i="17" s="1"/>
  <c r="I134" i="17"/>
  <c r="F134" i="17" s="1"/>
  <c r="J134" i="17" s="1"/>
  <c r="I70" i="17"/>
  <c r="F70" i="17" s="1"/>
  <c r="J70" i="17" s="1"/>
  <c r="I137" i="17"/>
  <c r="F137" i="17" s="1"/>
  <c r="J137" i="17" s="1"/>
  <c r="I73" i="17"/>
  <c r="F73" i="17" s="1"/>
  <c r="J73" i="17" s="1"/>
  <c r="I140" i="17"/>
  <c r="F140" i="17" s="1"/>
  <c r="J140" i="17" s="1"/>
  <c r="I76" i="17"/>
  <c r="F76" i="17" s="1"/>
  <c r="J76" i="17" s="1"/>
  <c r="I159" i="17"/>
  <c r="F159" i="17" s="1"/>
  <c r="J159" i="17" s="1"/>
  <c r="I333" i="17"/>
  <c r="F333" i="17" s="1"/>
  <c r="J333" i="17" s="1"/>
  <c r="I152" i="17"/>
  <c r="F152" i="17" s="1"/>
  <c r="J152" i="17" s="1"/>
  <c r="I88" i="17"/>
  <c r="F88" i="17" s="1"/>
  <c r="J88" i="17" s="1"/>
  <c r="I24" i="17"/>
  <c r="F24" i="17" s="1"/>
  <c r="J24" i="17" s="1"/>
  <c r="I161" i="17"/>
  <c r="F161" i="17" s="1"/>
  <c r="J161" i="17" s="1"/>
  <c r="I27" i="17"/>
  <c r="F27" i="17" s="1"/>
  <c r="J27" i="17" s="1"/>
  <c r="I47" i="17"/>
  <c r="F47" i="17" s="1"/>
  <c r="J47" i="17" s="1"/>
  <c r="I28" i="17"/>
  <c r="F28" i="17" s="1"/>
  <c r="J28" i="17" s="1"/>
  <c r="H45" i="17"/>
  <c r="I95" i="17"/>
  <c r="F95" i="17" s="1"/>
  <c r="J95" i="17" s="1"/>
  <c r="I145" i="17"/>
  <c r="H270" i="17"/>
  <c r="I283" i="17"/>
  <c r="F283" i="17" s="1"/>
  <c r="J283" i="17" s="1"/>
  <c r="B14" i="18"/>
  <c r="B16" i="18" s="1"/>
  <c r="I16" i="18" s="1"/>
  <c r="H219" i="17"/>
  <c r="H249" i="17"/>
  <c r="H304" i="17"/>
  <c r="H329" i="17"/>
  <c r="H211" i="17"/>
  <c r="H281" i="17"/>
  <c r="H127" i="17"/>
  <c r="H142" i="17"/>
  <c r="H313" i="17"/>
  <c r="H233" i="17"/>
  <c r="H309" i="17"/>
  <c r="H229" i="17"/>
  <c r="I280" i="17" s="1"/>
  <c r="F280" i="17" s="1"/>
  <c r="J280" i="17" s="1"/>
  <c r="H259" i="17"/>
  <c r="H297" i="17"/>
  <c r="H201" i="17"/>
  <c r="H217" i="17"/>
  <c r="F14" i="18"/>
  <c r="H277" i="17"/>
  <c r="H265" i="17"/>
  <c r="B3" i="16" l="1" a="1"/>
  <c r="B3" i="16" s="1"/>
  <c r="I12" i="2"/>
  <c r="I14" i="2"/>
  <c r="K14" i="2"/>
  <c r="D36" i="2"/>
  <c r="I42" i="2"/>
  <c r="I25" i="2"/>
  <c r="J25" i="2"/>
  <c r="H23" i="2"/>
  <c r="H25" i="2"/>
  <c r="G30" i="2"/>
  <c r="N30" i="2"/>
  <c r="G25" i="2"/>
  <c r="E7" i="2"/>
  <c r="E4" i="2" s="1"/>
  <c r="J36" i="2"/>
  <c r="K36" i="2" s="1"/>
  <c r="E21" i="2"/>
  <c r="E23" i="2" s="1"/>
  <c r="F25" i="2"/>
  <c r="D23" i="2"/>
  <c r="M23" i="2" s="1"/>
  <c r="N23" i="2" s="1"/>
  <c r="E10" i="2"/>
  <c r="E12" i="2" s="1"/>
  <c r="K18" i="2"/>
  <c r="K24" i="2" s="1"/>
  <c r="F10" i="2"/>
  <c r="F12" i="2" s="1"/>
  <c r="G10" i="2"/>
  <c r="J21" i="2"/>
  <c r="H12" i="2"/>
  <c r="G7" i="2"/>
  <c r="G13" i="2" s="1"/>
  <c r="F7" i="2"/>
  <c r="K10" i="2"/>
  <c r="K12" i="2" s="1"/>
  <c r="F29" i="2"/>
  <c r="F32" i="2"/>
  <c r="F34" i="2" s="1"/>
  <c r="F36" i="2"/>
  <c r="Q11" i="18"/>
  <c r="D18" i="2"/>
  <c r="D16" i="2" s="1"/>
  <c r="N16" i="2" s="1"/>
  <c r="D10" i="2"/>
  <c r="D12" i="2" s="1"/>
  <c r="L12" i="2" s="1"/>
  <c r="K7" i="2"/>
  <c r="F23" i="2"/>
  <c r="A4" i="16"/>
  <c r="I7" i="2"/>
  <c r="I13" i="2" s="1"/>
  <c r="L21" i="2"/>
  <c r="L23" i="2" s="1"/>
  <c r="J10" i="2"/>
  <c r="I18" i="2"/>
  <c r="I16" i="2" s="1"/>
  <c r="F18" i="2"/>
  <c r="L29" i="2" s="1"/>
  <c r="E25" i="2"/>
  <c r="K23" i="2"/>
  <c r="D14" i="2"/>
  <c r="L14" i="2" s="1"/>
  <c r="I21" i="2"/>
  <c r="I23" i="2" s="1"/>
  <c r="G21" i="2"/>
  <c r="G23" i="2" s="1"/>
  <c r="D7" i="2"/>
  <c r="D4" i="2" s="1"/>
  <c r="K25" i="2"/>
  <c r="D29" i="2"/>
  <c r="D27" i="2" s="1"/>
  <c r="L18" i="2"/>
  <c r="I253" i="17"/>
  <c r="F253" i="17" s="1"/>
  <c r="J253" i="17" s="1"/>
  <c r="I259" i="17"/>
  <c r="F259" i="17" s="1"/>
  <c r="J259" i="17" s="1"/>
  <c r="I302" i="17"/>
  <c r="F302" i="17" s="1"/>
  <c r="J302" i="17" s="1"/>
  <c r="I40" i="17"/>
  <c r="F40" i="17" s="1"/>
  <c r="J40" i="17" s="1"/>
  <c r="I75" i="17"/>
  <c r="F75" i="17" s="1"/>
  <c r="J75" i="17" s="1"/>
  <c r="I281" i="17"/>
  <c r="F281" i="17" s="1"/>
  <c r="J281" i="17" s="1"/>
  <c r="I321" i="17"/>
  <c r="F321" i="17" s="1"/>
  <c r="J321" i="17" s="1"/>
  <c r="I297" i="17"/>
  <c r="F297" i="17" s="1"/>
  <c r="J297" i="17" s="1"/>
  <c r="I354" i="17"/>
  <c r="I197" i="17"/>
  <c r="F197" i="17" s="1"/>
  <c r="J197" i="17" s="1"/>
  <c r="I306" i="17"/>
  <c r="F306" i="17" s="1"/>
  <c r="J306" i="17" s="1"/>
  <c r="I352" i="17"/>
  <c r="I129" i="17"/>
  <c r="F129" i="17" s="1"/>
  <c r="J129" i="17" s="1"/>
  <c r="I12" i="17"/>
  <c r="F12" i="17" s="1"/>
  <c r="J12" i="17" s="1"/>
  <c r="I126" i="17"/>
  <c r="F126" i="17" s="1"/>
  <c r="J126" i="17" s="1"/>
  <c r="I79" i="17"/>
  <c r="F79" i="17" s="1"/>
  <c r="J79" i="17" s="1"/>
  <c r="I91" i="17"/>
  <c r="F91" i="17" s="1"/>
  <c r="J91" i="17" s="1"/>
  <c r="I6" i="17"/>
  <c r="F6" i="17" s="1"/>
  <c r="J6" i="17" s="1"/>
  <c r="I234" i="17"/>
  <c r="F234" i="17" s="1"/>
  <c r="J234" i="17" s="1"/>
  <c r="I331" i="17"/>
  <c r="F331" i="17" s="1"/>
  <c r="J331" i="17" s="1"/>
  <c r="I62" i="17"/>
  <c r="F62" i="17" s="1"/>
  <c r="J62" i="17" s="1"/>
  <c r="I291" i="17"/>
  <c r="F291" i="17" s="1"/>
  <c r="J291" i="17" s="1"/>
  <c r="I288" i="17"/>
  <c r="F288" i="17" s="1"/>
  <c r="J288" i="17" s="1"/>
  <c r="I301" i="17"/>
  <c r="F301" i="17" s="1"/>
  <c r="J301" i="17" s="1"/>
  <c r="I171" i="17"/>
  <c r="F171" i="17" s="1"/>
  <c r="J171" i="17" s="1"/>
  <c r="I213" i="17"/>
  <c r="F213" i="17" s="1"/>
  <c r="J213" i="17" s="1"/>
  <c r="I115" i="17"/>
  <c r="F115" i="17" s="1"/>
  <c r="J115" i="17" s="1"/>
  <c r="I113" i="17"/>
  <c r="F113" i="17" s="1"/>
  <c r="J113" i="17" s="1"/>
  <c r="I164" i="17"/>
  <c r="F164" i="17" s="1"/>
  <c r="J164" i="17" s="1"/>
  <c r="I141" i="17"/>
  <c r="F141" i="17" s="1"/>
  <c r="J141" i="17" s="1"/>
  <c r="I112" i="17"/>
  <c r="F112" i="17" s="1"/>
  <c r="J112" i="17" s="1"/>
  <c r="I346" i="17"/>
  <c r="I329" i="17"/>
  <c r="F329" i="17" s="1"/>
  <c r="J329" i="17" s="1"/>
  <c r="I60" i="17"/>
  <c r="F60" i="17" s="1"/>
  <c r="J60" i="17" s="1"/>
  <c r="I57" i="17"/>
  <c r="F57" i="17" s="1"/>
  <c r="J57" i="17" s="1"/>
  <c r="I54" i="17"/>
  <c r="F54" i="17" s="1"/>
  <c r="J54" i="17" s="1"/>
  <c r="I42" i="17"/>
  <c r="F42" i="17" s="1"/>
  <c r="J42" i="17" s="1"/>
  <c r="I103" i="17"/>
  <c r="F103" i="17" s="1"/>
  <c r="J103" i="17" s="1"/>
  <c r="I223" i="17"/>
  <c r="F223" i="17" s="1"/>
  <c r="J223" i="17" s="1"/>
  <c r="I364" i="17"/>
  <c r="I245" i="17"/>
  <c r="F245" i="17" s="1"/>
  <c r="J245" i="17" s="1"/>
  <c r="I358" i="17"/>
  <c r="H32" i="18"/>
  <c r="P28" i="18"/>
  <c r="I81" i="17"/>
  <c r="F81" i="17" s="1"/>
  <c r="J81" i="17" s="1"/>
  <c r="I170" i="17"/>
  <c r="F170" i="17" s="1"/>
  <c r="J170" i="17" s="1"/>
  <c r="I50" i="17"/>
  <c r="F50" i="17" s="1"/>
  <c r="J50" i="17" s="1"/>
  <c r="I19" i="17"/>
  <c r="F19" i="17" s="1"/>
  <c r="J19" i="17" s="1"/>
  <c r="I117" i="17"/>
  <c r="F117" i="17" s="1"/>
  <c r="J117" i="17" s="1"/>
  <c r="I191" i="17"/>
  <c r="F191" i="17" s="1"/>
  <c r="J191" i="17" s="1"/>
  <c r="I165" i="17"/>
  <c r="F165" i="17" s="1"/>
  <c r="J165" i="17" s="1"/>
  <c r="I180" i="17"/>
  <c r="F180" i="17" s="1"/>
  <c r="J180" i="17" s="1"/>
  <c r="I85" i="17"/>
  <c r="F85" i="17" s="1"/>
  <c r="J85" i="17" s="1"/>
  <c r="I175" i="17"/>
  <c r="F175" i="17" s="1"/>
  <c r="J175" i="17" s="1"/>
  <c r="I29" i="17"/>
  <c r="F29" i="17" s="1"/>
  <c r="J29" i="17" s="1"/>
  <c r="I235" i="17"/>
  <c r="F235" i="17" s="1"/>
  <c r="J235" i="17" s="1"/>
  <c r="I262" i="17"/>
  <c r="F262" i="17" s="1"/>
  <c r="J262" i="17" s="1"/>
  <c r="I111" i="17"/>
  <c r="F111" i="17" s="1"/>
  <c r="J111" i="17" s="1"/>
  <c r="I89" i="17"/>
  <c r="F89" i="17" s="1"/>
  <c r="J89" i="17" s="1"/>
  <c r="I74" i="17"/>
  <c r="F74" i="17" s="1"/>
  <c r="J74" i="17" s="1"/>
  <c r="I232" i="17"/>
  <c r="F232" i="17" s="1"/>
  <c r="J232" i="17" s="1"/>
  <c r="I204" i="17"/>
  <c r="F204" i="17" s="1"/>
  <c r="J204" i="17" s="1"/>
  <c r="I52" i="17"/>
  <c r="F52" i="17" s="1"/>
  <c r="J52" i="17" s="1"/>
  <c r="I144" i="17"/>
  <c r="F144" i="17" s="1"/>
  <c r="J144" i="17" s="1"/>
  <c r="I221" i="17"/>
  <c r="F221" i="17" s="1"/>
  <c r="J221" i="17" s="1"/>
  <c r="F4" i="2"/>
  <c r="H24" i="2"/>
  <c r="H16" i="2"/>
  <c r="H45" i="2"/>
  <c r="G33" i="2"/>
  <c r="K33" i="2"/>
  <c r="L33" i="2"/>
  <c r="I13" i="17"/>
  <c r="F13" i="17" s="1"/>
  <c r="J13" i="17" s="1"/>
  <c r="I104" i="17"/>
  <c r="F104" i="17" s="1"/>
  <c r="J104" i="17" s="1"/>
  <c r="I92" i="17"/>
  <c r="F92" i="17" s="1"/>
  <c r="J92" i="17" s="1"/>
  <c r="I86" i="17"/>
  <c r="F86" i="17" s="1"/>
  <c r="J86" i="17" s="1"/>
  <c r="I135" i="17"/>
  <c r="F135" i="17" s="1"/>
  <c r="J135" i="17" s="1"/>
  <c r="I231" i="17"/>
  <c r="F231" i="17" s="1"/>
  <c r="J231" i="17" s="1"/>
  <c r="I277" i="17"/>
  <c r="F277" i="17" s="1"/>
  <c r="J277" i="17" s="1"/>
  <c r="I26" i="17"/>
  <c r="F26" i="17" s="1"/>
  <c r="J26" i="17" s="1"/>
  <c r="I215" i="17"/>
  <c r="F215" i="17" s="1"/>
  <c r="J215" i="17" s="1"/>
  <c r="I16" i="17"/>
  <c r="F16" i="17" s="1"/>
  <c r="J16" i="17" s="1"/>
  <c r="I345" i="17"/>
  <c r="I120" i="17"/>
  <c r="F120" i="17" s="1"/>
  <c r="J120" i="17" s="1"/>
  <c r="I127" i="17"/>
  <c r="F127" i="17" s="1"/>
  <c r="J127" i="17" s="1"/>
  <c r="I108" i="17"/>
  <c r="F108" i="17" s="1"/>
  <c r="J108" i="17" s="1"/>
  <c r="I105" i="17"/>
  <c r="F105" i="17" s="1"/>
  <c r="J105" i="17" s="1"/>
  <c r="I102" i="17"/>
  <c r="F102" i="17" s="1"/>
  <c r="J102" i="17" s="1"/>
  <c r="I90" i="17"/>
  <c r="F90" i="17" s="1"/>
  <c r="J90" i="17" s="1"/>
  <c r="I151" i="17"/>
  <c r="F151" i="17" s="1"/>
  <c r="J151" i="17" s="1"/>
  <c r="I278" i="17"/>
  <c r="F278" i="17" s="1"/>
  <c r="J278" i="17" s="1"/>
  <c r="I248" i="17"/>
  <c r="F248" i="17" s="1"/>
  <c r="J248" i="17" s="1"/>
  <c r="I293" i="17"/>
  <c r="F293" i="17" s="1"/>
  <c r="J293" i="17" s="1"/>
  <c r="I220" i="17"/>
  <c r="F220" i="17" s="1"/>
  <c r="J220" i="17" s="1"/>
  <c r="I72" i="17"/>
  <c r="F72" i="17" s="1"/>
  <c r="J72" i="17" s="1"/>
  <c r="I183" i="17"/>
  <c r="F183" i="17" s="1"/>
  <c r="J183" i="17" s="1"/>
  <c r="I30" i="17"/>
  <c r="F30" i="17" s="1"/>
  <c r="J30" i="17" s="1"/>
  <c r="I10" i="17"/>
  <c r="F10" i="17" s="1"/>
  <c r="J10" i="17" s="1"/>
  <c r="I230" i="17"/>
  <c r="F230" i="17" s="1"/>
  <c r="J230" i="17" s="1"/>
  <c r="I77" i="17"/>
  <c r="F77" i="17" s="1"/>
  <c r="J77" i="17" s="1"/>
  <c r="D3" i="16"/>
  <c r="F27" i="2"/>
  <c r="L30" i="2"/>
  <c r="I187" i="17"/>
  <c r="F187" i="17" s="1"/>
  <c r="J187" i="17" s="1"/>
  <c r="I224" i="17"/>
  <c r="F224" i="17" s="1"/>
  <c r="J224" i="17" s="1"/>
  <c r="I32" i="17"/>
  <c r="F32" i="17" s="1"/>
  <c r="J32" i="17" s="1"/>
  <c r="I8" i="17"/>
  <c r="F8" i="17" s="1"/>
  <c r="J8" i="17" s="1"/>
  <c r="I136" i="17"/>
  <c r="F136" i="17" s="1"/>
  <c r="J136" i="17" s="1"/>
  <c r="I143" i="17"/>
  <c r="F143" i="17" s="1"/>
  <c r="J143" i="17" s="1"/>
  <c r="I124" i="17"/>
  <c r="F124" i="17" s="1"/>
  <c r="J124" i="17" s="1"/>
  <c r="I121" i="17"/>
  <c r="F121" i="17" s="1"/>
  <c r="J121" i="17" s="1"/>
  <c r="I118" i="17"/>
  <c r="F118" i="17" s="1"/>
  <c r="J118" i="17" s="1"/>
  <c r="I106" i="17"/>
  <c r="F106" i="17" s="1"/>
  <c r="J106" i="17" s="1"/>
  <c r="I167" i="17"/>
  <c r="F167" i="17" s="1"/>
  <c r="J167" i="17" s="1"/>
  <c r="I282" i="17"/>
  <c r="F282" i="17" s="1"/>
  <c r="J282" i="17" s="1"/>
  <c r="I264" i="17"/>
  <c r="F264" i="17" s="1"/>
  <c r="J264" i="17" s="1"/>
  <c r="I309" i="17"/>
  <c r="F309" i="17" s="1"/>
  <c r="J309" i="17" s="1"/>
  <c r="I236" i="17"/>
  <c r="F236" i="17" s="1"/>
  <c r="J236" i="17" s="1"/>
  <c r="I190" i="17"/>
  <c r="F190" i="17" s="1"/>
  <c r="J190" i="17" s="1"/>
  <c r="I107" i="17"/>
  <c r="F107" i="17" s="1"/>
  <c r="J107" i="17" s="1"/>
  <c r="I14" i="17"/>
  <c r="F14" i="17" s="1"/>
  <c r="J14" i="17" s="1"/>
  <c r="I48" i="17"/>
  <c r="F48" i="17" s="1"/>
  <c r="J48" i="17" s="1"/>
  <c r="M29" i="2"/>
  <c r="K29" i="2"/>
  <c r="J35" i="2"/>
  <c r="N29" i="2"/>
  <c r="I320" i="17"/>
  <c r="F320" i="17" s="1"/>
  <c r="J320" i="17" s="1"/>
  <c r="J24" i="2"/>
  <c r="J16" i="2"/>
  <c r="B21" i="18"/>
  <c r="I162" i="17"/>
  <c r="F162" i="17" s="1"/>
  <c r="J162" i="17" s="1"/>
  <c r="I139" i="17"/>
  <c r="F139" i="17" s="1"/>
  <c r="J139" i="17" s="1"/>
  <c r="I114" i="17"/>
  <c r="F114" i="17" s="1"/>
  <c r="J114" i="17" s="1"/>
  <c r="I45" i="17"/>
  <c r="F45" i="17" s="1"/>
  <c r="J45" i="17" s="1"/>
  <c r="I168" i="17"/>
  <c r="F168" i="17" s="1"/>
  <c r="J168" i="17" s="1"/>
  <c r="I196" i="17"/>
  <c r="F196" i="17" s="1"/>
  <c r="J196" i="17" s="1"/>
  <c r="I156" i="17"/>
  <c r="F156" i="17" s="1"/>
  <c r="J156" i="17" s="1"/>
  <c r="I153" i="17"/>
  <c r="F153" i="17" s="1"/>
  <c r="J153" i="17" s="1"/>
  <c r="I150" i="17"/>
  <c r="F150" i="17" s="1"/>
  <c r="J150" i="17" s="1"/>
  <c r="I138" i="17"/>
  <c r="F138" i="17" s="1"/>
  <c r="J138" i="17" s="1"/>
  <c r="I198" i="17"/>
  <c r="F198" i="17" s="1"/>
  <c r="J198" i="17" s="1"/>
  <c r="I222" i="17"/>
  <c r="F222" i="17" s="1"/>
  <c r="J222" i="17" s="1"/>
  <c r="I296" i="17"/>
  <c r="F296" i="17" s="1"/>
  <c r="J296" i="17" s="1"/>
  <c r="I194" i="17"/>
  <c r="F194" i="17" s="1"/>
  <c r="J194" i="17" s="1"/>
  <c r="I268" i="17"/>
  <c r="F268" i="17" s="1"/>
  <c r="J268" i="17" s="1"/>
  <c r="I36" i="17"/>
  <c r="F36" i="17" s="1"/>
  <c r="J36" i="17" s="1"/>
  <c r="I244" i="17"/>
  <c r="F244" i="17" s="1"/>
  <c r="J244" i="17" s="1"/>
  <c r="I218" i="17"/>
  <c r="F218" i="17" s="1"/>
  <c r="J218" i="17" s="1"/>
  <c r="I214" i="17"/>
  <c r="F214" i="17" s="1"/>
  <c r="J214" i="17" s="1"/>
  <c r="I51" i="17"/>
  <c r="F51" i="17" s="1"/>
  <c r="J51" i="17" s="1"/>
  <c r="I68" i="17"/>
  <c r="F68" i="17" s="1"/>
  <c r="J68" i="17" s="1"/>
  <c r="H43" i="2"/>
  <c r="I33" i="2"/>
  <c r="J14" i="2"/>
  <c r="I252" i="17"/>
  <c r="F252" i="17" s="1"/>
  <c r="J252" i="17" s="1"/>
  <c r="I133" i="17"/>
  <c r="F133" i="17" s="1"/>
  <c r="J133" i="17" s="1"/>
  <c r="I174" i="17"/>
  <c r="F174" i="17" s="1"/>
  <c r="J174" i="17" s="1"/>
  <c r="I53" i="17"/>
  <c r="F53" i="17" s="1"/>
  <c r="J53" i="17" s="1"/>
  <c r="I199" i="17"/>
  <c r="F199" i="17" s="1"/>
  <c r="J199" i="17" s="1"/>
  <c r="I228" i="17"/>
  <c r="F228" i="17" s="1"/>
  <c r="J228" i="17" s="1"/>
  <c r="I169" i="17"/>
  <c r="F169" i="17" s="1"/>
  <c r="J169" i="17" s="1"/>
  <c r="I200" i="17"/>
  <c r="F200" i="17" s="1"/>
  <c r="J200" i="17" s="1"/>
  <c r="I166" i="17"/>
  <c r="F166" i="17" s="1"/>
  <c r="J166" i="17" s="1"/>
  <c r="I154" i="17"/>
  <c r="F154" i="17" s="1"/>
  <c r="J154" i="17" s="1"/>
  <c r="I239" i="17"/>
  <c r="F239" i="17" s="1"/>
  <c r="J239" i="17" s="1"/>
  <c r="I238" i="17"/>
  <c r="F238" i="17" s="1"/>
  <c r="J238" i="17" s="1"/>
  <c r="I312" i="17"/>
  <c r="F312" i="17" s="1"/>
  <c r="J312" i="17" s="1"/>
  <c r="I210" i="17"/>
  <c r="F210" i="17" s="1"/>
  <c r="J210" i="17" s="1"/>
  <c r="I284" i="17"/>
  <c r="F284" i="17" s="1"/>
  <c r="J284" i="17" s="1"/>
  <c r="I310" i="17"/>
  <c r="F310" i="17" s="1"/>
  <c r="J310" i="17" s="1"/>
  <c r="I5" i="17"/>
  <c r="F5" i="17" s="1"/>
  <c r="J5" i="17" s="1"/>
  <c r="I265" i="17"/>
  <c r="F265" i="17" s="1"/>
  <c r="J265" i="17" s="1"/>
  <c r="I266" i="17"/>
  <c r="F266" i="17" s="1"/>
  <c r="J266" i="17" s="1"/>
  <c r="I269" i="17"/>
  <c r="F269" i="17" s="1"/>
  <c r="J269" i="17" s="1"/>
  <c r="I147" i="17"/>
  <c r="F147" i="17" s="1"/>
  <c r="J147" i="17" s="1"/>
  <c r="I131" i="17"/>
  <c r="F131" i="17" s="1"/>
  <c r="J131" i="17" s="1"/>
  <c r="G12" i="2"/>
  <c r="I128" i="17"/>
  <c r="F128" i="17" s="1"/>
  <c r="J128" i="17" s="1"/>
  <c r="I66" i="17"/>
  <c r="F66" i="17" s="1"/>
  <c r="J66" i="17" s="1"/>
  <c r="I179" i="17"/>
  <c r="F179" i="17" s="1"/>
  <c r="J179" i="17" s="1"/>
  <c r="I176" i="17"/>
  <c r="F176" i="17" s="1"/>
  <c r="J176" i="17" s="1"/>
  <c r="I254" i="17"/>
  <c r="F254" i="17" s="1"/>
  <c r="J254" i="17" s="1"/>
  <c r="I149" i="17"/>
  <c r="F149" i="17" s="1"/>
  <c r="J149" i="17" s="1"/>
  <c r="I255" i="17"/>
  <c r="F255" i="17" s="1"/>
  <c r="J255" i="17" s="1"/>
  <c r="I299" i="17"/>
  <c r="F299" i="17" s="1"/>
  <c r="J299" i="17" s="1"/>
  <c r="I148" i="17"/>
  <c r="F148" i="17" s="1"/>
  <c r="J148" i="17" s="1"/>
  <c r="H14" i="2"/>
  <c r="I261" i="17"/>
  <c r="F261" i="17" s="1"/>
  <c r="J261" i="17" s="1"/>
  <c r="I123" i="17"/>
  <c r="F123" i="17" s="1"/>
  <c r="J123" i="17" s="1"/>
  <c r="I185" i="17"/>
  <c r="F185" i="17" s="1"/>
  <c r="J185" i="17" s="1"/>
  <c r="I207" i="17"/>
  <c r="F207" i="17" s="1"/>
  <c r="J207" i="17" s="1"/>
  <c r="I271" i="17"/>
  <c r="F271" i="17" s="1"/>
  <c r="J271" i="17" s="1"/>
  <c r="I246" i="17"/>
  <c r="F246" i="17" s="1"/>
  <c r="J246" i="17" s="1"/>
  <c r="I243" i="17"/>
  <c r="F243" i="17" s="1"/>
  <c r="J243" i="17" s="1"/>
  <c r="I256" i="17"/>
  <c r="F256" i="17" s="1"/>
  <c r="J256" i="17" s="1"/>
  <c r="I328" i="17"/>
  <c r="F328" i="17" s="1"/>
  <c r="J328" i="17" s="1"/>
  <c r="I226" i="17"/>
  <c r="F226" i="17" s="1"/>
  <c r="J226" i="17" s="1"/>
  <c r="I300" i="17"/>
  <c r="F300" i="17" s="1"/>
  <c r="J300" i="17" s="1"/>
  <c r="Q26" i="18"/>
  <c r="M25" i="18"/>
  <c r="I209" i="17"/>
  <c r="F209" i="17" s="1"/>
  <c r="J209" i="17" s="1"/>
  <c r="I311" i="17"/>
  <c r="F311" i="17" s="1"/>
  <c r="J311" i="17" s="1"/>
  <c r="I206" i="17"/>
  <c r="F206" i="17" s="1"/>
  <c r="J206" i="17" s="1"/>
  <c r="I116" i="17"/>
  <c r="F116" i="17" s="1"/>
  <c r="J116" i="17" s="1"/>
  <c r="I363" i="17"/>
  <c r="I146" i="17"/>
  <c r="F146" i="17" s="1"/>
  <c r="J146" i="17" s="1"/>
  <c r="I219" i="17"/>
  <c r="F219" i="17" s="1"/>
  <c r="J219" i="17" s="1"/>
  <c r="I275" i="17"/>
  <c r="F275" i="17" s="1"/>
  <c r="J275" i="17" s="1"/>
  <c r="I186" i="17"/>
  <c r="F186" i="17" s="1"/>
  <c r="J186" i="17" s="1"/>
  <c r="I250" i="17"/>
  <c r="F250" i="17" s="1"/>
  <c r="J250" i="17" s="1"/>
  <c r="I193" i="17"/>
  <c r="F193" i="17" s="1"/>
  <c r="J193" i="17" s="1"/>
  <c r="I247" i="17"/>
  <c r="F247" i="17" s="1"/>
  <c r="J247" i="17" s="1"/>
  <c r="I260" i="17"/>
  <c r="F260" i="17" s="1"/>
  <c r="J260" i="17" s="1"/>
  <c r="I270" i="17"/>
  <c r="F270" i="17" s="1"/>
  <c r="J270" i="17" s="1"/>
  <c r="I349" i="17"/>
  <c r="I242" i="17"/>
  <c r="F242" i="17" s="1"/>
  <c r="J242" i="17" s="1"/>
  <c r="I316" i="17"/>
  <c r="F316" i="17" s="1"/>
  <c r="J316" i="17" s="1"/>
  <c r="I125" i="17"/>
  <c r="F125" i="17" s="1"/>
  <c r="J125" i="17" s="1"/>
  <c r="I163" i="17"/>
  <c r="F163" i="17" s="1"/>
  <c r="J163" i="17" s="1"/>
  <c r="I9" i="17"/>
  <c r="F9" i="17" s="1"/>
  <c r="J9" i="17" s="1"/>
  <c r="I314" i="17"/>
  <c r="F314" i="17" s="1"/>
  <c r="J314" i="17" s="1"/>
  <c r="I276" i="17"/>
  <c r="F276" i="17" s="1"/>
  <c r="J276" i="17" s="1"/>
  <c r="I202" i="17"/>
  <c r="F202" i="17" s="1"/>
  <c r="J202" i="17" s="1"/>
  <c r="I272" i="17"/>
  <c r="F272" i="17" s="1"/>
  <c r="J272" i="17" s="1"/>
  <c r="I37" i="2"/>
  <c r="L32" i="2"/>
  <c r="K32" i="2"/>
  <c r="O29" i="2"/>
  <c r="E35" i="2"/>
  <c r="E27" i="2"/>
  <c r="I11" i="17"/>
  <c r="F11" i="17" s="1"/>
  <c r="J11" i="17" s="1"/>
  <c r="I182" i="17"/>
  <c r="F182" i="17" s="1"/>
  <c r="J182" i="17" s="1"/>
  <c r="I249" i="17"/>
  <c r="F249" i="17" s="1"/>
  <c r="J249" i="17" s="1"/>
  <c r="I279" i="17"/>
  <c r="F279" i="17" s="1"/>
  <c r="J279" i="17" s="1"/>
  <c r="I208" i="17"/>
  <c r="F208" i="17" s="1"/>
  <c r="J208" i="17" s="1"/>
  <c r="I267" i="17"/>
  <c r="F267" i="17" s="1"/>
  <c r="J267" i="17" s="1"/>
  <c r="I212" i="17"/>
  <c r="F212" i="17" s="1"/>
  <c r="J212" i="17" s="1"/>
  <c r="I319" i="17"/>
  <c r="F319" i="17" s="1"/>
  <c r="J319" i="17" s="1"/>
  <c r="I294" i="17"/>
  <c r="F294" i="17" s="1"/>
  <c r="J294" i="17" s="1"/>
  <c r="I286" i="17"/>
  <c r="F286" i="17" s="1"/>
  <c r="J286" i="17" s="1"/>
  <c r="I357" i="17"/>
  <c r="I258" i="17"/>
  <c r="F258" i="17" s="1"/>
  <c r="J258" i="17" s="1"/>
  <c r="I332" i="17"/>
  <c r="F332" i="17" s="1"/>
  <c r="J332" i="17" s="1"/>
  <c r="I132" i="17"/>
  <c r="F132" i="17" s="1"/>
  <c r="J132" i="17" s="1"/>
  <c r="I160" i="17"/>
  <c r="F160" i="17" s="1"/>
  <c r="J160" i="17" s="1"/>
  <c r="I78" i="17"/>
  <c r="F78" i="17" s="1"/>
  <c r="J78" i="17" s="1"/>
  <c r="I18" i="17"/>
  <c r="F18" i="17" s="1"/>
  <c r="J18" i="17" s="1"/>
  <c r="I315" i="17"/>
  <c r="F315" i="17" s="1"/>
  <c r="J315" i="17" s="1"/>
  <c r="I308" i="17"/>
  <c r="F308" i="17" s="1"/>
  <c r="J308" i="17" s="1"/>
  <c r="I225" i="17"/>
  <c r="F225" i="17" s="1"/>
  <c r="J225" i="17" s="1"/>
  <c r="I325" i="17"/>
  <c r="F325" i="17" s="1"/>
  <c r="J325" i="17" s="1"/>
  <c r="I19" i="18"/>
  <c r="Q28" i="18" s="1"/>
  <c r="E14" i="18"/>
  <c r="I192" i="17"/>
  <c r="F192" i="17" s="1"/>
  <c r="J192" i="17" s="1"/>
  <c r="A5" i="16"/>
  <c r="C4" i="16" a="1"/>
  <c r="C4" i="16" s="1"/>
  <c r="B4" i="16" a="1"/>
  <c r="B4" i="16" s="1"/>
  <c r="J12" i="2"/>
  <c r="I366" i="17"/>
  <c r="I298" i="17"/>
  <c r="F298" i="17" s="1"/>
  <c r="J298" i="17" s="1"/>
  <c r="E16" i="2"/>
  <c r="G24" i="2"/>
  <c r="G16" i="2"/>
  <c r="J23" i="2"/>
  <c r="I188" i="17"/>
  <c r="F188" i="17" s="1"/>
  <c r="J188" i="17" s="1"/>
  <c r="I292" i="17"/>
  <c r="F292" i="17" s="1"/>
  <c r="J292" i="17" s="1"/>
  <c r="I274" i="17"/>
  <c r="F274" i="17" s="1"/>
  <c r="J274" i="17" s="1"/>
  <c r="I287" i="17"/>
  <c r="F287" i="17" s="1"/>
  <c r="J287" i="17" s="1"/>
  <c r="I241" i="17"/>
  <c r="F241" i="17" s="1"/>
  <c r="J241" i="17" s="1"/>
  <c r="I55" i="17"/>
  <c r="F55" i="17" s="1"/>
  <c r="J55" i="17" s="1"/>
  <c r="I334" i="17"/>
  <c r="F334" i="17" s="1"/>
  <c r="E334" i="17" s="1"/>
  <c r="J4" i="2"/>
  <c r="G14" i="2"/>
  <c r="L25" i="2"/>
  <c r="I233" i="17"/>
  <c r="F233" i="17" s="1"/>
  <c r="J233" i="17" s="1"/>
  <c r="I343" i="17"/>
  <c r="I353" i="17"/>
  <c r="I80" i="17"/>
  <c r="F80" i="17" s="1"/>
  <c r="J80" i="17" s="1"/>
  <c r="I257" i="17"/>
  <c r="F257" i="17" s="1"/>
  <c r="J257" i="17" s="1"/>
  <c r="I317" i="17"/>
  <c r="F317" i="17" s="1"/>
  <c r="J317" i="17" s="1"/>
  <c r="I326" i="17"/>
  <c r="F326" i="17" s="1"/>
  <c r="J326" i="17" s="1"/>
  <c r="I263" i="17"/>
  <c r="F263" i="17" s="1"/>
  <c r="J263" i="17" s="1"/>
  <c r="I344" i="17"/>
  <c r="I318" i="17"/>
  <c r="F318" i="17" s="1"/>
  <c r="J318" i="17" s="1"/>
  <c r="I290" i="17"/>
  <c r="F290" i="17" s="1"/>
  <c r="J290" i="17" s="1"/>
  <c r="I351" i="17"/>
  <c r="I110" i="17"/>
  <c r="F110" i="17" s="1"/>
  <c r="J110" i="17" s="1"/>
  <c r="I34" i="17"/>
  <c r="F34" i="17" s="1"/>
  <c r="J34" i="17" s="1"/>
  <c r="I100" i="17"/>
  <c r="F100" i="17" s="1"/>
  <c r="J100" i="17" s="1"/>
  <c r="I35" i="17"/>
  <c r="F35" i="17" s="1"/>
  <c r="J35" i="17" s="1"/>
  <c r="I347" i="17"/>
  <c r="I285" i="17"/>
  <c r="F285" i="17" s="1"/>
  <c r="J285" i="17" s="1"/>
  <c r="I23" i="17"/>
  <c r="F23" i="17" s="1"/>
  <c r="J23" i="17" s="1"/>
  <c r="I7" i="17"/>
  <c r="F7" i="17" s="1"/>
  <c r="J7" i="17" s="1"/>
  <c r="I304" i="17"/>
  <c r="F304" i="17" s="1"/>
  <c r="J304" i="17" s="1"/>
  <c r="I362" i="17"/>
  <c r="I303" i="17"/>
  <c r="F303" i="17" s="1"/>
  <c r="J303" i="17" s="1"/>
  <c r="I64" i="17"/>
  <c r="F64" i="17" s="1"/>
  <c r="J64" i="17" s="1"/>
  <c r="I251" i="17"/>
  <c r="F251" i="17" s="1"/>
  <c r="J251" i="17" s="1"/>
  <c r="I142" i="17"/>
  <c r="F142" i="17" s="1"/>
  <c r="J142" i="17" s="1"/>
  <c r="I82" i="17"/>
  <c r="F82" i="17" s="1"/>
  <c r="J82" i="17" s="1"/>
  <c r="I99" i="17"/>
  <c r="F99" i="17" s="1"/>
  <c r="J99" i="17" s="1"/>
  <c r="I289" i="17"/>
  <c r="F289" i="17" s="1"/>
  <c r="J289" i="17" s="1"/>
  <c r="I61" i="17"/>
  <c r="F61" i="17" s="1"/>
  <c r="J61" i="17" s="1"/>
  <c r="I205" i="17"/>
  <c r="F205" i="17" s="1"/>
  <c r="J205" i="17" s="1"/>
  <c r="I157" i="17"/>
  <c r="F157" i="17" s="1"/>
  <c r="J157" i="17" s="1"/>
  <c r="I97" i="17"/>
  <c r="F97" i="17" s="1"/>
  <c r="J97" i="17" s="1"/>
  <c r="I17" i="17"/>
  <c r="F17" i="17" s="1"/>
  <c r="J17" i="17" s="1"/>
  <c r="I189" i="17"/>
  <c r="F189" i="17" s="1"/>
  <c r="J189" i="17" s="1"/>
  <c r="I158" i="17"/>
  <c r="F158" i="17" s="1"/>
  <c r="J158" i="17" s="1"/>
  <c r="I67" i="17"/>
  <c r="F67" i="17" s="1"/>
  <c r="J67" i="17" s="1"/>
  <c r="I33" i="17"/>
  <c r="F33" i="17" s="1"/>
  <c r="J33" i="17" s="1"/>
  <c r="I240" i="17"/>
  <c r="F240" i="17" s="1"/>
  <c r="J240" i="17" s="1"/>
  <c r="I355" i="17"/>
  <c r="I273" i="17"/>
  <c r="F273" i="17" s="1"/>
  <c r="J273" i="17" s="1"/>
  <c r="I65" i="17"/>
  <c r="F65" i="17" s="1"/>
  <c r="J65" i="17" s="1"/>
  <c r="I217" i="17"/>
  <c r="F217" i="17" s="1"/>
  <c r="J217" i="17" s="1"/>
  <c r="I360" i="17"/>
  <c r="I361" i="17"/>
  <c r="I71" i="17"/>
  <c r="F71" i="17" s="1"/>
  <c r="J71" i="17" s="1"/>
  <c r="I348" i="17"/>
  <c r="I322" i="17"/>
  <c r="F322" i="17" s="1"/>
  <c r="J322" i="17" s="1"/>
  <c r="I20" i="17"/>
  <c r="F20" i="17" s="1"/>
  <c r="J20" i="17" s="1"/>
  <c r="I84" i="17"/>
  <c r="F84" i="17" s="1"/>
  <c r="J84" i="17" s="1"/>
  <c r="I25" i="17"/>
  <c r="F25" i="17" s="1"/>
  <c r="J25" i="17" s="1"/>
  <c r="H4" i="2"/>
  <c r="H13" i="2"/>
  <c r="I313" i="17"/>
  <c r="F313" i="17" s="1"/>
  <c r="J313" i="17" s="1"/>
  <c r="I323" i="17"/>
  <c r="F323" i="17" s="1"/>
  <c r="J323" i="17" s="1"/>
  <c r="I211" i="17"/>
  <c r="F211" i="17" s="1"/>
  <c r="J211" i="17" s="1"/>
  <c r="I237" i="17"/>
  <c r="F237" i="17" s="1"/>
  <c r="J237" i="17" s="1"/>
  <c r="I327" i="17"/>
  <c r="F327" i="17" s="1"/>
  <c r="J327" i="17" s="1"/>
  <c r="I181" i="17"/>
  <c r="F181" i="17" s="1"/>
  <c r="J181" i="17" s="1"/>
  <c r="I49" i="17"/>
  <c r="F49" i="17" s="1"/>
  <c r="J49" i="17" s="1"/>
  <c r="I330" i="17"/>
  <c r="F330" i="17" s="1"/>
  <c r="J330" i="17" s="1"/>
  <c r="I324" i="17"/>
  <c r="F324" i="17" s="1"/>
  <c r="J324" i="17" s="1"/>
  <c r="I93" i="17"/>
  <c r="F93" i="17" s="1"/>
  <c r="J93" i="17" s="1"/>
  <c r="I307" i="17"/>
  <c r="F307" i="17" s="1"/>
  <c r="J307" i="17" s="1"/>
  <c r="I295" i="17"/>
  <c r="F295" i="17" s="1"/>
  <c r="J295" i="17" s="1"/>
  <c r="I44" i="17"/>
  <c r="F44" i="17" s="1"/>
  <c r="J44" i="17" s="1"/>
  <c r="I41" i="17"/>
  <c r="F41" i="17" s="1"/>
  <c r="J41" i="17" s="1"/>
  <c r="I38" i="17"/>
  <c r="F38" i="17" s="1"/>
  <c r="J38" i="17" s="1"/>
  <c r="I305" i="17"/>
  <c r="F305" i="17" s="1"/>
  <c r="J305" i="17" s="1"/>
  <c r="I87" i="17"/>
  <c r="F87" i="17" s="1"/>
  <c r="J87" i="17" s="1"/>
  <c r="I195" i="17"/>
  <c r="F195" i="17" s="1"/>
  <c r="J195" i="17" s="1"/>
  <c r="I356" i="17"/>
  <c r="I229" i="17"/>
  <c r="F229" i="17" s="1"/>
  <c r="J229" i="17" s="1"/>
  <c r="I350" i="17"/>
  <c r="I21" i="17"/>
  <c r="F21" i="17" s="1"/>
  <c r="J21" i="17" s="1"/>
  <c r="I94" i="17"/>
  <c r="F94" i="17" s="1"/>
  <c r="J94" i="17" s="1"/>
  <c r="I37" i="17"/>
  <c r="F37" i="17" s="1"/>
  <c r="J37" i="17" s="1"/>
  <c r="I178" i="17"/>
  <c r="F178" i="17" s="1"/>
  <c r="J178" i="17" s="1"/>
  <c r="I101" i="17"/>
  <c r="F101" i="17" s="1"/>
  <c r="J101" i="17" s="1"/>
  <c r="I173" i="17"/>
  <c r="F173" i="17" s="1"/>
  <c r="J173" i="17" s="1"/>
  <c r="I46" i="17"/>
  <c r="F46" i="17" s="1"/>
  <c r="J46" i="17" s="1"/>
  <c r="I69" i="17"/>
  <c r="F69" i="17" s="1"/>
  <c r="J69" i="17" s="1"/>
  <c r="J39" i="2" l="1"/>
  <c r="E24" i="2"/>
  <c r="K13" i="2"/>
  <c r="F13" i="2"/>
  <c r="F3" i="2" s="1"/>
  <c r="L24" i="2"/>
  <c r="K16" i="2"/>
  <c r="E13" i="2"/>
  <c r="E52" i="2" s="1"/>
  <c r="H36" i="2"/>
  <c r="I36" i="2" s="1"/>
  <c r="F35" i="2"/>
  <c r="M40" i="2" s="1"/>
  <c r="D35" i="2"/>
  <c r="M37" i="2" s="1"/>
  <c r="G32" i="2"/>
  <c r="G4" i="2"/>
  <c r="L36" i="2"/>
  <c r="H32" i="2"/>
  <c r="I45" i="2" s="1"/>
  <c r="I24" i="2"/>
  <c r="M42" i="2" s="1"/>
  <c r="K4" i="2"/>
  <c r="J13" i="2"/>
  <c r="J9" i="2" s="1"/>
  <c r="L16" i="2"/>
  <c r="G29" i="2"/>
  <c r="D24" i="2"/>
  <c r="F16" i="2"/>
  <c r="F24" i="2"/>
  <c r="M46" i="2" s="1"/>
  <c r="H29" i="2"/>
  <c r="I29" i="2" s="1"/>
  <c r="D13" i="2"/>
  <c r="D9" i="2" s="1"/>
  <c r="I4" i="2"/>
  <c r="M4" i="2"/>
  <c r="L4" i="2"/>
  <c r="K9" i="2"/>
  <c r="K52" i="2"/>
  <c r="K3" i="2"/>
  <c r="M44" i="2"/>
  <c r="E61" i="2"/>
  <c r="E65" i="2"/>
  <c r="M35" i="2"/>
  <c r="G20" i="2"/>
  <c r="E31" i="2"/>
  <c r="E72" i="2"/>
  <c r="D52" i="2"/>
  <c r="D3" i="2"/>
  <c r="E55" i="2"/>
  <c r="E20" i="2"/>
  <c r="I9" i="2"/>
  <c r="E60" i="2"/>
  <c r="I52" i="2"/>
  <c r="I3" i="2"/>
  <c r="D4" i="16"/>
  <c r="H9" i="2"/>
  <c r="H52" i="2"/>
  <c r="E59" i="2"/>
  <c r="H3" i="2"/>
  <c r="C5" i="16" a="1"/>
  <c r="C5" i="16" s="1"/>
  <c r="B5" i="16" a="1"/>
  <c r="B5" i="16" s="1"/>
  <c r="A6" i="16"/>
  <c r="J20" i="2"/>
  <c r="E69" i="2"/>
  <c r="L35" i="2"/>
  <c r="E9" i="2"/>
  <c r="E3" i="2"/>
  <c r="E56" i="2"/>
  <c r="F31" i="2"/>
  <c r="E73" i="2"/>
  <c r="L20" i="2"/>
  <c r="E67" i="2"/>
  <c r="M33" i="2"/>
  <c r="H20" i="2"/>
  <c r="E66" i="2"/>
  <c r="K20" i="2"/>
  <c r="E70" i="2"/>
  <c r="J41" i="2"/>
  <c r="K35" i="2"/>
  <c r="J31" i="2"/>
  <c r="J38" i="2"/>
  <c r="F9" i="2"/>
  <c r="F52" i="2"/>
  <c r="D44" i="2"/>
  <c r="E57" i="2"/>
  <c r="I29" i="18"/>
  <c r="B25" i="18"/>
  <c r="G9" i="2"/>
  <c r="G52" i="2"/>
  <c r="G3" i="2"/>
  <c r="E58" i="2"/>
  <c r="I20" i="2" l="1"/>
  <c r="I43" i="2"/>
  <c r="E68" i="2"/>
  <c r="H46" i="2"/>
  <c r="D31" i="2"/>
  <c r="D43" i="2"/>
  <c r="M31" i="2"/>
  <c r="H44" i="2"/>
  <c r="E71" i="2"/>
  <c r="I32" i="2"/>
  <c r="D45" i="2"/>
  <c r="L13" i="2"/>
  <c r="H35" i="2"/>
  <c r="E39" i="2" s="1"/>
  <c r="J3" i="2"/>
  <c r="J52" i="2"/>
  <c r="C37" i="2"/>
  <c r="H26" i="2" s="1"/>
  <c r="E64" i="2"/>
  <c r="M24" i="2"/>
  <c r="O40" i="2"/>
  <c r="D42" i="2"/>
  <c r="C40" i="2"/>
  <c r="D20" i="2"/>
  <c r="F20" i="2"/>
  <c r="E63" i="2"/>
  <c r="D5" i="16"/>
  <c r="M3" i="2"/>
  <c r="L3" i="2"/>
  <c r="B27" i="18"/>
  <c r="B28" i="18"/>
  <c r="I31" i="18" s="1"/>
  <c r="K31" i="2"/>
  <c r="L31" i="2"/>
  <c r="L38" i="2"/>
  <c r="A7" i="16"/>
  <c r="C6" i="16" a="1"/>
  <c r="C6" i="16" s="1"/>
  <c r="B6" i="16" a="1"/>
  <c r="B6" i="16" s="1"/>
  <c r="Q12" i="18"/>
  <c r="C41" i="2"/>
  <c r="Q13" i="18" s="1"/>
  <c r="D26" i="2" l="1"/>
  <c r="I15" i="2"/>
  <c r="D15" i="2"/>
  <c r="I44" i="2"/>
  <c r="L26" i="2"/>
  <c r="H31" i="2"/>
  <c r="H38" i="2"/>
  <c r="J26" i="2"/>
  <c r="I35" i="2"/>
  <c r="I31" i="2" s="1"/>
  <c r="H15" i="2"/>
  <c r="G15" i="2"/>
  <c r="G26" i="2"/>
  <c r="F38" i="2"/>
  <c r="I46" i="2"/>
  <c r="E26" i="2"/>
  <c r="E38" i="2"/>
  <c r="J15" i="2"/>
  <c r="D38" i="2"/>
  <c r="F15" i="2"/>
  <c r="K15" i="2"/>
  <c r="I26" i="2"/>
  <c r="E15" i="2"/>
  <c r="K26" i="2"/>
  <c r="I39" i="2"/>
  <c r="D6" i="16"/>
  <c r="C7" i="16" a="1"/>
  <c r="C7" i="16" s="1"/>
  <c r="A8" i="16"/>
  <c r="B7" i="16" a="1"/>
  <c r="B7" i="16" s="1"/>
  <c r="I18" i="18"/>
  <c r="G14" i="18"/>
  <c r="J42" i="2" l="1"/>
  <c r="D7" i="16"/>
  <c r="C8" i="16" a="1"/>
  <c r="C8" i="16" s="1"/>
  <c r="B8" i="16" a="1"/>
  <c r="B8" i="16" s="1"/>
  <c r="A9" i="16"/>
  <c r="N25" i="18"/>
  <c r="Q27" i="18"/>
  <c r="D8" i="16" l="1"/>
  <c r="A10" i="16"/>
  <c r="B9" i="16" a="1"/>
  <c r="B9" i="16" s="1"/>
  <c r="C9" i="16" a="1"/>
  <c r="C9" i="16" s="1"/>
  <c r="D9" i="16" l="1"/>
  <c r="B10" i="16" a="1"/>
  <c r="B10" i="16" s="1"/>
  <c r="A11" i="16"/>
  <c r="C10" i="16" a="1"/>
  <c r="C10" i="16" s="1"/>
  <c r="C11" i="16" l="1" a="1"/>
  <c r="C11" i="16" s="1"/>
  <c r="B11" i="16" a="1"/>
  <c r="B11" i="16" s="1"/>
  <c r="A12" i="16"/>
  <c r="D10" i="16"/>
  <c r="A13" i="16" l="1"/>
  <c r="C12" i="16" a="1"/>
  <c r="C12" i="16" s="1"/>
  <c r="B12" i="16" a="1"/>
  <c r="B12" i="16" s="1"/>
  <c r="D11" i="16"/>
  <c r="D12" i="16" l="1"/>
  <c r="A14" i="16"/>
  <c r="C13" i="16" a="1"/>
  <c r="C13" i="16" s="1"/>
  <c r="B13" i="16" a="1"/>
  <c r="B13" i="16" s="1"/>
  <c r="D13" i="16" l="1"/>
  <c r="C14" i="16" a="1"/>
  <c r="C14" i="16" s="1"/>
  <c r="B14" i="16" a="1"/>
  <c r="B14" i="16" s="1"/>
  <c r="A15" i="16"/>
  <c r="D14" i="16" l="1"/>
  <c r="C15" i="16" a="1"/>
  <c r="C15" i="16" s="1"/>
  <c r="A16" i="16"/>
  <c r="B15" i="16" a="1"/>
  <c r="B15" i="16" s="1"/>
  <c r="D15" i="16" l="1"/>
  <c r="C16" i="16" a="1"/>
  <c r="C16" i="16" s="1"/>
  <c r="B16" i="16" a="1"/>
  <c r="B16" i="16" s="1"/>
  <c r="D16" i="16" s="1"/>
  <c r="A17" i="16"/>
  <c r="C17" i="16" l="1" a="1"/>
  <c r="C17" i="16" s="1"/>
  <c r="B17" i="16" a="1"/>
  <c r="B17" i="16" s="1"/>
  <c r="A18" i="16"/>
  <c r="D17" i="16" l="1"/>
  <c r="B18" i="16" a="1"/>
  <c r="B18" i="16" s="1"/>
  <c r="A19" i="16"/>
  <c r="C18" i="16" a="1"/>
  <c r="C18" i="16" s="1"/>
  <c r="B19" i="16" l="1" a="1"/>
  <c r="B19" i="16" s="1"/>
  <c r="A20" i="16"/>
  <c r="C19" i="16" a="1"/>
  <c r="C19" i="16" s="1"/>
  <c r="D18" i="16"/>
  <c r="D19" i="16" l="1"/>
  <c r="A21" i="16"/>
  <c r="C20" i="16" a="1"/>
  <c r="C20" i="16" s="1"/>
  <c r="B20" i="16" a="1"/>
  <c r="B20" i="16" s="1"/>
  <c r="D20" i="16" l="1"/>
  <c r="C21" i="16" a="1"/>
  <c r="C21" i="16" s="1"/>
  <c r="B21" i="16" a="1"/>
  <c r="B21" i="16" s="1"/>
  <c r="A22" i="16"/>
  <c r="D21" i="16" l="1"/>
  <c r="A23" i="16"/>
  <c r="C22" i="16" a="1"/>
  <c r="C22" i="16" s="1"/>
  <c r="B22" i="16" a="1"/>
  <c r="B22" i="16" s="1"/>
  <c r="D22" i="16" l="1"/>
  <c r="C23" i="16" a="1"/>
  <c r="C23" i="16" s="1"/>
  <c r="A24" i="16"/>
  <c r="B23" i="16" a="1"/>
  <c r="B23" i="16" s="1"/>
  <c r="D23" i="16" l="1"/>
  <c r="B24" i="16" a="1"/>
  <c r="B24" i="16" s="1"/>
  <c r="A25" i="16"/>
  <c r="C24" i="16" a="1"/>
  <c r="C24" i="16" s="1"/>
  <c r="D24" i="16" l="1"/>
  <c r="A26" i="16"/>
  <c r="C25" i="16" a="1"/>
  <c r="C25" i="16" s="1"/>
  <c r="B25" i="16" a="1"/>
  <c r="B25" i="16" s="1"/>
  <c r="D25" i="16" l="1"/>
  <c r="B26" i="16" a="1"/>
  <c r="B26" i="16" s="1"/>
  <c r="A27" i="16"/>
  <c r="C26" i="16" a="1"/>
  <c r="C26" i="16" s="1"/>
  <c r="A28" i="16" l="1"/>
  <c r="C27" i="16" a="1"/>
  <c r="C27" i="16" s="1"/>
  <c r="B27" i="16" a="1"/>
  <c r="B27" i="16" s="1"/>
  <c r="D26" i="16"/>
  <c r="D27" i="16" l="1"/>
  <c r="A29" i="16"/>
  <c r="C28" i="16" a="1"/>
  <c r="C28" i="16" s="1"/>
  <c r="B28" i="16" a="1"/>
  <c r="B28" i="16" s="1"/>
  <c r="D28" i="16" l="1"/>
  <c r="A30" i="16"/>
  <c r="C29" i="16" a="1"/>
  <c r="C29" i="16" s="1"/>
  <c r="B29" i="16" a="1"/>
  <c r="B29" i="16" s="1"/>
  <c r="D29" i="16" l="1"/>
  <c r="A31" i="16"/>
  <c r="C30" i="16" a="1"/>
  <c r="C30" i="16" s="1"/>
  <c r="B30" i="16" a="1"/>
  <c r="B30" i="16" s="1"/>
  <c r="D30" i="16" l="1"/>
  <c r="C31" i="16" a="1"/>
  <c r="C31" i="16" s="1"/>
  <c r="B31" i="16" a="1"/>
  <c r="B31" i="16" s="1"/>
  <c r="A32" i="16"/>
  <c r="D31" i="16" l="1"/>
  <c r="A33" i="16"/>
  <c r="C32" i="16" a="1"/>
  <c r="C32" i="16" s="1"/>
  <c r="B32" i="16" a="1"/>
  <c r="B32" i="16" s="1"/>
  <c r="D32" i="16" l="1"/>
  <c r="A34" i="16"/>
  <c r="C33" i="16" a="1"/>
  <c r="C33" i="16" s="1"/>
  <c r="B33" i="16" a="1"/>
  <c r="B33" i="16" s="1"/>
  <c r="D33" i="16" l="1"/>
  <c r="B34" i="16" a="1"/>
  <c r="B34" i="16" s="1"/>
  <c r="C34" i="16" a="1"/>
  <c r="C34" i="16" s="1"/>
  <c r="A35" i="16"/>
  <c r="A36" i="16" l="1"/>
  <c r="C35" i="16" a="1"/>
  <c r="C35" i="16" s="1"/>
  <c r="B35" i="16" a="1"/>
  <c r="B35" i="16" s="1"/>
  <c r="D34" i="16"/>
  <c r="D35" i="16" l="1"/>
  <c r="A37" i="16"/>
  <c r="C36" i="16" a="1"/>
  <c r="C36" i="16" s="1"/>
  <c r="B36" i="16" a="1"/>
  <c r="B36" i="16" s="1"/>
  <c r="D36" i="16" l="1"/>
  <c r="A38" i="16"/>
  <c r="C37" i="16" a="1"/>
  <c r="C37" i="16" s="1"/>
  <c r="B37" i="16" a="1"/>
  <c r="B37" i="16" s="1"/>
  <c r="D37" i="16" l="1"/>
  <c r="A39" i="16"/>
  <c r="C38" i="16" a="1"/>
  <c r="C38" i="16" s="1"/>
  <c r="B38" i="16" a="1"/>
  <c r="B38" i="16" s="1"/>
  <c r="D38" i="16" l="1"/>
  <c r="C39" i="16" a="1"/>
  <c r="C39" i="16" s="1"/>
  <c r="B39" i="16" a="1"/>
  <c r="B39" i="16" s="1"/>
  <c r="D39" i="16" s="1"/>
  <c r="A40" i="16"/>
  <c r="A41" i="16" l="1"/>
  <c r="C40" i="16" a="1"/>
  <c r="C40" i="16" s="1"/>
  <c r="B40" i="16" a="1"/>
  <c r="B40" i="16" s="1"/>
  <c r="D40" i="16" s="1"/>
  <c r="A42" i="16" l="1"/>
  <c r="C41" i="16" a="1"/>
  <c r="C41" i="16" s="1"/>
  <c r="B41" i="16" a="1"/>
  <c r="B41" i="16" s="1"/>
  <c r="D41" i="16" l="1"/>
  <c r="B42" i="16" a="1"/>
  <c r="B42" i="16" s="1"/>
  <c r="A43" i="16"/>
  <c r="C42" i="16" a="1"/>
  <c r="C42" i="16" s="1"/>
  <c r="C43" i="16" l="1" a="1"/>
  <c r="C43" i="16" s="1"/>
  <c r="B43" i="16" a="1"/>
  <c r="B43" i="16" s="1"/>
  <c r="D43" i="16" s="1"/>
  <c r="A44" i="16"/>
  <c r="D42" i="16"/>
  <c r="A45" i="16" l="1"/>
  <c r="C44" i="16" a="1"/>
  <c r="C44" i="16" s="1"/>
  <c r="B44" i="16" a="1"/>
  <c r="B44" i="16" s="1"/>
  <c r="D44" i="16" s="1"/>
  <c r="B45" i="16" l="1" a="1"/>
  <c r="B45" i="16" s="1"/>
  <c r="A46" i="16"/>
  <c r="C45" i="16" a="1"/>
  <c r="C45" i="16" s="1"/>
  <c r="A47" i="16" l="1"/>
  <c r="C46" i="16" a="1"/>
  <c r="C46" i="16" s="1"/>
  <c r="B46" i="16" a="1"/>
  <c r="B46" i="16" s="1"/>
  <c r="D45" i="16"/>
  <c r="D46" i="16" l="1"/>
  <c r="A48" i="16"/>
  <c r="B47" i="16" a="1"/>
  <c r="B47" i="16" s="1"/>
  <c r="C47" i="16" a="1"/>
  <c r="C47" i="16" s="1"/>
  <c r="D47" i="16" l="1"/>
  <c r="B48" i="16" a="1"/>
  <c r="B48" i="16" s="1"/>
  <c r="A49" i="16"/>
  <c r="C48" i="16" a="1"/>
  <c r="C48" i="16" s="1"/>
  <c r="D48" i="16" l="1"/>
  <c r="C49" i="16" a="1"/>
  <c r="C49" i="16" s="1"/>
  <c r="A50" i="16"/>
  <c r="B49" i="16" a="1"/>
  <c r="B49" i="16" s="1"/>
  <c r="D49" i="16" s="1"/>
  <c r="B50" i="16" l="1" a="1"/>
  <c r="B50" i="16" s="1"/>
  <c r="A51" i="16"/>
  <c r="C50" i="16" a="1"/>
  <c r="C50" i="16" s="1"/>
  <c r="A52" i="16" l="1"/>
  <c r="C51" i="16" a="1"/>
  <c r="C51" i="16" s="1"/>
  <c r="B51" i="16" a="1"/>
  <c r="B51" i="16" s="1"/>
  <c r="D50" i="16"/>
  <c r="D51" i="16" l="1"/>
  <c r="A53" i="16"/>
  <c r="C52" i="16" a="1"/>
  <c r="C52" i="16" s="1"/>
  <c r="B52" i="16" a="1"/>
  <c r="B52" i="16" s="1"/>
  <c r="D52" i="16" l="1"/>
  <c r="B53" i="16" a="1"/>
  <c r="B53" i="16" s="1"/>
  <c r="A54" i="16"/>
  <c r="C53" i="16" a="1"/>
  <c r="C53" i="16" s="1"/>
  <c r="A55" i="16" l="1"/>
  <c r="B54" i="16" a="1"/>
  <c r="B54" i="16" s="1"/>
  <c r="C54" i="16" a="1"/>
  <c r="C54" i="16" s="1"/>
  <c r="D53" i="16"/>
  <c r="D54" i="16" l="1"/>
  <c r="B55" i="16" a="1"/>
  <c r="B55" i="16" s="1"/>
  <c r="C55" i="16" a="1"/>
  <c r="C55" i="16" s="1"/>
  <c r="A56" i="16"/>
  <c r="A57" i="16" l="1"/>
  <c r="B56" i="16" a="1"/>
  <c r="B56" i="16" s="1"/>
  <c r="C56" i="16" a="1"/>
  <c r="C56" i="16" s="1"/>
  <c r="D55" i="16"/>
  <c r="D56" i="16" l="1"/>
  <c r="A58" i="16"/>
  <c r="B57" i="16" a="1"/>
  <c r="B57" i="16" s="1"/>
  <c r="C57" i="16" a="1"/>
  <c r="C57" i="16" s="1"/>
  <c r="D57" i="16" l="1"/>
  <c r="C58" i="16" a="1"/>
  <c r="C58" i="16" s="1"/>
  <c r="B58" i="16" a="1"/>
  <c r="B58" i="16" s="1"/>
  <c r="A59" i="16"/>
  <c r="D58" i="16" l="1"/>
  <c r="A60" i="16"/>
  <c r="B59" i="16" a="1"/>
  <c r="B59" i="16" s="1"/>
  <c r="C59" i="16" a="1"/>
  <c r="C59" i="16" s="1"/>
  <c r="D59" i="16" l="1"/>
  <c r="A61" i="16"/>
  <c r="C60" i="16" a="1"/>
  <c r="C60" i="16" s="1"/>
  <c r="B60" i="16" a="1"/>
  <c r="B60" i="16" s="1"/>
  <c r="A62" i="16" l="1"/>
  <c r="C61" i="16" a="1"/>
  <c r="C61" i="16" s="1"/>
  <c r="B61" i="16" a="1"/>
  <c r="B61" i="16" s="1"/>
  <c r="D60" i="16"/>
  <c r="D61" i="16" l="1"/>
  <c r="A63" i="16"/>
  <c r="B62" i="16" a="1"/>
  <c r="B62" i="16" s="1"/>
  <c r="C62" i="16" a="1"/>
  <c r="C62" i="16" s="1"/>
  <c r="D62" i="16" l="1"/>
  <c r="A64" i="16"/>
  <c r="B63" i="16" a="1"/>
  <c r="B63" i="16" s="1"/>
  <c r="C63" i="16" a="1"/>
  <c r="C63" i="16" s="1"/>
  <c r="D63" i="16" l="1"/>
  <c r="C64" i="16" a="1"/>
  <c r="C64" i="16" s="1"/>
  <c r="A65" i="16"/>
  <c r="B64" i="16" a="1"/>
  <c r="B64" i="16" s="1"/>
  <c r="D64" i="16" s="1"/>
  <c r="A66" i="16" l="1"/>
  <c r="C65" i="16" a="1"/>
  <c r="C65" i="16" s="1"/>
  <c r="B65" i="16" a="1"/>
  <c r="B65" i="16" s="1"/>
  <c r="D65" i="16" s="1"/>
  <c r="B66" i="16" l="1" a="1"/>
  <c r="B66" i="16" s="1"/>
  <c r="A67" i="16"/>
  <c r="C66" i="16" a="1"/>
  <c r="C66" i="16" s="1"/>
  <c r="B67" i="16" l="1" a="1"/>
  <c r="B67" i="16" s="1"/>
  <c r="A68" i="16"/>
  <c r="C67" i="16" a="1"/>
  <c r="C67" i="16" s="1"/>
  <c r="D66" i="16"/>
  <c r="A69" i="16" l="1"/>
  <c r="C68" i="16" a="1"/>
  <c r="C68" i="16" s="1"/>
  <c r="B68" i="16" a="1"/>
  <c r="B68" i="16" s="1"/>
  <c r="D68" i="16" s="1"/>
  <c r="D67" i="16"/>
  <c r="B69" i="16" l="1" a="1"/>
  <c r="B69" i="16" s="1"/>
  <c r="A70" i="16"/>
  <c r="C69" i="16" a="1"/>
  <c r="C69" i="16" s="1"/>
  <c r="A71" i="16" l="1"/>
  <c r="C70" i="16" a="1"/>
  <c r="C70" i="16" s="1"/>
  <c r="B70" i="16" a="1"/>
  <c r="B70" i="16" s="1"/>
  <c r="D70" i="16" s="1"/>
  <c r="D69" i="16"/>
  <c r="C71" i="16" l="1" a="1"/>
  <c r="C71" i="16" s="1"/>
  <c r="A72" i="16"/>
  <c r="B71" i="16" a="1"/>
  <c r="B71" i="16" s="1"/>
  <c r="D71" i="16" l="1"/>
  <c r="A73" i="16"/>
  <c r="C72" i="16" a="1"/>
  <c r="C72" i="16" s="1"/>
  <c r="B72" i="16" a="1"/>
  <c r="B72" i="16" s="1"/>
  <c r="D72" i="16" l="1"/>
  <c r="C73" i="16" a="1"/>
  <c r="C73" i="16" s="1"/>
  <c r="B73" i="16" a="1"/>
  <c r="B73" i="16" s="1"/>
  <c r="A74" i="16"/>
  <c r="C74" i="16" l="1" a="1"/>
  <c r="C74" i="16" s="1"/>
  <c r="B74" i="16" a="1"/>
  <c r="B74" i="16" s="1"/>
  <c r="D74" i="16" s="1"/>
  <c r="A75" i="16"/>
  <c r="D73" i="16"/>
  <c r="A76" i="16" l="1"/>
  <c r="B75" i="16" a="1"/>
  <c r="B75" i="16" s="1"/>
  <c r="C75" i="16" a="1"/>
  <c r="C75" i="16" s="1"/>
  <c r="D75" i="16" l="1"/>
  <c r="B76" i="16" a="1"/>
  <c r="B76" i="16" s="1"/>
  <c r="A77" i="16"/>
  <c r="C76" i="16" a="1"/>
  <c r="C76" i="16" s="1"/>
  <c r="D76" i="16" l="1"/>
  <c r="C77" i="16" a="1"/>
  <c r="C77" i="16" s="1"/>
  <c r="B77" i="16" a="1"/>
  <c r="B77" i="16" s="1"/>
  <c r="D77" i="16" s="1"/>
  <c r="A78" i="16"/>
  <c r="B78" i="16" l="1" a="1"/>
  <c r="B78" i="16" s="1"/>
  <c r="A79" i="16"/>
  <c r="C78" i="16" a="1"/>
  <c r="C78" i="16" s="1"/>
  <c r="C79" i="16" l="1" a="1"/>
  <c r="C79" i="16" s="1"/>
  <c r="B79" i="16" a="1"/>
  <c r="B79" i="16" s="1"/>
  <c r="A80" i="16"/>
  <c r="D78" i="16"/>
  <c r="D79" i="16" l="1"/>
  <c r="C80" i="16" a="1"/>
  <c r="C80" i="16" s="1"/>
  <c r="A81" i="16"/>
  <c r="B80" i="16" a="1"/>
  <c r="B80" i="16" s="1"/>
  <c r="D80" i="16" l="1"/>
  <c r="B81" i="16" a="1"/>
  <c r="B81" i="16" s="1"/>
  <c r="A82" i="16"/>
  <c r="C81" i="16" a="1"/>
  <c r="C81" i="16" s="1"/>
  <c r="D81" i="16" l="1"/>
  <c r="A83" i="16"/>
  <c r="C82" i="16" a="1"/>
  <c r="C82" i="16" s="1"/>
  <c r="B82" i="16" a="1"/>
  <c r="B82" i="16" s="1"/>
  <c r="D82" i="16" l="1"/>
  <c r="A84" i="16"/>
  <c r="B83" i="16" a="1"/>
  <c r="B83" i="16" s="1"/>
  <c r="C83" i="16" a="1"/>
  <c r="C83" i="16" s="1"/>
  <c r="D83" i="16" l="1"/>
  <c r="B84" i="16" a="1"/>
  <c r="B84" i="16" s="1"/>
  <c r="A85" i="16"/>
  <c r="C84" i="16" a="1"/>
  <c r="C84" i="16" s="1"/>
  <c r="A86" i="16" l="1"/>
  <c r="C85" i="16" a="1"/>
  <c r="C85" i="16" s="1"/>
  <c r="B85" i="16" a="1"/>
  <c r="B85" i="16" s="1"/>
  <c r="D84" i="16"/>
  <c r="D85" i="16" l="1"/>
  <c r="C86" i="16" a="1"/>
  <c r="C86" i="16" s="1"/>
  <c r="B86" i="16" a="1"/>
  <c r="B86" i="16" s="1"/>
  <c r="D86" i="16" s="1"/>
  <c r="A87" i="16"/>
  <c r="B87" i="16" l="1" a="1"/>
  <c r="B87" i="16" s="1"/>
  <c r="A88" i="16"/>
  <c r="C87" i="16" a="1"/>
  <c r="C87" i="16" s="1"/>
  <c r="B88" i="16" l="1" a="1"/>
  <c r="B88" i="16" s="1"/>
  <c r="A89" i="16"/>
  <c r="C88" i="16" a="1"/>
  <c r="C88" i="16" s="1"/>
  <c r="D87" i="16"/>
  <c r="A90" i="16" l="1"/>
  <c r="C89" i="16" a="1"/>
  <c r="C89" i="16" s="1"/>
  <c r="B89" i="16" a="1"/>
  <c r="B89" i="16" s="1"/>
  <c r="D89" i="16" s="1"/>
  <c r="D88" i="16"/>
  <c r="B90" i="16" l="1" a="1"/>
  <c r="B90" i="16" s="1"/>
  <c r="A91" i="16"/>
  <c r="C90" i="16" a="1"/>
  <c r="C90" i="16" s="1"/>
  <c r="B91" i="16" l="1" a="1"/>
  <c r="B91" i="16" s="1"/>
  <c r="A92" i="16"/>
  <c r="C91" i="16" a="1"/>
  <c r="C91" i="16" s="1"/>
  <c r="D90" i="16"/>
  <c r="C92" i="16" l="1" a="1"/>
  <c r="C92" i="16" s="1"/>
  <c r="A93" i="16"/>
  <c r="B92" i="16" a="1"/>
  <c r="B92" i="16" s="1"/>
  <c r="D92" i="16" s="1"/>
  <c r="D91" i="16"/>
  <c r="A94" i="16" l="1"/>
  <c r="C93" i="16" a="1"/>
  <c r="C93" i="16" s="1"/>
  <c r="B93" i="16" a="1"/>
  <c r="B93" i="16" s="1"/>
  <c r="D93" i="16" s="1"/>
  <c r="B94" i="16" l="1" a="1"/>
  <c r="B94" i="16" s="1"/>
  <c r="A95" i="16"/>
  <c r="C94" i="16" a="1"/>
  <c r="C94" i="16" s="1"/>
  <c r="D94" i="16" l="1"/>
  <c r="C95" i="16" a="1"/>
  <c r="C95" i="16" s="1"/>
  <c r="A96" i="16"/>
  <c r="B95" i="16" a="1"/>
  <c r="B95" i="16" s="1"/>
  <c r="D95" i="16" s="1"/>
  <c r="C96" i="16" l="1" a="1"/>
  <c r="C96" i="16" s="1"/>
  <c r="B96" i="16" a="1"/>
  <c r="B96" i="16" s="1"/>
  <c r="A97" i="16"/>
  <c r="D96" i="16" l="1"/>
  <c r="C97" i="16" a="1"/>
  <c r="C97" i="16" s="1"/>
  <c r="B97" i="16" a="1"/>
  <c r="B97" i="16" s="1"/>
  <c r="A98" i="16"/>
  <c r="A99" i="16" l="1"/>
  <c r="C98" i="16" a="1"/>
  <c r="C98" i="16" s="1"/>
  <c r="B98" i="16" a="1"/>
  <c r="B98" i="16" s="1"/>
  <c r="D97" i="16"/>
  <c r="D98" i="16" l="1"/>
  <c r="B99" i="16" a="1"/>
  <c r="B99" i="16" s="1"/>
  <c r="C99" i="16" a="1"/>
  <c r="C99" i="16" s="1"/>
  <c r="A100" i="16"/>
  <c r="B100" i="16" l="1" a="1"/>
  <c r="B100" i="16" s="1"/>
  <c r="A101" i="16"/>
  <c r="C100" i="16" a="1"/>
  <c r="C100" i="16" s="1"/>
  <c r="D99" i="16"/>
  <c r="A102" i="16" l="1"/>
  <c r="B101" i="16" a="1"/>
  <c r="B101" i="16" s="1"/>
  <c r="C101" i="16" a="1"/>
  <c r="C101" i="16" s="1"/>
  <c r="D100" i="16"/>
  <c r="D101" i="16" l="1"/>
  <c r="A103" i="16"/>
  <c r="C102" i="16" a="1"/>
  <c r="C102" i="16" s="1"/>
  <c r="B102" i="16" a="1"/>
  <c r="B102" i="16" s="1"/>
  <c r="D102" i="16" l="1"/>
  <c r="C103" i="16" a="1"/>
  <c r="C103" i="16" s="1"/>
  <c r="A104" i="16"/>
  <c r="B103" i="16" a="1"/>
  <c r="B103" i="16" s="1"/>
  <c r="D103" i="16" s="1"/>
  <c r="C104" i="16" l="1" a="1"/>
  <c r="C104" i="16" s="1"/>
  <c r="A105" i="16"/>
  <c r="B104" i="16" a="1"/>
  <c r="B104" i="16" s="1"/>
  <c r="D104" i="16" l="1"/>
  <c r="B105" i="16" a="1"/>
  <c r="B105" i="16" s="1"/>
  <c r="C105" i="16" a="1"/>
  <c r="C105" i="16" s="1"/>
  <c r="A106" i="16"/>
  <c r="B106" i="16" l="1" a="1"/>
  <c r="B106" i="16" s="1"/>
  <c r="A107" i="16"/>
  <c r="C106" i="16" a="1"/>
  <c r="C106" i="16" s="1"/>
  <c r="D105" i="16"/>
  <c r="D106" i="16" l="1"/>
  <c r="B107" i="16" a="1"/>
  <c r="B107" i="16" s="1"/>
  <c r="A108" i="16"/>
  <c r="C107" i="16" a="1"/>
  <c r="C107" i="16" s="1"/>
  <c r="D107" i="16" l="1"/>
  <c r="A109" i="16"/>
  <c r="C108" i="16" a="1"/>
  <c r="C108" i="16" s="1"/>
  <c r="B108" i="16" a="1"/>
  <c r="B108" i="16" s="1"/>
  <c r="D108" i="16" l="1"/>
  <c r="A110" i="16"/>
  <c r="B109" i="16" a="1"/>
  <c r="B109" i="16" s="1"/>
  <c r="C109" i="16" a="1"/>
  <c r="C109" i="16" s="1"/>
  <c r="D109" i="16" l="1"/>
  <c r="B110" i="16" a="1"/>
  <c r="B110" i="16" s="1"/>
  <c r="A111" i="16"/>
  <c r="C110" i="16" a="1"/>
  <c r="C110" i="16" s="1"/>
  <c r="A112" i="16" l="1"/>
  <c r="C111" i="16" a="1"/>
  <c r="C111" i="16" s="1"/>
  <c r="B111" i="16" a="1"/>
  <c r="B111" i="16" s="1"/>
  <c r="D111" i="16" s="1"/>
  <c r="D110" i="16"/>
  <c r="C112" i="16" l="1" a="1"/>
  <c r="C112" i="16" s="1"/>
  <c r="A113" i="16"/>
  <c r="B112" i="16" a="1"/>
  <c r="B112" i="16" s="1"/>
  <c r="D112" i="16" l="1"/>
  <c r="A114" i="16"/>
  <c r="C113" i="16" a="1"/>
  <c r="C113" i="16" s="1"/>
  <c r="B113" i="16" a="1"/>
  <c r="B113" i="16" s="1"/>
  <c r="D113" i="16" l="1"/>
  <c r="C114" i="16" a="1"/>
  <c r="C114" i="16" s="1"/>
  <c r="B114" i="16" a="1"/>
  <c r="B114" i="16" s="1"/>
  <c r="D114" i="16" s="1"/>
  <c r="A115" i="16"/>
  <c r="B115" i="16" l="1" a="1"/>
  <c r="B115" i="16" s="1"/>
  <c r="A116" i="16"/>
  <c r="C115" i="16" a="1"/>
  <c r="C115" i="16" s="1"/>
  <c r="D115" i="16" l="1"/>
  <c r="C116" i="16" a="1"/>
  <c r="C116" i="16" s="1"/>
  <c r="B116" i="16" a="1"/>
  <c r="B116" i="16" s="1"/>
  <c r="D116" i="16" s="1"/>
  <c r="A117" i="16"/>
  <c r="A118" i="16" l="1"/>
  <c r="C117" i="16" a="1"/>
  <c r="C117" i="16" s="1"/>
  <c r="B117" i="16" a="1"/>
  <c r="B117" i="16" s="1"/>
  <c r="D117" i="16" s="1"/>
  <c r="A119" i="16" l="1"/>
  <c r="B118" i="16" a="1"/>
  <c r="B118" i="16" s="1"/>
  <c r="C118" i="16" a="1"/>
  <c r="C118" i="16" s="1"/>
  <c r="D118" i="16" l="1"/>
  <c r="A120" i="16"/>
  <c r="B119" i="16" a="1"/>
  <c r="B119" i="16" s="1"/>
  <c r="C119" i="16" a="1"/>
  <c r="C119" i="16" s="1"/>
  <c r="D119" i="16" l="1"/>
  <c r="C120" i="16" a="1"/>
  <c r="C120" i="16" s="1"/>
  <c r="B120" i="16" a="1"/>
  <c r="B120" i="16" s="1"/>
  <c r="A121" i="16"/>
  <c r="D120" i="16" l="1"/>
  <c r="A122" i="16"/>
  <c r="C121" i="16" a="1"/>
  <c r="C121" i="16" s="1"/>
  <c r="B121" i="16" a="1"/>
  <c r="B121" i="16" s="1"/>
  <c r="D121" i="16" l="1"/>
  <c r="C122" i="16" a="1"/>
  <c r="C122" i="16" s="1"/>
  <c r="A123" i="16"/>
  <c r="B122" i="16" a="1"/>
  <c r="B122" i="16" s="1"/>
  <c r="D122" i="16" l="1"/>
  <c r="B123" i="16" a="1"/>
  <c r="B123" i="16" s="1"/>
  <c r="A124" i="16"/>
  <c r="C123" i="16" a="1"/>
  <c r="C123" i="16" s="1"/>
  <c r="B124" i="16" l="1" a="1"/>
  <c r="B124" i="16" s="1"/>
  <c r="C124" i="16" a="1"/>
  <c r="C124" i="16" s="1"/>
  <c r="A125" i="16"/>
  <c r="D123" i="16"/>
  <c r="A126" i="16" l="1"/>
  <c r="C125" i="16" a="1"/>
  <c r="C125" i="16" s="1"/>
  <c r="B125" i="16" a="1"/>
  <c r="B125" i="16" s="1"/>
  <c r="D125" i="16" s="1"/>
  <c r="D124" i="16"/>
  <c r="C126" i="16" l="1" a="1"/>
  <c r="C126" i="16" s="1"/>
  <c r="B126" i="16" a="1"/>
  <c r="B126" i="16" s="1"/>
  <c r="A127" i="16"/>
  <c r="D126" i="16" l="1"/>
  <c r="C127" i="16" a="1"/>
  <c r="C127" i="16" s="1"/>
  <c r="B127" i="16" a="1"/>
  <c r="B127" i="16" s="1"/>
  <c r="A128" i="16"/>
  <c r="D127" i="16" l="1"/>
  <c r="C128" i="16" a="1"/>
  <c r="C128" i="16" s="1"/>
  <c r="A129" i="16"/>
  <c r="B128" i="16" a="1"/>
  <c r="B128" i="16" s="1"/>
  <c r="D128" i="16" s="1"/>
  <c r="B129" i="16" l="1" a="1"/>
  <c r="B129" i="16" s="1"/>
  <c r="C129" i="16" a="1"/>
  <c r="C129" i="16" s="1"/>
  <c r="A130" i="16"/>
  <c r="A131" i="16" l="1"/>
  <c r="B130" i="16" a="1"/>
  <c r="B130" i="16" s="1"/>
  <c r="C130" i="16" a="1"/>
  <c r="C130" i="16" s="1"/>
  <c r="D129" i="16"/>
  <c r="D130" i="16" l="1"/>
  <c r="B131" i="16" a="1"/>
  <c r="B131" i="16" s="1"/>
  <c r="C131" i="16" a="1"/>
  <c r="C131" i="16" s="1"/>
  <c r="A132" i="16"/>
  <c r="C132" i="16" l="1" a="1"/>
  <c r="C132" i="16" s="1"/>
  <c r="B132" i="16" a="1"/>
  <c r="B132" i="16" s="1"/>
  <c r="D132" i="16" s="1"/>
  <c r="A133" i="16"/>
  <c r="D131" i="16"/>
  <c r="A134" i="16" l="1"/>
  <c r="B133" i="16" a="1"/>
  <c r="B133" i="16" s="1"/>
  <c r="C133" i="16" a="1"/>
  <c r="C133" i="16" s="1"/>
  <c r="D133" i="16" l="1"/>
  <c r="A135" i="16"/>
  <c r="C134" i="16" a="1"/>
  <c r="C134" i="16" s="1"/>
  <c r="B134" i="16" a="1"/>
  <c r="B134" i="16" s="1"/>
  <c r="D134" i="16" l="1"/>
  <c r="A136" i="16"/>
  <c r="C135" i="16" a="1"/>
  <c r="C135" i="16" s="1"/>
  <c r="B135" i="16" a="1"/>
  <c r="B135" i="16" s="1"/>
  <c r="D135" i="16" l="1"/>
  <c r="C136" i="16" a="1"/>
  <c r="C136" i="16" s="1"/>
  <c r="B136" i="16" a="1"/>
  <c r="B136" i="16" s="1"/>
  <c r="A137" i="16"/>
  <c r="A138" i="16" l="1"/>
  <c r="C137" i="16" a="1"/>
  <c r="C137" i="16" s="1"/>
  <c r="B137" i="16" a="1"/>
  <c r="B137" i="16" s="1"/>
  <c r="D137" i="16" s="1"/>
  <c r="D136" i="16"/>
  <c r="A139" i="16" l="1"/>
  <c r="C138" i="16" a="1"/>
  <c r="C138" i="16" s="1"/>
  <c r="B138" i="16" a="1"/>
  <c r="B138" i="16" s="1"/>
  <c r="D138" i="16" s="1"/>
  <c r="B139" i="16" l="1" a="1"/>
  <c r="B139" i="16" s="1"/>
  <c r="A140" i="16"/>
  <c r="C139" i="16" a="1"/>
  <c r="C139" i="16" s="1"/>
  <c r="C140" i="16" l="1" a="1"/>
  <c r="C140" i="16" s="1"/>
  <c r="A141" i="16"/>
  <c r="B140" i="16" a="1"/>
  <c r="B140" i="16" s="1"/>
  <c r="D139" i="16"/>
  <c r="D140" i="16" l="1"/>
  <c r="B141" i="16" a="1"/>
  <c r="B141" i="16" s="1"/>
  <c r="C141" i="16" a="1"/>
  <c r="C141" i="16" s="1"/>
  <c r="D141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351" authorId="0" shapeId="0" xr:uid="{00000000-0006-0000-0200-000003000000}">
      <text>
        <r>
          <rPr>
            <sz val="11"/>
            <color rgb="FF000000"/>
            <rFont val="Calibri"/>
          </rPr>
          <t>NPGC Kanti merger with NTPC</t>
        </r>
      </text>
    </comment>
    <comment ref="A3200" authorId="0" shapeId="0" xr:uid="{00000000-0006-0000-0200-000004000000}">
      <text>
        <r>
          <rPr>
            <sz val="11"/>
            <color rgb="FF000000"/>
            <rFont val="Calibri"/>
          </rPr>
          <t>OMC Not available Same value as 29.12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1100-000001000000}">
      <text>
        <r>
          <rPr>
            <sz val="11"/>
            <color rgb="FF000000"/>
            <rFont val="Calibri"/>
          </rPr>
          <t>NLDC data +error
	-Deepak singh</t>
        </r>
      </text>
    </comment>
  </commentList>
</comments>
</file>

<file path=xl/sharedStrings.xml><?xml version="1.0" encoding="utf-8"?>
<sst xmlns="http://schemas.openxmlformats.org/spreadsheetml/2006/main" count="1620" uniqueCount="893">
  <si>
    <t>Hydro</t>
  </si>
  <si>
    <t>Wind</t>
  </si>
  <si>
    <t>Coal</t>
  </si>
  <si>
    <t>Gas</t>
  </si>
  <si>
    <t>Nuclear</t>
  </si>
  <si>
    <t>Thermal</t>
  </si>
  <si>
    <t>FIGURES IN MU</t>
  </si>
  <si>
    <t>WRLDC old Link</t>
  </si>
  <si>
    <t>http://103.7.130.121/wbes/ReportFullSchedule</t>
  </si>
  <si>
    <t>URS change</t>
  </si>
  <si>
    <t>ERLDC old link</t>
  </si>
  <si>
    <t>http://103.7.131.201/wbes_test/Report/URSBreakUp</t>
  </si>
  <si>
    <t>DC change</t>
  </si>
  <si>
    <t>DATE</t>
  </si>
  <si>
    <t>PITHEAD</t>
  </si>
  <si>
    <t>SingrauliDC</t>
  </si>
  <si>
    <t>Singrauli (N)</t>
  </si>
  <si>
    <t>Rihand (N)</t>
  </si>
  <si>
    <t>Vindhyachal (W)</t>
  </si>
  <si>
    <t>Korba (W)</t>
  </si>
  <si>
    <t>Sipat (W)</t>
  </si>
  <si>
    <t>Talcher Super(E)</t>
  </si>
  <si>
    <t>Talcher TPS(E)</t>
  </si>
  <si>
    <t>Ramagundam TPS (S)</t>
  </si>
  <si>
    <t>RihandDC</t>
  </si>
  <si>
    <t>DC - FOR DAY 1</t>
  </si>
  <si>
    <t>DAY 2</t>
  </si>
  <si>
    <t>UnchaharDC</t>
  </si>
  <si>
    <t>DC - FOR DAY 2</t>
  </si>
  <si>
    <t>NR</t>
  </si>
  <si>
    <t>TandaDC</t>
  </si>
  <si>
    <t>Day 1 URS % of DC</t>
  </si>
  <si>
    <t>DAY 1</t>
  </si>
  <si>
    <t>VindhyachalDC</t>
  </si>
  <si>
    <t>SG-FOR DAY 1</t>
  </si>
  <si>
    <t>BadarpurDC</t>
  </si>
  <si>
    <t>SG-FOR DAY 2</t>
  </si>
  <si>
    <t>Dadri ThermalDC</t>
  </si>
  <si>
    <t>SG chng</t>
  </si>
  <si>
    <t>MoudaDC</t>
  </si>
  <si>
    <t>URS - FOR DAY 1</t>
  </si>
  <si>
    <t>KorbaDC</t>
  </si>
  <si>
    <t>URS - FOR DAY 2</t>
  </si>
  <si>
    <t>SipatDC</t>
  </si>
  <si>
    <t>RamagundamDC</t>
  </si>
  <si>
    <t>NONPITHEAD</t>
  </si>
  <si>
    <t>DC Change</t>
  </si>
  <si>
    <t>SimhadriDC</t>
  </si>
  <si>
    <t>Unchahar (N)</t>
  </si>
  <si>
    <t>Tanda(N)</t>
  </si>
  <si>
    <t>Badarpur(N)</t>
  </si>
  <si>
    <t>Dadri Thermal(N)</t>
  </si>
  <si>
    <t>Mouda(W)</t>
  </si>
  <si>
    <t>Barh(E)</t>
  </si>
  <si>
    <t>Bongaigaon(NE)</t>
  </si>
  <si>
    <t>Kudgi(S)</t>
  </si>
  <si>
    <t>Solapur(W)</t>
  </si>
  <si>
    <t>FarakkaDC</t>
  </si>
  <si>
    <t>KahalgaonDC</t>
  </si>
  <si>
    <t>BarhDC</t>
  </si>
  <si>
    <t>Talcher SuperDC</t>
  </si>
  <si>
    <t>Talcher TPSDC</t>
  </si>
  <si>
    <t>BongaigaonDC</t>
  </si>
  <si>
    <t>COALDC</t>
  </si>
  <si>
    <t>SingrauliSG</t>
  </si>
  <si>
    <t>OTHER STN</t>
  </si>
  <si>
    <t>TOTAL NTPC</t>
  </si>
  <si>
    <t>PIT HEAD</t>
  </si>
  <si>
    <t>TOTAL</t>
  </si>
  <si>
    <t>NTPC COAL</t>
  </si>
  <si>
    <t>URS except Badrpur</t>
  </si>
  <si>
    <t>RihandSG</t>
  </si>
  <si>
    <t>Simhadri(S)</t>
  </si>
  <si>
    <t>Farakka(E)</t>
  </si>
  <si>
    <t>Kahalgaon(E)</t>
  </si>
  <si>
    <t>Check TOT</t>
  </si>
  <si>
    <t>MU</t>
  </si>
  <si>
    <t>MW</t>
  </si>
  <si>
    <t>Total change in NTPC coal DC</t>
  </si>
  <si>
    <t>DC/NDC</t>
  </si>
  <si>
    <t>Total SG% of DC</t>
  </si>
  <si>
    <t>UnchaharSG</t>
  </si>
  <si>
    <t>TandaSG</t>
  </si>
  <si>
    <t>Total change in NTPC PH DC</t>
  </si>
  <si>
    <t>MOuda URS</t>
  </si>
  <si>
    <t>Dadri URS %</t>
  </si>
  <si>
    <t>VindhyachalSG</t>
  </si>
  <si>
    <t>BadarpurSG</t>
  </si>
  <si>
    <t>Dadri &amp; simhadri URS %</t>
  </si>
  <si>
    <t>Dadri ThermalSG</t>
  </si>
  <si>
    <t>% SG for DAY 1</t>
  </si>
  <si>
    <t>MoudaSG</t>
  </si>
  <si>
    <t xml:space="preserve">DAY 1 PIThead URS % of PH DC </t>
  </si>
  <si>
    <t xml:space="preserve">DAY 1 URS % of total coal DC </t>
  </si>
  <si>
    <t>KorbaSG</t>
  </si>
  <si>
    <t>URS except Badarpur</t>
  </si>
  <si>
    <t>DC Ohter than PH</t>
  </si>
  <si>
    <t xml:space="preserve">DAY 2 URS % of total coal DC </t>
  </si>
  <si>
    <t xml:space="preserve">URS farakk and khala </t>
  </si>
  <si>
    <t>Unchahar</t>
  </si>
  <si>
    <t>SipatSG</t>
  </si>
  <si>
    <t>RamagundamSG</t>
  </si>
  <si>
    <t>Barh URS</t>
  </si>
  <si>
    <t>SimhadriC</t>
  </si>
  <si>
    <t>NR URS</t>
  </si>
  <si>
    <t>Last 30 days avg</t>
  </si>
  <si>
    <t>Same day last week</t>
  </si>
  <si>
    <t>FarakkaSG</t>
  </si>
  <si>
    <t>SR URS</t>
  </si>
  <si>
    <t>SG PH</t>
  </si>
  <si>
    <t>Ramagundam</t>
  </si>
  <si>
    <t>KahalgaonSG</t>
  </si>
  <si>
    <t>WR URS</t>
  </si>
  <si>
    <t>URS PH</t>
  </si>
  <si>
    <t>BarhSG</t>
  </si>
  <si>
    <t>ER URS</t>
  </si>
  <si>
    <t>SG NPH</t>
  </si>
  <si>
    <t>Badarpur</t>
  </si>
  <si>
    <t>Talcher SuperSG</t>
  </si>
  <si>
    <t>URS NPH</t>
  </si>
  <si>
    <t>TTPSSG</t>
  </si>
  <si>
    <t>BongaigaonSG</t>
  </si>
  <si>
    <t>COALSG</t>
  </si>
  <si>
    <t>SingrauliAG</t>
  </si>
  <si>
    <t>URS from Pit head Stations (in MUs)</t>
  </si>
  <si>
    <t>RihandAG</t>
  </si>
  <si>
    <t>UnchaharAG</t>
  </si>
  <si>
    <t>TandaAG</t>
  </si>
  <si>
    <t>VindhyachalAG</t>
  </si>
  <si>
    <t>Stations</t>
  </si>
  <si>
    <t>URS</t>
  </si>
  <si>
    <t>Remarks</t>
  </si>
  <si>
    <t>BadarpurAG</t>
  </si>
  <si>
    <t>Dadri ThermalAG</t>
  </si>
  <si>
    <t>MoudaAG</t>
  </si>
  <si>
    <t>KorbaAG</t>
  </si>
  <si>
    <t>SipatAG</t>
  </si>
  <si>
    <t>RamagundamAG</t>
  </si>
  <si>
    <t>FarakkaAG</t>
  </si>
  <si>
    <t>KahalgaonAG</t>
  </si>
  <si>
    <t>BarhAG</t>
  </si>
  <si>
    <t>Talcher SuperAG</t>
  </si>
  <si>
    <t>Dadri Thermal</t>
  </si>
  <si>
    <t>Talcher TPSAG</t>
  </si>
  <si>
    <t>Mouda</t>
  </si>
  <si>
    <t>BongaigaonAG</t>
  </si>
  <si>
    <t>Solapur</t>
  </si>
  <si>
    <t>COALAG</t>
  </si>
  <si>
    <t>Barh</t>
  </si>
  <si>
    <t>Bongaigaon</t>
  </si>
  <si>
    <t>Kudgi</t>
  </si>
  <si>
    <t>Simhadri</t>
  </si>
  <si>
    <t>Farakka</t>
  </si>
  <si>
    <t>Kahalgaon</t>
  </si>
  <si>
    <t>MIN</t>
  </si>
  <si>
    <t>MAX</t>
  </si>
  <si>
    <t xml:space="preserve"> FY 22-23 avg</t>
  </si>
  <si>
    <t>FY 23-24 avg</t>
  </si>
  <si>
    <t>Avg MW</t>
  </si>
  <si>
    <t>FO</t>
  </si>
  <si>
    <t>PO</t>
  </si>
  <si>
    <t>RSD</t>
  </si>
  <si>
    <t>Fuel</t>
  </si>
  <si>
    <t>Date</t>
  </si>
  <si>
    <t>NR_Demand</t>
  </si>
  <si>
    <t>WR_Demand</t>
  </si>
  <si>
    <t>SR_Demand</t>
  </si>
  <si>
    <t>ER_Demand</t>
  </si>
  <si>
    <t>NER_Demand</t>
  </si>
  <si>
    <t>Country_Demand</t>
  </si>
  <si>
    <t>Coal &amp; Lignite Gen</t>
  </si>
  <si>
    <t>Diesel</t>
  </si>
  <si>
    <t>Total demand met in (MU)</t>
  </si>
  <si>
    <t>Outage</t>
  </si>
  <si>
    <t>Total</t>
  </si>
  <si>
    <t>SR</t>
  </si>
  <si>
    <t>ER</t>
  </si>
  <si>
    <t>NER</t>
  </si>
  <si>
    <t>WR</t>
  </si>
  <si>
    <t>Demand</t>
  </si>
  <si>
    <t>Vindhyachal</t>
  </si>
  <si>
    <t>2017-18</t>
  </si>
  <si>
    <t>2016-17</t>
  </si>
  <si>
    <t>2015-16</t>
  </si>
  <si>
    <t>Telangana</t>
  </si>
  <si>
    <t>NTPC_Coal</t>
  </si>
  <si>
    <t>MarketShare</t>
  </si>
  <si>
    <t>Feb</t>
  </si>
  <si>
    <t>FY-17</t>
  </si>
  <si>
    <t>2014-15</t>
  </si>
  <si>
    <t>NTPC coal</t>
  </si>
  <si>
    <t>Installed capacity CEA report april2018</t>
  </si>
  <si>
    <t>RES Installed capacity (MW) break up (March-2018)</t>
  </si>
  <si>
    <t>Region</t>
  </si>
  <si>
    <t>Ownership/Sector</t>
  </si>
  <si>
    <t>RES</t>
  </si>
  <si>
    <t>GrandTotal</t>
  </si>
  <si>
    <t>Bio-Power</t>
  </si>
  <si>
    <t>Northern</t>
  </si>
  <si>
    <t>SmallHydroPower</t>
  </si>
  <si>
    <t>WindPower</t>
  </si>
  <si>
    <t>BM Power/Congen</t>
  </si>
  <si>
    <t>Waste to Energy</t>
  </si>
  <si>
    <t>SolarPower</t>
  </si>
  <si>
    <t>TotalCapacity</t>
  </si>
  <si>
    <t>STATE SECTOR</t>
  </si>
  <si>
    <t>PVT SECTOR</t>
  </si>
  <si>
    <t>CENTRAL SECTOR</t>
  </si>
  <si>
    <t>Total of Northern</t>
  </si>
  <si>
    <t>Western</t>
  </si>
  <si>
    <t>Total of Western</t>
  </si>
  <si>
    <t>Eastern</t>
  </si>
  <si>
    <t>Total of Eastern</t>
  </si>
  <si>
    <t>Southern</t>
  </si>
  <si>
    <t>Total of Southern</t>
  </si>
  <si>
    <t>North Eastern</t>
  </si>
  <si>
    <t>Total of North Eastern</t>
  </si>
  <si>
    <t>ALL INDIA</t>
  </si>
  <si>
    <t>Total of ALL INDIA</t>
  </si>
  <si>
    <t xml:space="preserve">Solar </t>
  </si>
  <si>
    <t>----------</t>
  </si>
  <si>
    <t>2017 estimated demand</t>
  </si>
  <si>
    <t xml:space="preserve">dev form avg </t>
  </si>
  <si>
    <t>Avg % dev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</si>
  <si>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</si>
  <si>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</si>
  <si>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</si>
  <si>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</si>
  <si>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</si>
  <si>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</si>
  <si>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</si>
  <si>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</si>
  <si>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</si>
  <si>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</si>
  <si>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</si>
  <si>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</si>
  <si>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</si>
  <si>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</si>
  <si>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</si>
  <si>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</si>
  <si>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</si>
  <si>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</si>
  <si>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</si>
  <si>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</si>
  <si>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</si>
  <si>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</si>
  <si>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</si>
  <si>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</si>
  <si>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</si>
  <si>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</si>
  <si>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</si>
  <si>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</si>
  <si>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</si>
  <si>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</si>
  <si>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</si>
  <si>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</si>
  <si>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</si>
  <si>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</si>
  <si>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</si>
  <si>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</si>
  <si>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</si>
  <si>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</si>
  <si>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</si>
  <si>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</si>
  <si>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</si>
  <si>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</si>
  <si>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</si>
  <si>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</si>
  <si>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</si>
  <si>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</si>
  <si>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</si>
  <si>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</si>
  <si>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</si>
  <si>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</si>
  <si>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</si>
  <si>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</si>
  <si>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</si>
  <si>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</si>
  <si>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</si>
  <si>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</si>
  <si>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</si>
  <si>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</si>
  <si>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</si>
  <si>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</si>
  <si>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</si>
  <si>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</si>
  <si>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</si>
  <si>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</si>
  <si>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</si>
  <si>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</si>
  <si>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</si>
  <si>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</si>
  <si>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</si>
  <si>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</si>
  <si>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</si>
  <si>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</si>
  <si>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</si>
  <si>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</si>
  <si>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</si>
  <si>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</si>
  <si>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</si>
  <si>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</si>
  <si>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</si>
  <si>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</si>
  <si>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</si>
  <si>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</si>
  <si>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</si>
  <si>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</si>
  <si>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</si>
  <si>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</si>
  <si>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</si>
  <si>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</si>
  <si>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</si>
  <si>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</si>
  <si>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</si>
  <si>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</si>
  <si>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</si>
  <si>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</si>
  <si>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</si>
  <si>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</si>
  <si>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</si>
  <si>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</si>
  <si>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</si>
  <si>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</si>
  <si>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</si>
  <si>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</si>
  <si>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</si>
  <si>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</si>
  <si>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</si>
  <si>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</si>
  <si>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</si>
  <si>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</si>
  <si>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</si>
  <si>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</si>
  <si>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</si>
  <si>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</si>
  <si>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</si>
  <si>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</si>
  <si>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</si>
  <si>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</si>
  <si>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</si>
  <si>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</si>
  <si>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</si>
  <si>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</si>
  <si>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</si>
  <si>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</si>
  <si>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</si>
  <si>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</si>
  <si>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</si>
  <si>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</si>
  <si>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</si>
  <si>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</si>
  <si>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</si>
  <si>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</si>
  <si>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</si>
  <si>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</si>
  <si>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</si>
  <si>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</si>
  <si>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</si>
  <si>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</si>
  <si>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</si>
  <si>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</si>
  <si>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</si>
  <si>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</si>
  <si>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</si>
  <si>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</si>
  <si>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</si>
  <si>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</si>
  <si>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</si>
  <si>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</si>
  <si>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</si>
  <si>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</si>
  <si>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</si>
  <si>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</si>
  <si>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</si>
  <si>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</si>
  <si>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</si>
  <si>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</si>
  <si>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</si>
  <si>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</si>
  <si>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</si>
  <si>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</si>
  <si>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</si>
  <si>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</si>
  <si>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</si>
  <si>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</si>
  <si>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</si>
  <si>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</si>
  <si>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</si>
  <si>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</si>
  <si>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</si>
  <si>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</si>
  <si>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</si>
  <si>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</si>
  <si>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</si>
  <si>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</si>
  <si>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</si>
  <si>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</si>
  <si>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</si>
  <si>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</si>
  <si>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</si>
  <si>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</si>
  <si>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</si>
  <si>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</si>
  <si>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</si>
  <si>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</si>
  <si>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</si>
  <si>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</si>
  <si>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</si>
  <si>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</si>
  <si>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</si>
  <si>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</si>
  <si>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</si>
  <si>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</si>
  <si>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</si>
  <si>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</si>
  <si>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</si>
  <si>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</si>
  <si>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</si>
  <si>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</si>
  <si>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</si>
  <si>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</si>
  <si>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</si>
  <si>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</si>
  <si>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</si>
  <si>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</si>
  <si>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</si>
  <si>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</si>
  <si>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</si>
  <si>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</si>
  <si>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</si>
  <si>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</si>
  <si>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</si>
  <si>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</si>
  <si>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</si>
  <si>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</si>
  <si>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</si>
  <si>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</si>
  <si>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</si>
  <si>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2-Nov</t>
  </si>
  <si>
    <t>3-Nov</t>
  </si>
  <si>
    <t>4-Nov</t>
  </si>
  <si>
    <t>5-Nov</t>
  </si>
  <si>
    <t>6-Nov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</si>
  <si>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</si>
  <si>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</si>
  <si>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</si>
  <si>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</si>
  <si>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</si>
  <si>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</si>
  <si>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</si>
  <si>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</si>
  <si>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</si>
  <si>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</si>
  <si>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</si>
  <si>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</si>
  <si>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</si>
  <si>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</si>
  <si>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</si>
  <si>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</si>
  <si>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</si>
  <si>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</si>
  <si>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</si>
  <si>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</si>
  <si>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</si>
  <si>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</si>
  <si>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</si>
  <si>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</si>
  <si>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</si>
  <si>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</si>
  <si>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</si>
  <si>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</si>
  <si>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</si>
  <si>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</si>
  <si>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</si>
  <si>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</si>
  <si>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</si>
  <si>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</si>
  <si>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</si>
  <si>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</si>
  <si>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</si>
  <si>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</si>
  <si>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</si>
  <si>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</si>
  <si>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</si>
  <si>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</si>
  <si>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</si>
  <si>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</si>
  <si>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</si>
  <si>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</si>
  <si>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</si>
  <si>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</si>
  <si>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</si>
  <si>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</si>
  <si>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</si>
  <si>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</si>
  <si>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</si>
  <si>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</si>
  <si>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</si>
  <si>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</si>
  <si>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</si>
  <si>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</si>
  <si>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</si>
  <si>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</si>
  <si>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</si>
  <si>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</si>
  <si>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</si>
  <si>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</si>
  <si>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</si>
  <si>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</si>
  <si>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</si>
  <si>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</si>
  <si>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</si>
  <si>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</si>
  <si>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</si>
  <si>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</si>
  <si>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</si>
  <si>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</si>
  <si>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</si>
  <si>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</si>
  <si>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</si>
  <si>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</si>
  <si>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</si>
  <si>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</si>
  <si>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</si>
  <si>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</si>
  <si>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</si>
  <si>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</si>
  <si>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</si>
  <si>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</si>
  <si>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</si>
  <si>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</si>
  <si>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</si>
  <si>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</si>
  <si>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</si>
  <si>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</si>
  <si>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</si>
  <si>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</si>
  <si>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</si>
  <si>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</si>
  <si>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</si>
  <si>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</si>
  <si>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</si>
  <si>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</si>
  <si>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</si>
  <si>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</si>
  <si>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</si>
  <si>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</si>
  <si>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</si>
  <si>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</si>
  <si>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</si>
  <si>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</si>
  <si>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</si>
  <si>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</si>
  <si>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</si>
  <si>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</si>
  <si>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</si>
  <si>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</si>
  <si>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</si>
  <si>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</si>
  <si>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</si>
  <si>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</si>
  <si>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</si>
  <si>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</si>
  <si>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</si>
  <si>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</si>
  <si>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</si>
  <si>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</si>
  <si>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</si>
  <si>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</si>
  <si>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</si>
  <si>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</si>
  <si>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</si>
  <si>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</si>
  <si>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</si>
  <si>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</si>
  <si>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</si>
  <si>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</si>
  <si>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</si>
  <si>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</si>
  <si>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</si>
  <si>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</si>
  <si>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</si>
  <si>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</si>
  <si>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</si>
  <si>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</si>
  <si>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</si>
  <si>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</si>
  <si>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</si>
  <si>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NLDC SUM data</t>
  </si>
  <si>
    <t>First save yesterdays figure</t>
  </si>
  <si>
    <t>then change date after filling data in daily sheet</t>
  </si>
  <si>
    <t>NTPC Coal generation share in Country Coal (MOU target) tracking report</t>
  </si>
  <si>
    <t>just check auto matic data &amp; copy</t>
  </si>
  <si>
    <t>Cumulative figure in MUs</t>
  </si>
  <si>
    <t>as per Latest NLDC Data</t>
  </si>
  <si>
    <t>Auto Sum from 1 March</t>
  </si>
  <si>
    <t>Check After date change</t>
  </si>
  <si>
    <t>Avg ERROR in NLDC/day</t>
  </si>
  <si>
    <t>NTPC Coal to Coal Share</t>
  </si>
  <si>
    <t>NTPC Grp share in all india demand</t>
  </si>
  <si>
    <t>Country coal yoy Growth on 30 Sept</t>
  </si>
  <si>
    <t>YOY Growth Coal NTPC</t>
  </si>
  <si>
    <t>Coal to coal Last year</t>
  </si>
  <si>
    <t>Update yesterdays data and Paste value</t>
  </si>
  <si>
    <t>Additional target as per MOU</t>
  </si>
  <si>
    <t>NTPC coal to coal share</t>
  </si>
  <si>
    <t>NTPC Grp share in Tot demand</t>
  </si>
  <si>
    <t>Asking rate</t>
  </si>
  <si>
    <t>MOU</t>
  </si>
  <si>
    <t>Market Update (URS Trading in IEX):</t>
  </si>
  <si>
    <t>New Target</t>
  </si>
  <si>
    <t>Target</t>
  </si>
  <si>
    <t>Delivery date</t>
  </si>
  <si>
    <t>FY- 18</t>
  </si>
  <si>
    <t xml:space="preserve">Cumulative including </t>
  </si>
  <si>
    <t>Till date:</t>
  </si>
  <si>
    <t>URS from Coal Stations* (MUs (DC %)</t>
  </si>
  <si>
    <t>67.92 (9%)</t>
  </si>
  <si>
    <t>21717 (10.3%)</t>
  </si>
  <si>
    <t>Update from report sheet</t>
  </si>
  <si>
    <t>XX</t>
  </si>
  <si>
    <t>Applicable growth</t>
  </si>
  <si>
    <t>Volume offered in IEX (MUs)</t>
  </si>
  <si>
    <t>Assuming same growth persist annually</t>
  </si>
  <si>
    <t>Cleared Volume (MUs)</t>
  </si>
  <si>
    <t>Country annual coal gen</t>
  </si>
  <si>
    <t>Avg. Price (Rs/Unit)</t>
  </si>
  <si>
    <t xml:space="preserve">NTPC annual target </t>
  </si>
  <si>
    <t>IEX Total volume (MUs)</t>
  </si>
  <si>
    <t>Max price (Rs/Unit)</t>
  </si>
  <si>
    <t>Balance day in year</t>
  </si>
  <si>
    <t>balance MU/day</t>
  </si>
  <si>
    <t>Word Report</t>
  </si>
  <si>
    <t>Min Price (Rs/Unit)</t>
  </si>
  <si>
    <t>Balance annual coal gen Country</t>
  </si>
  <si>
    <t>NTPC Market share (% in coal gen):</t>
  </si>
  <si>
    <t>Balance annual coal gen NTPC</t>
  </si>
  <si>
    <t>Target for FY -18</t>
  </si>
  <si>
    <t>Asking Rate</t>
  </si>
  <si>
    <t>Asking MU/Day</t>
  </si>
  <si>
    <t>Cleared Qtm</t>
  </si>
  <si>
    <t>Avg Price</t>
  </si>
  <si>
    <t>Avg price</t>
  </si>
  <si>
    <t>FY- 17 till (Sep)</t>
  </si>
  <si>
    <t>FY- 18 till (Sep)</t>
  </si>
  <si>
    <t>After Sep till 09-Nov</t>
  </si>
  <si>
    <t>On 09-Nov</t>
  </si>
  <si>
    <t>FY-18 till  09-Nov</t>
  </si>
  <si>
    <t>FY- 17 till (Oct)</t>
  </si>
  <si>
    <t>FY- 18 till (Oct)</t>
  </si>
  <si>
    <t>After OCt till 09-Nov</t>
  </si>
  <si>
    <t>JV STATION GENERATION</t>
  </si>
  <si>
    <t>NSPCL CAPTIVE PLANT GENERATION</t>
  </si>
  <si>
    <t>Captive+JV Total</t>
  </si>
  <si>
    <t>Parameter</t>
  </si>
  <si>
    <t>Ratnagiri</t>
  </si>
  <si>
    <t>Kaanti</t>
  </si>
  <si>
    <t>Bhilai</t>
  </si>
  <si>
    <t>Jhajjhar</t>
  </si>
  <si>
    <t>Vallur</t>
  </si>
  <si>
    <t>Patratu</t>
  </si>
  <si>
    <t>BRBCL-Rly</t>
  </si>
  <si>
    <t>JV Total</t>
  </si>
  <si>
    <t>Durgapur</t>
  </si>
  <si>
    <t>Rourkela</t>
  </si>
  <si>
    <t>Captive Total</t>
  </si>
  <si>
    <t>6771/162.51</t>
  </si>
  <si>
    <t>Capacity</t>
  </si>
  <si>
    <t>1967.08/47.21</t>
  </si>
  <si>
    <t>415/9.96</t>
  </si>
  <si>
    <t>500/12.00</t>
  </si>
  <si>
    <t>1500/36.00</t>
  </si>
  <si>
    <t>325/7.8</t>
  </si>
  <si>
    <t>250/6.00</t>
  </si>
  <si>
    <t>6457/154.97</t>
  </si>
  <si>
    <t>74/1.78</t>
  </si>
  <si>
    <t>120/2.88</t>
  </si>
  <si>
    <t>314/7.54</t>
  </si>
  <si>
    <t>--</t>
  </si>
  <si>
    <t>Andhra Pradesh</t>
  </si>
  <si>
    <t>Chattisgarh</t>
  </si>
  <si>
    <t>Gujarat</t>
  </si>
  <si>
    <t>Karnataka</t>
  </si>
  <si>
    <t>Kerala</t>
  </si>
  <si>
    <t>Madhya Pradesh</t>
  </si>
  <si>
    <t>Maharashtra</t>
  </si>
  <si>
    <t>Rajasthan</t>
  </si>
  <si>
    <t>Tamil Nadu</t>
  </si>
  <si>
    <t>Wind (MUs)</t>
  </si>
  <si>
    <t>Solar (MUs)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</si>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</sst>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5" formatCode="[$-409]dd/mmm/yy"/>
    <numFmt numFmtId="166" formatCode="0.0"/>
    <numFmt numFmtId="167" formatCode="d&quot;-&quot;mmm"/>
    <numFmt numFmtId="168" formatCode="0.000%"/>
    <numFmt numFmtId="169" formatCode="d&quot;-&quot;mmm&quot;-&quot;yyyy"/>
    <numFmt numFmtId="175" formatCode="mm\-dd\-yyyy"/>
    <numFmt numFmtId="177" formatCode="0.000"/>
    <numFmt numFmtId="179" formatCode="yyyy\-mm\-dd"/>
    <numFmt numFmtId="185" formatCode="d/mmm/yy"/>
    <numFmt numFmtId="186" formatCode="0.0000%"/>
    <numFmt numFmtId="187" formatCode="m\-d\-yyyy"/>
    <numFmt numFmtId="188" formatCode="dd&quot;-&quot;mm&quot;-&quot;yyyy"/>
  </numFmts>
  <fonts count="37">
    <font>
      <sz val="11"/>
      <color rgb="FF000000"/>
      <name val="Calibri"/>
    </font>
    <font>
      <sz val="11"/>
      <name val="Calibri"/>
    </font>
    <font>
      <sz val="11"/>
      <name val="Arial"/>
    </font>
    <font>
      <u/>
      <sz val="11"/>
      <color rgb="FF0000FF"/>
      <name val="Calibri"/>
    </font>
    <font>
      <u/>
      <sz val="11"/>
      <color rgb="FF000000"/>
      <name val="Calibri"/>
    </font>
    <font>
      <sz val="10"/>
      <color rgb="FF000000"/>
      <name val="Calibri"/>
    </font>
    <font>
      <sz val="12"/>
      <color rgb="FFFF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b/>
      <sz val="11"/>
      <color rgb="FFFF0000"/>
      <name val="Calibri"/>
    </font>
    <font>
      <sz val="10"/>
      <color rgb="FFFF0000"/>
      <name val="Calibri"/>
    </font>
    <font>
      <b/>
      <sz val="14"/>
      <name val="Calibri"/>
    </font>
    <font>
      <b/>
      <sz val="11"/>
      <name val="Calibri"/>
    </font>
    <font>
      <sz val="11"/>
      <name val="Calibri"/>
    </font>
    <font>
      <b/>
      <sz val="8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10"/>
      <name val="Arial"/>
    </font>
    <font>
      <sz val="11"/>
      <color rgb="FFFF0000"/>
      <name val="Calibri"/>
    </font>
    <font>
      <sz val="11"/>
      <color rgb="FFFF0000"/>
      <name val="Calibri"/>
    </font>
    <font>
      <sz val="11"/>
      <color rgb="FF000000"/>
      <name val="Inconsolata"/>
    </font>
    <font>
      <b/>
      <sz val="12"/>
      <name val="Calibri"/>
    </font>
    <font>
      <sz val="11"/>
      <color rgb="FF000000"/>
      <name val="Calibri"/>
    </font>
    <font>
      <b/>
      <sz val="11"/>
      <color rgb="FFFF0000"/>
      <name val="Calibri"/>
    </font>
    <font>
      <b/>
      <sz val="10"/>
      <name val="&quot;Arial&quot;"/>
    </font>
    <font>
      <b/>
      <sz val="12"/>
      <color rgb="FF000000"/>
      <name val="&quot;Arial&quot;"/>
    </font>
    <font>
      <b/>
      <sz val="9"/>
      <color rgb="FF000000"/>
      <name val="&quot;Arial&quot;"/>
    </font>
    <font>
      <sz val="9"/>
      <color rgb="FF000000"/>
      <name val="&quot;Arial&quot;"/>
    </font>
    <font>
      <b/>
      <sz val="9"/>
      <name val="&quot;Arial&quot;"/>
    </font>
    <font>
      <sz val="12"/>
      <color rgb="FF000000"/>
      <name val="&quot;Arial&quot;"/>
    </font>
    <font>
      <sz val="12"/>
      <color rgb="FF000000"/>
      <name val="&quot;times new roman&quot;"/>
    </font>
    <font>
      <sz val="11"/>
      <name val="&quot;times new roman&quot;"/>
    </font>
    <font>
      <sz val="11"/>
      <color rgb="FF336699"/>
      <name val="&quot;times new roman&quot;"/>
    </font>
    <font>
      <sz val="11"/>
      <color rgb="FF000000"/>
      <name val="&quot;Helvetica Neue&quot;"/>
    </font>
    <font>
      <b/>
      <sz val="11"/>
      <color rgb="FF000000"/>
      <name val="&quot;Helvetica Neue&quot;"/>
    </font>
    <font>
      <sz val="11"/>
      <color rgb="FF000000"/>
      <name val="Arial"/>
    </font>
  </fonts>
  <fills count="10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0AEA8"/>
        <bgColor rgb="FFF0AEA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CF1E7"/>
        <bgColor rgb="FFDCF1E7"/>
      </patternFill>
    </fill>
    <fill>
      <patternFill patternType="solid">
        <fgColor rgb="FFFFE599"/>
        <bgColor rgb="FFFFE599"/>
      </patternFill>
    </fill>
    <fill>
      <patternFill patternType="solid">
        <fgColor rgb="FFFBFEFC"/>
        <bgColor rgb="FFFBFEFC"/>
      </patternFill>
    </fill>
    <fill>
      <patternFill patternType="solid">
        <fgColor rgb="FFE06666"/>
        <bgColor rgb="FFE06666"/>
      </patternFill>
    </fill>
    <fill>
      <patternFill patternType="solid">
        <fgColor rgb="FFE67C73"/>
        <bgColor rgb="FFE67C73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  <fill>
      <patternFill patternType="solid">
        <fgColor rgb="FFFEFEFE"/>
        <bgColor rgb="FFFEFEFE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6FBF9"/>
        <bgColor rgb="FFF6FBF9"/>
      </patternFill>
    </fill>
    <fill>
      <patternFill patternType="solid">
        <fgColor rgb="FFE0F3EA"/>
        <bgColor rgb="FFE0F3EA"/>
      </patternFill>
    </fill>
    <fill>
      <patternFill patternType="solid">
        <fgColor rgb="FFE7F6EE"/>
        <bgColor rgb="FFE7F6EE"/>
      </patternFill>
    </fill>
    <fill>
      <patternFill patternType="solid">
        <fgColor rgb="FFEBF7F1"/>
        <bgColor rgb="FFEBF7F1"/>
      </patternFill>
    </fill>
    <fill>
      <patternFill patternType="solid">
        <fgColor rgb="FFF4FBF7"/>
        <bgColor rgb="FFF4FBF7"/>
      </patternFill>
    </fill>
    <fill>
      <patternFill patternType="solid">
        <fgColor rgb="FFF6D4D1"/>
        <bgColor rgb="FFF6D4D1"/>
      </patternFill>
    </fill>
    <fill>
      <patternFill patternType="solid">
        <fgColor rgb="FFFBEAE9"/>
        <bgColor rgb="FFFBEAE9"/>
      </patternFill>
    </fill>
    <fill>
      <patternFill patternType="solid">
        <fgColor rgb="FFFBEAE8"/>
        <bgColor rgb="FFFBEAE8"/>
      </patternFill>
    </fill>
    <fill>
      <patternFill patternType="solid">
        <fgColor rgb="FFF6D3D0"/>
        <bgColor rgb="FFF6D3D0"/>
      </patternFill>
    </fill>
    <fill>
      <patternFill patternType="solid">
        <fgColor rgb="FFF9E1DF"/>
        <bgColor rgb="FFF9E1DF"/>
      </patternFill>
    </fill>
    <fill>
      <patternFill patternType="solid">
        <fgColor rgb="FFFAE9E8"/>
        <bgColor rgb="FFFAE9E8"/>
      </patternFill>
    </fill>
    <fill>
      <patternFill patternType="solid">
        <fgColor rgb="FFF8DDDA"/>
        <bgColor rgb="FFF8DDDA"/>
      </patternFill>
    </fill>
    <fill>
      <patternFill patternType="solid">
        <fgColor rgb="FFEDA49D"/>
        <bgColor rgb="FFEDA49D"/>
      </patternFill>
    </fill>
    <fill>
      <patternFill patternType="solid">
        <fgColor rgb="FFF7D7D4"/>
        <bgColor rgb="FFF7D7D4"/>
      </patternFill>
    </fill>
    <fill>
      <patternFill patternType="solid">
        <fgColor rgb="FFF8DEDB"/>
        <bgColor rgb="FFF8DEDB"/>
      </patternFill>
    </fill>
    <fill>
      <patternFill patternType="solid">
        <fgColor rgb="FFFDF5F4"/>
        <bgColor rgb="FFFDF5F4"/>
      </patternFill>
    </fill>
    <fill>
      <patternFill patternType="solid">
        <fgColor rgb="FFFEFFFE"/>
        <bgColor rgb="FFFEFFFE"/>
      </patternFill>
    </fill>
    <fill>
      <patternFill patternType="solid">
        <fgColor rgb="FFFAE9E7"/>
        <bgColor rgb="FFFAE9E7"/>
      </patternFill>
    </fill>
    <fill>
      <patternFill patternType="solid">
        <fgColor rgb="FFF2BEB9"/>
        <bgColor rgb="FFF2BEB9"/>
      </patternFill>
    </fill>
    <fill>
      <patternFill patternType="solid">
        <fgColor rgb="FFFAE8E7"/>
        <bgColor rgb="FFFAE8E7"/>
      </patternFill>
    </fill>
    <fill>
      <patternFill patternType="solid">
        <fgColor rgb="FFF9DFDD"/>
        <bgColor rgb="FFF9DFDD"/>
      </patternFill>
    </fill>
    <fill>
      <patternFill patternType="solid">
        <fgColor rgb="FFFCF1F1"/>
        <bgColor rgb="FFFCF1F1"/>
      </patternFill>
    </fill>
    <fill>
      <patternFill patternType="solid">
        <fgColor rgb="FFFEFFFF"/>
        <bgColor rgb="FFFEFFFF"/>
      </patternFill>
    </fill>
    <fill>
      <patternFill patternType="solid">
        <fgColor rgb="FFFCF2F1"/>
        <bgColor rgb="FFFCF2F1"/>
      </patternFill>
    </fill>
    <fill>
      <patternFill patternType="solid">
        <fgColor rgb="FFF1B8B3"/>
        <bgColor rgb="FFF1B8B3"/>
      </patternFill>
    </fill>
    <fill>
      <patternFill patternType="solid">
        <fgColor rgb="FFF8DAD7"/>
        <bgColor rgb="FFF8DAD7"/>
      </patternFill>
    </fill>
    <fill>
      <patternFill patternType="solid">
        <fgColor rgb="FFFAE5E3"/>
        <bgColor rgb="FFFAE5E3"/>
      </patternFill>
    </fill>
    <fill>
      <patternFill patternType="solid">
        <fgColor rgb="FFFBEBE9"/>
        <bgColor rgb="FFFBEBE9"/>
      </patternFill>
    </fill>
    <fill>
      <patternFill patternType="solid">
        <fgColor rgb="FFFCF0EF"/>
        <bgColor rgb="FFFCF0EF"/>
      </patternFill>
    </fill>
    <fill>
      <patternFill patternType="solid">
        <fgColor rgb="FFF9E3E1"/>
        <bgColor rgb="FFF9E3E1"/>
      </patternFill>
    </fill>
    <fill>
      <patternFill patternType="solid">
        <fgColor rgb="FFEEA6A0"/>
        <bgColor rgb="FFEEA6A0"/>
      </patternFill>
    </fill>
    <fill>
      <patternFill patternType="solid">
        <fgColor rgb="FFF4C6C2"/>
        <bgColor rgb="FFF4C6C2"/>
      </patternFill>
    </fill>
    <fill>
      <patternFill patternType="solid">
        <fgColor rgb="FFF9E0DE"/>
        <bgColor rgb="FFF9E0DE"/>
      </patternFill>
    </fill>
    <fill>
      <patternFill patternType="solid">
        <fgColor rgb="FFF0B2AD"/>
        <bgColor rgb="FFF0B2AD"/>
      </patternFill>
    </fill>
    <fill>
      <patternFill patternType="solid">
        <fgColor rgb="FFF0B4AF"/>
        <bgColor rgb="FFF0B4AF"/>
      </patternFill>
    </fill>
    <fill>
      <patternFill patternType="solid">
        <fgColor rgb="FFEEAAA4"/>
        <bgColor rgb="FFEEAAA4"/>
      </patternFill>
    </fill>
    <fill>
      <patternFill patternType="solid">
        <fgColor rgb="FFEA958E"/>
        <bgColor rgb="FFEA958E"/>
      </patternFill>
    </fill>
    <fill>
      <patternFill patternType="solid">
        <fgColor rgb="FFEA958D"/>
        <bgColor rgb="FFEA958D"/>
      </patternFill>
    </fill>
    <fill>
      <patternFill patternType="solid">
        <fgColor rgb="FFF2BCB7"/>
        <bgColor rgb="FFF2BCB7"/>
      </patternFill>
    </fill>
    <fill>
      <patternFill patternType="solid">
        <fgColor rgb="FFF5CDCA"/>
        <bgColor rgb="FFF5CDCA"/>
      </patternFill>
    </fill>
    <fill>
      <patternFill patternType="solid">
        <fgColor rgb="FFEEAAA5"/>
        <bgColor rgb="FFEEAAA5"/>
      </patternFill>
    </fill>
    <fill>
      <patternFill patternType="solid">
        <fgColor rgb="FFF1B5B0"/>
        <bgColor rgb="FFF1B5B0"/>
      </patternFill>
    </fill>
    <fill>
      <patternFill patternType="solid">
        <fgColor rgb="FFFBEDEC"/>
        <bgColor rgb="FFFBEDEC"/>
      </patternFill>
    </fill>
    <fill>
      <patternFill patternType="solid">
        <fgColor rgb="FFFCF1F0"/>
        <bgColor rgb="FFFCF1F0"/>
      </patternFill>
    </fill>
    <fill>
      <patternFill patternType="solid">
        <fgColor rgb="FFFCF2F2"/>
        <bgColor rgb="FFFCF2F2"/>
      </patternFill>
    </fill>
    <fill>
      <patternFill patternType="solid">
        <fgColor rgb="FFFBECEA"/>
        <bgColor rgb="FFFBECEA"/>
      </patternFill>
    </fill>
    <fill>
      <patternFill patternType="solid">
        <fgColor rgb="FFFDF7F7"/>
        <bgColor rgb="FFFDF7F7"/>
      </patternFill>
    </fill>
    <fill>
      <patternFill patternType="solid">
        <fgColor rgb="FFFBFEFD"/>
        <bgColor rgb="FFFBFEFD"/>
      </patternFill>
    </fill>
    <fill>
      <patternFill patternType="solid">
        <fgColor rgb="FFF1FAF6"/>
        <bgColor rgb="FFF1FAF6"/>
      </patternFill>
    </fill>
    <fill>
      <patternFill patternType="solid">
        <fgColor rgb="FFF5CECB"/>
        <bgColor rgb="FFF5CECB"/>
      </patternFill>
    </fill>
    <fill>
      <patternFill patternType="solid">
        <fgColor rgb="FFFAE8E6"/>
        <bgColor rgb="FFFAE8E6"/>
      </patternFill>
    </fill>
    <fill>
      <patternFill patternType="solid">
        <fgColor rgb="FFEFF9F4"/>
        <bgColor rgb="FFEFF9F4"/>
      </patternFill>
    </fill>
    <fill>
      <patternFill patternType="solid">
        <fgColor rgb="FFF5FBF8"/>
        <bgColor rgb="FFF5FBF8"/>
      </patternFill>
    </fill>
    <fill>
      <patternFill patternType="solid">
        <fgColor rgb="FFF4FBF8"/>
        <bgColor rgb="FFF4FBF8"/>
      </patternFill>
    </fill>
    <fill>
      <patternFill patternType="solid">
        <fgColor rgb="FFF8FCFA"/>
        <bgColor rgb="FFF8FCFA"/>
      </patternFill>
    </fill>
    <fill>
      <patternFill patternType="solid">
        <fgColor rgb="FFF6D2CF"/>
        <bgColor rgb="FFF6D2CF"/>
      </patternFill>
    </fill>
    <fill>
      <patternFill patternType="solid">
        <fgColor rgb="FFE6F5EE"/>
        <bgColor rgb="FFE6F5EE"/>
      </patternFill>
    </fill>
    <fill>
      <patternFill patternType="solid">
        <fgColor rgb="FFE1F3EA"/>
        <bgColor rgb="FFE1F3EA"/>
      </patternFill>
    </fill>
    <fill>
      <patternFill patternType="solid">
        <fgColor rgb="FFEDF8F2"/>
        <bgColor rgb="FFEDF8F2"/>
      </patternFill>
    </fill>
    <fill>
      <patternFill patternType="solid">
        <fgColor rgb="FFD2EDE0"/>
        <bgColor rgb="FFD2EDE0"/>
      </patternFill>
    </fill>
    <fill>
      <patternFill patternType="solid">
        <fgColor rgb="FFCEECDD"/>
        <bgColor rgb="FFCEECDD"/>
      </patternFill>
    </fill>
    <fill>
      <patternFill patternType="solid">
        <fgColor rgb="FFCFECDE"/>
        <bgColor rgb="FFCFECDE"/>
      </patternFill>
    </fill>
    <fill>
      <patternFill patternType="solid">
        <fgColor rgb="FFBCE4D1"/>
        <bgColor rgb="FFBCE4D1"/>
      </patternFill>
    </fill>
    <fill>
      <patternFill patternType="solid">
        <fgColor rgb="FFC7E9D8"/>
        <bgColor rgb="FFC7E9D8"/>
      </patternFill>
    </fill>
    <fill>
      <patternFill patternType="solid">
        <fgColor rgb="FFF9FDFB"/>
        <bgColor rgb="FFF9FDFB"/>
      </patternFill>
    </fill>
    <fill>
      <patternFill patternType="solid">
        <fgColor rgb="FFF3FAF7"/>
        <bgColor rgb="FFF3FAF7"/>
      </patternFill>
    </fill>
    <fill>
      <patternFill patternType="solid">
        <fgColor rgb="FFD5EEE2"/>
        <bgColor rgb="FFD5EEE2"/>
      </patternFill>
    </fill>
    <fill>
      <patternFill patternType="solid">
        <fgColor rgb="FFD0ECDF"/>
        <bgColor rgb="FFD0ECDF"/>
      </patternFill>
    </fill>
    <fill>
      <patternFill patternType="solid">
        <fgColor rgb="FFD4EEE1"/>
        <bgColor rgb="FFD4EEE1"/>
      </patternFill>
    </fill>
    <fill>
      <patternFill patternType="solid">
        <fgColor rgb="FFE3F4EB"/>
        <bgColor rgb="FFE3F4EB"/>
      </patternFill>
    </fill>
    <fill>
      <patternFill patternType="solid">
        <fgColor rgb="FFF6FCF9"/>
        <bgColor rgb="FFF6FCF9"/>
      </patternFill>
    </fill>
    <fill>
      <patternFill patternType="solid">
        <fgColor rgb="FFF5FBF9"/>
        <bgColor rgb="FFF5FBF9"/>
      </patternFill>
    </fill>
    <fill>
      <patternFill patternType="solid">
        <fgColor rgb="FFFF9999"/>
        <bgColor rgb="FFFF9999"/>
      </patternFill>
    </fill>
    <fill>
      <patternFill patternType="solid">
        <fgColor rgb="FF3D85C6"/>
        <bgColor rgb="FF3D85C6"/>
      </patternFill>
    </fill>
    <fill>
      <patternFill patternType="solid">
        <fgColor rgb="FFCCCCCC"/>
        <bgColor rgb="FFCCCCCC"/>
      </patternFill>
    </fill>
    <fill>
      <patternFill patternType="solid">
        <fgColor rgb="FFFDFDFD"/>
        <bgColor rgb="FFFDFDFD"/>
      </patternFill>
    </fill>
    <fill>
      <patternFill patternType="solid">
        <fgColor rgb="FFFBCA99"/>
        <bgColor rgb="FFFBCA99"/>
      </patternFill>
    </fill>
    <fill>
      <patternFill patternType="solid">
        <fgColor rgb="FFDDEBF7"/>
        <bgColor rgb="FFDDEBF7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FF0000"/>
      </right>
      <top/>
      <bottom/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/>
      <right style="thick">
        <color rgb="FFFF0000"/>
      </right>
      <top/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38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7" fontId="0" fillId="0" borderId="5" xfId="0" applyNumberForma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4" fillId="0" borderId="0" xfId="0" applyFont="1"/>
    <xf numFmtId="2" fontId="0" fillId="2" borderId="6" xfId="0" applyNumberFormat="1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5" fillId="4" borderId="8" xfId="0" applyFont="1" applyFill="1" applyBorder="1"/>
    <xf numFmtId="1" fontId="5" fillId="4" borderId="7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5" fillId="4" borderId="11" xfId="0" applyFont="1" applyFill="1" applyBorder="1" applyAlignment="1">
      <alignment horizontal="center"/>
    </xf>
    <xf numFmtId="1" fontId="5" fillId="4" borderId="12" xfId="0" applyNumberFormat="1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13" xfId="0" applyFont="1" applyBorder="1"/>
    <xf numFmtId="1" fontId="6" fillId="0" borderId="13" xfId="0" applyNumberFormat="1" applyFont="1" applyBorder="1" applyAlignment="1">
      <alignment horizontal="center"/>
    </xf>
    <xf numFmtId="0" fontId="7" fillId="0" borderId="0" xfId="0" applyFont="1"/>
    <xf numFmtId="0" fontId="8" fillId="0" borderId="14" xfId="0" applyFont="1" applyBorder="1"/>
    <xf numFmtId="1" fontId="8" fillId="0" borderId="14" xfId="0" applyNumberFormat="1" applyFont="1" applyBorder="1" applyAlignment="1">
      <alignment horizontal="center"/>
    </xf>
    <xf numFmtId="0" fontId="9" fillId="5" borderId="14" xfId="0" applyFont="1" applyFill="1" applyBorder="1"/>
    <xf numFmtId="10" fontId="8" fillId="5" borderId="14" xfId="0" applyNumberFormat="1" applyFont="1" applyFill="1" applyBorder="1" applyAlignment="1">
      <alignment horizontal="center"/>
    </xf>
    <xf numFmtId="0" fontId="10" fillId="0" borderId="0" xfId="0" applyFont="1"/>
    <xf numFmtId="1" fontId="6" fillId="0" borderId="14" xfId="0" applyNumberFormat="1" applyFont="1" applyBorder="1" applyAlignment="1">
      <alignment horizontal="center"/>
    </xf>
    <xf numFmtId="2" fontId="8" fillId="0" borderId="14" xfId="0" applyNumberFormat="1" applyFont="1" applyBorder="1" applyAlignment="1">
      <alignment horizontal="center"/>
    </xf>
    <xf numFmtId="0" fontId="5" fillId="0" borderId="14" xfId="0" applyFont="1" applyBorder="1"/>
    <xf numFmtId="10" fontId="5" fillId="2" borderId="9" xfId="0" applyNumberFormat="1" applyFont="1" applyFill="1" applyBorder="1" applyAlignment="1">
      <alignment horizontal="center" vertical="center"/>
    </xf>
    <xf numFmtId="0" fontId="5" fillId="4" borderId="7" xfId="0" applyFont="1" applyFill="1" applyBorder="1"/>
    <xf numFmtId="1" fontId="5" fillId="6" borderId="7" xfId="0" applyNumberFormat="1" applyFont="1" applyFill="1" applyBorder="1" applyAlignment="1">
      <alignment horizontal="center"/>
    </xf>
    <xf numFmtId="1" fontId="0" fillId="0" borderId="0" xfId="0" applyNumberFormat="1"/>
    <xf numFmtId="166" fontId="1" fillId="0" borderId="0" xfId="0" applyNumberFormat="1" applyFont="1"/>
    <xf numFmtId="15" fontId="8" fillId="0" borderId="14" xfId="0" applyNumberFormat="1" applyFont="1" applyBorder="1"/>
    <xf numFmtId="0" fontId="8" fillId="0" borderId="5" xfId="0" applyFont="1" applyBorder="1"/>
    <xf numFmtId="0" fontId="5" fillId="4" borderId="7" xfId="0" applyFont="1" applyFill="1" applyBorder="1" applyAlignment="1">
      <alignment horizontal="left"/>
    </xf>
    <xf numFmtId="1" fontId="5" fillId="0" borderId="14" xfId="0" applyNumberFormat="1" applyFont="1" applyBorder="1" applyAlignment="1">
      <alignment horizontal="center"/>
    </xf>
    <xf numFmtId="1" fontId="5" fillId="4" borderId="8" xfId="0" applyNumberFormat="1" applyFont="1" applyFill="1" applyBorder="1" applyAlignment="1">
      <alignment horizontal="right"/>
    </xf>
    <xf numFmtId="1" fontId="5" fillId="4" borderId="15" xfId="0" applyNumberFormat="1" applyFont="1" applyFill="1" applyBorder="1" applyAlignment="1">
      <alignment horizontal="left"/>
    </xf>
    <xf numFmtId="1" fontId="5" fillId="4" borderId="16" xfId="0" applyNumberFormat="1" applyFont="1" applyFill="1" applyBorder="1" applyAlignment="1">
      <alignment horizontal="right"/>
    </xf>
    <xf numFmtId="1" fontId="5" fillId="4" borderId="17" xfId="0" applyNumberFormat="1" applyFont="1" applyFill="1" applyBorder="1" applyAlignment="1">
      <alignment horizontal="left"/>
    </xf>
    <xf numFmtId="1" fontId="9" fillId="4" borderId="17" xfId="0" applyNumberFormat="1" applyFont="1" applyFill="1" applyBorder="1" applyAlignment="1">
      <alignment horizontal="left"/>
    </xf>
    <xf numFmtId="1" fontId="11" fillId="0" borderId="14" xfId="0" applyNumberFormat="1" applyFont="1" applyBorder="1" applyAlignment="1">
      <alignment horizontal="center"/>
    </xf>
    <xf numFmtId="1" fontId="5" fillId="4" borderId="4" xfId="0" applyNumberFormat="1" applyFont="1" applyFill="1" applyBorder="1" applyAlignment="1">
      <alignment horizontal="center"/>
    </xf>
    <xf numFmtId="0" fontId="5" fillId="7" borderId="0" xfId="0" applyFont="1" applyFill="1" applyAlignment="1">
      <alignment wrapText="1"/>
    </xf>
    <xf numFmtId="1" fontId="0" fillId="0" borderId="4" xfId="0" applyNumberFormat="1" applyBorder="1" applyAlignment="1">
      <alignment horizontal="center"/>
    </xf>
    <xf numFmtId="10" fontId="1" fillId="0" borderId="0" xfId="0" applyNumberFormat="1" applyFont="1"/>
    <xf numFmtId="10" fontId="8" fillId="5" borderId="4" xfId="0" applyNumberFormat="1" applyFont="1" applyFill="1" applyBorder="1" applyAlignment="1">
      <alignment horizontal="center"/>
    </xf>
    <xf numFmtId="10" fontId="0" fillId="0" borderId="0" xfId="0" applyNumberFormat="1"/>
    <xf numFmtId="1" fontId="8" fillId="0" borderId="14" xfId="0" applyNumberFormat="1" applyFont="1" applyBorder="1"/>
    <xf numFmtId="0" fontId="0" fillId="0" borderId="4" xfId="0" applyBorder="1"/>
    <xf numFmtId="166" fontId="8" fillId="0" borderId="14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/>
    </xf>
    <xf numFmtId="1" fontId="8" fillId="0" borderId="5" xfId="0" applyNumberFormat="1" applyFont="1" applyBorder="1"/>
    <xf numFmtId="1" fontId="8" fillId="0" borderId="4" xfId="0" applyNumberFormat="1" applyFont="1" applyBorder="1" applyAlignment="1">
      <alignment horizontal="center"/>
    </xf>
    <xf numFmtId="2" fontId="7" fillId="8" borderId="0" xfId="0" applyNumberFormat="1" applyFont="1" applyFill="1" applyAlignment="1">
      <alignment horizontal="left"/>
    </xf>
    <xf numFmtId="10" fontId="0" fillId="7" borderId="0" xfId="0" applyNumberFormat="1" applyFill="1"/>
    <xf numFmtId="10" fontId="1" fillId="0" borderId="0" xfId="0" applyNumberFormat="1" applyFont="1" applyAlignment="1">
      <alignment horizontal="center" vertical="center"/>
    </xf>
    <xf numFmtId="0" fontId="0" fillId="7" borderId="4" xfId="0" applyFill="1" applyBorder="1" applyAlignment="1">
      <alignment wrapText="1"/>
    </xf>
    <xf numFmtId="10" fontId="0" fillId="7" borderId="4" xfId="0" applyNumberFormat="1" applyFill="1" applyBorder="1"/>
    <xf numFmtId="2" fontId="1" fillId="0" borderId="0" xfId="0" applyNumberFormat="1" applyFont="1"/>
    <xf numFmtId="0" fontId="0" fillId="7" borderId="0" xfId="0" applyFill="1" applyAlignment="1">
      <alignment wrapText="1"/>
    </xf>
    <xf numFmtId="1" fontId="0" fillId="7" borderId="0" xfId="0" applyNumberFormat="1" applyFill="1"/>
    <xf numFmtId="0" fontId="1" fillId="0" borderId="4" xfId="0" applyFont="1" applyBorder="1"/>
    <xf numFmtId="0" fontId="1" fillId="0" borderId="4" xfId="0" applyFont="1" applyBorder="1" applyAlignment="1">
      <alignment wrapText="1"/>
    </xf>
    <xf numFmtId="167" fontId="0" fillId="0" borderId="4" xfId="0" applyNumberFormat="1" applyBorder="1"/>
    <xf numFmtId="167" fontId="1" fillId="0" borderId="4" xfId="0" applyNumberFormat="1" applyFont="1" applyBorder="1"/>
    <xf numFmtId="2" fontId="0" fillId="0" borderId="4" xfId="0" applyNumberFormat="1" applyBorder="1"/>
    <xf numFmtId="2" fontId="1" fillId="0" borderId="4" xfId="0" applyNumberFormat="1" applyFont="1" applyBorder="1"/>
    <xf numFmtId="168" fontId="1" fillId="0" borderId="0" xfId="0" applyNumberFormat="1" applyFont="1"/>
    <xf numFmtId="1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3" fillId="0" borderId="4" xfId="0" applyFont="1" applyBorder="1"/>
    <xf numFmtId="0" fontId="13" fillId="0" borderId="4" xfId="0" applyFont="1" applyBorder="1" applyAlignment="1">
      <alignment horizontal="center"/>
    </xf>
    <xf numFmtId="1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8" xfId="0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9" borderId="4" xfId="0" applyFill="1" applyBorder="1" applyAlignment="1">
      <alignment horizontal="center" vertical="center" wrapText="1"/>
    </xf>
    <xf numFmtId="1" fontId="0" fillId="9" borderId="4" xfId="0" applyNumberFormat="1" applyFill="1" applyBorder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169" fontId="0" fillId="10" borderId="4" xfId="0" applyNumberForma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5" fillId="9" borderId="4" xfId="0" applyFont="1" applyFill="1" applyBorder="1" applyAlignment="1">
      <alignment horizontal="center" vertical="center" wrapText="1"/>
    </xf>
    <xf numFmtId="1" fontId="7" fillId="9" borderId="4" xfId="0" applyNumberFormat="1" applyFont="1" applyFill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1" fontId="16" fillId="11" borderId="4" xfId="0" applyNumberFormat="1" applyFont="1" applyFill="1" applyBorder="1" applyAlignment="1">
      <alignment horizontal="left" vertical="top" wrapText="1"/>
    </xf>
    <xf numFmtId="1" fontId="0" fillId="11" borderId="4" xfId="0" applyNumberFormat="1" applyFill="1" applyBorder="1" applyAlignment="1">
      <alignment horizontal="left" vertical="top" wrapText="1"/>
    </xf>
    <xf numFmtId="169" fontId="0" fillId="0" borderId="19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/>
    <xf numFmtId="169" fontId="0" fillId="0" borderId="0" xfId="0" applyNumberFormat="1" applyAlignment="1">
      <alignment horizontal="center" vertical="center"/>
    </xf>
    <xf numFmtId="1" fontId="18" fillId="0" borderId="0" xfId="0" applyNumberFormat="1" applyFont="1" applyAlignment="1">
      <alignment horizontal="right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" fontId="14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9" fontId="0" fillId="14" borderId="0" xfId="0" applyNumberFormat="1" applyFill="1" applyAlignment="1">
      <alignment horizontal="center" vertical="center"/>
    </xf>
    <xf numFmtId="1" fontId="1" fillId="14" borderId="0" xfId="0" applyNumberFormat="1" applyFont="1" applyFill="1" applyAlignment="1">
      <alignment horizontal="center"/>
    </xf>
    <xf numFmtId="1" fontId="14" fillId="14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0" fontId="14" fillId="0" borderId="0" xfId="0" applyFont="1" applyAlignment="1">
      <alignment horizontal="right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1" fillId="0" borderId="0" xfId="0" applyFont="1" applyAlignment="1">
      <alignment horizontal="right"/>
    </xf>
    <xf numFmtId="169" fontId="0" fillId="2" borderId="0" xfId="0" applyNumberFormat="1" applyFill="1" applyAlignment="1">
      <alignment horizontal="center" vertical="center"/>
    </xf>
    <xf numFmtId="0" fontId="7" fillId="7" borderId="0" xfId="0" applyFont="1" applyFill="1" applyAlignment="1">
      <alignment horizontal="right" vertical="center"/>
    </xf>
    <xf numFmtId="0" fontId="7" fillId="7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 vertical="center"/>
    </xf>
    <xf numFmtId="0" fontId="1" fillId="7" borderId="0" xfId="0" applyFont="1" applyFill="1"/>
    <xf numFmtId="169" fontId="0" fillId="21" borderId="0" xfId="0" applyNumberFormat="1" applyFill="1" applyAlignment="1">
      <alignment horizontal="center" vertical="center"/>
    </xf>
    <xf numFmtId="0" fontId="1" fillId="21" borderId="0" xfId="0" applyFont="1" applyFill="1"/>
    <xf numFmtId="169" fontId="10" fillId="0" borderId="0" xfId="0" applyNumberFormat="1" applyFont="1" applyAlignment="1">
      <alignment horizontal="center" vertical="center"/>
    </xf>
    <xf numFmtId="0" fontId="20" fillId="0" borderId="0" xfId="0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wrapText="1"/>
    </xf>
    <xf numFmtId="1" fontId="0" fillId="0" borderId="4" xfId="0" applyNumberFormat="1" applyBorder="1" applyAlignment="1">
      <alignment horizontal="left" vertical="top" wrapText="1"/>
    </xf>
    <xf numFmtId="10" fontId="1" fillId="0" borderId="4" xfId="0" applyNumberFormat="1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21" xfId="0" applyBorder="1"/>
    <xf numFmtId="3" fontId="1" fillId="0" borderId="0" xfId="0" applyNumberFormat="1" applyFont="1"/>
    <xf numFmtId="165" fontId="0" fillId="7" borderId="0" xfId="0" applyNumberFormat="1" applyFill="1" applyAlignment="1">
      <alignment horizontal="center" vertical="center"/>
    </xf>
    <xf numFmtId="179" fontId="1" fillId="0" borderId="0" xfId="0" applyNumberFormat="1" applyFont="1"/>
    <xf numFmtId="10" fontId="1" fillId="0" borderId="0" xfId="0" applyNumberFormat="1" applyFont="1" applyAlignment="1">
      <alignment horizontal="center"/>
    </xf>
    <xf numFmtId="166" fontId="0" fillId="0" borderId="4" xfId="0" applyNumberFormat="1" applyBorder="1"/>
    <xf numFmtId="4" fontId="1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17" fillId="0" borderId="0" xfId="0" applyFont="1"/>
    <xf numFmtId="0" fontId="0" fillId="0" borderId="24" xfId="0" applyBorder="1" applyAlignment="1">
      <alignment horizontal="right"/>
    </xf>
    <xf numFmtId="0" fontId="23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0" fontId="8" fillId="0" borderId="4" xfId="0" applyFont="1" applyBorder="1" applyAlignment="1">
      <alignment horizontal="left" vertical="top"/>
    </xf>
    <xf numFmtId="49" fontId="0" fillId="0" borderId="0" xfId="0" applyNumberFormat="1"/>
    <xf numFmtId="9" fontId="1" fillId="0" borderId="0" xfId="0" applyNumberFormat="1" applyFont="1" applyAlignment="1">
      <alignment horizontal="center"/>
    </xf>
    <xf numFmtId="9" fontId="1" fillId="0" borderId="0" xfId="0" applyNumberFormat="1" applyFont="1"/>
    <xf numFmtId="0" fontId="0" fillId="0" borderId="5" xfId="0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5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17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20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6" borderId="0" xfId="0" applyFill="1"/>
    <xf numFmtId="0" fontId="0" fillId="13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4" borderId="26" xfId="0" applyFill="1" applyBorder="1"/>
    <xf numFmtId="0" fontId="0" fillId="2" borderId="0" xfId="0" applyFill="1" applyAlignment="1">
      <alignment horizontal="right"/>
    </xf>
    <xf numFmtId="185" fontId="21" fillId="6" borderId="0" xfId="0" applyNumberFormat="1" applyFont="1" applyFill="1"/>
    <xf numFmtId="3" fontId="0" fillId="0" borderId="4" xfId="0" applyNumberFormat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3" xfId="0" applyBorder="1"/>
    <xf numFmtId="167" fontId="0" fillId="96" borderId="0" xfId="0" applyNumberFormat="1" applyFill="1" applyAlignment="1">
      <alignment horizontal="left"/>
    </xf>
    <xf numFmtId="0" fontId="0" fillId="12" borderId="4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0" borderId="22" xfId="0" applyBorder="1" applyAlignment="1">
      <alignment wrapText="1"/>
    </xf>
    <xf numFmtId="0" fontId="0" fillId="0" borderId="14" xfId="0" applyBorder="1" applyAlignment="1">
      <alignment wrapText="1"/>
    </xf>
    <xf numFmtId="0" fontId="16" fillId="12" borderId="4" xfId="0" applyFont="1" applyFill="1" applyBorder="1" applyAlignment="1">
      <alignment horizontal="center"/>
    </xf>
    <xf numFmtId="0" fontId="24" fillId="0" borderId="0" xfId="0" applyFont="1" applyAlignment="1">
      <alignment wrapText="1"/>
    </xf>
    <xf numFmtId="3" fontId="0" fillId="22" borderId="4" xfId="0" applyNumberFormat="1" applyFill="1" applyBorder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0" fillId="0" borderId="21" xfId="0" applyBorder="1" applyAlignment="1">
      <alignment horizontal="left"/>
    </xf>
    <xf numFmtId="10" fontId="1" fillId="0" borderId="4" xfId="0" applyNumberFormat="1" applyFont="1" applyBorder="1" applyAlignment="1">
      <alignment horizontal="center"/>
    </xf>
    <xf numFmtId="10" fontId="1" fillId="22" borderId="4" xfId="0" applyNumberFormat="1" applyFont="1" applyFill="1" applyBorder="1" applyAlignment="1">
      <alignment horizontal="center"/>
    </xf>
    <xf numFmtId="10" fontId="1" fillId="97" borderId="4" xfId="0" applyNumberFormat="1" applyFont="1" applyFill="1" applyBorder="1" applyAlignment="1">
      <alignment horizontal="center"/>
    </xf>
    <xf numFmtId="10" fontId="20" fillId="0" borderId="4" xfId="0" applyNumberFormat="1" applyFont="1" applyBorder="1" applyAlignment="1">
      <alignment horizontal="center"/>
    </xf>
    <xf numFmtId="186" fontId="20" fillId="0" borderId="4" xfId="0" applyNumberFormat="1" applyFont="1" applyBorder="1" applyAlignment="1">
      <alignment horizontal="center"/>
    </xf>
    <xf numFmtId="167" fontId="1" fillId="0" borderId="0" xfId="0" applyNumberFormat="1" applyFont="1"/>
    <xf numFmtId="0" fontId="1" fillId="7" borderId="1" xfId="0" applyFont="1" applyFill="1" applyBorder="1" applyAlignment="1">
      <alignment wrapText="1"/>
    </xf>
    <xf numFmtId="10" fontId="1" fillId="7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10" fontId="1" fillId="2" borderId="4" xfId="0" applyNumberFormat="1" applyFont="1" applyFill="1" applyBorder="1" applyAlignment="1">
      <alignment horizontal="center"/>
    </xf>
    <xf numFmtId="165" fontId="1" fillId="5" borderId="4" xfId="0" applyNumberFormat="1" applyFont="1" applyFill="1" applyBorder="1"/>
    <xf numFmtId="10" fontId="1" fillId="5" borderId="4" xfId="0" applyNumberFormat="1" applyFont="1" applyFill="1" applyBorder="1"/>
    <xf numFmtId="186" fontId="1" fillId="5" borderId="4" xfId="0" applyNumberFormat="1" applyFont="1" applyFill="1" applyBorder="1"/>
    <xf numFmtId="0" fontId="1" fillId="2" borderId="4" xfId="0" applyFont="1" applyFill="1" applyBorder="1" applyAlignment="1">
      <alignment horizontal="left" wrapText="1"/>
    </xf>
    <xf numFmtId="0" fontId="1" fillId="0" borderId="1" xfId="0" applyFont="1" applyBorder="1"/>
    <xf numFmtId="0" fontId="7" fillId="0" borderId="27" xfId="0" applyFont="1" applyBorder="1"/>
    <xf numFmtId="165" fontId="13" fillId="5" borderId="28" xfId="0" applyNumberFormat="1" applyFont="1" applyFill="1" applyBorder="1" applyAlignment="1">
      <alignment horizontal="center" vertical="center"/>
    </xf>
    <xf numFmtId="165" fontId="13" fillId="0" borderId="29" xfId="0" applyNumberFormat="1" applyFont="1" applyBorder="1" applyAlignment="1">
      <alignment horizontal="center" vertical="center"/>
    </xf>
    <xf numFmtId="0" fontId="25" fillId="0" borderId="30" xfId="0" applyFont="1" applyBorder="1"/>
    <xf numFmtId="0" fontId="1" fillId="0" borderId="28" xfId="0" applyFont="1" applyBorder="1"/>
    <xf numFmtId="0" fontId="1" fillId="0" borderId="29" xfId="0" applyFont="1" applyBorder="1"/>
    <xf numFmtId="165" fontId="1" fillId="98" borderId="4" xfId="0" applyNumberFormat="1" applyFont="1" applyFill="1" applyBorder="1" applyAlignment="1">
      <alignment horizontal="left"/>
    </xf>
    <xf numFmtId="10" fontId="1" fillId="98" borderId="4" xfId="0" applyNumberFormat="1" applyFont="1" applyFill="1" applyBorder="1" applyAlignment="1">
      <alignment horizontal="center"/>
    </xf>
    <xf numFmtId="0" fontId="1" fillId="98" borderId="0" xfId="0" applyFont="1" applyFill="1"/>
    <xf numFmtId="0" fontId="0" fillId="0" borderId="31" xfId="0" applyBorder="1"/>
    <xf numFmtId="168" fontId="7" fillId="5" borderId="4" xfId="0" applyNumberFormat="1" applyFont="1" applyFill="1" applyBorder="1"/>
    <xf numFmtId="186" fontId="26" fillId="5" borderId="0" xfId="0" applyNumberFormat="1" applyFont="1" applyFill="1" applyAlignment="1">
      <alignment horizontal="center"/>
    </xf>
    <xf numFmtId="186" fontId="26" fillId="0" borderId="32" xfId="0" applyNumberFormat="1" applyFont="1" applyBorder="1" applyAlignment="1">
      <alignment horizontal="center"/>
    </xf>
    <xf numFmtId="0" fontId="27" fillId="0" borderId="31" xfId="0" applyFont="1" applyBorder="1"/>
    <xf numFmtId="0" fontId="27" fillId="0" borderId="33" xfId="0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186" fontId="7" fillId="5" borderId="4" xfId="0" applyNumberFormat="1" applyFont="1" applyFill="1" applyBorder="1"/>
    <xf numFmtId="0" fontId="28" fillId="0" borderId="31" xfId="0" applyFont="1" applyBorder="1"/>
    <xf numFmtId="0" fontId="27" fillId="2" borderId="20" xfId="0" applyFont="1" applyFill="1" applyBorder="1" applyAlignment="1">
      <alignment horizontal="right" wrapText="1"/>
    </xf>
    <xf numFmtId="0" fontId="27" fillId="2" borderId="34" xfId="0" applyFont="1" applyFill="1" applyBorder="1" applyAlignment="1">
      <alignment horizontal="right" wrapText="1"/>
    </xf>
    <xf numFmtId="168" fontId="26" fillId="5" borderId="0" xfId="0" applyNumberFormat="1" applyFont="1" applyFill="1" applyAlignment="1">
      <alignment horizontal="center"/>
    </xf>
    <xf numFmtId="2" fontId="27" fillId="7" borderId="20" xfId="0" applyNumberFormat="1" applyFont="1" applyFill="1" applyBorder="1" applyAlignment="1">
      <alignment horizontal="right"/>
    </xf>
    <xf numFmtId="1" fontId="27" fillId="0" borderId="34" xfId="0" applyNumberFormat="1" applyFont="1" applyBorder="1" applyAlignment="1">
      <alignment horizontal="right"/>
    </xf>
    <xf numFmtId="165" fontId="1" fillId="98" borderId="4" xfId="0" applyNumberFormat="1" applyFont="1" applyFill="1" applyBorder="1" applyAlignment="1">
      <alignment horizontal="left" wrapText="1"/>
    </xf>
    <xf numFmtId="0" fontId="0" fillId="0" borderId="35" xfId="0" applyBorder="1"/>
    <xf numFmtId="186" fontId="7" fillId="5" borderId="36" xfId="0" applyNumberFormat="1" applyFont="1" applyFill="1" applyBorder="1"/>
    <xf numFmtId="186" fontId="26" fillId="5" borderId="37" xfId="0" applyNumberFormat="1" applyFont="1" applyFill="1" applyBorder="1" applyAlignment="1">
      <alignment horizontal="center"/>
    </xf>
    <xf numFmtId="186" fontId="26" fillId="0" borderId="38" xfId="0" applyNumberFormat="1" applyFont="1" applyBorder="1" applyAlignment="1">
      <alignment horizontal="center"/>
    </xf>
    <xf numFmtId="177" fontId="27" fillId="7" borderId="20" xfId="0" applyNumberFormat="1" applyFont="1" applyFill="1" applyBorder="1" applyAlignment="1">
      <alignment horizontal="right"/>
    </xf>
    <xf numFmtId="165" fontId="1" fillId="0" borderId="4" xfId="0" applyNumberFormat="1" applyFont="1" applyBorder="1" applyAlignment="1">
      <alignment horizontal="left"/>
    </xf>
    <xf numFmtId="2" fontId="29" fillId="7" borderId="20" xfId="0" applyNumberFormat="1" applyFont="1" applyFill="1" applyBorder="1" applyAlignment="1">
      <alignment horizontal="right"/>
    </xf>
    <xf numFmtId="166" fontId="29" fillId="0" borderId="34" xfId="0" applyNumberFormat="1" applyFont="1" applyBorder="1" applyAlignment="1">
      <alignment horizontal="right"/>
    </xf>
    <xf numFmtId="1" fontId="29" fillId="23" borderId="20" xfId="0" applyNumberFormat="1" applyFont="1" applyFill="1" applyBorder="1" applyAlignment="1">
      <alignment horizontal="right"/>
    </xf>
    <xf numFmtId="1" fontId="29" fillId="0" borderId="34" xfId="0" applyNumberFormat="1" applyFont="1" applyBorder="1" applyAlignment="1">
      <alignment horizontal="right"/>
    </xf>
    <xf numFmtId="0" fontId="29" fillId="23" borderId="20" xfId="0" applyFont="1" applyFill="1" applyBorder="1" applyAlignment="1">
      <alignment horizontal="right"/>
    </xf>
    <xf numFmtId="0" fontId="29" fillId="0" borderId="34" xfId="0" applyFont="1" applyBorder="1" applyAlignment="1">
      <alignment horizontal="right"/>
    </xf>
    <xf numFmtId="2" fontId="29" fillId="23" borderId="20" xfId="0" applyNumberFormat="1" applyFont="1" applyFill="1" applyBorder="1" applyAlignment="1">
      <alignment horizontal="right"/>
    </xf>
    <xf numFmtId="0" fontId="25" fillId="0" borderId="39" xfId="0" applyFont="1" applyBorder="1"/>
    <xf numFmtId="0" fontId="1" fillId="0" borderId="32" xfId="0" applyFont="1" applyBorder="1"/>
    <xf numFmtId="186" fontId="1" fillId="0" borderId="4" xfId="0" applyNumberFormat="1" applyFont="1" applyBorder="1"/>
    <xf numFmtId="165" fontId="1" fillId="0" borderId="0" xfId="0" applyNumberFormat="1" applyFont="1"/>
    <xf numFmtId="168" fontId="1" fillId="0" borderId="0" xfId="0" applyNumberFormat="1" applyFont="1" applyAlignment="1">
      <alignment horizontal="center" vertical="center"/>
    </xf>
    <xf numFmtId="10" fontId="30" fillId="0" borderId="4" xfId="0" applyNumberFormat="1" applyFont="1" applyBorder="1" applyAlignment="1">
      <alignment horizontal="center" vertical="top"/>
    </xf>
    <xf numFmtId="0" fontId="28" fillId="0" borderId="31" xfId="0" applyFont="1" applyBorder="1" applyAlignment="1">
      <alignment wrapText="1"/>
    </xf>
    <xf numFmtId="0" fontId="7" fillId="0" borderId="4" xfId="0" applyFont="1" applyBorder="1"/>
    <xf numFmtId="3" fontId="0" fillId="0" borderId="4" xfId="0" applyNumberFormat="1" applyBorder="1"/>
    <xf numFmtId="0" fontId="28" fillId="0" borderId="35" xfId="0" applyFont="1" applyBorder="1"/>
    <xf numFmtId="10" fontId="30" fillId="0" borderId="36" xfId="0" applyNumberFormat="1" applyFont="1" applyBorder="1" applyAlignment="1">
      <alignment horizontal="center" vertical="top"/>
    </xf>
    <xf numFmtId="0" fontId="1" fillId="0" borderId="38" xfId="0" applyFont="1" applyBorder="1"/>
    <xf numFmtId="0" fontId="1" fillId="0" borderId="4" xfId="0" applyFont="1" applyBorder="1" applyAlignment="1">
      <alignment horizontal="right" vertical="top"/>
    </xf>
    <xf numFmtId="4" fontId="1" fillId="0" borderId="4" xfId="0" applyNumberFormat="1" applyFont="1" applyBorder="1" applyAlignment="1">
      <alignment horizontal="right" vertical="top"/>
    </xf>
    <xf numFmtId="4" fontId="31" fillId="99" borderId="0" xfId="0" applyNumberFormat="1" applyFont="1" applyFill="1"/>
    <xf numFmtId="2" fontId="1" fillId="0" borderId="4" xfId="0" applyNumberFormat="1" applyFont="1" applyBorder="1" applyAlignment="1">
      <alignment horizontal="right"/>
    </xf>
    <xf numFmtId="3" fontId="0" fillId="23" borderId="4" xfId="0" applyNumberFormat="1" applyFill="1" applyBorder="1" applyAlignment="1">
      <alignment horizontal="center"/>
    </xf>
    <xf numFmtId="0" fontId="32" fillId="99" borderId="0" xfId="0" applyFont="1" applyFill="1" applyAlignment="1">
      <alignment vertical="top"/>
    </xf>
    <xf numFmtId="0" fontId="32" fillId="99" borderId="0" xfId="0" applyFont="1" applyFill="1" applyAlignment="1">
      <alignment horizontal="right" vertical="top"/>
    </xf>
    <xf numFmtId="4" fontId="32" fillId="99" borderId="0" xfId="0" applyNumberFormat="1" applyFont="1" applyFill="1" applyAlignment="1">
      <alignment horizontal="right" vertical="top"/>
    </xf>
    <xf numFmtId="4" fontId="33" fillId="99" borderId="0" xfId="0" applyNumberFormat="1" applyFont="1" applyFill="1" applyAlignment="1">
      <alignment horizontal="right" vertical="top"/>
    </xf>
    <xf numFmtId="0" fontId="2" fillId="6" borderId="20" xfId="0" applyFont="1" applyFill="1" applyBorder="1"/>
    <xf numFmtId="0" fontId="2" fillId="6" borderId="5" xfId="0" applyFont="1" applyFill="1" applyBorder="1"/>
    <xf numFmtId="0" fontId="2" fillId="2" borderId="23" xfId="0" applyFont="1" applyFill="1" applyBorder="1"/>
    <xf numFmtId="0" fontId="2" fillId="2" borderId="0" xfId="0" applyFont="1" applyFill="1"/>
    <xf numFmtId="0" fontId="2" fillId="6" borderId="0" xfId="0" applyFont="1" applyFill="1"/>
    <xf numFmtId="0" fontId="2" fillId="100" borderId="0" xfId="0" applyFont="1" applyFill="1"/>
    <xf numFmtId="0" fontId="2" fillId="100" borderId="23" xfId="0" applyFont="1" applyFill="1" applyBorder="1"/>
    <xf numFmtId="0" fontId="2" fillId="0" borderId="5" xfId="0" applyFont="1" applyBorder="1" applyAlignment="1">
      <alignment horizontal="left"/>
    </xf>
    <xf numFmtId="0" fontId="2" fillId="0" borderId="20" xfId="0" applyFont="1" applyBorder="1"/>
    <xf numFmtId="0" fontId="2" fillId="0" borderId="23" xfId="0" applyFont="1" applyBorder="1"/>
    <xf numFmtId="169" fontId="2" fillId="0" borderId="5" xfId="0" applyNumberFormat="1" applyFont="1" applyBorder="1" applyAlignment="1">
      <alignment horizontal="right"/>
    </xf>
    <xf numFmtId="0" fontId="2" fillId="0" borderId="22" xfId="0" applyFont="1" applyBorder="1"/>
    <xf numFmtId="0" fontId="34" fillId="101" borderId="4" xfId="0" applyFont="1" applyFill="1" applyBorder="1" applyAlignment="1">
      <alignment horizontal="left" vertical="top"/>
    </xf>
    <xf numFmtId="0" fontId="34" fillId="101" borderId="4" xfId="0" applyFont="1" applyFill="1" applyBorder="1" applyAlignment="1">
      <alignment horizontal="left" vertical="top" wrapText="1"/>
    </xf>
    <xf numFmtId="0" fontId="34" fillId="101" borderId="4" xfId="0" applyFont="1" applyFill="1" applyBorder="1" applyAlignment="1">
      <alignment vertical="top" wrapText="1"/>
    </xf>
    <xf numFmtId="0" fontId="36" fillId="101" borderId="4" xfId="0" applyFont="1" applyFill="1" applyBorder="1" applyAlignment="1">
      <alignment vertical="top" wrapText="1"/>
    </xf>
    <xf numFmtId="175" fontId="34" fillId="22" borderId="4" xfId="0" applyNumberFormat="1" applyFont="1" applyFill="1" applyBorder="1" applyAlignment="1">
      <alignment horizontal="left" vertical="top"/>
    </xf>
    <xf numFmtId="0" fontId="34" fillId="22" borderId="4" xfId="0" applyFont="1" applyFill="1" applyBorder="1" applyAlignment="1">
      <alignment horizontal="right" vertical="top"/>
    </xf>
    <xf numFmtId="175" fontId="34" fillId="0" borderId="4" xfId="0" applyNumberFormat="1" applyFont="1" applyBorder="1" applyAlignment="1">
      <alignment horizontal="left" vertical="top"/>
    </xf>
    <xf numFmtId="0" fontId="34" fillId="0" borderId="4" xfId="0" applyFont="1" applyBorder="1" applyAlignment="1">
      <alignment horizontal="right" vertical="top"/>
    </xf>
    <xf numFmtId="179" fontId="34" fillId="0" borderId="4" xfId="0" applyNumberFormat="1" applyFont="1" applyBorder="1" applyAlignment="1">
      <alignment horizontal="left" vertical="top"/>
    </xf>
    <xf numFmtId="0" fontId="34" fillId="22" borderId="4" xfId="0" applyFont="1" applyFill="1" applyBorder="1" applyAlignment="1">
      <alignment horizontal="left" vertical="top"/>
    </xf>
    <xf numFmtId="0" fontId="34" fillId="0" borderId="4" xfId="0" applyFont="1" applyBorder="1" applyAlignment="1">
      <alignment horizontal="left" vertical="top"/>
    </xf>
    <xf numFmtId="0" fontId="34" fillId="22" borderId="4" xfId="0" applyFont="1" applyFill="1" applyBorder="1" applyAlignment="1">
      <alignment vertical="top"/>
    </xf>
    <xf numFmtId="0" fontId="34" fillId="0" borderId="4" xfId="0" applyFont="1" applyBorder="1" applyAlignment="1">
      <alignment vertical="top"/>
    </xf>
    <xf numFmtId="187" fontId="34" fillId="0" borderId="4" xfId="0" applyNumberFormat="1" applyFont="1" applyBorder="1" applyAlignment="1">
      <alignment horizontal="left" vertical="top"/>
    </xf>
    <xf numFmtId="187" fontId="34" fillId="22" borderId="4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49" fontId="34" fillId="0" borderId="4" xfId="0" applyNumberFormat="1" applyFont="1" applyBorder="1" applyAlignment="1">
      <alignment horizontal="left" vertical="top"/>
    </xf>
    <xf numFmtId="188" fontId="34" fillId="22" borderId="4" xfId="0" applyNumberFormat="1" applyFont="1" applyFill="1" applyBorder="1" applyAlignment="1">
      <alignment horizontal="left" vertical="top"/>
    </xf>
    <xf numFmtId="188" fontId="34" fillId="0" borderId="4" xfId="0" applyNumberFormat="1" applyFont="1" applyBorder="1" applyAlignment="1">
      <alignment horizontal="left" vertical="top"/>
    </xf>
    <xf numFmtId="0" fontId="1" fillId="0" borderId="2" xfId="0" applyFont="1" applyBorder="1"/>
    <xf numFmtId="0" fontId="1" fillId="0" borderId="3" xfId="0" applyFont="1" applyBorder="1"/>
    <xf numFmtId="0" fontId="1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22" fillId="0" borderId="1" xfId="0" applyFont="1" applyBorder="1" applyAlignment="1">
      <alignment horizontal="center"/>
    </xf>
    <xf numFmtId="0" fontId="2" fillId="6" borderId="1" xfId="0" applyFont="1" applyFill="1" applyBorder="1"/>
    <xf numFmtId="0" fontId="2" fillId="6" borderId="23" xfId="0" applyFont="1" applyFill="1" applyBorder="1"/>
    <xf numFmtId="0" fontId="1" fillId="0" borderId="23" xfId="0" applyFont="1" applyBorder="1"/>
    <xf numFmtId="0" fontId="1" fillId="0" borderId="20" xfId="0" applyFont="1" applyBorder="1"/>
    <xf numFmtId="0" fontId="35" fillId="101" borderId="1" xfId="0" applyFont="1" applyFill="1" applyBorder="1" applyAlignment="1">
      <alignment vertical="top"/>
    </xf>
  </cellXfs>
  <cellStyles count="1">
    <cellStyle name="Normal" xfId="0" builtinId="0"/>
  </cellStyles>
  <dxfs count="13">
    <dxf>
      <fill>
        <patternFill patternType="solid">
          <fgColor rgb="FFFF9900"/>
          <bgColor rgb="FFFF99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NewDCSGData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Trend-style" pivot="0" count="2" xr9:uid="{00000000-0011-0000-FFFF-FFFF01000000}">
      <tableStyleElement type="firstRowStripe" dxfId="9"/>
      <tableStyleElement type="secondRowStripe" dxfId="8"/>
    </tableStyle>
    <tableStyle name="Trend-style 2" pivot="0" count="2" xr9:uid="{00000000-0011-0000-FFFF-FFFF02000000}"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'daily generation and demand'!$A$706:$A$823</c:f>
              <c:numCache>
                <c:formatCode>d"-"mmm"-"yyyy</c:formatCode>
                <c:ptCount val="118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  <c:pt idx="31">
                  <c:v>43191</c:v>
                </c:pt>
                <c:pt idx="32">
                  <c:v>43192</c:v>
                </c:pt>
                <c:pt idx="33">
                  <c:v>43193</c:v>
                </c:pt>
                <c:pt idx="34">
                  <c:v>43194</c:v>
                </c:pt>
                <c:pt idx="35">
                  <c:v>43195</c:v>
                </c:pt>
                <c:pt idx="36">
                  <c:v>43196</c:v>
                </c:pt>
                <c:pt idx="37">
                  <c:v>43197</c:v>
                </c:pt>
                <c:pt idx="38">
                  <c:v>43198</c:v>
                </c:pt>
                <c:pt idx="39">
                  <c:v>43199</c:v>
                </c:pt>
                <c:pt idx="40">
                  <c:v>43200</c:v>
                </c:pt>
                <c:pt idx="41">
                  <c:v>43201</c:v>
                </c:pt>
                <c:pt idx="42">
                  <c:v>43202</c:v>
                </c:pt>
                <c:pt idx="43">
                  <c:v>43203</c:v>
                </c:pt>
                <c:pt idx="44">
                  <c:v>43204</c:v>
                </c:pt>
                <c:pt idx="45">
                  <c:v>43205</c:v>
                </c:pt>
                <c:pt idx="46">
                  <c:v>43206</c:v>
                </c:pt>
                <c:pt idx="47">
                  <c:v>43207</c:v>
                </c:pt>
                <c:pt idx="48">
                  <c:v>43208</c:v>
                </c:pt>
                <c:pt idx="49">
                  <c:v>43209</c:v>
                </c:pt>
                <c:pt idx="50">
                  <c:v>43210</c:v>
                </c:pt>
                <c:pt idx="51">
                  <c:v>43211</c:v>
                </c:pt>
                <c:pt idx="52">
                  <c:v>43212</c:v>
                </c:pt>
                <c:pt idx="53">
                  <c:v>43213</c:v>
                </c:pt>
                <c:pt idx="54">
                  <c:v>43214</c:v>
                </c:pt>
                <c:pt idx="55">
                  <c:v>43215</c:v>
                </c:pt>
                <c:pt idx="56">
                  <c:v>43216</c:v>
                </c:pt>
                <c:pt idx="57">
                  <c:v>43217</c:v>
                </c:pt>
                <c:pt idx="58">
                  <c:v>43218</c:v>
                </c:pt>
                <c:pt idx="59">
                  <c:v>43219</c:v>
                </c:pt>
                <c:pt idx="60">
                  <c:v>43220</c:v>
                </c:pt>
                <c:pt idx="61">
                  <c:v>43221</c:v>
                </c:pt>
                <c:pt idx="62">
                  <c:v>43222</c:v>
                </c:pt>
                <c:pt idx="63">
                  <c:v>43223</c:v>
                </c:pt>
                <c:pt idx="64">
                  <c:v>43224</c:v>
                </c:pt>
                <c:pt idx="65">
                  <c:v>43225</c:v>
                </c:pt>
                <c:pt idx="66">
                  <c:v>43226</c:v>
                </c:pt>
                <c:pt idx="67">
                  <c:v>43227</c:v>
                </c:pt>
                <c:pt idx="68">
                  <c:v>43228</c:v>
                </c:pt>
                <c:pt idx="69">
                  <c:v>43229</c:v>
                </c:pt>
                <c:pt idx="70">
                  <c:v>43230</c:v>
                </c:pt>
                <c:pt idx="71">
                  <c:v>43231</c:v>
                </c:pt>
                <c:pt idx="72">
                  <c:v>43232</c:v>
                </c:pt>
                <c:pt idx="73">
                  <c:v>43233</c:v>
                </c:pt>
                <c:pt idx="74">
                  <c:v>43234</c:v>
                </c:pt>
                <c:pt idx="75">
                  <c:v>43235</c:v>
                </c:pt>
                <c:pt idx="76">
                  <c:v>43236</c:v>
                </c:pt>
                <c:pt idx="77">
                  <c:v>43237</c:v>
                </c:pt>
                <c:pt idx="78">
                  <c:v>43238</c:v>
                </c:pt>
                <c:pt idx="79">
                  <c:v>43239</c:v>
                </c:pt>
                <c:pt idx="80">
                  <c:v>43240</c:v>
                </c:pt>
                <c:pt idx="81">
                  <c:v>43241</c:v>
                </c:pt>
                <c:pt idx="82">
                  <c:v>43242</c:v>
                </c:pt>
                <c:pt idx="83">
                  <c:v>43243</c:v>
                </c:pt>
                <c:pt idx="84">
                  <c:v>43244</c:v>
                </c:pt>
                <c:pt idx="85">
                  <c:v>43245</c:v>
                </c:pt>
                <c:pt idx="86">
                  <c:v>43246</c:v>
                </c:pt>
                <c:pt idx="87">
                  <c:v>43247</c:v>
                </c:pt>
                <c:pt idx="88">
                  <c:v>43248</c:v>
                </c:pt>
                <c:pt idx="89">
                  <c:v>43249</c:v>
                </c:pt>
                <c:pt idx="90">
                  <c:v>43250</c:v>
                </c:pt>
                <c:pt idx="91">
                  <c:v>43251</c:v>
                </c:pt>
                <c:pt idx="92">
                  <c:v>43252</c:v>
                </c:pt>
                <c:pt idx="93">
                  <c:v>43253</c:v>
                </c:pt>
                <c:pt idx="94">
                  <c:v>43254</c:v>
                </c:pt>
                <c:pt idx="95">
                  <c:v>43255</c:v>
                </c:pt>
                <c:pt idx="96">
                  <c:v>43256</c:v>
                </c:pt>
                <c:pt idx="97">
                  <c:v>43257</c:v>
                </c:pt>
                <c:pt idx="98">
                  <c:v>43258</c:v>
                </c:pt>
                <c:pt idx="99">
                  <c:v>43259</c:v>
                </c:pt>
                <c:pt idx="100">
                  <c:v>43260</c:v>
                </c:pt>
                <c:pt idx="101">
                  <c:v>43261</c:v>
                </c:pt>
                <c:pt idx="102">
                  <c:v>43262</c:v>
                </c:pt>
                <c:pt idx="103">
                  <c:v>43263</c:v>
                </c:pt>
                <c:pt idx="104">
                  <c:v>43264</c:v>
                </c:pt>
                <c:pt idx="105">
                  <c:v>43265</c:v>
                </c:pt>
                <c:pt idx="106">
                  <c:v>43266</c:v>
                </c:pt>
                <c:pt idx="107">
                  <c:v>43267</c:v>
                </c:pt>
                <c:pt idx="108">
                  <c:v>43268</c:v>
                </c:pt>
                <c:pt idx="109">
                  <c:v>43269</c:v>
                </c:pt>
                <c:pt idx="110">
                  <c:v>43270</c:v>
                </c:pt>
                <c:pt idx="111">
                  <c:v>43271</c:v>
                </c:pt>
                <c:pt idx="112">
                  <c:v>43272</c:v>
                </c:pt>
                <c:pt idx="113">
                  <c:v>43273</c:v>
                </c:pt>
                <c:pt idx="114">
                  <c:v>43274</c:v>
                </c:pt>
                <c:pt idx="115">
                  <c:v>43275</c:v>
                </c:pt>
                <c:pt idx="116">
                  <c:v>43276</c:v>
                </c:pt>
                <c:pt idx="117">
                  <c:v>43277</c:v>
                </c:pt>
              </c:numCache>
            </c:numRef>
          </c:cat>
          <c:val>
            <c:numRef>
              <c:f>'daily generation and demand'!$G$706:$G$1000</c:f>
              <c:numCache>
                <c:formatCode>0</c:formatCode>
                <c:ptCount val="295"/>
                <c:pt idx="0">
                  <c:v>3426</c:v>
                </c:pt>
                <c:pt idx="1">
                  <c:v>3124</c:v>
                </c:pt>
                <c:pt idx="2">
                  <c:v>3194</c:v>
                </c:pt>
                <c:pt idx="3">
                  <c:v>3297</c:v>
                </c:pt>
                <c:pt idx="4">
                  <c:v>3362</c:v>
                </c:pt>
                <c:pt idx="5">
                  <c:v>3423</c:v>
                </c:pt>
                <c:pt idx="6">
                  <c:v>3444</c:v>
                </c:pt>
                <c:pt idx="7">
                  <c:v>3461</c:v>
                </c:pt>
                <c:pt idx="8">
                  <c:v>3459</c:v>
                </c:pt>
                <c:pt idx="9">
                  <c:v>3437</c:v>
                </c:pt>
                <c:pt idx="10">
                  <c:v>3351</c:v>
                </c:pt>
                <c:pt idx="11">
                  <c:v>3462</c:v>
                </c:pt>
                <c:pt idx="12">
                  <c:v>3502</c:v>
                </c:pt>
                <c:pt idx="13">
                  <c:v>3501</c:v>
                </c:pt>
                <c:pt idx="14">
                  <c:v>3489</c:v>
                </c:pt>
                <c:pt idx="15">
                  <c:v>3429</c:v>
                </c:pt>
                <c:pt idx="16">
                  <c:v>3317</c:v>
                </c:pt>
                <c:pt idx="17">
                  <c:v>3235</c:v>
                </c:pt>
                <c:pt idx="18">
                  <c:v>3393</c:v>
                </c:pt>
                <c:pt idx="19">
                  <c:v>3450</c:v>
                </c:pt>
                <c:pt idx="20">
                  <c:v>3449</c:v>
                </c:pt>
                <c:pt idx="21">
                  <c:v>3480</c:v>
                </c:pt>
                <c:pt idx="22">
                  <c:v>3523</c:v>
                </c:pt>
                <c:pt idx="23">
                  <c:v>3520</c:v>
                </c:pt>
                <c:pt idx="24">
                  <c:v>3391</c:v>
                </c:pt>
                <c:pt idx="25">
                  <c:v>3522</c:v>
                </c:pt>
                <c:pt idx="26">
                  <c:v>3564</c:v>
                </c:pt>
                <c:pt idx="27">
                  <c:v>3597</c:v>
                </c:pt>
                <c:pt idx="28">
                  <c:v>3595</c:v>
                </c:pt>
                <c:pt idx="29">
                  <c:v>3517</c:v>
                </c:pt>
                <c:pt idx="30">
                  <c:v>3419</c:v>
                </c:pt>
                <c:pt idx="31">
                  <c:v>3230</c:v>
                </c:pt>
                <c:pt idx="32">
                  <c:v>3400</c:v>
                </c:pt>
                <c:pt idx="33">
                  <c:v>3495</c:v>
                </c:pt>
                <c:pt idx="34">
                  <c:v>3557</c:v>
                </c:pt>
                <c:pt idx="35">
                  <c:v>3547</c:v>
                </c:pt>
                <c:pt idx="36">
                  <c:v>3504</c:v>
                </c:pt>
                <c:pt idx="37">
                  <c:v>3390</c:v>
                </c:pt>
                <c:pt idx="38">
                  <c:v>3270</c:v>
                </c:pt>
                <c:pt idx="39">
                  <c:v>3362</c:v>
                </c:pt>
                <c:pt idx="40">
                  <c:v>3450</c:v>
                </c:pt>
                <c:pt idx="41">
                  <c:v>3380</c:v>
                </c:pt>
                <c:pt idx="42">
                  <c:v>3374</c:v>
                </c:pt>
                <c:pt idx="43">
                  <c:v>3469</c:v>
                </c:pt>
                <c:pt idx="44">
                  <c:v>3469</c:v>
                </c:pt>
                <c:pt idx="45">
                  <c:v>3363</c:v>
                </c:pt>
                <c:pt idx="46">
                  <c:v>3526</c:v>
                </c:pt>
                <c:pt idx="47">
                  <c:v>3586</c:v>
                </c:pt>
                <c:pt idx="48">
                  <c:v>3573</c:v>
                </c:pt>
                <c:pt idx="49">
                  <c:v>3650</c:v>
                </c:pt>
                <c:pt idx="50">
                  <c:v>3576</c:v>
                </c:pt>
                <c:pt idx="51">
                  <c:v>3593</c:v>
                </c:pt>
                <c:pt idx="52">
                  <c:v>3442</c:v>
                </c:pt>
                <c:pt idx="53">
                  <c:v>3582</c:v>
                </c:pt>
                <c:pt idx="54">
                  <c:v>3617</c:v>
                </c:pt>
                <c:pt idx="55">
                  <c:v>3642</c:v>
                </c:pt>
                <c:pt idx="56">
                  <c:v>3651</c:v>
                </c:pt>
                <c:pt idx="57">
                  <c:v>3675</c:v>
                </c:pt>
                <c:pt idx="58">
                  <c:v>3682</c:v>
                </c:pt>
                <c:pt idx="59">
                  <c:v>3542</c:v>
                </c:pt>
                <c:pt idx="60">
                  <c:v>3524</c:v>
                </c:pt>
                <c:pt idx="61">
                  <c:v>3428</c:v>
                </c:pt>
                <c:pt idx="62">
                  <c:v>3477</c:v>
                </c:pt>
                <c:pt idx="63">
                  <c:v>3330</c:v>
                </c:pt>
                <c:pt idx="64">
                  <c:v>3479</c:v>
                </c:pt>
                <c:pt idx="65">
                  <c:v>3610</c:v>
                </c:pt>
                <c:pt idx="66">
                  <c:v>3483</c:v>
                </c:pt>
                <c:pt idx="67">
                  <c:v>3628</c:v>
                </c:pt>
                <c:pt idx="68">
                  <c:v>3582</c:v>
                </c:pt>
                <c:pt idx="69">
                  <c:v>3579</c:v>
                </c:pt>
                <c:pt idx="70">
                  <c:v>3606</c:v>
                </c:pt>
                <c:pt idx="71">
                  <c:v>3653</c:v>
                </c:pt>
                <c:pt idx="72">
                  <c:v>3620</c:v>
                </c:pt>
                <c:pt idx="73">
                  <c:v>3397</c:v>
                </c:pt>
                <c:pt idx="74">
                  <c:v>3370</c:v>
                </c:pt>
                <c:pt idx="75">
                  <c:v>3564</c:v>
                </c:pt>
                <c:pt idx="76">
                  <c:v>3574</c:v>
                </c:pt>
                <c:pt idx="77">
                  <c:v>3663</c:v>
                </c:pt>
                <c:pt idx="78">
                  <c:v>3685</c:v>
                </c:pt>
                <c:pt idx="79">
                  <c:v>3680</c:v>
                </c:pt>
                <c:pt idx="80">
                  <c:v>3591</c:v>
                </c:pt>
                <c:pt idx="81">
                  <c:v>3754</c:v>
                </c:pt>
                <c:pt idx="82">
                  <c:v>3825</c:v>
                </c:pt>
                <c:pt idx="83">
                  <c:v>3830</c:v>
                </c:pt>
                <c:pt idx="84">
                  <c:v>3832</c:v>
                </c:pt>
                <c:pt idx="85">
                  <c:v>3620</c:v>
                </c:pt>
                <c:pt idx="86">
                  <c:v>3783</c:v>
                </c:pt>
                <c:pt idx="87">
                  <c:v>3730</c:v>
                </c:pt>
                <c:pt idx="88">
                  <c:v>3829</c:v>
                </c:pt>
                <c:pt idx="89">
                  <c:v>3843</c:v>
                </c:pt>
                <c:pt idx="90">
                  <c:v>3844</c:v>
                </c:pt>
                <c:pt idx="91">
                  <c:v>3862</c:v>
                </c:pt>
                <c:pt idx="92">
                  <c:v>3727</c:v>
                </c:pt>
                <c:pt idx="93">
                  <c:v>3515</c:v>
                </c:pt>
                <c:pt idx="94">
                  <c:v>3500</c:v>
                </c:pt>
                <c:pt idx="95">
                  <c:v>3738</c:v>
                </c:pt>
                <c:pt idx="96">
                  <c:v>3784</c:v>
                </c:pt>
                <c:pt idx="97">
                  <c:v>3680</c:v>
                </c:pt>
                <c:pt idx="98">
                  <c:v>3715</c:v>
                </c:pt>
                <c:pt idx="99">
                  <c:v>3700</c:v>
                </c:pt>
                <c:pt idx="100">
                  <c:v>3500</c:v>
                </c:pt>
                <c:pt idx="101">
                  <c:v>3366</c:v>
                </c:pt>
                <c:pt idx="102">
                  <c:v>3582</c:v>
                </c:pt>
                <c:pt idx="103">
                  <c:v>3634</c:v>
                </c:pt>
                <c:pt idx="104">
                  <c:v>3677</c:v>
                </c:pt>
                <c:pt idx="105">
                  <c:v>3734</c:v>
                </c:pt>
                <c:pt idx="106">
                  <c:v>3799</c:v>
                </c:pt>
                <c:pt idx="107">
                  <c:v>3744</c:v>
                </c:pt>
                <c:pt idx="108">
                  <c:v>3495</c:v>
                </c:pt>
                <c:pt idx="109">
                  <c:v>3654</c:v>
                </c:pt>
                <c:pt idx="110">
                  <c:v>3757</c:v>
                </c:pt>
                <c:pt idx="111">
                  <c:v>3857</c:v>
                </c:pt>
                <c:pt idx="112">
                  <c:v>3862</c:v>
                </c:pt>
                <c:pt idx="113">
                  <c:v>3884</c:v>
                </c:pt>
                <c:pt idx="114">
                  <c:v>3821</c:v>
                </c:pt>
                <c:pt idx="115">
                  <c:v>3671</c:v>
                </c:pt>
                <c:pt idx="116">
                  <c:v>3771</c:v>
                </c:pt>
                <c:pt idx="117">
                  <c:v>3714</c:v>
                </c:pt>
                <c:pt idx="118">
                  <c:v>3584</c:v>
                </c:pt>
                <c:pt idx="119">
                  <c:v>3399</c:v>
                </c:pt>
                <c:pt idx="120">
                  <c:v>3449</c:v>
                </c:pt>
                <c:pt idx="121">
                  <c:v>3540</c:v>
                </c:pt>
                <c:pt idx="122">
                  <c:v>3467</c:v>
                </c:pt>
                <c:pt idx="123">
                  <c:v>3570</c:v>
                </c:pt>
                <c:pt idx="124">
                  <c:v>3496</c:v>
                </c:pt>
                <c:pt idx="125">
                  <c:v>3483</c:v>
                </c:pt>
                <c:pt idx="126">
                  <c:v>3598</c:v>
                </c:pt>
                <c:pt idx="127">
                  <c:v>3686</c:v>
                </c:pt>
                <c:pt idx="128">
                  <c:v>3738</c:v>
                </c:pt>
                <c:pt idx="129">
                  <c:v>3644</c:v>
                </c:pt>
                <c:pt idx="130">
                  <c:v>3749</c:v>
                </c:pt>
                <c:pt idx="131">
                  <c:v>3805</c:v>
                </c:pt>
                <c:pt idx="132">
                  <c:v>3720</c:v>
                </c:pt>
                <c:pt idx="133">
                  <c:v>3643</c:v>
                </c:pt>
                <c:pt idx="134">
                  <c:v>3562</c:v>
                </c:pt>
                <c:pt idx="135">
                  <c:v>3481</c:v>
                </c:pt>
                <c:pt idx="136">
                  <c:v>3425</c:v>
                </c:pt>
                <c:pt idx="137">
                  <c:v>3507</c:v>
                </c:pt>
                <c:pt idx="138">
                  <c:v>3513</c:v>
                </c:pt>
                <c:pt idx="139">
                  <c:v>3609</c:v>
                </c:pt>
                <c:pt idx="140">
                  <c:v>3653</c:v>
                </c:pt>
                <c:pt idx="141">
                  <c:v>3639</c:v>
                </c:pt>
                <c:pt idx="142">
                  <c:v>3504</c:v>
                </c:pt>
                <c:pt idx="143">
                  <c:v>3315</c:v>
                </c:pt>
                <c:pt idx="144">
                  <c:v>3482</c:v>
                </c:pt>
                <c:pt idx="145">
                  <c:v>3585</c:v>
                </c:pt>
                <c:pt idx="146">
                  <c:v>3553</c:v>
                </c:pt>
                <c:pt idx="147">
                  <c:v>3379</c:v>
                </c:pt>
                <c:pt idx="148">
                  <c:v>3385</c:v>
                </c:pt>
                <c:pt idx="149">
                  <c:v>3439</c:v>
                </c:pt>
                <c:pt idx="150">
                  <c:v>3437</c:v>
                </c:pt>
                <c:pt idx="151">
                  <c:v>3606</c:v>
                </c:pt>
                <c:pt idx="152">
                  <c:v>3691</c:v>
                </c:pt>
                <c:pt idx="153">
                  <c:v>3689</c:v>
                </c:pt>
                <c:pt idx="154">
                  <c:v>3740</c:v>
                </c:pt>
                <c:pt idx="155">
                  <c:v>3785</c:v>
                </c:pt>
                <c:pt idx="156">
                  <c:v>3832</c:v>
                </c:pt>
                <c:pt idx="157">
                  <c:v>3723</c:v>
                </c:pt>
                <c:pt idx="158">
                  <c:v>3748</c:v>
                </c:pt>
                <c:pt idx="159">
                  <c:v>3708</c:v>
                </c:pt>
                <c:pt idx="160">
                  <c:v>3654</c:v>
                </c:pt>
                <c:pt idx="161">
                  <c:v>3742</c:v>
                </c:pt>
                <c:pt idx="162">
                  <c:v>3860</c:v>
                </c:pt>
                <c:pt idx="163">
                  <c:v>3780</c:v>
                </c:pt>
                <c:pt idx="164">
                  <c:v>3562</c:v>
                </c:pt>
                <c:pt idx="165">
                  <c:v>3667</c:v>
                </c:pt>
                <c:pt idx="166">
                  <c:v>3755</c:v>
                </c:pt>
                <c:pt idx="167">
                  <c:v>3510</c:v>
                </c:pt>
                <c:pt idx="168">
                  <c:v>3538</c:v>
                </c:pt>
                <c:pt idx="169">
                  <c:v>3625</c:v>
                </c:pt>
                <c:pt idx="170">
                  <c:v>3631</c:v>
                </c:pt>
                <c:pt idx="171">
                  <c:v>3512</c:v>
                </c:pt>
                <c:pt idx="172">
                  <c:v>3569</c:v>
                </c:pt>
                <c:pt idx="173">
                  <c:v>3629</c:v>
                </c:pt>
                <c:pt idx="174">
                  <c:v>3704</c:v>
                </c:pt>
                <c:pt idx="175">
                  <c:v>3632</c:v>
                </c:pt>
                <c:pt idx="176">
                  <c:v>3635</c:v>
                </c:pt>
                <c:pt idx="177">
                  <c:v>3608</c:v>
                </c:pt>
                <c:pt idx="178">
                  <c:v>3417</c:v>
                </c:pt>
                <c:pt idx="179">
                  <c:v>3549</c:v>
                </c:pt>
                <c:pt idx="180">
                  <c:v>3610</c:v>
                </c:pt>
                <c:pt idx="181">
                  <c:v>3617</c:v>
                </c:pt>
                <c:pt idx="182">
                  <c:v>3692</c:v>
                </c:pt>
                <c:pt idx="183">
                  <c:v>3717</c:v>
                </c:pt>
                <c:pt idx="184">
                  <c:v>3615</c:v>
                </c:pt>
                <c:pt idx="185">
                  <c:v>3415</c:v>
                </c:pt>
                <c:pt idx="186">
                  <c:v>3469</c:v>
                </c:pt>
                <c:pt idx="187">
                  <c:v>3577</c:v>
                </c:pt>
                <c:pt idx="188">
                  <c:v>3632</c:v>
                </c:pt>
                <c:pt idx="189">
                  <c:v>3656</c:v>
                </c:pt>
                <c:pt idx="190">
                  <c:v>3676</c:v>
                </c:pt>
                <c:pt idx="191">
                  <c:v>3610</c:v>
                </c:pt>
                <c:pt idx="192">
                  <c:v>3553</c:v>
                </c:pt>
                <c:pt idx="193">
                  <c:v>3673</c:v>
                </c:pt>
                <c:pt idx="194">
                  <c:v>3800</c:v>
                </c:pt>
                <c:pt idx="195">
                  <c:v>3794</c:v>
                </c:pt>
                <c:pt idx="196">
                  <c:v>3768</c:v>
                </c:pt>
                <c:pt idx="197">
                  <c:v>3874</c:v>
                </c:pt>
                <c:pt idx="198">
                  <c:v>3862</c:v>
                </c:pt>
                <c:pt idx="199">
                  <c:v>3793</c:v>
                </c:pt>
                <c:pt idx="200">
                  <c:v>3822</c:v>
                </c:pt>
                <c:pt idx="201">
                  <c:v>3887</c:v>
                </c:pt>
                <c:pt idx="202">
                  <c:v>3925</c:v>
                </c:pt>
                <c:pt idx="203">
                  <c:v>3888</c:v>
                </c:pt>
                <c:pt idx="204">
                  <c:v>3750</c:v>
                </c:pt>
                <c:pt idx="205">
                  <c:v>3504</c:v>
                </c:pt>
                <c:pt idx="206">
                  <c:v>3342</c:v>
                </c:pt>
                <c:pt idx="207">
                  <c:v>3485</c:v>
                </c:pt>
                <c:pt idx="208">
                  <c:v>3497</c:v>
                </c:pt>
                <c:pt idx="209">
                  <c:v>3625</c:v>
                </c:pt>
                <c:pt idx="210">
                  <c:v>3675</c:v>
                </c:pt>
                <c:pt idx="211">
                  <c:v>3715</c:v>
                </c:pt>
                <c:pt idx="212">
                  <c:v>3730</c:v>
                </c:pt>
                <c:pt idx="213">
                  <c:v>3662</c:v>
                </c:pt>
                <c:pt idx="214">
                  <c:v>3758</c:v>
                </c:pt>
                <c:pt idx="215">
                  <c:v>3720</c:v>
                </c:pt>
                <c:pt idx="216">
                  <c:v>3804</c:v>
                </c:pt>
                <c:pt idx="217">
                  <c:v>3813</c:v>
                </c:pt>
                <c:pt idx="218">
                  <c:v>3829</c:v>
                </c:pt>
                <c:pt idx="219">
                  <c:v>3802</c:v>
                </c:pt>
                <c:pt idx="220">
                  <c:v>3710</c:v>
                </c:pt>
                <c:pt idx="221">
                  <c:v>3824</c:v>
                </c:pt>
                <c:pt idx="222">
                  <c:v>3823</c:v>
                </c:pt>
                <c:pt idx="223">
                  <c:v>3827</c:v>
                </c:pt>
                <c:pt idx="224">
                  <c:v>3723</c:v>
                </c:pt>
                <c:pt idx="225">
                  <c:v>3736</c:v>
                </c:pt>
                <c:pt idx="226">
                  <c:v>3727</c:v>
                </c:pt>
                <c:pt idx="227">
                  <c:v>3614</c:v>
                </c:pt>
                <c:pt idx="228">
                  <c:v>3710</c:v>
                </c:pt>
                <c:pt idx="229">
                  <c:v>3700</c:v>
                </c:pt>
                <c:pt idx="230">
                  <c:v>3651</c:v>
                </c:pt>
                <c:pt idx="231">
                  <c:v>3503</c:v>
                </c:pt>
                <c:pt idx="232">
                  <c:v>3464</c:v>
                </c:pt>
                <c:pt idx="233">
                  <c:v>3568</c:v>
                </c:pt>
                <c:pt idx="234">
                  <c:v>3535</c:v>
                </c:pt>
                <c:pt idx="235">
                  <c:v>3627</c:v>
                </c:pt>
                <c:pt idx="236">
                  <c:v>3669</c:v>
                </c:pt>
                <c:pt idx="237">
                  <c:v>3666</c:v>
                </c:pt>
                <c:pt idx="238">
                  <c:v>3675</c:v>
                </c:pt>
                <c:pt idx="239">
                  <c:v>3650</c:v>
                </c:pt>
                <c:pt idx="240">
                  <c:v>3621</c:v>
                </c:pt>
                <c:pt idx="241">
                  <c:v>3483</c:v>
                </c:pt>
                <c:pt idx="242">
                  <c:v>3563</c:v>
                </c:pt>
                <c:pt idx="243" formatCode="General">
                  <c:v>3580</c:v>
                </c:pt>
                <c:pt idx="244" formatCode="General">
                  <c:v>3621</c:v>
                </c:pt>
                <c:pt idx="245" formatCode="General">
                  <c:v>3571</c:v>
                </c:pt>
                <c:pt idx="246" formatCode="General">
                  <c:v>3557</c:v>
                </c:pt>
                <c:pt idx="247" formatCode="General">
                  <c:v>3514</c:v>
                </c:pt>
                <c:pt idx="248" formatCode="General">
                  <c:v>3416</c:v>
                </c:pt>
                <c:pt idx="249" formatCode="General">
                  <c:v>3515</c:v>
                </c:pt>
                <c:pt idx="250" formatCode="General">
                  <c:v>3442</c:v>
                </c:pt>
                <c:pt idx="251" formatCode="General">
                  <c:v>3176</c:v>
                </c:pt>
                <c:pt idx="252" formatCode="General">
                  <c:v>3063</c:v>
                </c:pt>
                <c:pt idx="253" formatCode="General">
                  <c:v>3172</c:v>
                </c:pt>
                <c:pt idx="254" formatCode="General">
                  <c:v>3256</c:v>
                </c:pt>
                <c:pt idx="255" formatCode="General">
                  <c:v>3250</c:v>
                </c:pt>
                <c:pt idx="256" formatCode="General">
                  <c:v>3369</c:v>
                </c:pt>
                <c:pt idx="257" formatCode="General">
                  <c:v>3407</c:v>
                </c:pt>
                <c:pt idx="258" formatCode="General">
                  <c:v>3397</c:v>
                </c:pt>
                <c:pt idx="259" formatCode="General">
                  <c:v>3402</c:v>
                </c:pt>
                <c:pt idx="260" formatCode="General">
                  <c:v>3343</c:v>
                </c:pt>
                <c:pt idx="261" formatCode="General">
                  <c:v>3354</c:v>
                </c:pt>
                <c:pt idx="262" formatCode="General">
                  <c:v>3263</c:v>
                </c:pt>
                <c:pt idx="263" formatCode="General">
                  <c:v>3358</c:v>
                </c:pt>
                <c:pt idx="264" formatCode="General">
                  <c:v>3377</c:v>
                </c:pt>
                <c:pt idx="265" formatCode="General">
                  <c:v>3386</c:v>
                </c:pt>
                <c:pt idx="266" formatCode="General">
                  <c:v>3351</c:v>
                </c:pt>
                <c:pt idx="267" formatCode="General">
                  <c:v>3329</c:v>
                </c:pt>
                <c:pt idx="268" formatCode="General">
                  <c:v>3318</c:v>
                </c:pt>
                <c:pt idx="269" formatCode="General">
                  <c:v>3224</c:v>
                </c:pt>
                <c:pt idx="270" formatCode="General">
                  <c:v>3328</c:v>
                </c:pt>
                <c:pt idx="271" formatCode="General">
                  <c:v>3334</c:v>
                </c:pt>
                <c:pt idx="272" formatCode="General">
                  <c:v>3362</c:v>
                </c:pt>
                <c:pt idx="273" formatCode="General">
                  <c:v>3354</c:v>
                </c:pt>
                <c:pt idx="274" formatCode="General">
                  <c:v>3368</c:v>
                </c:pt>
                <c:pt idx="275" formatCode="General">
                  <c:v>3322</c:v>
                </c:pt>
                <c:pt idx="276" formatCode="General">
                  <c:v>3198</c:v>
                </c:pt>
                <c:pt idx="277" formatCode="General">
                  <c:v>3306</c:v>
                </c:pt>
                <c:pt idx="278" formatCode="General">
                  <c:v>3341</c:v>
                </c:pt>
                <c:pt idx="279" formatCode="General">
                  <c:v>3357</c:v>
                </c:pt>
                <c:pt idx="280" formatCode="General">
                  <c:v>3376</c:v>
                </c:pt>
                <c:pt idx="281" formatCode="General">
                  <c:v>3354</c:v>
                </c:pt>
                <c:pt idx="282" formatCode="General">
                  <c:v>3368</c:v>
                </c:pt>
                <c:pt idx="283" formatCode="General">
                  <c:v>3252</c:v>
                </c:pt>
                <c:pt idx="284" formatCode="General">
                  <c:v>3336</c:v>
                </c:pt>
                <c:pt idx="285" formatCode="General">
                  <c:v>3365</c:v>
                </c:pt>
                <c:pt idx="286" formatCode="General">
                  <c:v>3344</c:v>
                </c:pt>
                <c:pt idx="287" formatCode="General">
                  <c:v>3338</c:v>
                </c:pt>
                <c:pt idx="288" formatCode="General">
                  <c:v>3330</c:v>
                </c:pt>
                <c:pt idx="289" formatCode="General">
                  <c:v>3310</c:v>
                </c:pt>
                <c:pt idx="290" formatCode="General">
                  <c:v>3192</c:v>
                </c:pt>
                <c:pt idx="291" formatCode="General">
                  <c:v>3221</c:v>
                </c:pt>
                <c:pt idx="292" formatCode="General">
                  <c:v>3233</c:v>
                </c:pt>
                <c:pt idx="293" formatCode="General">
                  <c:v>3292</c:v>
                </c:pt>
                <c:pt idx="294" formatCode="General">
                  <c:v>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42-446A-92C5-E9BB42EBD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440080"/>
        <c:axId val="615155377"/>
      </c:lineChart>
      <c:dateAx>
        <c:axId val="1098440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d&quot;-&quot;mmm&quot;-&quot;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615155377"/>
        <c:crosses val="autoZero"/>
        <c:auto val="1"/>
        <c:lblOffset val="100"/>
        <c:baseTimeUnit val="days"/>
      </c:dateAx>
      <c:valAx>
        <c:axId val="6151553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98440080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4.9510337323177368E-2"/>
          <c:y val="6.315786500421236E-2"/>
          <c:w val="0.90090266149563836"/>
          <c:h val="0.86104340156538106"/>
        </c:manualLayout>
      </c:layout>
      <c:lineChart>
        <c:grouping val="standard"/>
        <c:varyColors val="1"/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'daily generation and demand'!$A$463:$A$823</c:f>
              <c:numCache>
                <c:formatCode>d"-"mmm"-"yyyy</c:formatCode>
                <c:ptCount val="361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  <c:pt idx="4">
                  <c:v>42921</c:v>
                </c:pt>
                <c:pt idx="5">
                  <c:v>42922</c:v>
                </c:pt>
                <c:pt idx="6">
                  <c:v>42923</c:v>
                </c:pt>
                <c:pt idx="7">
                  <c:v>42924</c:v>
                </c:pt>
                <c:pt idx="8">
                  <c:v>42925</c:v>
                </c:pt>
                <c:pt idx="9">
                  <c:v>42926</c:v>
                </c:pt>
                <c:pt idx="10">
                  <c:v>42927</c:v>
                </c:pt>
                <c:pt idx="11">
                  <c:v>42928</c:v>
                </c:pt>
                <c:pt idx="12">
                  <c:v>42929</c:v>
                </c:pt>
                <c:pt idx="13">
                  <c:v>42930</c:v>
                </c:pt>
                <c:pt idx="14">
                  <c:v>42931</c:v>
                </c:pt>
                <c:pt idx="15">
                  <c:v>42932</c:v>
                </c:pt>
                <c:pt idx="16">
                  <c:v>42933</c:v>
                </c:pt>
                <c:pt idx="17">
                  <c:v>42934</c:v>
                </c:pt>
                <c:pt idx="18">
                  <c:v>42935</c:v>
                </c:pt>
                <c:pt idx="19">
                  <c:v>42936</c:v>
                </c:pt>
                <c:pt idx="20">
                  <c:v>42937</c:v>
                </c:pt>
                <c:pt idx="21">
                  <c:v>42938</c:v>
                </c:pt>
                <c:pt idx="22">
                  <c:v>42939</c:v>
                </c:pt>
                <c:pt idx="23">
                  <c:v>42940</c:v>
                </c:pt>
                <c:pt idx="24">
                  <c:v>42941</c:v>
                </c:pt>
                <c:pt idx="25">
                  <c:v>42942</c:v>
                </c:pt>
                <c:pt idx="26">
                  <c:v>42943</c:v>
                </c:pt>
                <c:pt idx="27">
                  <c:v>42944</c:v>
                </c:pt>
                <c:pt idx="28">
                  <c:v>42945</c:v>
                </c:pt>
                <c:pt idx="29">
                  <c:v>42946</c:v>
                </c:pt>
                <c:pt idx="30">
                  <c:v>42947</c:v>
                </c:pt>
                <c:pt idx="31">
                  <c:v>42948</c:v>
                </c:pt>
                <c:pt idx="32">
                  <c:v>42949</c:v>
                </c:pt>
                <c:pt idx="33">
                  <c:v>42950</c:v>
                </c:pt>
                <c:pt idx="34">
                  <c:v>42951</c:v>
                </c:pt>
                <c:pt idx="35">
                  <c:v>42952</c:v>
                </c:pt>
                <c:pt idx="36">
                  <c:v>42953</c:v>
                </c:pt>
                <c:pt idx="37">
                  <c:v>42954</c:v>
                </c:pt>
                <c:pt idx="38">
                  <c:v>42955</c:v>
                </c:pt>
                <c:pt idx="39">
                  <c:v>42956</c:v>
                </c:pt>
                <c:pt idx="40">
                  <c:v>42957</c:v>
                </c:pt>
                <c:pt idx="41">
                  <c:v>42958</c:v>
                </c:pt>
                <c:pt idx="42">
                  <c:v>42959</c:v>
                </c:pt>
                <c:pt idx="43">
                  <c:v>42960</c:v>
                </c:pt>
                <c:pt idx="44">
                  <c:v>42961</c:v>
                </c:pt>
                <c:pt idx="45">
                  <c:v>42962</c:v>
                </c:pt>
                <c:pt idx="46">
                  <c:v>42963</c:v>
                </c:pt>
                <c:pt idx="47">
                  <c:v>42964</c:v>
                </c:pt>
                <c:pt idx="48">
                  <c:v>42965</c:v>
                </c:pt>
                <c:pt idx="49">
                  <c:v>42966</c:v>
                </c:pt>
                <c:pt idx="50">
                  <c:v>42967</c:v>
                </c:pt>
                <c:pt idx="51">
                  <c:v>42968</c:v>
                </c:pt>
                <c:pt idx="52">
                  <c:v>42969</c:v>
                </c:pt>
                <c:pt idx="53">
                  <c:v>42970</c:v>
                </c:pt>
                <c:pt idx="54">
                  <c:v>42971</c:v>
                </c:pt>
                <c:pt idx="55">
                  <c:v>42972</c:v>
                </c:pt>
                <c:pt idx="56">
                  <c:v>42973</c:v>
                </c:pt>
                <c:pt idx="57">
                  <c:v>42974</c:v>
                </c:pt>
                <c:pt idx="58">
                  <c:v>42975</c:v>
                </c:pt>
                <c:pt idx="59">
                  <c:v>42976</c:v>
                </c:pt>
                <c:pt idx="60">
                  <c:v>42977</c:v>
                </c:pt>
                <c:pt idx="61">
                  <c:v>42978</c:v>
                </c:pt>
                <c:pt idx="62">
                  <c:v>42979</c:v>
                </c:pt>
                <c:pt idx="63">
                  <c:v>42980</c:v>
                </c:pt>
                <c:pt idx="64">
                  <c:v>42981</c:v>
                </c:pt>
                <c:pt idx="65">
                  <c:v>42982</c:v>
                </c:pt>
                <c:pt idx="66">
                  <c:v>42983</c:v>
                </c:pt>
                <c:pt idx="67">
                  <c:v>42984</c:v>
                </c:pt>
                <c:pt idx="68">
                  <c:v>42985</c:v>
                </c:pt>
                <c:pt idx="69">
                  <c:v>42986</c:v>
                </c:pt>
                <c:pt idx="70">
                  <c:v>42987</c:v>
                </c:pt>
                <c:pt idx="71">
                  <c:v>42988</c:v>
                </c:pt>
                <c:pt idx="72">
                  <c:v>42989</c:v>
                </c:pt>
                <c:pt idx="73">
                  <c:v>42990</c:v>
                </c:pt>
                <c:pt idx="74">
                  <c:v>42991</c:v>
                </c:pt>
                <c:pt idx="75">
                  <c:v>42992</c:v>
                </c:pt>
                <c:pt idx="76">
                  <c:v>42993</c:v>
                </c:pt>
                <c:pt idx="77">
                  <c:v>42994</c:v>
                </c:pt>
                <c:pt idx="78">
                  <c:v>42995</c:v>
                </c:pt>
                <c:pt idx="79">
                  <c:v>42996</c:v>
                </c:pt>
                <c:pt idx="80">
                  <c:v>42997</c:v>
                </c:pt>
                <c:pt idx="81">
                  <c:v>42998</c:v>
                </c:pt>
                <c:pt idx="82">
                  <c:v>42999</c:v>
                </c:pt>
                <c:pt idx="83">
                  <c:v>43000</c:v>
                </c:pt>
                <c:pt idx="84">
                  <c:v>43001</c:v>
                </c:pt>
                <c:pt idx="85">
                  <c:v>43002</c:v>
                </c:pt>
                <c:pt idx="86">
                  <c:v>43003</c:v>
                </c:pt>
                <c:pt idx="87">
                  <c:v>43004</c:v>
                </c:pt>
                <c:pt idx="88">
                  <c:v>43005</c:v>
                </c:pt>
                <c:pt idx="89">
                  <c:v>43006</c:v>
                </c:pt>
                <c:pt idx="90">
                  <c:v>43007</c:v>
                </c:pt>
                <c:pt idx="91">
                  <c:v>43008</c:v>
                </c:pt>
                <c:pt idx="92">
                  <c:v>43009</c:v>
                </c:pt>
                <c:pt idx="93">
                  <c:v>43010</c:v>
                </c:pt>
                <c:pt idx="94">
                  <c:v>43011</c:v>
                </c:pt>
                <c:pt idx="95">
                  <c:v>43012</c:v>
                </c:pt>
                <c:pt idx="96">
                  <c:v>43013</c:v>
                </c:pt>
                <c:pt idx="97">
                  <c:v>43014</c:v>
                </c:pt>
                <c:pt idx="98">
                  <c:v>43015</c:v>
                </c:pt>
                <c:pt idx="99">
                  <c:v>43016</c:v>
                </c:pt>
                <c:pt idx="100">
                  <c:v>43017</c:v>
                </c:pt>
                <c:pt idx="101">
                  <c:v>43018</c:v>
                </c:pt>
                <c:pt idx="102">
                  <c:v>43019</c:v>
                </c:pt>
                <c:pt idx="103">
                  <c:v>43020</c:v>
                </c:pt>
                <c:pt idx="104">
                  <c:v>43021</c:v>
                </c:pt>
                <c:pt idx="105">
                  <c:v>43022</c:v>
                </c:pt>
                <c:pt idx="106">
                  <c:v>43023</c:v>
                </c:pt>
                <c:pt idx="107">
                  <c:v>43024</c:v>
                </c:pt>
                <c:pt idx="108">
                  <c:v>43025</c:v>
                </c:pt>
                <c:pt idx="109">
                  <c:v>43026</c:v>
                </c:pt>
                <c:pt idx="110">
                  <c:v>43027</c:v>
                </c:pt>
                <c:pt idx="111">
                  <c:v>43028</c:v>
                </c:pt>
                <c:pt idx="112">
                  <c:v>43029</c:v>
                </c:pt>
                <c:pt idx="113">
                  <c:v>43030</c:v>
                </c:pt>
                <c:pt idx="114">
                  <c:v>43031</c:v>
                </c:pt>
                <c:pt idx="115">
                  <c:v>43032</c:v>
                </c:pt>
                <c:pt idx="116">
                  <c:v>43033</c:v>
                </c:pt>
                <c:pt idx="117">
                  <c:v>43034</c:v>
                </c:pt>
                <c:pt idx="118">
                  <c:v>43035</c:v>
                </c:pt>
                <c:pt idx="119">
                  <c:v>43036</c:v>
                </c:pt>
                <c:pt idx="120">
                  <c:v>43037</c:v>
                </c:pt>
                <c:pt idx="121">
                  <c:v>43038</c:v>
                </c:pt>
                <c:pt idx="122">
                  <c:v>43039</c:v>
                </c:pt>
                <c:pt idx="123">
                  <c:v>43040</c:v>
                </c:pt>
                <c:pt idx="124">
                  <c:v>43041</c:v>
                </c:pt>
                <c:pt idx="125">
                  <c:v>43042</c:v>
                </c:pt>
                <c:pt idx="126">
                  <c:v>43043</c:v>
                </c:pt>
                <c:pt idx="127">
                  <c:v>43044</c:v>
                </c:pt>
                <c:pt idx="128">
                  <c:v>43045</c:v>
                </c:pt>
                <c:pt idx="129">
                  <c:v>43046</c:v>
                </c:pt>
                <c:pt idx="130">
                  <c:v>43047</c:v>
                </c:pt>
                <c:pt idx="131">
                  <c:v>43048</c:v>
                </c:pt>
                <c:pt idx="132">
                  <c:v>43049</c:v>
                </c:pt>
                <c:pt idx="133">
                  <c:v>43050</c:v>
                </c:pt>
                <c:pt idx="134">
                  <c:v>43051</c:v>
                </c:pt>
                <c:pt idx="135">
                  <c:v>43052</c:v>
                </c:pt>
                <c:pt idx="136">
                  <c:v>43053</c:v>
                </c:pt>
                <c:pt idx="137">
                  <c:v>43054</c:v>
                </c:pt>
                <c:pt idx="138">
                  <c:v>43055</c:v>
                </c:pt>
                <c:pt idx="139">
                  <c:v>43056</c:v>
                </c:pt>
                <c:pt idx="140">
                  <c:v>43057</c:v>
                </c:pt>
                <c:pt idx="141">
                  <c:v>43058</c:v>
                </c:pt>
                <c:pt idx="142">
                  <c:v>43059</c:v>
                </c:pt>
                <c:pt idx="143">
                  <c:v>43060</c:v>
                </c:pt>
                <c:pt idx="144">
                  <c:v>43061</c:v>
                </c:pt>
                <c:pt idx="145">
                  <c:v>43062</c:v>
                </c:pt>
                <c:pt idx="146">
                  <c:v>43063</c:v>
                </c:pt>
                <c:pt idx="147">
                  <c:v>43064</c:v>
                </c:pt>
                <c:pt idx="148">
                  <c:v>43065</c:v>
                </c:pt>
                <c:pt idx="149">
                  <c:v>43066</c:v>
                </c:pt>
                <c:pt idx="150">
                  <c:v>43067</c:v>
                </c:pt>
                <c:pt idx="151">
                  <c:v>43068</c:v>
                </c:pt>
                <c:pt idx="152">
                  <c:v>43069</c:v>
                </c:pt>
                <c:pt idx="153">
                  <c:v>43070</c:v>
                </c:pt>
                <c:pt idx="154">
                  <c:v>43071</c:v>
                </c:pt>
                <c:pt idx="155">
                  <c:v>43072</c:v>
                </c:pt>
                <c:pt idx="156">
                  <c:v>43073</c:v>
                </c:pt>
                <c:pt idx="157">
                  <c:v>43074</c:v>
                </c:pt>
                <c:pt idx="158">
                  <c:v>43075</c:v>
                </c:pt>
                <c:pt idx="159">
                  <c:v>43076</c:v>
                </c:pt>
                <c:pt idx="160">
                  <c:v>43077</c:v>
                </c:pt>
                <c:pt idx="161">
                  <c:v>43078</c:v>
                </c:pt>
                <c:pt idx="162">
                  <c:v>43079</c:v>
                </c:pt>
                <c:pt idx="163">
                  <c:v>43080</c:v>
                </c:pt>
                <c:pt idx="164">
                  <c:v>43081</c:v>
                </c:pt>
                <c:pt idx="165">
                  <c:v>43082</c:v>
                </c:pt>
                <c:pt idx="166">
                  <c:v>43083</c:v>
                </c:pt>
                <c:pt idx="167">
                  <c:v>43084</c:v>
                </c:pt>
                <c:pt idx="168">
                  <c:v>43085</c:v>
                </c:pt>
                <c:pt idx="169">
                  <c:v>43086</c:v>
                </c:pt>
                <c:pt idx="170">
                  <c:v>43087</c:v>
                </c:pt>
                <c:pt idx="171">
                  <c:v>43088</c:v>
                </c:pt>
                <c:pt idx="172">
                  <c:v>43089</c:v>
                </c:pt>
                <c:pt idx="173">
                  <c:v>43090</c:v>
                </c:pt>
                <c:pt idx="174">
                  <c:v>43091</c:v>
                </c:pt>
                <c:pt idx="175">
                  <c:v>43092</c:v>
                </c:pt>
                <c:pt idx="176">
                  <c:v>43093</c:v>
                </c:pt>
                <c:pt idx="177">
                  <c:v>43094</c:v>
                </c:pt>
                <c:pt idx="178">
                  <c:v>43095</c:v>
                </c:pt>
                <c:pt idx="179">
                  <c:v>43096</c:v>
                </c:pt>
                <c:pt idx="180">
                  <c:v>43097</c:v>
                </c:pt>
                <c:pt idx="181">
                  <c:v>43098</c:v>
                </c:pt>
                <c:pt idx="182">
                  <c:v>43099</c:v>
                </c:pt>
                <c:pt idx="183">
                  <c:v>43100</c:v>
                </c:pt>
                <c:pt idx="184">
                  <c:v>43101</c:v>
                </c:pt>
                <c:pt idx="185">
                  <c:v>43102</c:v>
                </c:pt>
                <c:pt idx="186">
                  <c:v>43103</c:v>
                </c:pt>
                <c:pt idx="187">
                  <c:v>43104</c:v>
                </c:pt>
                <c:pt idx="188">
                  <c:v>43105</c:v>
                </c:pt>
                <c:pt idx="189">
                  <c:v>43106</c:v>
                </c:pt>
                <c:pt idx="190">
                  <c:v>43107</c:v>
                </c:pt>
                <c:pt idx="191">
                  <c:v>43108</c:v>
                </c:pt>
                <c:pt idx="192">
                  <c:v>43109</c:v>
                </c:pt>
                <c:pt idx="193">
                  <c:v>43110</c:v>
                </c:pt>
                <c:pt idx="194">
                  <c:v>43111</c:v>
                </c:pt>
                <c:pt idx="195">
                  <c:v>43112</c:v>
                </c:pt>
                <c:pt idx="196">
                  <c:v>43113</c:v>
                </c:pt>
                <c:pt idx="197">
                  <c:v>43114</c:v>
                </c:pt>
                <c:pt idx="198">
                  <c:v>43115</c:v>
                </c:pt>
                <c:pt idx="199">
                  <c:v>43116</c:v>
                </c:pt>
                <c:pt idx="200">
                  <c:v>43117</c:v>
                </c:pt>
                <c:pt idx="201">
                  <c:v>43118</c:v>
                </c:pt>
                <c:pt idx="202">
                  <c:v>43119</c:v>
                </c:pt>
                <c:pt idx="203">
                  <c:v>43120</c:v>
                </c:pt>
                <c:pt idx="204">
                  <c:v>43121</c:v>
                </c:pt>
                <c:pt idx="205">
                  <c:v>43122</c:v>
                </c:pt>
                <c:pt idx="206">
                  <c:v>43123</c:v>
                </c:pt>
                <c:pt idx="207">
                  <c:v>43124</c:v>
                </c:pt>
                <c:pt idx="208">
                  <c:v>43125</c:v>
                </c:pt>
                <c:pt idx="209">
                  <c:v>43126</c:v>
                </c:pt>
                <c:pt idx="210">
                  <c:v>43127</c:v>
                </c:pt>
                <c:pt idx="211">
                  <c:v>43128</c:v>
                </c:pt>
                <c:pt idx="212">
                  <c:v>43129</c:v>
                </c:pt>
                <c:pt idx="213">
                  <c:v>43130</c:v>
                </c:pt>
                <c:pt idx="214">
                  <c:v>43131</c:v>
                </c:pt>
                <c:pt idx="215">
                  <c:v>43132</c:v>
                </c:pt>
                <c:pt idx="216">
                  <c:v>43133</c:v>
                </c:pt>
                <c:pt idx="217">
                  <c:v>43134</c:v>
                </c:pt>
                <c:pt idx="218">
                  <c:v>43135</c:v>
                </c:pt>
                <c:pt idx="219">
                  <c:v>43136</c:v>
                </c:pt>
                <c:pt idx="220">
                  <c:v>43137</c:v>
                </c:pt>
                <c:pt idx="221">
                  <c:v>43138</c:v>
                </c:pt>
                <c:pt idx="222">
                  <c:v>43139</c:v>
                </c:pt>
                <c:pt idx="223">
                  <c:v>43140</c:v>
                </c:pt>
                <c:pt idx="224">
                  <c:v>43141</c:v>
                </c:pt>
                <c:pt idx="225">
                  <c:v>43142</c:v>
                </c:pt>
                <c:pt idx="226">
                  <c:v>43143</c:v>
                </c:pt>
                <c:pt idx="227">
                  <c:v>43144</c:v>
                </c:pt>
                <c:pt idx="228">
                  <c:v>43145</c:v>
                </c:pt>
                <c:pt idx="229">
                  <c:v>43146</c:v>
                </c:pt>
                <c:pt idx="230">
                  <c:v>43147</c:v>
                </c:pt>
                <c:pt idx="231">
                  <c:v>43148</c:v>
                </c:pt>
                <c:pt idx="232">
                  <c:v>43149</c:v>
                </c:pt>
                <c:pt idx="233">
                  <c:v>43150</c:v>
                </c:pt>
                <c:pt idx="234">
                  <c:v>43151</c:v>
                </c:pt>
                <c:pt idx="235">
                  <c:v>43152</c:v>
                </c:pt>
                <c:pt idx="236">
                  <c:v>43153</c:v>
                </c:pt>
                <c:pt idx="237">
                  <c:v>43154</c:v>
                </c:pt>
                <c:pt idx="238">
                  <c:v>43155</c:v>
                </c:pt>
                <c:pt idx="239">
                  <c:v>43156</c:v>
                </c:pt>
                <c:pt idx="240">
                  <c:v>43157</c:v>
                </c:pt>
                <c:pt idx="241">
                  <c:v>43158</c:v>
                </c:pt>
                <c:pt idx="242">
                  <c:v>43159</c:v>
                </c:pt>
                <c:pt idx="243">
                  <c:v>43160</c:v>
                </c:pt>
                <c:pt idx="244">
                  <c:v>43161</c:v>
                </c:pt>
                <c:pt idx="245">
                  <c:v>43162</c:v>
                </c:pt>
                <c:pt idx="246">
                  <c:v>43163</c:v>
                </c:pt>
                <c:pt idx="247">
                  <c:v>43164</c:v>
                </c:pt>
                <c:pt idx="248">
                  <c:v>43165</c:v>
                </c:pt>
                <c:pt idx="249">
                  <c:v>43166</c:v>
                </c:pt>
                <c:pt idx="250">
                  <c:v>43167</c:v>
                </c:pt>
                <c:pt idx="251">
                  <c:v>43168</c:v>
                </c:pt>
                <c:pt idx="252">
                  <c:v>43169</c:v>
                </c:pt>
                <c:pt idx="253">
                  <c:v>43170</c:v>
                </c:pt>
                <c:pt idx="254">
                  <c:v>43171</c:v>
                </c:pt>
                <c:pt idx="255">
                  <c:v>43172</c:v>
                </c:pt>
                <c:pt idx="256">
                  <c:v>43173</c:v>
                </c:pt>
                <c:pt idx="257">
                  <c:v>43174</c:v>
                </c:pt>
                <c:pt idx="258">
                  <c:v>43175</c:v>
                </c:pt>
                <c:pt idx="259">
                  <c:v>43176</c:v>
                </c:pt>
                <c:pt idx="260">
                  <c:v>43177</c:v>
                </c:pt>
                <c:pt idx="261">
                  <c:v>43178</c:v>
                </c:pt>
                <c:pt idx="262">
                  <c:v>43179</c:v>
                </c:pt>
                <c:pt idx="263">
                  <c:v>43180</c:v>
                </c:pt>
                <c:pt idx="264">
                  <c:v>43181</c:v>
                </c:pt>
                <c:pt idx="265">
                  <c:v>43182</c:v>
                </c:pt>
                <c:pt idx="266">
                  <c:v>43183</c:v>
                </c:pt>
                <c:pt idx="267">
                  <c:v>43184</c:v>
                </c:pt>
                <c:pt idx="268">
                  <c:v>43185</c:v>
                </c:pt>
                <c:pt idx="269">
                  <c:v>43186</c:v>
                </c:pt>
                <c:pt idx="270">
                  <c:v>43187</c:v>
                </c:pt>
                <c:pt idx="271">
                  <c:v>43188</c:v>
                </c:pt>
                <c:pt idx="272">
                  <c:v>43189</c:v>
                </c:pt>
                <c:pt idx="273">
                  <c:v>43190</c:v>
                </c:pt>
                <c:pt idx="274">
                  <c:v>43191</c:v>
                </c:pt>
                <c:pt idx="275">
                  <c:v>43192</c:v>
                </c:pt>
                <c:pt idx="276">
                  <c:v>43193</c:v>
                </c:pt>
                <c:pt idx="277">
                  <c:v>43194</c:v>
                </c:pt>
                <c:pt idx="278">
                  <c:v>43195</c:v>
                </c:pt>
                <c:pt idx="279">
                  <c:v>43196</c:v>
                </c:pt>
                <c:pt idx="280">
                  <c:v>43197</c:v>
                </c:pt>
                <c:pt idx="281">
                  <c:v>43198</c:v>
                </c:pt>
                <c:pt idx="282">
                  <c:v>43199</c:v>
                </c:pt>
                <c:pt idx="283">
                  <c:v>43200</c:v>
                </c:pt>
                <c:pt idx="284">
                  <c:v>43201</c:v>
                </c:pt>
                <c:pt idx="285">
                  <c:v>43202</c:v>
                </c:pt>
                <c:pt idx="286">
                  <c:v>43203</c:v>
                </c:pt>
                <c:pt idx="287">
                  <c:v>43204</c:v>
                </c:pt>
                <c:pt idx="288">
                  <c:v>43205</c:v>
                </c:pt>
                <c:pt idx="289">
                  <c:v>43206</c:v>
                </c:pt>
                <c:pt idx="290">
                  <c:v>43207</c:v>
                </c:pt>
                <c:pt idx="291">
                  <c:v>43208</c:v>
                </c:pt>
                <c:pt idx="292">
                  <c:v>43209</c:v>
                </c:pt>
                <c:pt idx="293">
                  <c:v>43210</c:v>
                </c:pt>
                <c:pt idx="294">
                  <c:v>43211</c:v>
                </c:pt>
                <c:pt idx="295">
                  <c:v>43212</c:v>
                </c:pt>
                <c:pt idx="296">
                  <c:v>43213</c:v>
                </c:pt>
                <c:pt idx="297">
                  <c:v>43214</c:v>
                </c:pt>
                <c:pt idx="298">
                  <c:v>43215</c:v>
                </c:pt>
                <c:pt idx="299">
                  <c:v>43216</c:v>
                </c:pt>
                <c:pt idx="300">
                  <c:v>43217</c:v>
                </c:pt>
                <c:pt idx="301">
                  <c:v>43218</c:v>
                </c:pt>
                <c:pt idx="302">
                  <c:v>43219</c:v>
                </c:pt>
                <c:pt idx="303">
                  <c:v>43220</c:v>
                </c:pt>
                <c:pt idx="304">
                  <c:v>43221</c:v>
                </c:pt>
                <c:pt idx="305">
                  <c:v>43222</c:v>
                </c:pt>
                <c:pt idx="306">
                  <c:v>43223</c:v>
                </c:pt>
                <c:pt idx="307">
                  <c:v>43224</c:v>
                </c:pt>
                <c:pt idx="308">
                  <c:v>43225</c:v>
                </c:pt>
                <c:pt idx="309">
                  <c:v>43226</c:v>
                </c:pt>
                <c:pt idx="310">
                  <c:v>43227</c:v>
                </c:pt>
                <c:pt idx="311">
                  <c:v>43228</c:v>
                </c:pt>
                <c:pt idx="312">
                  <c:v>43229</c:v>
                </c:pt>
                <c:pt idx="313">
                  <c:v>43230</c:v>
                </c:pt>
                <c:pt idx="314">
                  <c:v>43231</c:v>
                </c:pt>
                <c:pt idx="315">
                  <c:v>43232</c:v>
                </c:pt>
                <c:pt idx="316">
                  <c:v>43233</c:v>
                </c:pt>
                <c:pt idx="317">
                  <c:v>43234</c:v>
                </c:pt>
                <c:pt idx="318">
                  <c:v>43235</c:v>
                </c:pt>
                <c:pt idx="319">
                  <c:v>43236</c:v>
                </c:pt>
                <c:pt idx="320">
                  <c:v>43237</c:v>
                </c:pt>
                <c:pt idx="321">
                  <c:v>43238</c:v>
                </c:pt>
                <c:pt idx="322">
                  <c:v>43239</c:v>
                </c:pt>
                <c:pt idx="323">
                  <c:v>43240</c:v>
                </c:pt>
                <c:pt idx="324">
                  <c:v>43241</c:v>
                </c:pt>
                <c:pt idx="325">
                  <c:v>43242</c:v>
                </c:pt>
                <c:pt idx="326">
                  <c:v>43243</c:v>
                </c:pt>
                <c:pt idx="327">
                  <c:v>43244</c:v>
                </c:pt>
                <c:pt idx="328">
                  <c:v>43245</c:v>
                </c:pt>
                <c:pt idx="329">
                  <c:v>43246</c:v>
                </c:pt>
                <c:pt idx="330">
                  <c:v>43247</c:v>
                </c:pt>
                <c:pt idx="331">
                  <c:v>43248</c:v>
                </c:pt>
                <c:pt idx="332">
                  <c:v>43249</c:v>
                </c:pt>
                <c:pt idx="333">
                  <c:v>43250</c:v>
                </c:pt>
                <c:pt idx="334">
                  <c:v>43251</c:v>
                </c:pt>
                <c:pt idx="335">
                  <c:v>43252</c:v>
                </c:pt>
                <c:pt idx="336">
                  <c:v>43253</c:v>
                </c:pt>
                <c:pt idx="337">
                  <c:v>43254</c:v>
                </c:pt>
                <c:pt idx="338">
                  <c:v>43255</c:v>
                </c:pt>
                <c:pt idx="339">
                  <c:v>43256</c:v>
                </c:pt>
                <c:pt idx="340">
                  <c:v>43257</c:v>
                </c:pt>
                <c:pt idx="341">
                  <c:v>43258</c:v>
                </c:pt>
                <c:pt idx="342">
                  <c:v>43259</c:v>
                </c:pt>
                <c:pt idx="343">
                  <c:v>43260</c:v>
                </c:pt>
                <c:pt idx="344">
                  <c:v>43261</c:v>
                </c:pt>
                <c:pt idx="345">
                  <c:v>43262</c:v>
                </c:pt>
                <c:pt idx="346">
                  <c:v>43263</c:v>
                </c:pt>
                <c:pt idx="347">
                  <c:v>43264</c:v>
                </c:pt>
                <c:pt idx="348">
                  <c:v>43265</c:v>
                </c:pt>
                <c:pt idx="349">
                  <c:v>43266</c:v>
                </c:pt>
                <c:pt idx="350">
                  <c:v>43267</c:v>
                </c:pt>
                <c:pt idx="351">
                  <c:v>43268</c:v>
                </c:pt>
                <c:pt idx="352">
                  <c:v>43269</c:v>
                </c:pt>
                <c:pt idx="353">
                  <c:v>43270</c:v>
                </c:pt>
                <c:pt idx="354">
                  <c:v>43271</c:v>
                </c:pt>
                <c:pt idx="355">
                  <c:v>43272</c:v>
                </c:pt>
                <c:pt idx="356">
                  <c:v>43273</c:v>
                </c:pt>
                <c:pt idx="357">
                  <c:v>43274</c:v>
                </c:pt>
                <c:pt idx="358">
                  <c:v>43275</c:v>
                </c:pt>
                <c:pt idx="359">
                  <c:v>43276</c:v>
                </c:pt>
                <c:pt idx="360">
                  <c:v>43277</c:v>
                </c:pt>
              </c:numCache>
            </c:numRef>
          </c:cat>
          <c:val>
            <c:numRef>
              <c:f>'daily generation and demand'!#REF!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8-4F88-BDCA-50305EC39519}"/>
            </c:ext>
          </c:extLst>
        </c:ser>
        <c:ser>
          <c:idx val="2"/>
          <c:order val="2"/>
          <c:spPr>
            <a:ln cmpd="sng">
              <a:solidFill>
                <a:srgbClr val="FF9900"/>
              </a:solidFill>
            </a:ln>
          </c:spPr>
          <c:marker>
            <c:symbol val="none"/>
          </c:marker>
          <c:cat>
            <c:numRef>
              <c:f>'daily generation and demand'!$A$463:$A$823</c:f>
              <c:numCache>
                <c:formatCode>d"-"mmm"-"yyyy</c:formatCode>
                <c:ptCount val="361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  <c:pt idx="4">
                  <c:v>42921</c:v>
                </c:pt>
                <c:pt idx="5">
                  <c:v>42922</c:v>
                </c:pt>
                <c:pt idx="6">
                  <c:v>42923</c:v>
                </c:pt>
                <c:pt idx="7">
                  <c:v>42924</c:v>
                </c:pt>
                <c:pt idx="8">
                  <c:v>42925</c:v>
                </c:pt>
                <c:pt idx="9">
                  <c:v>42926</c:v>
                </c:pt>
                <c:pt idx="10">
                  <c:v>42927</c:v>
                </c:pt>
                <c:pt idx="11">
                  <c:v>42928</c:v>
                </c:pt>
                <c:pt idx="12">
                  <c:v>42929</c:v>
                </c:pt>
                <c:pt idx="13">
                  <c:v>42930</c:v>
                </c:pt>
                <c:pt idx="14">
                  <c:v>42931</c:v>
                </c:pt>
                <c:pt idx="15">
                  <c:v>42932</c:v>
                </c:pt>
                <c:pt idx="16">
                  <c:v>42933</c:v>
                </c:pt>
                <c:pt idx="17">
                  <c:v>42934</c:v>
                </c:pt>
                <c:pt idx="18">
                  <c:v>42935</c:v>
                </c:pt>
                <c:pt idx="19">
                  <c:v>42936</c:v>
                </c:pt>
                <c:pt idx="20">
                  <c:v>42937</c:v>
                </c:pt>
                <c:pt idx="21">
                  <c:v>42938</c:v>
                </c:pt>
                <c:pt idx="22">
                  <c:v>42939</c:v>
                </c:pt>
                <c:pt idx="23">
                  <c:v>42940</c:v>
                </c:pt>
                <c:pt idx="24">
                  <c:v>42941</c:v>
                </c:pt>
                <c:pt idx="25">
                  <c:v>42942</c:v>
                </c:pt>
                <c:pt idx="26">
                  <c:v>42943</c:v>
                </c:pt>
                <c:pt idx="27">
                  <c:v>42944</c:v>
                </c:pt>
                <c:pt idx="28">
                  <c:v>42945</c:v>
                </c:pt>
                <c:pt idx="29">
                  <c:v>42946</c:v>
                </c:pt>
                <c:pt idx="30">
                  <c:v>42947</c:v>
                </c:pt>
                <c:pt idx="31">
                  <c:v>42948</c:v>
                </c:pt>
                <c:pt idx="32">
                  <c:v>42949</c:v>
                </c:pt>
                <c:pt idx="33">
                  <c:v>42950</c:v>
                </c:pt>
                <c:pt idx="34">
                  <c:v>42951</c:v>
                </c:pt>
                <c:pt idx="35">
                  <c:v>42952</c:v>
                </c:pt>
                <c:pt idx="36">
                  <c:v>42953</c:v>
                </c:pt>
                <c:pt idx="37">
                  <c:v>42954</c:v>
                </c:pt>
                <c:pt idx="38">
                  <c:v>42955</c:v>
                </c:pt>
                <c:pt idx="39">
                  <c:v>42956</c:v>
                </c:pt>
                <c:pt idx="40">
                  <c:v>42957</c:v>
                </c:pt>
                <c:pt idx="41">
                  <c:v>42958</c:v>
                </c:pt>
                <c:pt idx="42">
                  <c:v>42959</c:v>
                </c:pt>
                <c:pt idx="43">
                  <c:v>42960</c:v>
                </c:pt>
                <c:pt idx="44">
                  <c:v>42961</c:v>
                </c:pt>
                <c:pt idx="45">
                  <c:v>42962</c:v>
                </c:pt>
                <c:pt idx="46">
                  <c:v>42963</c:v>
                </c:pt>
                <c:pt idx="47">
                  <c:v>42964</c:v>
                </c:pt>
                <c:pt idx="48">
                  <c:v>42965</c:v>
                </c:pt>
                <c:pt idx="49">
                  <c:v>42966</c:v>
                </c:pt>
                <c:pt idx="50">
                  <c:v>42967</c:v>
                </c:pt>
                <c:pt idx="51">
                  <c:v>42968</c:v>
                </c:pt>
                <c:pt idx="52">
                  <c:v>42969</c:v>
                </c:pt>
                <c:pt idx="53">
                  <c:v>42970</c:v>
                </c:pt>
                <c:pt idx="54">
                  <c:v>42971</c:v>
                </c:pt>
                <c:pt idx="55">
                  <c:v>42972</c:v>
                </c:pt>
                <c:pt idx="56">
                  <c:v>42973</c:v>
                </c:pt>
                <c:pt idx="57">
                  <c:v>42974</c:v>
                </c:pt>
                <c:pt idx="58">
                  <c:v>42975</c:v>
                </c:pt>
                <c:pt idx="59">
                  <c:v>42976</c:v>
                </c:pt>
                <c:pt idx="60">
                  <c:v>42977</c:v>
                </c:pt>
                <c:pt idx="61">
                  <c:v>42978</c:v>
                </c:pt>
                <c:pt idx="62">
                  <c:v>42979</c:v>
                </c:pt>
                <c:pt idx="63">
                  <c:v>42980</c:v>
                </c:pt>
                <c:pt idx="64">
                  <c:v>42981</c:v>
                </c:pt>
                <c:pt idx="65">
                  <c:v>42982</c:v>
                </c:pt>
                <c:pt idx="66">
                  <c:v>42983</c:v>
                </c:pt>
                <c:pt idx="67">
                  <c:v>42984</c:v>
                </c:pt>
                <c:pt idx="68">
                  <c:v>42985</c:v>
                </c:pt>
                <c:pt idx="69">
                  <c:v>42986</c:v>
                </c:pt>
                <c:pt idx="70">
                  <c:v>42987</c:v>
                </c:pt>
                <c:pt idx="71">
                  <c:v>42988</c:v>
                </c:pt>
                <c:pt idx="72">
                  <c:v>42989</c:v>
                </c:pt>
                <c:pt idx="73">
                  <c:v>42990</c:v>
                </c:pt>
                <c:pt idx="74">
                  <c:v>42991</c:v>
                </c:pt>
                <c:pt idx="75">
                  <c:v>42992</c:v>
                </c:pt>
                <c:pt idx="76">
                  <c:v>42993</c:v>
                </c:pt>
                <c:pt idx="77">
                  <c:v>42994</c:v>
                </c:pt>
                <c:pt idx="78">
                  <c:v>42995</c:v>
                </c:pt>
                <c:pt idx="79">
                  <c:v>42996</c:v>
                </c:pt>
                <c:pt idx="80">
                  <c:v>42997</c:v>
                </c:pt>
                <c:pt idx="81">
                  <c:v>42998</c:v>
                </c:pt>
                <c:pt idx="82">
                  <c:v>42999</c:v>
                </c:pt>
                <c:pt idx="83">
                  <c:v>43000</c:v>
                </c:pt>
                <c:pt idx="84">
                  <c:v>43001</c:v>
                </c:pt>
                <c:pt idx="85">
                  <c:v>43002</c:v>
                </c:pt>
                <c:pt idx="86">
                  <c:v>43003</c:v>
                </c:pt>
                <c:pt idx="87">
                  <c:v>43004</c:v>
                </c:pt>
                <c:pt idx="88">
                  <c:v>43005</c:v>
                </c:pt>
                <c:pt idx="89">
                  <c:v>43006</c:v>
                </c:pt>
                <c:pt idx="90">
                  <c:v>43007</c:v>
                </c:pt>
                <c:pt idx="91">
                  <c:v>43008</c:v>
                </c:pt>
                <c:pt idx="92">
                  <c:v>43009</c:v>
                </c:pt>
                <c:pt idx="93">
                  <c:v>43010</c:v>
                </c:pt>
                <c:pt idx="94">
                  <c:v>43011</c:v>
                </c:pt>
                <c:pt idx="95">
                  <c:v>43012</c:v>
                </c:pt>
                <c:pt idx="96">
                  <c:v>43013</c:v>
                </c:pt>
                <c:pt idx="97">
                  <c:v>43014</c:v>
                </c:pt>
                <c:pt idx="98">
                  <c:v>43015</c:v>
                </c:pt>
                <c:pt idx="99">
                  <c:v>43016</c:v>
                </c:pt>
                <c:pt idx="100">
                  <c:v>43017</c:v>
                </c:pt>
                <c:pt idx="101">
                  <c:v>43018</c:v>
                </c:pt>
                <c:pt idx="102">
                  <c:v>43019</c:v>
                </c:pt>
                <c:pt idx="103">
                  <c:v>43020</c:v>
                </c:pt>
                <c:pt idx="104">
                  <c:v>43021</c:v>
                </c:pt>
                <c:pt idx="105">
                  <c:v>43022</c:v>
                </c:pt>
                <c:pt idx="106">
                  <c:v>43023</c:v>
                </c:pt>
                <c:pt idx="107">
                  <c:v>43024</c:v>
                </c:pt>
                <c:pt idx="108">
                  <c:v>43025</c:v>
                </c:pt>
                <c:pt idx="109">
                  <c:v>43026</c:v>
                </c:pt>
                <c:pt idx="110">
                  <c:v>43027</c:v>
                </c:pt>
                <c:pt idx="111">
                  <c:v>43028</c:v>
                </c:pt>
                <c:pt idx="112">
                  <c:v>43029</c:v>
                </c:pt>
                <c:pt idx="113">
                  <c:v>43030</c:v>
                </c:pt>
                <c:pt idx="114">
                  <c:v>43031</c:v>
                </c:pt>
                <c:pt idx="115">
                  <c:v>43032</c:v>
                </c:pt>
                <c:pt idx="116">
                  <c:v>43033</c:v>
                </c:pt>
                <c:pt idx="117">
                  <c:v>43034</c:v>
                </c:pt>
                <c:pt idx="118">
                  <c:v>43035</c:v>
                </c:pt>
                <c:pt idx="119">
                  <c:v>43036</c:v>
                </c:pt>
                <c:pt idx="120">
                  <c:v>43037</c:v>
                </c:pt>
                <c:pt idx="121">
                  <c:v>43038</c:v>
                </c:pt>
                <c:pt idx="122">
                  <c:v>43039</c:v>
                </c:pt>
                <c:pt idx="123">
                  <c:v>43040</c:v>
                </c:pt>
                <c:pt idx="124">
                  <c:v>43041</c:v>
                </c:pt>
                <c:pt idx="125">
                  <c:v>43042</c:v>
                </c:pt>
                <c:pt idx="126">
                  <c:v>43043</c:v>
                </c:pt>
                <c:pt idx="127">
                  <c:v>43044</c:v>
                </c:pt>
                <c:pt idx="128">
                  <c:v>43045</c:v>
                </c:pt>
                <c:pt idx="129">
                  <c:v>43046</c:v>
                </c:pt>
                <c:pt idx="130">
                  <c:v>43047</c:v>
                </c:pt>
                <c:pt idx="131">
                  <c:v>43048</c:v>
                </c:pt>
                <c:pt idx="132">
                  <c:v>43049</c:v>
                </c:pt>
                <c:pt idx="133">
                  <c:v>43050</c:v>
                </c:pt>
                <c:pt idx="134">
                  <c:v>43051</c:v>
                </c:pt>
                <c:pt idx="135">
                  <c:v>43052</c:v>
                </c:pt>
                <c:pt idx="136">
                  <c:v>43053</c:v>
                </c:pt>
                <c:pt idx="137">
                  <c:v>43054</c:v>
                </c:pt>
                <c:pt idx="138">
                  <c:v>43055</c:v>
                </c:pt>
                <c:pt idx="139">
                  <c:v>43056</c:v>
                </c:pt>
                <c:pt idx="140">
                  <c:v>43057</c:v>
                </c:pt>
                <c:pt idx="141">
                  <c:v>43058</c:v>
                </c:pt>
                <c:pt idx="142">
                  <c:v>43059</c:v>
                </c:pt>
                <c:pt idx="143">
                  <c:v>43060</c:v>
                </c:pt>
                <c:pt idx="144">
                  <c:v>43061</c:v>
                </c:pt>
                <c:pt idx="145">
                  <c:v>43062</c:v>
                </c:pt>
                <c:pt idx="146">
                  <c:v>43063</c:v>
                </c:pt>
                <c:pt idx="147">
                  <c:v>43064</c:v>
                </c:pt>
                <c:pt idx="148">
                  <c:v>43065</c:v>
                </c:pt>
                <c:pt idx="149">
                  <c:v>43066</c:v>
                </c:pt>
                <c:pt idx="150">
                  <c:v>43067</c:v>
                </c:pt>
                <c:pt idx="151">
                  <c:v>43068</c:v>
                </c:pt>
                <c:pt idx="152">
                  <c:v>43069</c:v>
                </c:pt>
                <c:pt idx="153">
                  <c:v>43070</c:v>
                </c:pt>
                <c:pt idx="154">
                  <c:v>43071</c:v>
                </c:pt>
                <c:pt idx="155">
                  <c:v>43072</c:v>
                </c:pt>
                <c:pt idx="156">
                  <c:v>43073</c:v>
                </c:pt>
                <c:pt idx="157">
                  <c:v>43074</c:v>
                </c:pt>
                <c:pt idx="158">
                  <c:v>43075</c:v>
                </c:pt>
                <c:pt idx="159">
                  <c:v>43076</c:v>
                </c:pt>
                <c:pt idx="160">
                  <c:v>43077</c:v>
                </c:pt>
                <c:pt idx="161">
                  <c:v>43078</c:v>
                </c:pt>
                <c:pt idx="162">
                  <c:v>43079</c:v>
                </c:pt>
                <c:pt idx="163">
                  <c:v>43080</c:v>
                </c:pt>
                <c:pt idx="164">
                  <c:v>43081</c:v>
                </c:pt>
                <c:pt idx="165">
                  <c:v>43082</c:v>
                </c:pt>
                <c:pt idx="166">
                  <c:v>43083</c:v>
                </c:pt>
                <c:pt idx="167">
                  <c:v>43084</c:v>
                </c:pt>
                <c:pt idx="168">
                  <c:v>43085</c:v>
                </c:pt>
                <c:pt idx="169">
                  <c:v>43086</c:v>
                </c:pt>
                <c:pt idx="170">
                  <c:v>43087</c:v>
                </c:pt>
                <c:pt idx="171">
                  <c:v>43088</c:v>
                </c:pt>
                <c:pt idx="172">
                  <c:v>43089</c:v>
                </c:pt>
                <c:pt idx="173">
                  <c:v>43090</c:v>
                </c:pt>
                <c:pt idx="174">
                  <c:v>43091</c:v>
                </c:pt>
                <c:pt idx="175">
                  <c:v>43092</c:v>
                </c:pt>
                <c:pt idx="176">
                  <c:v>43093</c:v>
                </c:pt>
                <c:pt idx="177">
                  <c:v>43094</c:v>
                </c:pt>
                <c:pt idx="178">
                  <c:v>43095</c:v>
                </c:pt>
                <c:pt idx="179">
                  <c:v>43096</c:v>
                </c:pt>
                <c:pt idx="180">
                  <c:v>43097</c:v>
                </c:pt>
                <c:pt idx="181">
                  <c:v>43098</c:v>
                </c:pt>
                <c:pt idx="182">
                  <c:v>43099</c:v>
                </c:pt>
                <c:pt idx="183">
                  <c:v>43100</c:v>
                </c:pt>
                <c:pt idx="184">
                  <c:v>43101</c:v>
                </c:pt>
                <c:pt idx="185">
                  <c:v>43102</c:v>
                </c:pt>
                <c:pt idx="186">
                  <c:v>43103</c:v>
                </c:pt>
                <c:pt idx="187">
                  <c:v>43104</c:v>
                </c:pt>
                <c:pt idx="188">
                  <c:v>43105</c:v>
                </c:pt>
                <c:pt idx="189">
                  <c:v>43106</c:v>
                </c:pt>
                <c:pt idx="190">
                  <c:v>43107</c:v>
                </c:pt>
                <c:pt idx="191">
                  <c:v>43108</c:v>
                </c:pt>
                <c:pt idx="192">
                  <c:v>43109</c:v>
                </c:pt>
                <c:pt idx="193">
                  <c:v>43110</c:v>
                </c:pt>
                <c:pt idx="194">
                  <c:v>43111</c:v>
                </c:pt>
                <c:pt idx="195">
                  <c:v>43112</c:v>
                </c:pt>
                <c:pt idx="196">
                  <c:v>43113</c:v>
                </c:pt>
                <c:pt idx="197">
                  <c:v>43114</c:v>
                </c:pt>
                <c:pt idx="198">
                  <c:v>43115</c:v>
                </c:pt>
                <c:pt idx="199">
                  <c:v>43116</c:v>
                </c:pt>
                <c:pt idx="200">
                  <c:v>43117</c:v>
                </c:pt>
                <c:pt idx="201">
                  <c:v>43118</c:v>
                </c:pt>
                <c:pt idx="202">
                  <c:v>43119</c:v>
                </c:pt>
                <c:pt idx="203">
                  <c:v>43120</c:v>
                </c:pt>
                <c:pt idx="204">
                  <c:v>43121</c:v>
                </c:pt>
                <c:pt idx="205">
                  <c:v>43122</c:v>
                </c:pt>
                <c:pt idx="206">
                  <c:v>43123</c:v>
                </c:pt>
                <c:pt idx="207">
                  <c:v>43124</c:v>
                </c:pt>
                <c:pt idx="208">
                  <c:v>43125</c:v>
                </c:pt>
                <c:pt idx="209">
                  <c:v>43126</c:v>
                </c:pt>
                <c:pt idx="210">
                  <c:v>43127</c:v>
                </c:pt>
                <c:pt idx="211">
                  <c:v>43128</c:v>
                </c:pt>
                <c:pt idx="212">
                  <c:v>43129</c:v>
                </c:pt>
                <c:pt idx="213">
                  <c:v>43130</c:v>
                </c:pt>
                <c:pt idx="214">
                  <c:v>43131</c:v>
                </c:pt>
                <c:pt idx="215">
                  <c:v>43132</c:v>
                </c:pt>
                <c:pt idx="216">
                  <c:v>43133</c:v>
                </c:pt>
                <c:pt idx="217">
                  <c:v>43134</c:v>
                </c:pt>
                <c:pt idx="218">
                  <c:v>43135</c:v>
                </c:pt>
                <c:pt idx="219">
                  <c:v>43136</c:v>
                </c:pt>
                <c:pt idx="220">
                  <c:v>43137</c:v>
                </c:pt>
                <c:pt idx="221">
                  <c:v>43138</c:v>
                </c:pt>
                <c:pt idx="222">
                  <c:v>43139</c:v>
                </c:pt>
                <c:pt idx="223">
                  <c:v>43140</c:v>
                </c:pt>
                <c:pt idx="224">
                  <c:v>43141</c:v>
                </c:pt>
                <c:pt idx="225">
                  <c:v>43142</c:v>
                </c:pt>
                <c:pt idx="226">
                  <c:v>43143</c:v>
                </c:pt>
                <c:pt idx="227">
                  <c:v>43144</c:v>
                </c:pt>
                <c:pt idx="228">
                  <c:v>43145</c:v>
                </c:pt>
                <c:pt idx="229">
                  <c:v>43146</c:v>
                </c:pt>
                <c:pt idx="230">
                  <c:v>43147</c:v>
                </c:pt>
                <c:pt idx="231">
                  <c:v>43148</c:v>
                </c:pt>
                <c:pt idx="232">
                  <c:v>43149</c:v>
                </c:pt>
                <c:pt idx="233">
                  <c:v>43150</c:v>
                </c:pt>
                <c:pt idx="234">
                  <c:v>43151</c:v>
                </c:pt>
                <c:pt idx="235">
                  <c:v>43152</c:v>
                </c:pt>
                <c:pt idx="236">
                  <c:v>43153</c:v>
                </c:pt>
                <c:pt idx="237">
                  <c:v>43154</c:v>
                </c:pt>
                <c:pt idx="238">
                  <c:v>43155</c:v>
                </c:pt>
                <c:pt idx="239">
                  <c:v>43156</c:v>
                </c:pt>
                <c:pt idx="240">
                  <c:v>43157</c:v>
                </c:pt>
                <c:pt idx="241">
                  <c:v>43158</c:v>
                </c:pt>
                <c:pt idx="242">
                  <c:v>43159</c:v>
                </c:pt>
                <c:pt idx="243">
                  <c:v>43160</c:v>
                </c:pt>
                <c:pt idx="244">
                  <c:v>43161</c:v>
                </c:pt>
                <c:pt idx="245">
                  <c:v>43162</c:v>
                </c:pt>
                <c:pt idx="246">
                  <c:v>43163</c:v>
                </c:pt>
                <c:pt idx="247">
                  <c:v>43164</c:v>
                </c:pt>
                <c:pt idx="248">
                  <c:v>43165</c:v>
                </c:pt>
                <c:pt idx="249">
                  <c:v>43166</c:v>
                </c:pt>
                <c:pt idx="250">
                  <c:v>43167</c:v>
                </c:pt>
                <c:pt idx="251">
                  <c:v>43168</c:v>
                </c:pt>
                <c:pt idx="252">
                  <c:v>43169</c:v>
                </c:pt>
                <c:pt idx="253">
                  <c:v>43170</c:v>
                </c:pt>
                <c:pt idx="254">
                  <c:v>43171</c:v>
                </c:pt>
                <c:pt idx="255">
                  <c:v>43172</c:v>
                </c:pt>
                <c:pt idx="256">
                  <c:v>43173</c:v>
                </c:pt>
                <c:pt idx="257">
                  <c:v>43174</c:v>
                </c:pt>
                <c:pt idx="258">
                  <c:v>43175</c:v>
                </c:pt>
                <c:pt idx="259">
                  <c:v>43176</c:v>
                </c:pt>
                <c:pt idx="260">
                  <c:v>43177</c:v>
                </c:pt>
                <c:pt idx="261">
                  <c:v>43178</c:v>
                </c:pt>
                <c:pt idx="262">
                  <c:v>43179</c:v>
                </c:pt>
                <c:pt idx="263">
                  <c:v>43180</c:v>
                </c:pt>
                <c:pt idx="264">
                  <c:v>43181</c:v>
                </c:pt>
                <c:pt idx="265">
                  <c:v>43182</c:v>
                </c:pt>
                <c:pt idx="266">
                  <c:v>43183</c:v>
                </c:pt>
                <c:pt idx="267">
                  <c:v>43184</c:v>
                </c:pt>
                <c:pt idx="268">
                  <c:v>43185</c:v>
                </c:pt>
                <c:pt idx="269">
                  <c:v>43186</c:v>
                </c:pt>
                <c:pt idx="270">
                  <c:v>43187</c:v>
                </c:pt>
                <c:pt idx="271">
                  <c:v>43188</c:v>
                </c:pt>
                <c:pt idx="272">
                  <c:v>43189</c:v>
                </c:pt>
                <c:pt idx="273">
                  <c:v>43190</c:v>
                </c:pt>
                <c:pt idx="274">
                  <c:v>43191</c:v>
                </c:pt>
                <c:pt idx="275">
                  <c:v>43192</c:v>
                </c:pt>
                <c:pt idx="276">
                  <c:v>43193</c:v>
                </c:pt>
                <c:pt idx="277">
                  <c:v>43194</c:v>
                </c:pt>
                <c:pt idx="278">
                  <c:v>43195</c:v>
                </c:pt>
                <c:pt idx="279">
                  <c:v>43196</c:v>
                </c:pt>
                <c:pt idx="280">
                  <c:v>43197</c:v>
                </c:pt>
                <c:pt idx="281">
                  <c:v>43198</c:v>
                </c:pt>
                <c:pt idx="282">
                  <c:v>43199</c:v>
                </c:pt>
                <c:pt idx="283">
                  <c:v>43200</c:v>
                </c:pt>
                <c:pt idx="284">
                  <c:v>43201</c:v>
                </c:pt>
                <c:pt idx="285">
                  <c:v>43202</c:v>
                </c:pt>
                <c:pt idx="286">
                  <c:v>43203</c:v>
                </c:pt>
                <c:pt idx="287">
                  <c:v>43204</c:v>
                </c:pt>
                <c:pt idx="288">
                  <c:v>43205</c:v>
                </c:pt>
                <c:pt idx="289">
                  <c:v>43206</c:v>
                </c:pt>
                <c:pt idx="290">
                  <c:v>43207</c:v>
                </c:pt>
                <c:pt idx="291">
                  <c:v>43208</c:v>
                </c:pt>
                <c:pt idx="292">
                  <c:v>43209</c:v>
                </c:pt>
                <c:pt idx="293">
                  <c:v>43210</c:v>
                </c:pt>
                <c:pt idx="294">
                  <c:v>43211</c:v>
                </c:pt>
                <c:pt idx="295">
                  <c:v>43212</c:v>
                </c:pt>
                <c:pt idx="296">
                  <c:v>43213</c:v>
                </c:pt>
                <c:pt idx="297">
                  <c:v>43214</c:v>
                </c:pt>
                <c:pt idx="298">
                  <c:v>43215</c:v>
                </c:pt>
                <c:pt idx="299">
                  <c:v>43216</c:v>
                </c:pt>
                <c:pt idx="300">
                  <c:v>43217</c:v>
                </c:pt>
                <c:pt idx="301">
                  <c:v>43218</c:v>
                </c:pt>
                <c:pt idx="302">
                  <c:v>43219</c:v>
                </c:pt>
                <c:pt idx="303">
                  <c:v>43220</c:v>
                </c:pt>
                <c:pt idx="304">
                  <c:v>43221</c:v>
                </c:pt>
                <c:pt idx="305">
                  <c:v>43222</c:v>
                </c:pt>
                <c:pt idx="306">
                  <c:v>43223</c:v>
                </c:pt>
                <c:pt idx="307">
                  <c:v>43224</c:v>
                </c:pt>
                <c:pt idx="308">
                  <c:v>43225</c:v>
                </c:pt>
                <c:pt idx="309">
                  <c:v>43226</c:v>
                </c:pt>
                <c:pt idx="310">
                  <c:v>43227</c:v>
                </c:pt>
                <c:pt idx="311">
                  <c:v>43228</c:v>
                </c:pt>
                <c:pt idx="312">
                  <c:v>43229</c:v>
                </c:pt>
                <c:pt idx="313">
                  <c:v>43230</c:v>
                </c:pt>
                <c:pt idx="314">
                  <c:v>43231</c:v>
                </c:pt>
                <c:pt idx="315">
                  <c:v>43232</c:v>
                </c:pt>
                <c:pt idx="316">
                  <c:v>43233</c:v>
                </c:pt>
                <c:pt idx="317">
                  <c:v>43234</c:v>
                </c:pt>
                <c:pt idx="318">
                  <c:v>43235</c:v>
                </c:pt>
                <c:pt idx="319">
                  <c:v>43236</c:v>
                </c:pt>
                <c:pt idx="320">
                  <c:v>43237</c:v>
                </c:pt>
                <c:pt idx="321">
                  <c:v>43238</c:v>
                </c:pt>
                <c:pt idx="322">
                  <c:v>43239</c:v>
                </c:pt>
                <c:pt idx="323">
                  <c:v>43240</c:v>
                </c:pt>
                <c:pt idx="324">
                  <c:v>43241</c:v>
                </c:pt>
                <c:pt idx="325">
                  <c:v>43242</c:v>
                </c:pt>
                <c:pt idx="326">
                  <c:v>43243</c:v>
                </c:pt>
                <c:pt idx="327">
                  <c:v>43244</c:v>
                </c:pt>
                <c:pt idx="328">
                  <c:v>43245</c:v>
                </c:pt>
                <c:pt idx="329">
                  <c:v>43246</c:v>
                </c:pt>
                <c:pt idx="330">
                  <c:v>43247</c:v>
                </c:pt>
                <c:pt idx="331">
                  <c:v>43248</c:v>
                </c:pt>
                <c:pt idx="332">
                  <c:v>43249</c:v>
                </c:pt>
                <c:pt idx="333">
                  <c:v>43250</c:v>
                </c:pt>
                <c:pt idx="334">
                  <c:v>43251</c:v>
                </c:pt>
                <c:pt idx="335">
                  <c:v>43252</c:v>
                </c:pt>
                <c:pt idx="336">
                  <c:v>43253</c:v>
                </c:pt>
                <c:pt idx="337">
                  <c:v>43254</c:v>
                </c:pt>
                <c:pt idx="338">
                  <c:v>43255</c:v>
                </c:pt>
                <c:pt idx="339">
                  <c:v>43256</c:v>
                </c:pt>
                <c:pt idx="340">
                  <c:v>43257</c:v>
                </c:pt>
                <c:pt idx="341">
                  <c:v>43258</c:v>
                </c:pt>
                <c:pt idx="342">
                  <c:v>43259</c:v>
                </c:pt>
                <c:pt idx="343">
                  <c:v>43260</c:v>
                </c:pt>
                <c:pt idx="344">
                  <c:v>43261</c:v>
                </c:pt>
                <c:pt idx="345">
                  <c:v>43262</c:v>
                </c:pt>
                <c:pt idx="346">
                  <c:v>43263</c:v>
                </c:pt>
                <c:pt idx="347">
                  <c:v>43264</c:v>
                </c:pt>
                <c:pt idx="348">
                  <c:v>43265</c:v>
                </c:pt>
                <c:pt idx="349">
                  <c:v>43266</c:v>
                </c:pt>
                <c:pt idx="350">
                  <c:v>43267</c:v>
                </c:pt>
                <c:pt idx="351">
                  <c:v>43268</c:v>
                </c:pt>
                <c:pt idx="352">
                  <c:v>43269</c:v>
                </c:pt>
                <c:pt idx="353">
                  <c:v>43270</c:v>
                </c:pt>
                <c:pt idx="354">
                  <c:v>43271</c:v>
                </c:pt>
                <c:pt idx="355">
                  <c:v>43272</c:v>
                </c:pt>
                <c:pt idx="356">
                  <c:v>43273</c:v>
                </c:pt>
                <c:pt idx="357">
                  <c:v>43274</c:v>
                </c:pt>
                <c:pt idx="358">
                  <c:v>43275</c:v>
                </c:pt>
                <c:pt idx="359">
                  <c:v>43276</c:v>
                </c:pt>
                <c:pt idx="360">
                  <c:v>43277</c:v>
                </c:pt>
              </c:numCache>
            </c:numRef>
          </c:cat>
          <c:val>
            <c:numRef>
              <c:f>'daily generation and demand'!$G$463:$G$1000</c:f>
              <c:numCache>
                <c:formatCode>0</c:formatCode>
                <c:ptCount val="538"/>
                <c:pt idx="0">
                  <c:v>3117</c:v>
                </c:pt>
                <c:pt idx="1">
                  <c:v>3000</c:v>
                </c:pt>
                <c:pt idx="2">
                  <c:v>3179</c:v>
                </c:pt>
                <c:pt idx="3">
                  <c:v>3248</c:v>
                </c:pt>
                <c:pt idx="4">
                  <c:v>3288</c:v>
                </c:pt>
                <c:pt idx="5">
                  <c:v>3324</c:v>
                </c:pt>
                <c:pt idx="6">
                  <c:v>3368</c:v>
                </c:pt>
                <c:pt idx="7">
                  <c:v>3443</c:v>
                </c:pt>
                <c:pt idx="8">
                  <c:v>3394</c:v>
                </c:pt>
                <c:pt idx="9">
                  <c:v>3457</c:v>
                </c:pt>
                <c:pt idx="10">
                  <c:v>3421</c:v>
                </c:pt>
                <c:pt idx="11">
                  <c:v>3327</c:v>
                </c:pt>
                <c:pt idx="12">
                  <c:v>3331</c:v>
                </c:pt>
                <c:pt idx="13">
                  <c:v>3354</c:v>
                </c:pt>
                <c:pt idx="14">
                  <c:v>3354</c:v>
                </c:pt>
                <c:pt idx="15">
                  <c:v>3242</c:v>
                </c:pt>
                <c:pt idx="16">
                  <c:v>3343</c:v>
                </c:pt>
                <c:pt idx="17">
                  <c:v>3319</c:v>
                </c:pt>
                <c:pt idx="18">
                  <c:v>3333</c:v>
                </c:pt>
                <c:pt idx="19">
                  <c:v>3307</c:v>
                </c:pt>
                <c:pt idx="20">
                  <c:v>3373</c:v>
                </c:pt>
                <c:pt idx="21">
                  <c:v>3329</c:v>
                </c:pt>
                <c:pt idx="22">
                  <c:v>3216</c:v>
                </c:pt>
                <c:pt idx="23">
                  <c:v>3253</c:v>
                </c:pt>
                <c:pt idx="24">
                  <c:v>3328</c:v>
                </c:pt>
                <c:pt idx="25">
                  <c:v>3378</c:v>
                </c:pt>
                <c:pt idx="26">
                  <c:v>3412</c:v>
                </c:pt>
                <c:pt idx="27">
                  <c:v>3457</c:v>
                </c:pt>
                <c:pt idx="28">
                  <c:v>3464</c:v>
                </c:pt>
                <c:pt idx="29">
                  <c:v>3342</c:v>
                </c:pt>
                <c:pt idx="30">
                  <c:v>3428</c:v>
                </c:pt>
                <c:pt idx="31" formatCode="General">
                  <c:v>3366</c:v>
                </c:pt>
                <c:pt idx="32" formatCode="General">
                  <c:v>3382</c:v>
                </c:pt>
                <c:pt idx="33" formatCode="General">
                  <c:v>3409</c:v>
                </c:pt>
                <c:pt idx="34" formatCode="General">
                  <c:v>3457</c:v>
                </c:pt>
                <c:pt idx="35" formatCode="General">
                  <c:v>3496</c:v>
                </c:pt>
                <c:pt idx="36" formatCode="General">
                  <c:v>3439</c:v>
                </c:pt>
                <c:pt idx="37" formatCode="General">
                  <c:v>3407</c:v>
                </c:pt>
                <c:pt idx="38" formatCode="General">
                  <c:v>3474</c:v>
                </c:pt>
                <c:pt idx="39" formatCode="General">
                  <c:v>3482</c:v>
                </c:pt>
                <c:pt idx="40" formatCode="General">
                  <c:v>3461</c:v>
                </c:pt>
                <c:pt idx="41" formatCode="General">
                  <c:v>3511</c:v>
                </c:pt>
                <c:pt idx="42" formatCode="General">
                  <c:v>3446</c:v>
                </c:pt>
                <c:pt idx="43" formatCode="General">
                  <c:v>3346</c:v>
                </c:pt>
                <c:pt idx="44" formatCode="General">
                  <c:v>3416</c:v>
                </c:pt>
                <c:pt idx="45" formatCode="General">
                  <c:v>3297</c:v>
                </c:pt>
                <c:pt idx="46" formatCode="General">
                  <c:v>3430</c:v>
                </c:pt>
                <c:pt idx="47" formatCode="General">
                  <c:v>3618</c:v>
                </c:pt>
                <c:pt idx="48" formatCode="General">
                  <c:v>3643</c:v>
                </c:pt>
                <c:pt idx="49" formatCode="General">
                  <c:v>3492</c:v>
                </c:pt>
                <c:pt idx="50" formatCode="General">
                  <c:v>3272</c:v>
                </c:pt>
                <c:pt idx="51" formatCode="General">
                  <c:v>3369</c:v>
                </c:pt>
                <c:pt idx="52" formatCode="General">
                  <c:v>3445</c:v>
                </c:pt>
                <c:pt idx="53" formatCode="General">
                  <c:v>3443</c:v>
                </c:pt>
                <c:pt idx="54" formatCode="General">
                  <c:v>3467</c:v>
                </c:pt>
                <c:pt idx="55" formatCode="General">
                  <c:v>3306</c:v>
                </c:pt>
                <c:pt idx="56">
                  <c:v>3290</c:v>
                </c:pt>
                <c:pt idx="57">
                  <c:v>3229</c:v>
                </c:pt>
                <c:pt idx="58">
                  <c:v>3281</c:v>
                </c:pt>
                <c:pt idx="59">
                  <c:v>3235</c:v>
                </c:pt>
                <c:pt idx="60">
                  <c:v>3266</c:v>
                </c:pt>
                <c:pt idx="61">
                  <c:v>3288</c:v>
                </c:pt>
                <c:pt idx="62">
                  <c:v>3187</c:v>
                </c:pt>
                <c:pt idx="63">
                  <c:v>3160</c:v>
                </c:pt>
                <c:pt idx="64">
                  <c:v>3112</c:v>
                </c:pt>
                <c:pt idx="65">
                  <c:v>3309</c:v>
                </c:pt>
                <c:pt idx="66">
                  <c:v>3361</c:v>
                </c:pt>
                <c:pt idx="67">
                  <c:v>3407</c:v>
                </c:pt>
                <c:pt idx="68">
                  <c:v>3436</c:v>
                </c:pt>
                <c:pt idx="69">
                  <c:v>3445</c:v>
                </c:pt>
                <c:pt idx="70">
                  <c:v>3488</c:v>
                </c:pt>
                <c:pt idx="71">
                  <c:v>3451</c:v>
                </c:pt>
                <c:pt idx="72">
                  <c:v>3544</c:v>
                </c:pt>
                <c:pt idx="73">
                  <c:v>3554</c:v>
                </c:pt>
                <c:pt idx="74">
                  <c:v>3564</c:v>
                </c:pt>
                <c:pt idx="75">
                  <c:v>3536</c:v>
                </c:pt>
                <c:pt idx="76">
                  <c:v>3527</c:v>
                </c:pt>
                <c:pt idx="77">
                  <c:v>3504</c:v>
                </c:pt>
                <c:pt idx="78">
                  <c:v>3289</c:v>
                </c:pt>
                <c:pt idx="79">
                  <c:v>3349</c:v>
                </c:pt>
                <c:pt idx="80">
                  <c:v>3426</c:v>
                </c:pt>
                <c:pt idx="81">
                  <c:v>3439</c:v>
                </c:pt>
                <c:pt idx="82">
                  <c:v>3439</c:v>
                </c:pt>
                <c:pt idx="83">
                  <c:v>3370</c:v>
                </c:pt>
                <c:pt idx="84">
                  <c:v>3295</c:v>
                </c:pt>
                <c:pt idx="85">
                  <c:v>3301</c:v>
                </c:pt>
                <c:pt idx="86">
                  <c:v>3389</c:v>
                </c:pt>
                <c:pt idx="87">
                  <c:v>3432</c:v>
                </c:pt>
                <c:pt idx="88">
                  <c:v>3437</c:v>
                </c:pt>
                <c:pt idx="89">
                  <c:v>3410</c:v>
                </c:pt>
                <c:pt idx="90">
                  <c:v>3325</c:v>
                </c:pt>
                <c:pt idx="91">
                  <c:v>3203</c:v>
                </c:pt>
                <c:pt idx="92">
                  <c:v>3158</c:v>
                </c:pt>
                <c:pt idx="93">
                  <c:v>3190</c:v>
                </c:pt>
                <c:pt idx="94">
                  <c:v>3335</c:v>
                </c:pt>
                <c:pt idx="95">
                  <c:v>3407</c:v>
                </c:pt>
                <c:pt idx="96">
                  <c:v>3439</c:v>
                </c:pt>
                <c:pt idx="97">
                  <c:v>3441</c:v>
                </c:pt>
                <c:pt idx="98">
                  <c:v>3438</c:v>
                </c:pt>
                <c:pt idx="99">
                  <c:v>3314</c:v>
                </c:pt>
                <c:pt idx="100">
                  <c:v>3376</c:v>
                </c:pt>
                <c:pt idx="101">
                  <c:v>3374</c:v>
                </c:pt>
                <c:pt idx="102">
                  <c:v>3358</c:v>
                </c:pt>
                <c:pt idx="103">
                  <c:v>3348</c:v>
                </c:pt>
                <c:pt idx="104">
                  <c:v>3357</c:v>
                </c:pt>
                <c:pt idx="105">
                  <c:v>3338</c:v>
                </c:pt>
                <c:pt idx="106">
                  <c:v>3240</c:v>
                </c:pt>
                <c:pt idx="107">
                  <c:v>3287</c:v>
                </c:pt>
                <c:pt idx="108">
                  <c:v>3325</c:v>
                </c:pt>
                <c:pt idx="109">
                  <c:v>3258</c:v>
                </c:pt>
                <c:pt idx="110">
                  <c:v>3080</c:v>
                </c:pt>
                <c:pt idx="111">
                  <c:v>2970</c:v>
                </c:pt>
                <c:pt idx="112">
                  <c:v>2982</c:v>
                </c:pt>
                <c:pt idx="113">
                  <c:v>3029</c:v>
                </c:pt>
                <c:pt idx="114">
                  <c:v>3195</c:v>
                </c:pt>
                <c:pt idx="115">
                  <c:v>3229</c:v>
                </c:pt>
                <c:pt idx="116">
                  <c:v>3274</c:v>
                </c:pt>
                <c:pt idx="117">
                  <c:v>3260</c:v>
                </c:pt>
                <c:pt idx="118">
                  <c:v>3252</c:v>
                </c:pt>
                <c:pt idx="119">
                  <c:v>3233</c:v>
                </c:pt>
                <c:pt idx="120">
                  <c:v>3127</c:v>
                </c:pt>
                <c:pt idx="121">
                  <c:v>3169</c:v>
                </c:pt>
                <c:pt idx="122">
                  <c:v>3168</c:v>
                </c:pt>
                <c:pt idx="123">
                  <c:v>3124</c:v>
                </c:pt>
                <c:pt idx="124">
                  <c:v>3151</c:v>
                </c:pt>
                <c:pt idx="125">
                  <c:v>3167</c:v>
                </c:pt>
                <c:pt idx="126">
                  <c:v>3143</c:v>
                </c:pt>
                <c:pt idx="127">
                  <c:v>3034</c:v>
                </c:pt>
                <c:pt idx="128">
                  <c:v>3132</c:v>
                </c:pt>
                <c:pt idx="129">
                  <c:v>3145</c:v>
                </c:pt>
                <c:pt idx="130">
                  <c:v>3189</c:v>
                </c:pt>
                <c:pt idx="131">
                  <c:v>3218</c:v>
                </c:pt>
                <c:pt idx="132">
                  <c:v>3212</c:v>
                </c:pt>
                <c:pt idx="133">
                  <c:v>3166</c:v>
                </c:pt>
                <c:pt idx="134">
                  <c:v>3084</c:v>
                </c:pt>
                <c:pt idx="135">
                  <c:v>3132</c:v>
                </c:pt>
                <c:pt idx="136">
                  <c:v>3165</c:v>
                </c:pt>
                <c:pt idx="137">
                  <c:v>3148</c:v>
                </c:pt>
                <c:pt idx="138">
                  <c:v>3183</c:v>
                </c:pt>
                <c:pt idx="139">
                  <c:v>3211</c:v>
                </c:pt>
                <c:pt idx="140">
                  <c:v>3184</c:v>
                </c:pt>
                <c:pt idx="141">
                  <c:v>3073</c:v>
                </c:pt>
                <c:pt idx="142">
                  <c:v>3138</c:v>
                </c:pt>
                <c:pt idx="143">
                  <c:v>3159</c:v>
                </c:pt>
                <c:pt idx="144">
                  <c:v>3170</c:v>
                </c:pt>
                <c:pt idx="145">
                  <c:v>3170</c:v>
                </c:pt>
                <c:pt idx="146">
                  <c:v>3180</c:v>
                </c:pt>
                <c:pt idx="147">
                  <c:v>3156</c:v>
                </c:pt>
                <c:pt idx="148">
                  <c:v>3039</c:v>
                </c:pt>
                <c:pt idx="149">
                  <c:v>3100</c:v>
                </c:pt>
                <c:pt idx="150">
                  <c:v>3150</c:v>
                </c:pt>
                <c:pt idx="151">
                  <c:v>3149</c:v>
                </c:pt>
                <c:pt idx="152">
                  <c:v>3099</c:v>
                </c:pt>
                <c:pt idx="153">
                  <c:v>3062</c:v>
                </c:pt>
                <c:pt idx="154">
                  <c:v>3066</c:v>
                </c:pt>
                <c:pt idx="155">
                  <c:v>2957</c:v>
                </c:pt>
                <c:pt idx="156">
                  <c:v>3046</c:v>
                </c:pt>
                <c:pt idx="157">
                  <c:v>3006</c:v>
                </c:pt>
                <c:pt idx="158">
                  <c:v>3005</c:v>
                </c:pt>
                <c:pt idx="159">
                  <c:v>3080</c:v>
                </c:pt>
                <c:pt idx="160">
                  <c:v>3168</c:v>
                </c:pt>
                <c:pt idx="161">
                  <c:v>3114</c:v>
                </c:pt>
                <c:pt idx="162">
                  <c:v>3047</c:v>
                </c:pt>
                <c:pt idx="163">
                  <c:v>3099</c:v>
                </c:pt>
                <c:pt idx="164">
                  <c:v>3068</c:v>
                </c:pt>
                <c:pt idx="165">
                  <c:v>3175</c:v>
                </c:pt>
                <c:pt idx="166">
                  <c:v>3182</c:v>
                </c:pt>
                <c:pt idx="167">
                  <c:v>3185</c:v>
                </c:pt>
                <c:pt idx="168">
                  <c:v>3169</c:v>
                </c:pt>
                <c:pt idx="169">
                  <c:v>3100</c:v>
                </c:pt>
                <c:pt idx="170">
                  <c:v>3172</c:v>
                </c:pt>
                <c:pt idx="171">
                  <c:v>3194</c:v>
                </c:pt>
                <c:pt idx="172">
                  <c:v>3217</c:v>
                </c:pt>
                <c:pt idx="173">
                  <c:v>3229</c:v>
                </c:pt>
                <c:pt idx="174">
                  <c:v>3238</c:v>
                </c:pt>
                <c:pt idx="175">
                  <c:v>3207</c:v>
                </c:pt>
                <c:pt idx="176">
                  <c:v>3116</c:v>
                </c:pt>
                <c:pt idx="177">
                  <c:v>3164</c:v>
                </c:pt>
                <c:pt idx="178">
                  <c:v>3238</c:v>
                </c:pt>
                <c:pt idx="179">
                  <c:v>3242</c:v>
                </c:pt>
                <c:pt idx="180">
                  <c:v>3230</c:v>
                </c:pt>
                <c:pt idx="181">
                  <c:v>3232</c:v>
                </c:pt>
                <c:pt idx="182">
                  <c:v>3224</c:v>
                </c:pt>
                <c:pt idx="183">
                  <c:v>3116</c:v>
                </c:pt>
                <c:pt idx="184">
                  <c:v>3123</c:v>
                </c:pt>
                <c:pt idx="185">
                  <c:v>3209</c:v>
                </c:pt>
                <c:pt idx="186">
                  <c:v>3284</c:v>
                </c:pt>
                <c:pt idx="187">
                  <c:v>3261</c:v>
                </c:pt>
                <c:pt idx="188">
                  <c:v>3273</c:v>
                </c:pt>
                <c:pt idx="189">
                  <c:v>3248</c:v>
                </c:pt>
                <c:pt idx="190">
                  <c:v>3143</c:v>
                </c:pt>
                <c:pt idx="191">
                  <c:v>3252</c:v>
                </c:pt>
                <c:pt idx="192">
                  <c:v>3304</c:v>
                </c:pt>
                <c:pt idx="193">
                  <c:v>3312</c:v>
                </c:pt>
                <c:pt idx="194">
                  <c:v>3317</c:v>
                </c:pt>
                <c:pt idx="195">
                  <c:v>3356</c:v>
                </c:pt>
                <c:pt idx="196">
                  <c:v>3334</c:v>
                </c:pt>
                <c:pt idx="197">
                  <c:v>3122</c:v>
                </c:pt>
                <c:pt idx="198">
                  <c:v>3230</c:v>
                </c:pt>
                <c:pt idx="199">
                  <c:v>3244</c:v>
                </c:pt>
                <c:pt idx="200">
                  <c:v>3305</c:v>
                </c:pt>
                <c:pt idx="201">
                  <c:v>3315</c:v>
                </c:pt>
                <c:pt idx="202">
                  <c:v>3307</c:v>
                </c:pt>
                <c:pt idx="203">
                  <c:v>3307</c:v>
                </c:pt>
                <c:pt idx="204">
                  <c:v>3190</c:v>
                </c:pt>
                <c:pt idx="205">
                  <c:v>3277</c:v>
                </c:pt>
                <c:pt idx="206">
                  <c:v>3258</c:v>
                </c:pt>
                <c:pt idx="207">
                  <c:v>3233</c:v>
                </c:pt>
                <c:pt idx="208">
                  <c:v>3251</c:v>
                </c:pt>
                <c:pt idx="209">
                  <c:v>3105</c:v>
                </c:pt>
                <c:pt idx="210">
                  <c:v>3191</c:v>
                </c:pt>
                <c:pt idx="211">
                  <c:v>3151</c:v>
                </c:pt>
                <c:pt idx="212">
                  <c:v>3243</c:v>
                </c:pt>
                <c:pt idx="213">
                  <c:v>3270</c:v>
                </c:pt>
                <c:pt idx="214">
                  <c:v>3277</c:v>
                </c:pt>
                <c:pt idx="215">
                  <c:v>3274</c:v>
                </c:pt>
                <c:pt idx="216">
                  <c:v>3291</c:v>
                </c:pt>
                <c:pt idx="217">
                  <c:v>3286</c:v>
                </c:pt>
                <c:pt idx="218">
                  <c:v>3171</c:v>
                </c:pt>
                <c:pt idx="219">
                  <c:v>3258</c:v>
                </c:pt>
                <c:pt idx="220">
                  <c:v>3308</c:v>
                </c:pt>
                <c:pt idx="221">
                  <c:v>3302</c:v>
                </c:pt>
                <c:pt idx="222">
                  <c:v>3290</c:v>
                </c:pt>
                <c:pt idx="223">
                  <c:v>3319</c:v>
                </c:pt>
                <c:pt idx="224">
                  <c:v>3309</c:v>
                </c:pt>
                <c:pt idx="225">
                  <c:v>3093</c:v>
                </c:pt>
                <c:pt idx="226">
                  <c:v>3104</c:v>
                </c:pt>
                <c:pt idx="227">
                  <c:v>3157</c:v>
                </c:pt>
                <c:pt idx="228">
                  <c:v>3177</c:v>
                </c:pt>
                <c:pt idx="229">
                  <c:v>3236</c:v>
                </c:pt>
                <c:pt idx="230">
                  <c:v>3289</c:v>
                </c:pt>
                <c:pt idx="231">
                  <c:v>3282</c:v>
                </c:pt>
                <c:pt idx="232">
                  <c:v>3189</c:v>
                </c:pt>
                <c:pt idx="233">
                  <c:v>3280</c:v>
                </c:pt>
                <c:pt idx="234">
                  <c:v>3350</c:v>
                </c:pt>
                <c:pt idx="235">
                  <c:v>3354</c:v>
                </c:pt>
                <c:pt idx="236">
                  <c:v>3384</c:v>
                </c:pt>
                <c:pt idx="237">
                  <c:v>3389</c:v>
                </c:pt>
                <c:pt idx="238">
                  <c:v>3359</c:v>
                </c:pt>
                <c:pt idx="239">
                  <c:v>3311</c:v>
                </c:pt>
                <c:pt idx="240">
                  <c:v>3362</c:v>
                </c:pt>
                <c:pt idx="241">
                  <c:v>3428</c:v>
                </c:pt>
                <c:pt idx="242">
                  <c:v>3460</c:v>
                </c:pt>
                <c:pt idx="243">
                  <c:v>3426</c:v>
                </c:pt>
                <c:pt idx="244">
                  <c:v>3124</c:v>
                </c:pt>
                <c:pt idx="245">
                  <c:v>3194</c:v>
                </c:pt>
                <c:pt idx="246">
                  <c:v>3297</c:v>
                </c:pt>
                <c:pt idx="247">
                  <c:v>3362</c:v>
                </c:pt>
                <c:pt idx="248">
                  <c:v>3423</c:v>
                </c:pt>
                <c:pt idx="249">
                  <c:v>3444</c:v>
                </c:pt>
                <c:pt idx="250">
                  <c:v>3461</c:v>
                </c:pt>
                <c:pt idx="251">
                  <c:v>3459</c:v>
                </c:pt>
                <c:pt idx="252">
                  <c:v>3437</c:v>
                </c:pt>
                <c:pt idx="253">
                  <c:v>3351</c:v>
                </c:pt>
                <c:pt idx="254">
                  <c:v>3462</c:v>
                </c:pt>
                <c:pt idx="255">
                  <c:v>3502</c:v>
                </c:pt>
                <c:pt idx="256">
                  <c:v>3501</c:v>
                </c:pt>
                <c:pt idx="257">
                  <c:v>3489</c:v>
                </c:pt>
                <c:pt idx="258">
                  <c:v>3429</c:v>
                </c:pt>
                <c:pt idx="259">
                  <c:v>3317</c:v>
                </c:pt>
                <c:pt idx="260">
                  <c:v>3235</c:v>
                </c:pt>
                <c:pt idx="261">
                  <c:v>3393</c:v>
                </c:pt>
                <c:pt idx="262">
                  <c:v>3450</c:v>
                </c:pt>
                <c:pt idx="263">
                  <c:v>3449</c:v>
                </c:pt>
                <c:pt idx="264">
                  <c:v>3480</c:v>
                </c:pt>
                <c:pt idx="265">
                  <c:v>3523</c:v>
                </c:pt>
                <c:pt idx="266">
                  <c:v>3520</c:v>
                </c:pt>
                <c:pt idx="267">
                  <c:v>3391</c:v>
                </c:pt>
                <c:pt idx="268">
                  <c:v>3522</c:v>
                </c:pt>
                <c:pt idx="269">
                  <c:v>3564</c:v>
                </c:pt>
                <c:pt idx="270">
                  <c:v>3597</c:v>
                </c:pt>
                <c:pt idx="271">
                  <c:v>3595</c:v>
                </c:pt>
                <c:pt idx="272">
                  <c:v>3517</c:v>
                </c:pt>
                <c:pt idx="273">
                  <c:v>3419</c:v>
                </c:pt>
                <c:pt idx="274">
                  <c:v>3230</c:v>
                </c:pt>
                <c:pt idx="275">
                  <c:v>3400</c:v>
                </c:pt>
                <c:pt idx="276">
                  <c:v>3495</c:v>
                </c:pt>
                <c:pt idx="277">
                  <c:v>3557</c:v>
                </c:pt>
                <c:pt idx="278">
                  <c:v>3547</c:v>
                </c:pt>
                <c:pt idx="279">
                  <c:v>3504</c:v>
                </c:pt>
                <c:pt idx="280">
                  <c:v>3390</c:v>
                </c:pt>
                <c:pt idx="281">
                  <c:v>3270</c:v>
                </c:pt>
                <c:pt idx="282">
                  <c:v>3362</c:v>
                </c:pt>
                <c:pt idx="283">
                  <c:v>3450</c:v>
                </c:pt>
                <c:pt idx="284">
                  <c:v>3380</c:v>
                </c:pt>
                <c:pt idx="285">
                  <c:v>3374</c:v>
                </c:pt>
                <c:pt idx="286">
                  <c:v>3469</c:v>
                </c:pt>
                <c:pt idx="287">
                  <c:v>3469</c:v>
                </c:pt>
                <c:pt idx="288">
                  <c:v>3363</c:v>
                </c:pt>
                <c:pt idx="289">
                  <c:v>3526</c:v>
                </c:pt>
                <c:pt idx="290">
                  <c:v>3586</c:v>
                </c:pt>
                <c:pt idx="291">
                  <c:v>3573</c:v>
                </c:pt>
                <c:pt idx="292">
                  <c:v>3650</c:v>
                </c:pt>
                <c:pt idx="293">
                  <c:v>3576</c:v>
                </c:pt>
                <c:pt idx="294">
                  <c:v>3593</c:v>
                </c:pt>
                <c:pt idx="295">
                  <c:v>3442</c:v>
                </c:pt>
                <c:pt idx="296">
                  <c:v>3582</c:v>
                </c:pt>
                <c:pt idx="297">
                  <c:v>3617</c:v>
                </c:pt>
                <c:pt idx="298">
                  <c:v>3642</c:v>
                </c:pt>
                <c:pt idx="299">
                  <c:v>3651</c:v>
                </c:pt>
                <c:pt idx="300">
                  <c:v>3675</c:v>
                </c:pt>
                <c:pt idx="301">
                  <c:v>3682</c:v>
                </c:pt>
                <c:pt idx="302">
                  <c:v>3542</c:v>
                </c:pt>
                <c:pt idx="303">
                  <c:v>3524</c:v>
                </c:pt>
                <c:pt idx="304">
                  <c:v>3428</c:v>
                </c:pt>
                <c:pt idx="305">
                  <c:v>3477</c:v>
                </c:pt>
                <c:pt idx="306">
                  <c:v>3330</c:v>
                </c:pt>
                <c:pt idx="307">
                  <c:v>3479</c:v>
                </c:pt>
                <c:pt idx="308">
                  <c:v>3610</c:v>
                </c:pt>
                <c:pt idx="309">
                  <c:v>3483</c:v>
                </c:pt>
                <c:pt idx="310">
                  <c:v>3628</c:v>
                </c:pt>
                <c:pt idx="311">
                  <c:v>3582</c:v>
                </c:pt>
                <c:pt idx="312">
                  <c:v>3579</c:v>
                </c:pt>
                <c:pt idx="313">
                  <c:v>3606</c:v>
                </c:pt>
                <c:pt idx="314">
                  <c:v>3653</c:v>
                </c:pt>
                <c:pt idx="315">
                  <c:v>3620</c:v>
                </c:pt>
                <c:pt idx="316">
                  <c:v>3397</c:v>
                </c:pt>
                <c:pt idx="317">
                  <c:v>3370</c:v>
                </c:pt>
                <c:pt idx="318">
                  <c:v>3564</c:v>
                </c:pt>
                <c:pt idx="319">
                  <c:v>3574</c:v>
                </c:pt>
                <c:pt idx="320">
                  <c:v>3663</c:v>
                </c:pt>
                <c:pt idx="321">
                  <c:v>3685</c:v>
                </c:pt>
                <c:pt idx="322">
                  <c:v>3680</c:v>
                </c:pt>
                <c:pt idx="323">
                  <c:v>3591</c:v>
                </c:pt>
                <c:pt idx="324">
                  <c:v>3754</c:v>
                </c:pt>
                <c:pt idx="325">
                  <c:v>3825</c:v>
                </c:pt>
                <c:pt idx="326">
                  <c:v>3830</c:v>
                </c:pt>
                <c:pt idx="327">
                  <c:v>3832</c:v>
                </c:pt>
                <c:pt idx="328">
                  <c:v>3620</c:v>
                </c:pt>
                <c:pt idx="329">
                  <c:v>3783</c:v>
                </c:pt>
                <c:pt idx="330">
                  <c:v>3730</c:v>
                </c:pt>
                <c:pt idx="331">
                  <c:v>3829</c:v>
                </c:pt>
                <c:pt idx="332">
                  <c:v>3843</c:v>
                </c:pt>
                <c:pt idx="333">
                  <c:v>3844</c:v>
                </c:pt>
                <c:pt idx="334">
                  <c:v>3862</c:v>
                </c:pt>
                <c:pt idx="335">
                  <c:v>3727</c:v>
                </c:pt>
                <c:pt idx="336">
                  <c:v>3515</c:v>
                </c:pt>
                <c:pt idx="337">
                  <c:v>3500</c:v>
                </c:pt>
                <c:pt idx="338">
                  <c:v>3738</c:v>
                </c:pt>
                <c:pt idx="339">
                  <c:v>3784</c:v>
                </c:pt>
                <c:pt idx="340">
                  <c:v>3680</c:v>
                </c:pt>
                <c:pt idx="341">
                  <c:v>3715</c:v>
                </c:pt>
                <c:pt idx="342">
                  <c:v>3700</c:v>
                </c:pt>
                <c:pt idx="343">
                  <c:v>3500</c:v>
                </c:pt>
                <c:pt idx="344">
                  <c:v>3366</c:v>
                </c:pt>
                <c:pt idx="345">
                  <c:v>3582</c:v>
                </c:pt>
                <c:pt idx="346">
                  <c:v>3634</c:v>
                </c:pt>
                <c:pt idx="347">
                  <c:v>3677</c:v>
                </c:pt>
                <c:pt idx="348">
                  <c:v>3734</c:v>
                </c:pt>
                <c:pt idx="349">
                  <c:v>3799</c:v>
                </c:pt>
                <c:pt idx="350">
                  <c:v>3744</c:v>
                </c:pt>
                <c:pt idx="351">
                  <c:v>3495</c:v>
                </c:pt>
                <c:pt idx="352">
                  <c:v>3654</c:v>
                </c:pt>
                <c:pt idx="353">
                  <c:v>3757</c:v>
                </c:pt>
                <c:pt idx="354">
                  <c:v>3857</c:v>
                </c:pt>
                <c:pt idx="355">
                  <c:v>3862</c:v>
                </c:pt>
                <c:pt idx="356">
                  <c:v>3884</c:v>
                </c:pt>
                <c:pt idx="357">
                  <c:v>3821</c:v>
                </c:pt>
                <c:pt idx="358">
                  <c:v>3671</c:v>
                </c:pt>
                <c:pt idx="359">
                  <c:v>3771</c:v>
                </c:pt>
                <c:pt idx="360">
                  <c:v>3714</c:v>
                </c:pt>
                <c:pt idx="361">
                  <c:v>3584</c:v>
                </c:pt>
                <c:pt idx="362">
                  <c:v>3399</c:v>
                </c:pt>
                <c:pt idx="363">
                  <c:v>3449</c:v>
                </c:pt>
                <c:pt idx="364">
                  <c:v>3540</c:v>
                </c:pt>
                <c:pt idx="365">
                  <c:v>3467</c:v>
                </c:pt>
                <c:pt idx="366">
                  <c:v>3570</c:v>
                </c:pt>
                <c:pt idx="367">
                  <c:v>3496</c:v>
                </c:pt>
                <c:pt idx="368">
                  <c:v>3483</c:v>
                </c:pt>
                <c:pt idx="369">
                  <c:v>3598</c:v>
                </c:pt>
                <c:pt idx="370">
                  <c:v>3686</c:v>
                </c:pt>
                <c:pt idx="371">
                  <c:v>3738</c:v>
                </c:pt>
                <c:pt idx="372">
                  <c:v>3644</c:v>
                </c:pt>
                <c:pt idx="373">
                  <c:v>3749</c:v>
                </c:pt>
                <c:pt idx="374">
                  <c:v>3805</c:v>
                </c:pt>
                <c:pt idx="375">
                  <c:v>3720</c:v>
                </c:pt>
                <c:pt idx="376">
                  <c:v>3643</c:v>
                </c:pt>
                <c:pt idx="377">
                  <c:v>3562</c:v>
                </c:pt>
                <c:pt idx="378">
                  <c:v>3481</c:v>
                </c:pt>
                <c:pt idx="379">
                  <c:v>3425</c:v>
                </c:pt>
                <c:pt idx="380">
                  <c:v>3507</c:v>
                </c:pt>
                <c:pt idx="381">
                  <c:v>3513</c:v>
                </c:pt>
                <c:pt idx="382">
                  <c:v>3609</c:v>
                </c:pt>
                <c:pt idx="383">
                  <c:v>3653</c:v>
                </c:pt>
                <c:pt idx="384">
                  <c:v>3639</c:v>
                </c:pt>
                <c:pt idx="385">
                  <c:v>3504</c:v>
                </c:pt>
                <c:pt idx="386">
                  <c:v>3315</c:v>
                </c:pt>
                <c:pt idx="387">
                  <c:v>3482</c:v>
                </c:pt>
                <c:pt idx="388">
                  <c:v>3585</c:v>
                </c:pt>
                <c:pt idx="389">
                  <c:v>3553</c:v>
                </c:pt>
                <c:pt idx="390">
                  <c:v>3379</c:v>
                </c:pt>
                <c:pt idx="391">
                  <c:v>3385</c:v>
                </c:pt>
                <c:pt idx="392">
                  <c:v>3439</c:v>
                </c:pt>
                <c:pt idx="393">
                  <c:v>3437</c:v>
                </c:pt>
                <c:pt idx="394">
                  <c:v>3606</c:v>
                </c:pt>
                <c:pt idx="395">
                  <c:v>3691</c:v>
                </c:pt>
                <c:pt idx="396">
                  <c:v>3689</c:v>
                </c:pt>
                <c:pt idx="397">
                  <c:v>3740</c:v>
                </c:pt>
                <c:pt idx="398">
                  <c:v>3785</c:v>
                </c:pt>
                <c:pt idx="399">
                  <c:v>3832</c:v>
                </c:pt>
                <c:pt idx="400">
                  <c:v>3723</c:v>
                </c:pt>
                <c:pt idx="401">
                  <c:v>3748</c:v>
                </c:pt>
                <c:pt idx="402">
                  <c:v>3708</c:v>
                </c:pt>
                <c:pt idx="403">
                  <c:v>3654</c:v>
                </c:pt>
                <c:pt idx="404">
                  <c:v>3742</c:v>
                </c:pt>
                <c:pt idx="405">
                  <c:v>3860</c:v>
                </c:pt>
                <c:pt idx="406">
                  <c:v>3780</c:v>
                </c:pt>
                <c:pt idx="407">
                  <c:v>3562</c:v>
                </c:pt>
                <c:pt idx="408">
                  <c:v>3667</c:v>
                </c:pt>
                <c:pt idx="409">
                  <c:v>3755</c:v>
                </c:pt>
                <c:pt idx="410">
                  <c:v>3510</c:v>
                </c:pt>
                <c:pt idx="411">
                  <c:v>3538</c:v>
                </c:pt>
                <c:pt idx="412">
                  <c:v>3625</c:v>
                </c:pt>
                <c:pt idx="413">
                  <c:v>3631</c:v>
                </c:pt>
                <c:pt idx="414">
                  <c:v>3512</c:v>
                </c:pt>
                <c:pt idx="415">
                  <c:v>3569</c:v>
                </c:pt>
                <c:pt idx="416">
                  <c:v>3629</c:v>
                </c:pt>
                <c:pt idx="417">
                  <c:v>3704</c:v>
                </c:pt>
                <c:pt idx="418">
                  <c:v>3632</c:v>
                </c:pt>
                <c:pt idx="419">
                  <c:v>3635</c:v>
                </c:pt>
                <c:pt idx="420">
                  <c:v>3608</c:v>
                </c:pt>
                <c:pt idx="421">
                  <c:v>3417</c:v>
                </c:pt>
                <c:pt idx="422">
                  <c:v>3549</c:v>
                </c:pt>
                <c:pt idx="423">
                  <c:v>3610</c:v>
                </c:pt>
                <c:pt idx="424">
                  <c:v>3617</c:v>
                </c:pt>
                <c:pt idx="425">
                  <c:v>3692</c:v>
                </c:pt>
                <c:pt idx="426">
                  <c:v>3717</c:v>
                </c:pt>
                <c:pt idx="427">
                  <c:v>3615</c:v>
                </c:pt>
                <c:pt idx="428">
                  <c:v>3415</c:v>
                </c:pt>
                <c:pt idx="429">
                  <c:v>3469</c:v>
                </c:pt>
                <c:pt idx="430">
                  <c:v>3577</c:v>
                </c:pt>
                <c:pt idx="431">
                  <c:v>3632</c:v>
                </c:pt>
                <c:pt idx="432">
                  <c:v>3656</c:v>
                </c:pt>
                <c:pt idx="433">
                  <c:v>3676</c:v>
                </c:pt>
                <c:pt idx="434">
                  <c:v>3610</c:v>
                </c:pt>
                <c:pt idx="435">
                  <c:v>3553</c:v>
                </c:pt>
                <c:pt idx="436">
                  <c:v>3673</c:v>
                </c:pt>
                <c:pt idx="437">
                  <c:v>3800</c:v>
                </c:pt>
                <c:pt idx="438">
                  <c:v>3794</c:v>
                </c:pt>
                <c:pt idx="439">
                  <c:v>3768</c:v>
                </c:pt>
                <c:pt idx="440">
                  <c:v>3874</c:v>
                </c:pt>
                <c:pt idx="441">
                  <c:v>3862</c:v>
                </c:pt>
                <c:pt idx="442">
                  <c:v>3793</c:v>
                </c:pt>
                <c:pt idx="443">
                  <c:v>3822</c:v>
                </c:pt>
                <c:pt idx="444">
                  <c:v>3887</c:v>
                </c:pt>
                <c:pt idx="445">
                  <c:v>3925</c:v>
                </c:pt>
                <c:pt idx="446">
                  <c:v>3888</c:v>
                </c:pt>
                <c:pt idx="447">
                  <c:v>3750</c:v>
                </c:pt>
                <c:pt idx="448">
                  <c:v>3504</c:v>
                </c:pt>
                <c:pt idx="449">
                  <c:v>3342</c:v>
                </c:pt>
                <c:pt idx="450">
                  <c:v>3485</c:v>
                </c:pt>
                <c:pt idx="451">
                  <c:v>3497</c:v>
                </c:pt>
                <c:pt idx="452">
                  <c:v>3625</c:v>
                </c:pt>
                <c:pt idx="453">
                  <c:v>3675</c:v>
                </c:pt>
                <c:pt idx="454">
                  <c:v>3715</c:v>
                </c:pt>
                <c:pt idx="455">
                  <c:v>3730</c:v>
                </c:pt>
                <c:pt idx="456">
                  <c:v>3662</c:v>
                </c:pt>
                <c:pt idx="457">
                  <c:v>3758</c:v>
                </c:pt>
                <c:pt idx="458">
                  <c:v>3720</c:v>
                </c:pt>
                <c:pt idx="459">
                  <c:v>3804</c:v>
                </c:pt>
                <c:pt idx="460">
                  <c:v>3813</c:v>
                </c:pt>
                <c:pt idx="461">
                  <c:v>3829</c:v>
                </c:pt>
                <c:pt idx="462">
                  <c:v>3802</c:v>
                </c:pt>
                <c:pt idx="463">
                  <c:v>3710</c:v>
                </c:pt>
                <c:pt idx="464">
                  <c:v>3824</c:v>
                </c:pt>
                <c:pt idx="465">
                  <c:v>3823</c:v>
                </c:pt>
                <c:pt idx="466">
                  <c:v>3827</c:v>
                </c:pt>
                <c:pt idx="467">
                  <c:v>3723</c:v>
                </c:pt>
                <c:pt idx="468">
                  <c:v>3736</c:v>
                </c:pt>
                <c:pt idx="469">
                  <c:v>3727</c:v>
                </c:pt>
                <c:pt idx="470">
                  <c:v>3614</c:v>
                </c:pt>
                <c:pt idx="471">
                  <c:v>3710</c:v>
                </c:pt>
                <c:pt idx="472">
                  <c:v>3700</c:v>
                </c:pt>
                <c:pt idx="473">
                  <c:v>3651</c:v>
                </c:pt>
                <c:pt idx="474">
                  <c:v>3503</c:v>
                </c:pt>
                <c:pt idx="475">
                  <c:v>3464</c:v>
                </c:pt>
                <c:pt idx="476">
                  <c:v>3568</c:v>
                </c:pt>
                <c:pt idx="477">
                  <c:v>3535</c:v>
                </c:pt>
                <c:pt idx="478">
                  <c:v>3627</c:v>
                </c:pt>
                <c:pt idx="479">
                  <c:v>3669</c:v>
                </c:pt>
                <c:pt idx="480">
                  <c:v>3666</c:v>
                </c:pt>
                <c:pt idx="481">
                  <c:v>3675</c:v>
                </c:pt>
                <c:pt idx="482">
                  <c:v>3650</c:v>
                </c:pt>
                <c:pt idx="483">
                  <c:v>3621</c:v>
                </c:pt>
                <c:pt idx="484">
                  <c:v>3483</c:v>
                </c:pt>
                <c:pt idx="485">
                  <c:v>3563</c:v>
                </c:pt>
                <c:pt idx="486" formatCode="General">
                  <c:v>3580</c:v>
                </c:pt>
                <c:pt idx="487" formatCode="General">
                  <c:v>3621</c:v>
                </c:pt>
                <c:pt idx="488" formatCode="General">
                  <c:v>3571</c:v>
                </c:pt>
                <c:pt idx="489" formatCode="General">
                  <c:v>3557</c:v>
                </c:pt>
                <c:pt idx="490" formatCode="General">
                  <c:v>3514</c:v>
                </c:pt>
                <c:pt idx="491" formatCode="General">
                  <c:v>3416</c:v>
                </c:pt>
                <c:pt idx="492" formatCode="General">
                  <c:v>3515</c:v>
                </c:pt>
                <c:pt idx="493" formatCode="General">
                  <c:v>3442</c:v>
                </c:pt>
                <c:pt idx="494" formatCode="General">
                  <c:v>3176</c:v>
                </c:pt>
                <c:pt idx="495" formatCode="General">
                  <c:v>3063</c:v>
                </c:pt>
                <c:pt idx="496" formatCode="General">
                  <c:v>3172</c:v>
                </c:pt>
                <c:pt idx="497" formatCode="General">
                  <c:v>3256</c:v>
                </c:pt>
                <c:pt idx="498" formatCode="General">
                  <c:v>3250</c:v>
                </c:pt>
                <c:pt idx="499" formatCode="General">
                  <c:v>3369</c:v>
                </c:pt>
                <c:pt idx="500" formatCode="General">
                  <c:v>3407</c:v>
                </c:pt>
                <c:pt idx="501" formatCode="General">
                  <c:v>3397</c:v>
                </c:pt>
                <c:pt idx="502" formatCode="General">
                  <c:v>3402</c:v>
                </c:pt>
                <c:pt idx="503" formatCode="General">
                  <c:v>3343</c:v>
                </c:pt>
                <c:pt idx="504" formatCode="General">
                  <c:v>3354</c:v>
                </c:pt>
                <c:pt idx="505" formatCode="General">
                  <c:v>3263</c:v>
                </c:pt>
                <c:pt idx="506" formatCode="General">
                  <c:v>3358</c:v>
                </c:pt>
                <c:pt idx="507" formatCode="General">
                  <c:v>3377</c:v>
                </c:pt>
                <c:pt idx="508" formatCode="General">
                  <c:v>3386</c:v>
                </c:pt>
                <c:pt idx="509" formatCode="General">
                  <c:v>3351</c:v>
                </c:pt>
                <c:pt idx="510" formatCode="General">
                  <c:v>3329</c:v>
                </c:pt>
                <c:pt idx="511" formatCode="General">
                  <c:v>3318</c:v>
                </c:pt>
                <c:pt idx="512" formatCode="General">
                  <c:v>3224</c:v>
                </c:pt>
                <c:pt idx="513" formatCode="General">
                  <c:v>3328</c:v>
                </c:pt>
                <c:pt idx="514" formatCode="General">
                  <c:v>3334</c:v>
                </c:pt>
                <c:pt idx="515" formatCode="General">
                  <c:v>3362</c:v>
                </c:pt>
                <c:pt idx="516" formatCode="General">
                  <c:v>3354</c:v>
                </c:pt>
                <c:pt idx="517" formatCode="General">
                  <c:v>3368</c:v>
                </c:pt>
                <c:pt idx="518" formatCode="General">
                  <c:v>3322</c:v>
                </c:pt>
                <c:pt idx="519" formatCode="General">
                  <c:v>3198</c:v>
                </c:pt>
                <c:pt idx="520" formatCode="General">
                  <c:v>3306</c:v>
                </c:pt>
                <c:pt idx="521" formatCode="General">
                  <c:v>3341</c:v>
                </c:pt>
                <c:pt idx="522" formatCode="General">
                  <c:v>3357</c:v>
                </c:pt>
                <c:pt idx="523" formatCode="General">
                  <c:v>3376</c:v>
                </c:pt>
                <c:pt idx="524" formatCode="General">
                  <c:v>3354</c:v>
                </c:pt>
                <c:pt idx="525" formatCode="General">
                  <c:v>3368</c:v>
                </c:pt>
                <c:pt idx="526" formatCode="General">
                  <c:v>3252</c:v>
                </c:pt>
                <c:pt idx="527" formatCode="General">
                  <c:v>3336</c:v>
                </c:pt>
                <c:pt idx="528" formatCode="General">
                  <c:v>3365</c:v>
                </c:pt>
                <c:pt idx="529" formatCode="General">
                  <c:v>3344</c:v>
                </c:pt>
                <c:pt idx="530" formatCode="General">
                  <c:v>3338</c:v>
                </c:pt>
                <c:pt idx="531" formatCode="General">
                  <c:v>3330</c:v>
                </c:pt>
                <c:pt idx="532" formatCode="General">
                  <c:v>3310</c:v>
                </c:pt>
                <c:pt idx="533" formatCode="General">
                  <c:v>3192</c:v>
                </c:pt>
                <c:pt idx="534" formatCode="General">
                  <c:v>3221</c:v>
                </c:pt>
                <c:pt idx="535" formatCode="General">
                  <c:v>3233</c:v>
                </c:pt>
                <c:pt idx="536" formatCode="General">
                  <c:v>3292</c:v>
                </c:pt>
                <c:pt idx="537" formatCode="General">
                  <c:v>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88-4F88-BDCA-50305EC39519}"/>
            </c:ext>
          </c:extLst>
        </c:ser>
        <c:ser>
          <c:idx val="3"/>
          <c:order val="3"/>
          <c:spPr>
            <a:ln cmpd="sng">
              <a:solidFill>
                <a:srgbClr val="109618"/>
              </a:solidFill>
            </a:ln>
          </c:spPr>
          <c:marker>
            <c:symbol val="none"/>
          </c:marker>
          <c:cat>
            <c:numRef>
              <c:f>'daily generation and demand'!$A$463:$A$823</c:f>
              <c:numCache>
                <c:formatCode>d"-"mmm"-"yyyy</c:formatCode>
                <c:ptCount val="361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  <c:pt idx="4">
                  <c:v>42921</c:v>
                </c:pt>
                <c:pt idx="5">
                  <c:v>42922</c:v>
                </c:pt>
                <c:pt idx="6">
                  <c:v>42923</c:v>
                </c:pt>
                <c:pt idx="7">
                  <c:v>42924</c:v>
                </c:pt>
                <c:pt idx="8">
                  <c:v>42925</c:v>
                </c:pt>
                <c:pt idx="9">
                  <c:v>42926</c:v>
                </c:pt>
                <c:pt idx="10">
                  <c:v>42927</c:v>
                </c:pt>
                <c:pt idx="11">
                  <c:v>42928</c:v>
                </c:pt>
                <c:pt idx="12">
                  <c:v>42929</c:v>
                </c:pt>
                <c:pt idx="13">
                  <c:v>42930</c:v>
                </c:pt>
                <c:pt idx="14">
                  <c:v>42931</c:v>
                </c:pt>
                <c:pt idx="15">
                  <c:v>42932</c:v>
                </c:pt>
                <c:pt idx="16">
                  <c:v>42933</c:v>
                </c:pt>
                <c:pt idx="17">
                  <c:v>42934</c:v>
                </c:pt>
                <c:pt idx="18">
                  <c:v>42935</c:v>
                </c:pt>
                <c:pt idx="19">
                  <c:v>42936</c:v>
                </c:pt>
                <c:pt idx="20">
                  <c:v>42937</c:v>
                </c:pt>
                <c:pt idx="21">
                  <c:v>42938</c:v>
                </c:pt>
                <c:pt idx="22">
                  <c:v>42939</c:v>
                </c:pt>
                <c:pt idx="23">
                  <c:v>42940</c:v>
                </c:pt>
                <c:pt idx="24">
                  <c:v>42941</c:v>
                </c:pt>
                <c:pt idx="25">
                  <c:v>42942</c:v>
                </c:pt>
                <c:pt idx="26">
                  <c:v>42943</c:v>
                </c:pt>
                <c:pt idx="27">
                  <c:v>42944</c:v>
                </c:pt>
                <c:pt idx="28">
                  <c:v>42945</c:v>
                </c:pt>
                <c:pt idx="29">
                  <c:v>42946</c:v>
                </c:pt>
                <c:pt idx="30">
                  <c:v>42947</c:v>
                </c:pt>
                <c:pt idx="31">
                  <c:v>42948</c:v>
                </c:pt>
                <c:pt idx="32">
                  <c:v>42949</c:v>
                </c:pt>
                <c:pt idx="33">
                  <c:v>42950</c:v>
                </c:pt>
                <c:pt idx="34">
                  <c:v>42951</c:v>
                </c:pt>
                <c:pt idx="35">
                  <c:v>42952</c:v>
                </c:pt>
                <c:pt idx="36">
                  <c:v>42953</c:v>
                </c:pt>
                <c:pt idx="37">
                  <c:v>42954</c:v>
                </c:pt>
                <c:pt idx="38">
                  <c:v>42955</c:v>
                </c:pt>
                <c:pt idx="39">
                  <c:v>42956</c:v>
                </c:pt>
                <c:pt idx="40">
                  <c:v>42957</c:v>
                </c:pt>
                <c:pt idx="41">
                  <c:v>42958</c:v>
                </c:pt>
                <c:pt idx="42">
                  <c:v>42959</c:v>
                </c:pt>
                <c:pt idx="43">
                  <c:v>42960</c:v>
                </c:pt>
                <c:pt idx="44">
                  <c:v>42961</c:v>
                </c:pt>
                <c:pt idx="45">
                  <c:v>42962</c:v>
                </c:pt>
                <c:pt idx="46">
                  <c:v>42963</c:v>
                </c:pt>
                <c:pt idx="47">
                  <c:v>42964</c:v>
                </c:pt>
                <c:pt idx="48">
                  <c:v>42965</c:v>
                </c:pt>
                <c:pt idx="49">
                  <c:v>42966</c:v>
                </c:pt>
                <c:pt idx="50">
                  <c:v>42967</c:v>
                </c:pt>
                <c:pt idx="51">
                  <c:v>42968</c:v>
                </c:pt>
                <c:pt idx="52">
                  <c:v>42969</c:v>
                </c:pt>
                <c:pt idx="53">
                  <c:v>42970</c:v>
                </c:pt>
                <c:pt idx="54">
                  <c:v>42971</c:v>
                </c:pt>
                <c:pt idx="55">
                  <c:v>42972</c:v>
                </c:pt>
                <c:pt idx="56">
                  <c:v>42973</c:v>
                </c:pt>
                <c:pt idx="57">
                  <c:v>42974</c:v>
                </c:pt>
                <c:pt idx="58">
                  <c:v>42975</c:v>
                </c:pt>
                <c:pt idx="59">
                  <c:v>42976</c:v>
                </c:pt>
                <c:pt idx="60">
                  <c:v>42977</c:v>
                </c:pt>
                <c:pt idx="61">
                  <c:v>42978</c:v>
                </c:pt>
                <c:pt idx="62">
                  <c:v>42979</c:v>
                </c:pt>
                <c:pt idx="63">
                  <c:v>42980</c:v>
                </c:pt>
                <c:pt idx="64">
                  <c:v>42981</c:v>
                </c:pt>
                <c:pt idx="65">
                  <c:v>42982</c:v>
                </c:pt>
                <c:pt idx="66">
                  <c:v>42983</c:v>
                </c:pt>
                <c:pt idx="67">
                  <c:v>42984</c:v>
                </c:pt>
                <c:pt idx="68">
                  <c:v>42985</c:v>
                </c:pt>
                <c:pt idx="69">
                  <c:v>42986</c:v>
                </c:pt>
                <c:pt idx="70">
                  <c:v>42987</c:v>
                </c:pt>
                <c:pt idx="71">
                  <c:v>42988</c:v>
                </c:pt>
                <c:pt idx="72">
                  <c:v>42989</c:v>
                </c:pt>
                <c:pt idx="73">
                  <c:v>42990</c:v>
                </c:pt>
                <c:pt idx="74">
                  <c:v>42991</c:v>
                </c:pt>
                <c:pt idx="75">
                  <c:v>42992</c:v>
                </c:pt>
                <c:pt idx="76">
                  <c:v>42993</c:v>
                </c:pt>
                <c:pt idx="77">
                  <c:v>42994</c:v>
                </c:pt>
                <c:pt idx="78">
                  <c:v>42995</c:v>
                </c:pt>
                <c:pt idx="79">
                  <c:v>42996</c:v>
                </c:pt>
                <c:pt idx="80">
                  <c:v>42997</c:v>
                </c:pt>
                <c:pt idx="81">
                  <c:v>42998</c:v>
                </c:pt>
                <c:pt idx="82">
                  <c:v>42999</c:v>
                </c:pt>
                <c:pt idx="83">
                  <c:v>43000</c:v>
                </c:pt>
                <c:pt idx="84">
                  <c:v>43001</c:v>
                </c:pt>
                <c:pt idx="85">
                  <c:v>43002</c:v>
                </c:pt>
                <c:pt idx="86">
                  <c:v>43003</c:v>
                </c:pt>
                <c:pt idx="87">
                  <c:v>43004</c:v>
                </c:pt>
                <c:pt idx="88">
                  <c:v>43005</c:v>
                </c:pt>
                <c:pt idx="89">
                  <c:v>43006</c:v>
                </c:pt>
                <c:pt idx="90">
                  <c:v>43007</c:v>
                </c:pt>
                <c:pt idx="91">
                  <c:v>43008</c:v>
                </c:pt>
                <c:pt idx="92">
                  <c:v>43009</c:v>
                </c:pt>
                <c:pt idx="93">
                  <c:v>43010</c:v>
                </c:pt>
                <c:pt idx="94">
                  <c:v>43011</c:v>
                </c:pt>
                <c:pt idx="95">
                  <c:v>43012</c:v>
                </c:pt>
                <c:pt idx="96">
                  <c:v>43013</c:v>
                </c:pt>
                <c:pt idx="97">
                  <c:v>43014</c:v>
                </c:pt>
                <c:pt idx="98">
                  <c:v>43015</c:v>
                </c:pt>
                <c:pt idx="99">
                  <c:v>43016</c:v>
                </c:pt>
                <c:pt idx="100">
                  <c:v>43017</c:v>
                </c:pt>
                <c:pt idx="101">
                  <c:v>43018</c:v>
                </c:pt>
                <c:pt idx="102">
                  <c:v>43019</c:v>
                </c:pt>
                <c:pt idx="103">
                  <c:v>43020</c:v>
                </c:pt>
                <c:pt idx="104">
                  <c:v>43021</c:v>
                </c:pt>
                <c:pt idx="105">
                  <c:v>43022</c:v>
                </c:pt>
                <c:pt idx="106">
                  <c:v>43023</c:v>
                </c:pt>
                <c:pt idx="107">
                  <c:v>43024</c:v>
                </c:pt>
                <c:pt idx="108">
                  <c:v>43025</c:v>
                </c:pt>
                <c:pt idx="109">
                  <c:v>43026</c:v>
                </c:pt>
                <c:pt idx="110">
                  <c:v>43027</c:v>
                </c:pt>
                <c:pt idx="111">
                  <c:v>43028</c:v>
                </c:pt>
                <c:pt idx="112">
                  <c:v>43029</c:v>
                </c:pt>
                <c:pt idx="113">
                  <c:v>43030</c:v>
                </c:pt>
                <c:pt idx="114">
                  <c:v>43031</c:v>
                </c:pt>
                <c:pt idx="115">
                  <c:v>43032</c:v>
                </c:pt>
                <c:pt idx="116">
                  <c:v>43033</c:v>
                </c:pt>
                <c:pt idx="117">
                  <c:v>43034</c:v>
                </c:pt>
                <c:pt idx="118">
                  <c:v>43035</c:v>
                </c:pt>
                <c:pt idx="119">
                  <c:v>43036</c:v>
                </c:pt>
                <c:pt idx="120">
                  <c:v>43037</c:v>
                </c:pt>
                <c:pt idx="121">
                  <c:v>43038</c:v>
                </c:pt>
                <c:pt idx="122">
                  <c:v>43039</c:v>
                </c:pt>
                <c:pt idx="123">
                  <c:v>43040</c:v>
                </c:pt>
                <c:pt idx="124">
                  <c:v>43041</c:v>
                </c:pt>
                <c:pt idx="125">
                  <c:v>43042</c:v>
                </c:pt>
                <c:pt idx="126">
                  <c:v>43043</c:v>
                </c:pt>
                <c:pt idx="127">
                  <c:v>43044</c:v>
                </c:pt>
                <c:pt idx="128">
                  <c:v>43045</c:v>
                </c:pt>
                <c:pt idx="129">
                  <c:v>43046</c:v>
                </c:pt>
                <c:pt idx="130">
                  <c:v>43047</c:v>
                </c:pt>
                <c:pt idx="131">
                  <c:v>43048</c:v>
                </c:pt>
                <c:pt idx="132">
                  <c:v>43049</c:v>
                </c:pt>
                <c:pt idx="133">
                  <c:v>43050</c:v>
                </c:pt>
                <c:pt idx="134">
                  <c:v>43051</c:v>
                </c:pt>
                <c:pt idx="135">
                  <c:v>43052</c:v>
                </c:pt>
                <c:pt idx="136">
                  <c:v>43053</c:v>
                </c:pt>
                <c:pt idx="137">
                  <c:v>43054</c:v>
                </c:pt>
                <c:pt idx="138">
                  <c:v>43055</c:v>
                </c:pt>
                <c:pt idx="139">
                  <c:v>43056</c:v>
                </c:pt>
                <c:pt idx="140">
                  <c:v>43057</c:v>
                </c:pt>
                <c:pt idx="141">
                  <c:v>43058</c:v>
                </c:pt>
                <c:pt idx="142">
                  <c:v>43059</c:v>
                </c:pt>
                <c:pt idx="143">
                  <c:v>43060</c:v>
                </c:pt>
                <c:pt idx="144">
                  <c:v>43061</c:v>
                </c:pt>
                <c:pt idx="145">
                  <c:v>43062</c:v>
                </c:pt>
                <c:pt idx="146">
                  <c:v>43063</c:v>
                </c:pt>
                <c:pt idx="147">
                  <c:v>43064</c:v>
                </c:pt>
                <c:pt idx="148">
                  <c:v>43065</c:v>
                </c:pt>
                <c:pt idx="149">
                  <c:v>43066</c:v>
                </c:pt>
                <c:pt idx="150">
                  <c:v>43067</c:v>
                </c:pt>
                <c:pt idx="151">
                  <c:v>43068</c:v>
                </c:pt>
                <c:pt idx="152">
                  <c:v>43069</c:v>
                </c:pt>
                <c:pt idx="153">
                  <c:v>43070</c:v>
                </c:pt>
                <c:pt idx="154">
                  <c:v>43071</c:v>
                </c:pt>
                <c:pt idx="155">
                  <c:v>43072</c:v>
                </c:pt>
                <c:pt idx="156">
                  <c:v>43073</c:v>
                </c:pt>
                <c:pt idx="157">
                  <c:v>43074</c:v>
                </c:pt>
                <c:pt idx="158">
                  <c:v>43075</c:v>
                </c:pt>
                <c:pt idx="159">
                  <c:v>43076</c:v>
                </c:pt>
                <c:pt idx="160">
                  <c:v>43077</c:v>
                </c:pt>
                <c:pt idx="161">
                  <c:v>43078</c:v>
                </c:pt>
                <c:pt idx="162">
                  <c:v>43079</c:v>
                </c:pt>
                <c:pt idx="163">
                  <c:v>43080</c:v>
                </c:pt>
                <c:pt idx="164">
                  <c:v>43081</c:v>
                </c:pt>
                <c:pt idx="165">
                  <c:v>43082</c:v>
                </c:pt>
                <c:pt idx="166">
                  <c:v>43083</c:v>
                </c:pt>
                <c:pt idx="167">
                  <c:v>43084</c:v>
                </c:pt>
                <c:pt idx="168">
                  <c:v>43085</c:v>
                </c:pt>
                <c:pt idx="169">
                  <c:v>43086</c:v>
                </c:pt>
                <c:pt idx="170">
                  <c:v>43087</c:v>
                </c:pt>
                <c:pt idx="171">
                  <c:v>43088</c:v>
                </c:pt>
                <c:pt idx="172">
                  <c:v>43089</c:v>
                </c:pt>
                <c:pt idx="173">
                  <c:v>43090</c:v>
                </c:pt>
                <c:pt idx="174">
                  <c:v>43091</c:v>
                </c:pt>
                <c:pt idx="175">
                  <c:v>43092</c:v>
                </c:pt>
                <c:pt idx="176">
                  <c:v>43093</c:v>
                </c:pt>
                <c:pt idx="177">
                  <c:v>43094</c:v>
                </c:pt>
                <c:pt idx="178">
                  <c:v>43095</c:v>
                </c:pt>
                <c:pt idx="179">
                  <c:v>43096</c:v>
                </c:pt>
                <c:pt idx="180">
                  <c:v>43097</c:v>
                </c:pt>
                <c:pt idx="181">
                  <c:v>43098</c:v>
                </c:pt>
                <c:pt idx="182">
                  <c:v>43099</c:v>
                </c:pt>
                <c:pt idx="183">
                  <c:v>43100</c:v>
                </c:pt>
                <c:pt idx="184">
                  <c:v>43101</c:v>
                </c:pt>
                <c:pt idx="185">
                  <c:v>43102</c:v>
                </c:pt>
                <c:pt idx="186">
                  <c:v>43103</c:v>
                </c:pt>
                <c:pt idx="187">
                  <c:v>43104</c:v>
                </c:pt>
                <c:pt idx="188">
                  <c:v>43105</c:v>
                </c:pt>
                <c:pt idx="189">
                  <c:v>43106</c:v>
                </c:pt>
                <c:pt idx="190">
                  <c:v>43107</c:v>
                </c:pt>
                <c:pt idx="191">
                  <c:v>43108</c:v>
                </c:pt>
                <c:pt idx="192">
                  <c:v>43109</c:v>
                </c:pt>
                <c:pt idx="193">
                  <c:v>43110</c:v>
                </c:pt>
                <c:pt idx="194">
                  <c:v>43111</c:v>
                </c:pt>
                <c:pt idx="195">
                  <c:v>43112</c:v>
                </c:pt>
                <c:pt idx="196">
                  <c:v>43113</c:v>
                </c:pt>
                <c:pt idx="197">
                  <c:v>43114</c:v>
                </c:pt>
                <c:pt idx="198">
                  <c:v>43115</c:v>
                </c:pt>
                <c:pt idx="199">
                  <c:v>43116</c:v>
                </c:pt>
                <c:pt idx="200">
                  <c:v>43117</c:v>
                </c:pt>
                <c:pt idx="201">
                  <c:v>43118</c:v>
                </c:pt>
                <c:pt idx="202">
                  <c:v>43119</c:v>
                </c:pt>
                <c:pt idx="203">
                  <c:v>43120</c:v>
                </c:pt>
                <c:pt idx="204">
                  <c:v>43121</c:v>
                </c:pt>
                <c:pt idx="205">
                  <c:v>43122</c:v>
                </c:pt>
                <c:pt idx="206">
                  <c:v>43123</c:v>
                </c:pt>
                <c:pt idx="207">
                  <c:v>43124</c:v>
                </c:pt>
                <c:pt idx="208">
                  <c:v>43125</c:v>
                </c:pt>
                <c:pt idx="209">
                  <c:v>43126</c:v>
                </c:pt>
                <c:pt idx="210">
                  <c:v>43127</c:v>
                </c:pt>
                <c:pt idx="211">
                  <c:v>43128</c:v>
                </c:pt>
                <c:pt idx="212">
                  <c:v>43129</c:v>
                </c:pt>
                <c:pt idx="213">
                  <c:v>43130</c:v>
                </c:pt>
                <c:pt idx="214">
                  <c:v>43131</c:v>
                </c:pt>
                <c:pt idx="215">
                  <c:v>43132</c:v>
                </c:pt>
                <c:pt idx="216">
                  <c:v>43133</c:v>
                </c:pt>
                <c:pt idx="217">
                  <c:v>43134</c:v>
                </c:pt>
                <c:pt idx="218">
                  <c:v>43135</c:v>
                </c:pt>
                <c:pt idx="219">
                  <c:v>43136</c:v>
                </c:pt>
                <c:pt idx="220">
                  <c:v>43137</c:v>
                </c:pt>
                <c:pt idx="221">
                  <c:v>43138</c:v>
                </c:pt>
                <c:pt idx="222">
                  <c:v>43139</c:v>
                </c:pt>
                <c:pt idx="223">
                  <c:v>43140</c:v>
                </c:pt>
                <c:pt idx="224">
                  <c:v>43141</c:v>
                </c:pt>
                <c:pt idx="225">
                  <c:v>43142</c:v>
                </c:pt>
                <c:pt idx="226">
                  <c:v>43143</c:v>
                </c:pt>
                <c:pt idx="227">
                  <c:v>43144</c:v>
                </c:pt>
                <c:pt idx="228">
                  <c:v>43145</c:v>
                </c:pt>
                <c:pt idx="229">
                  <c:v>43146</c:v>
                </c:pt>
                <c:pt idx="230">
                  <c:v>43147</c:v>
                </c:pt>
                <c:pt idx="231">
                  <c:v>43148</c:v>
                </c:pt>
                <c:pt idx="232">
                  <c:v>43149</c:v>
                </c:pt>
                <c:pt idx="233">
                  <c:v>43150</c:v>
                </c:pt>
                <c:pt idx="234">
                  <c:v>43151</c:v>
                </c:pt>
                <c:pt idx="235">
                  <c:v>43152</c:v>
                </c:pt>
                <c:pt idx="236">
                  <c:v>43153</c:v>
                </c:pt>
                <c:pt idx="237">
                  <c:v>43154</c:v>
                </c:pt>
                <c:pt idx="238">
                  <c:v>43155</c:v>
                </c:pt>
                <c:pt idx="239">
                  <c:v>43156</c:v>
                </c:pt>
                <c:pt idx="240">
                  <c:v>43157</c:v>
                </c:pt>
                <c:pt idx="241">
                  <c:v>43158</c:v>
                </c:pt>
                <c:pt idx="242">
                  <c:v>43159</c:v>
                </c:pt>
                <c:pt idx="243">
                  <c:v>43160</c:v>
                </c:pt>
                <c:pt idx="244">
                  <c:v>43161</c:v>
                </c:pt>
                <c:pt idx="245">
                  <c:v>43162</c:v>
                </c:pt>
                <c:pt idx="246">
                  <c:v>43163</c:v>
                </c:pt>
                <c:pt idx="247">
                  <c:v>43164</c:v>
                </c:pt>
                <c:pt idx="248">
                  <c:v>43165</c:v>
                </c:pt>
                <c:pt idx="249">
                  <c:v>43166</c:v>
                </c:pt>
                <c:pt idx="250">
                  <c:v>43167</c:v>
                </c:pt>
                <c:pt idx="251">
                  <c:v>43168</c:v>
                </c:pt>
                <c:pt idx="252">
                  <c:v>43169</c:v>
                </c:pt>
                <c:pt idx="253">
                  <c:v>43170</c:v>
                </c:pt>
                <c:pt idx="254">
                  <c:v>43171</c:v>
                </c:pt>
                <c:pt idx="255">
                  <c:v>43172</c:v>
                </c:pt>
                <c:pt idx="256">
                  <c:v>43173</c:v>
                </c:pt>
                <c:pt idx="257">
                  <c:v>43174</c:v>
                </c:pt>
                <c:pt idx="258">
                  <c:v>43175</c:v>
                </c:pt>
                <c:pt idx="259">
                  <c:v>43176</c:v>
                </c:pt>
                <c:pt idx="260">
                  <c:v>43177</c:v>
                </c:pt>
                <c:pt idx="261">
                  <c:v>43178</c:v>
                </c:pt>
                <c:pt idx="262">
                  <c:v>43179</c:v>
                </c:pt>
                <c:pt idx="263">
                  <c:v>43180</c:v>
                </c:pt>
                <c:pt idx="264">
                  <c:v>43181</c:v>
                </c:pt>
                <c:pt idx="265">
                  <c:v>43182</c:v>
                </c:pt>
                <c:pt idx="266">
                  <c:v>43183</c:v>
                </c:pt>
                <c:pt idx="267">
                  <c:v>43184</c:v>
                </c:pt>
                <c:pt idx="268">
                  <c:v>43185</c:v>
                </c:pt>
                <c:pt idx="269">
                  <c:v>43186</c:v>
                </c:pt>
                <c:pt idx="270">
                  <c:v>43187</c:v>
                </c:pt>
                <c:pt idx="271">
                  <c:v>43188</c:v>
                </c:pt>
                <c:pt idx="272">
                  <c:v>43189</c:v>
                </c:pt>
                <c:pt idx="273">
                  <c:v>43190</c:v>
                </c:pt>
                <c:pt idx="274">
                  <c:v>43191</c:v>
                </c:pt>
                <c:pt idx="275">
                  <c:v>43192</c:v>
                </c:pt>
                <c:pt idx="276">
                  <c:v>43193</c:v>
                </c:pt>
                <c:pt idx="277">
                  <c:v>43194</c:v>
                </c:pt>
                <c:pt idx="278">
                  <c:v>43195</c:v>
                </c:pt>
                <c:pt idx="279">
                  <c:v>43196</c:v>
                </c:pt>
                <c:pt idx="280">
                  <c:v>43197</c:v>
                </c:pt>
                <c:pt idx="281">
                  <c:v>43198</c:v>
                </c:pt>
                <c:pt idx="282">
                  <c:v>43199</c:v>
                </c:pt>
                <c:pt idx="283">
                  <c:v>43200</c:v>
                </c:pt>
                <c:pt idx="284">
                  <c:v>43201</c:v>
                </c:pt>
                <c:pt idx="285">
                  <c:v>43202</c:v>
                </c:pt>
                <c:pt idx="286">
                  <c:v>43203</c:v>
                </c:pt>
                <c:pt idx="287">
                  <c:v>43204</c:v>
                </c:pt>
                <c:pt idx="288">
                  <c:v>43205</c:v>
                </c:pt>
                <c:pt idx="289">
                  <c:v>43206</c:v>
                </c:pt>
                <c:pt idx="290">
                  <c:v>43207</c:v>
                </c:pt>
                <c:pt idx="291">
                  <c:v>43208</c:v>
                </c:pt>
                <c:pt idx="292">
                  <c:v>43209</c:v>
                </c:pt>
                <c:pt idx="293">
                  <c:v>43210</c:v>
                </c:pt>
                <c:pt idx="294">
                  <c:v>43211</c:v>
                </c:pt>
                <c:pt idx="295">
                  <c:v>43212</c:v>
                </c:pt>
                <c:pt idx="296">
                  <c:v>43213</c:v>
                </c:pt>
                <c:pt idx="297">
                  <c:v>43214</c:v>
                </c:pt>
                <c:pt idx="298">
                  <c:v>43215</c:v>
                </c:pt>
                <c:pt idx="299">
                  <c:v>43216</c:v>
                </c:pt>
                <c:pt idx="300">
                  <c:v>43217</c:v>
                </c:pt>
                <c:pt idx="301">
                  <c:v>43218</c:v>
                </c:pt>
                <c:pt idx="302">
                  <c:v>43219</c:v>
                </c:pt>
                <c:pt idx="303">
                  <c:v>43220</c:v>
                </c:pt>
                <c:pt idx="304">
                  <c:v>43221</c:v>
                </c:pt>
                <c:pt idx="305">
                  <c:v>43222</c:v>
                </c:pt>
                <c:pt idx="306">
                  <c:v>43223</c:v>
                </c:pt>
                <c:pt idx="307">
                  <c:v>43224</c:v>
                </c:pt>
                <c:pt idx="308">
                  <c:v>43225</c:v>
                </c:pt>
                <c:pt idx="309">
                  <c:v>43226</c:v>
                </c:pt>
                <c:pt idx="310">
                  <c:v>43227</c:v>
                </c:pt>
                <c:pt idx="311">
                  <c:v>43228</c:v>
                </c:pt>
                <c:pt idx="312">
                  <c:v>43229</c:v>
                </c:pt>
                <c:pt idx="313">
                  <c:v>43230</c:v>
                </c:pt>
                <c:pt idx="314">
                  <c:v>43231</c:v>
                </c:pt>
                <c:pt idx="315">
                  <c:v>43232</c:v>
                </c:pt>
                <c:pt idx="316">
                  <c:v>43233</c:v>
                </c:pt>
                <c:pt idx="317">
                  <c:v>43234</c:v>
                </c:pt>
                <c:pt idx="318">
                  <c:v>43235</c:v>
                </c:pt>
                <c:pt idx="319">
                  <c:v>43236</c:v>
                </c:pt>
                <c:pt idx="320">
                  <c:v>43237</c:v>
                </c:pt>
                <c:pt idx="321">
                  <c:v>43238</c:v>
                </c:pt>
                <c:pt idx="322">
                  <c:v>43239</c:v>
                </c:pt>
                <c:pt idx="323">
                  <c:v>43240</c:v>
                </c:pt>
                <c:pt idx="324">
                  <c:v>43241</c:v>
                </c:pt>
                <c:pt idx="325">
                  <c:v>43242</c:v>
                </c:pt>
                <c:pt idx="326">
                  <c:v>43243</c:v>
                </c:pt>
                <c:pt idx="327">
                  <c:v>43244</c:v>
                </c:pt>
                <c:pt idx="328">
                  <c:v>43245</c:v>
                </c:pt>
                <c:pt idx="329">
                  <c:v>43246</c:v>
                </c:pt>
                <c:pt idx="330">
                  <c:v>43247</c:v>
                </c:pt>
                <c:pt idx="331">
                  <c:v>43248</c:v>
                </c:pt>
                <c:pt idx="332">
                  <c:v>43249</c:v>
                </c:pt>
                <c:pt idx="333">
                  <c:v>43250</c:v>
                </c:pt>
                <c:pt idx="334">
                  <c:v>43251</c:v>
                </c:pt>
                <c:pt idx="335">
                  <c:v>43252</c:v>
                </c:pt>
                <c:pt idx="336">
                  <c:v>43253</c:v>
                </c:pt>
                <c:pt idx="337">
                  <c:v>43254</c:v>
                </c:pt>
                <c:pt idx="338">
                  <c:v>43255</c:v>
                </c:pt>
                <c:pt idx="339">
                  <c:v>43256</c:v>
                </c:pt>
                <c:pt idx="340">
                  <c:v>43257</c:v>
                </c:pt>
                <c:pt idx="341">
                  <c:v>43258</c:v>
                </c:pt>
                <c:pt idx="342">
                  <c:v>43259</c:v>
                </c:pt>
                <c:pt idx="343">
                  <c:v>43260</c:v>
                </c:pt>
                <c:pt idx="344">
                  <c:v>43261</c:v>
                </c:pt>
                <c:pt idx="345">
                  <c:v>43262</c:v>
                </c:pt>
                <c:pt idx="346">
                  <c:v>43263</c:v>
                </c:pt>
                <c:pt idx="347">
                  <c:v>43264</c:v>
                </c:pt>
                <c:pt idx="348">
                  <c:v>43265</c:v>
                </c:pt>
                <c:pt idx="349">
                  <c:v>43266</c:v>
                </c:pt>
                <c:pt idx="350">
                  <c:v>43267</c:v>
                </c:pt>
                <c:pt idx="351">
                  <c:v>43268</c:v>
                </c:pt>
                <c:pt idx="352">
                  <c:v>43269</c:v>
                </c:pt>
                <c:pt idx="353">
                  <c:v>43270</c:v>
                </c:pt>
                <c:pt idx="354">
                  <c:v>43271</c:v>
                </c:pt>
                <c:pt idx="355">
                  <c:v>43272</c:v>
                </c:pt>
                <c:pt idx="356">
                  <c:v>43273</c:v>
                </c:pt>
                <c:pt idx="357">
                  <c:v>43274</c:v>
                </c:pt>
                <c:pt idx="358">
                  <c:v>43275</c:v>
                </c:pt>
                <c:pt idx="359">
                  <c:v>43276</c:v>
                </c:pt>
                <c:pt idx="360">
                  <c:v>43277</c:v>
                </c:pt>
              </c:numCache>
            </c:numRef>
          </c:cat>
          <c:val>
            <c:numRef>
              <c:f>'daily generation and demand'!$G$6:$G$371</c:f>
              <c:numCache>
                <c:formatCode>General</c:formatCode>
                <c:ptCount val="366"/>
                <c:pt idx="0" formatCode="0">
                  <c:v>0</c:v>
                </c:pt>
                <c:pt idx="1">
                  <c:v>3188</c:v>
                </c:pt>
                <c:pt idx="2">
                  <c:v>3209</c:v>
                </c:pt>
                <c:pt idx="3">
                  <c:v>3147</c:v>
                </c:pt>
                <c:pt idx="4">
                  <c:v>3238</c:v>
                </c:pt>
                <c:pt idx="5">
                  <c:v>3246</c:v>
                </c:pt>
                <c:pt idx="6">
                  <c:v>3241</c:v>
                </c:pt>
                <c:pt idx="7">
                  <c:v>3246</c:v>
                </c:pt>
                <c:pt idx="8">
                  <c:v>3217</c:v>
                </c:pt>
                <c:pt idx="9">
                  <c:v>3209</c:v>
                </c:pt>
                <c:pt idx="10">
                  <c:v>3139</c:v>
                </c:pt>
                <c:pt idx="11">
                  <c:v>3235</c:v>
                </c:pt>
                <c:pt idx="12">
                  <c:v>3268</c:v>
                </c:pt>
                <c:pt idx="13">
                  <c:v>3295</c:v>
                </c:pt>
                <c:pt idx="14">
                  <c:v>3301</c:v>
                </c:pt>
                <c:pt idx="15">
                  <c:v>3313</c:v>
                </c:pt>
                <c:pt idx="16">
                  <c:v>3350</c:v>
                </c:pt>
                <c:pt idx="17">
                  <c:v>3245</c:v>
                </c:pt>
                <c:pt idx="18">
                  <c:v>3369</c:v>
                </c:pt>
                <c:pt idx="19">
                  <c:v>3400</c:v>
                </c:pt>
                <c:pt idx="20">
                  <c:v>4636</c:v>
                </c:pt>
                <c:pt idx="21">
                  <c:v>3357</c:v>
                </c:pt>
                <c:pt idx="22">
                  <c:v>3321</c:v>
                </c:pt>
                <c:pt idx="23">
                  <c:v>3329</c:v>
                </c:pt>
                <c:pt idx="24">
                  <c:v>3221</c:v>
                </c:pt>
                <c:pt idx="25">
                  <c:v>3321</c:v>
                </c:pt>
                <c:pt idx="26">
                  <c:v>3358</c:v>
                </c:pt>
                <c:pt idx="27">
                  <c:v>3365</c:v>
                </c:pt>
                <c:pt idx="28">
                  <c:v>3395</c:v>
                </c:pt>
                <c:pt idx="29">
                  <c:v>3395</c:v>
                </c:pt>
                <c:pt idx="30">
                  <c:v>3376</c:v>
                </c:pt>
                <c:pt idx="31">
                  <c:v>3202</c:v>
                </c:pt>
                <c:pt idx="32">
                  <c:v>3373</c:v>
                </c:pt>
                <c:pt idx="33">
                  <c:v>3407</c:v>
                </c:pt>
                <c:pt idx="34">
                  <c:v>3281</c:v>
                </c:pt>
                <c:pt idx="35">
                  <c:v>3221</c:v>
                </c:pt>
                <c:pt idx="36">
                  <c:v>3190</c:v>
                </c:pt>
                <c:pt idx="37">
                  <c:v>3242</c:v>
                </c:pt>
                <c:pt idx="38">
                  <c:v>3159</c:v>
                </c:pt>
                <c:pt idx="39">
                  <c:v>3296</c:v>
                </c:pt>
                <c:pt idx="40">
                  <c:v>3275</c:v>
                </c:pt>
                <c:pt idx="41">
                  <c:v>3238</c:v>
                </c:pt>
                <c:pt idx="42">
                  <c:v>3331</c:v>
                </c:pt>
                <c:pt idx="43">
                  <c:v>3347</c:v>
                </c:pt>
                <c:pt idx="44">
                  <c:v>3325</c:v>
                </c:pt>
                <c:pt idx="45">
                  <c:v>3237</c:v>
                </c:pt>
                <c:pt idx="46">
                  <c:v>3279</c:v>
                </c:pt>
                <c:pt idx="47">
                  <c:v>3308</c:v>
                </c:pt>
                <c:pt idx="48">
                  <c:v>3282</c:v>
                </c:pt>
                <c:pt idx="49">
                  <c:v>3287</c:v>
                </c:pt>
                <c:pt idx="50">
                  <c:v>3236</c:v>
                </c:pt>
                <c:pt idx="51">
                  <c:v>3235</c:v>
                </c:pt>
                <c:pt idx="52">
                  <c:v>3200</c:v>
                </c:pt>
                <c:pt idx="53">
                  <c:v>3156</c:v>
                </c:pt>
                <c:pt idx="54">
                  <c:v>3127</c:v>
                </c:pt>
                <c:pt idx="55">
                  <c:v>3163</c:v>
                </c:pt>
                <c:pt idx="56">
                  <c:v>3232</c:v>
                </c:pt>
                <c:pt idx="57">
                  <c:v>3274</c:v>
                </c:pt>
                <c:pt idx="58">
                  <c:v>3222</c:v>
                </c:pt>
                <c:pt idx="59">
                  <c:v>2969</c:v>
                </c:pt>
                <c:pt idx="60">
                  <c:v>3092</c:v>
                </c:pt>
                <c:pt idx="61">
                  <c:v>3209</c:v>
                </c:pt>
                <c:pt idx="62">
                  <c:v>3248</c:v>
                </c:pt>
                <c:pt idx="63">
                  <c:v>3269</c:v>
                </c:pt>
                <c:pt idx="64">
                  <c:v>3332</c:v>
                </c:pt>
                <c:pt idx="65">
                  <c:v>3294</c:v>
                </c:pt>
                <c:pt idx="66">
                  <c:v>3176</c:v>
                </c:pt>
                <c:pt idx="67">
                  <c:v>3265</c:v>
                </c:pt>
                <c:pt idx="68">
                  <c:v>3276</c:v>
                </c:pt>
                <c:pt idx="69">
                  <c:v>3273</c:v>
                </c:pt>
                <c:pt idx="70">
                  <c:v>3275</c:v>
                </c:pt>
                <c:pt idx="71">
                  <c:v>3266</c:v>
                </c:pt>
                <c:pt idx="72">
                  <c:v>3200</c:v>
                </c:pt>
                <c:pt idx="73">
                  <c:v>3150</c:v>
                </c:pt>
                <c:pt idx="74">
                  <c:v>3255</c:v>
                </c:pt>
                <c:pt idx="75">
                  <c:v>3299</c:v>
                </c:pt>
                <c:pt idx="76">
                  <c:v>3332</c:v>
                </c:pt>
                <c:pt idx="77">
                  <c:v>3369</c:v>
                </c:pt>
                <c:pt idx="78">
                  <c:v>3393</c:v>
                </c:pt>
                <c:pt idx="79">
                  <c:v>3349</c:v>
                </c:pt>
                <c:pt idx="80">
                  <c:v>3237</c:v>
                </c:pt>
                <c:pt idx="81">
                  <c:v>3308</c:v>
                </c:pt>
                <c:pt idx="82">
                  <c:v>3291</c:v>
                </c:pt>
                <c:pt idx="83">
                  <c:v>3207</c:v>
                </c:pt>
                <c:pt idx="84">
                  <c:v>3226</c:v>
                </c:pt>
                <c:pt idx="85">
                  <c:v>3266</c:v>
                </c:pt>
                <c:pt idx="86">
                  <c:v>3228</c:v>
                </c:pt>
                <c:pt idx="87">
                  <c:v>3159</c:v>
                </c:pt>
                <c:pt idx="88">
                  <c:v>3243</c:v>
                </c:pt>
                <c:pt idx="89">
                  <c:v>3214</c:v>
                </c:pt>
                <c:pt idx="90">
                  <c:v>3205</c:v>
                </c:pt>
                <c:pt idx="91">
                  <c:v>3261</c:v>
                </c:pt>
                <c:pt idx="92">
                  <c:v>3207</c:v>
                </c:pt>
                <c:pt idx="93">
                  <c:v>2980</c:v>
                </c:pt>
                <c:pt idx="94">
                  <c:v>2835</c:v>
                </c:pt>
                <c:pt idx="95">
                  <c:v>2986</c:v>
                </c:pt>
                <c:pt idx="96">
                  <c:v>3090</c:v>
                </c:pt>
                <c:pt idx="97">
                  <c:v>3065</c:v>
                </c:pt>
                <c:pt idx="98">
                  <c:v>3189</c:v>
                </c:pt>
                <c:pt idx="99">
                  <c:v>3189</c:v>
                </c:pt>
                <c:pt idx="100">
                  <c:v>3096</c:v>
                </c:pt>
                <c:pt idx="101">
                  <c:v>3059</c:v>
                </c:pt>
                <c:pt idx="102">
                  <c:v>3167</c:v>
                </c:pt>
                <c:pt idx="103">
                  <c:v>3132</c:v>
                </c:pt>
                <c:pt idx="104">
                  <c:v>3195</c:v>
                </c:pt>
                <c:pt idx="105">
                  <c:v>3246</c:v>
                </c:pt>
                <c:pt idx="106">
                  <c:v>3203</c:v>
                </c:pt>
                <c:pt idx="107">
                  <c:v>3049</c:v>
                </c:pt>
                <c:pt idx="108">
                  <c:v>2871</c:v>
                </c:pt>
                <c:pt idx="109">
                  <c:v>3047</c:v>
                </c:pt>
                <c:pt idx="110">
                  <c:v>3102</c:v>
                </c:pt>
                <c:pt idx="111">
                  <c:v>3207</c:v>
                </c:pt>
                <c:pt idx="112">
                  <c:v>3256</c:v>
                </c:pt>
                <c:pt idx="113">
                  <c:v>3267</c:v>
                </c:pt>
                <c:pt idx="114">
                  <c:v>3203</c:v>
                </c:pt>
                <c:pt idx="115">
                  <c:v>3113</c:v>
                </c:pt>
                <c:pt idx="116">
                  <c:v>3239</c:v>
                </c:pt>
                <c:pt idx="117">
                  <c:v>3225</c:v>
                </c:pt>
                <c:pt idx="118">
                  <c:v>3110</c:v>
                </c:pt>
                <c:pt idx="119">
                  <c:v>3142</c:v>
                </c:pt>
                <c:pt idx="120">
                  <c:v>3085</c:v>
                </c:pt>
                <c:pt idx="121">
                  <c:v>3041</c:v>
                </c:pt>
                <c:pt idx="122">
                  <c:v>2949</c:v>
                </c:pt>
                <c:pt idx="123">
                  <c:v>3010</c:v>
                </c:pt>
                <c:pt idx="124">
                  <c:v>2996</c:v>
                </c:pt>
                <c:pt idx="125">
                  <c:v>3056</c:v>
                </c:pt>
                <c:pt idx="126">
                  <c:v>3150</c:v>
                </c:pt>
                <c:pt idx="127">
                  <c:v>3175</c:v>
                </c:pt>
                <c:pt idx="128">
                  <c:v>3096</c:v>
                </c:pt>
                <c:pt idx="129">
                  <c:v>2973</c:v>
                </c:pt>
                <c:pt idx="130">
                  <c:v>3097</c:v>
                </c:pt>
                <c:pt idx="131">
                  <c:v>3161</c:v>
                </c:pt>
                <c:pt idx="132">
                  <c:v>3160</c:v>
                </c:pt>
                <c:pt idx="133">
                  <c:v>3137</c:v>
                </c:pt>
                <c:pt idx="134">
                  <c:v>3125</c:v>
                </c:pt>
                <c:pt idx="135">
                  <c:v>3159</c:v>
                </c:pt>
                <c:pt idx="136">
                  <c:v>3069</c:v>
                </c:pt>
                <c:pt idx="137">
                  <c:v>2994</c:v>
                </c:pt>
                <c:pt idx="138">
                  <c:v>3188</c:v>
                </c:pt>
                <c:pt idx="139">
                  <c:v>3219</c:v>
                </c:pt>
                <c:pt idx="140">
                  <c:v>3153</c:v>
                </c:pt>
                <c:pt idx="141">
                  <c:v>3241</c:v>
                </c:pt>
                <c:pt idx="142">
                  <c:v>3272</c:v>
                </c:pt>
                <c:pt idx="143">
                  <c:v>3226</c:v>
                </c:pt>
                <c:pt idx="144">
                  <c:v>3278</c:v>
                </c:pt>
                <c:pt idx="145">
                  <c:v>3336</c:v>
                </c:pt>
                <c:pt idx="146">
                  <c:v>3281</c:v>
                </c:pt>
                <c:pt idx="147">
                  <c:v>3219</c:v>
                </c:pt>
                <c:pt idx="148">
                  <c:v>3222</c:v>
                </c:pt>
                <c:pt idx="149">
                  <c:v>3203</c:v>
                </c:pt>
                <c:pt idx="150">
                  <c:v>3115</c:v>
                </c:pt>
                <c:pt idx="151">
                  <c:v>3191</c:v>
                </c:pt>
                <c:pt idx="152">
                  <c:v>3188</c:v>
                </c:pt>
                <c:pt idx="153">
                  <c:v>3115</c:v>
                </c:pt>
                <c:pt idx="154">
                  <c:v>3076</c:v>
                </c:pt>
                <c:pt idx="155">
                  <c:v>3132</c:v>
                </c:pt>
                <c:pt idx="156">
                  <c:v>3168</c:v>
                </c:pt>
                <c:pt idx="157">
                  <c:v>3127</c:v>
                </c:pt>
                <c:pt idx="158">
                  <c:v>3181</c:v>
                </c:pt>
                <c:pt idx="159">
                  <c:v>3329</c:v>
                </c:pt>
                <c:pt idx="160">
                  <c:v>3425</c:v>
                </c:pt>
                <c:pt idx="161">
                  <c:v>3512</c:v>
                </c:pt>
                <c:pt idx="162">
                  <c:v>3539</c:v>
                </c:pt>
                <c:pt idx="163">
                  <c:v>3540</c:v>
                </c:pt>
                <c:pt idx="164">
                  <c:v>3394</c:v>
                </c:pt>
                <c:pt idx="165">
                  <c:v>3490</c:v>
                </c:pt>
                <c:pt idx="166">
                  <c:v>3463</c:v>
                </c:pt>
                <c:pt idx="167">
                  <c:v>3390</c:v>
                </c:pt>
                <c:pt idx="168">
                  <c:v>3328</c:v>
                </c:pt>
                <c:pt idx="169">
                  <c:v>3319</c:v>
                </c:pt>
                <c:pt idx="170">
                  <c:v>3242</c:v>
                </c:pt>
                <c:pt idx="171">
                  <c:v>3185</c:v>
                </c:pt>
                <c:pt idx="172">
                  <c:v>3303</c:v>
                </c:pt>
                <c:pt idx="173">
                  <c:v>3364</c:v>
                </c:pt>
                <c:pt idx="174">
                  <c:v>3300</c:v>
                </c:pt>
                <c:pt idx="175">
                  <c:v>3246</c:v>
                </c:pt>
                <c:pt idx="176">
                  <c:v>3255</c:v>
                </c:pt>
                <c:pt idx="177">
                  <c:v>3204</c:v>
                </c:pt>
                <c:pt idx="178">
                  <c:v>3075</c:v>
                </c:pt>
                <c:pt idx="179">
                  <c:v>3211</c:v>
                </c:pt>
                <c:pt idx="180">
                  <c:v>3231</c:v>
                </c:pt>
                <c:pt idx="181">
                  <c:v>3231</c:v>
                </c:pt>
                <c:pt idx="182">
                  <c:v>3233</c:v>
                </c:pt>
                <c:pt idx="183">
                  <c:v>3244</c:v>
                </c:pt>
                <c:pt idx="184">
                  <c:v>3235</c:v>
                </c:pt>
                <c:pt idx="185">
                  <c:v>3095</c:v>
                </c:pt>
                <c:pt idx="186">
                  <c:v>3231</c:v>
                </c:pt>
                <c:pt idx="187">
                  <c:v>3266</c:v>
                </c:pt>
                <c:pt idx="188">
                  <c:v>3189</c:v>
                </c:pt>
                <c:pt idx="189">
                  <c:v>3175</c:v>
                </c:pt>
                <c:pt idx="190">
                  <c:v>3217</c:v>
                </c:pt>
                <c:pt idx="191">
                  <c:v>3164</c:v>
                </c:pt>
                <c:pt idx="192">
                  <c:v>3029</c:v>
                </c:pt>
                <c:pt idx="193">
                  <c:v>3041</c:v>
                </c:pt>
                <c:pt idx="194">
                  <c:v>2919</c:v>
                </c:pt>
                <c:pt idx="195">
                  <c:v>3014</c:v>
                </c:pt>
                <c:pt idx="196">
                  <c:v>3073</c:v>
                </c:pt>
                <c:pt idx="197">
                  <c:v>3097</c:v>
                </c:pt>
                <c:pt idx="198">
                  <c:v>3132</c:v>
                </c:pt>
                <c:pt idx="199">
                  <c:v>3058</c:v>
                </c:pt>
                <c:pt idx="200">
                  <c:v>3179</c:v>
                </c:pt>
                <c:pt idx="201">
                  <c:v>3234</c:v>
                </c:pt>
                <c:pt idx="202">
                  <c:v>3254</c:v>
                </c:pt>
                <c:pt idx="203">
                  <c:v>3214</c:v>
                </c:pt>
                <c:pt idx="204">
                  <c:v>3237</c:v>
                </c:pt>
                <c:pt idx="205">
                  <c:v>3209</c:v>
                </c:pt>
                <c:pt idx="206">
                  <c:v>3132</c:v>
                </c:pt>
                <c:pt idx="207">
                  <c:v>3223</c:v>
                </c:pt>
                <c:pt idx="208">
                  <c:v>3231</c:v>
                </c:pt>
                <c:pt idx="209">
                  <c:v>3224</c:v>
                </c:pt>
                <c:pt idx="210">
                  <c:v>3221</c:v>
                </c:pt>
                <c:pt idx="211">
                  <c:v>3215</c:v>
                </c:pt>
                <c:pt idx="212">
                  <c:v>3123</c:v>
                </c:pt>
                <c:pt idx="213">
                  <c:v>2908</c:v>
                </c:pt>
                <c:pt idx="214">
                  <c:v>2855</c:v>
                </c:pt>
                <c:pt idx="215">
                  <c:v>2903</c:v>
                </c:pt>
                <c:pt idx="216">
                  <c:v>2995</c:v>
                </c:pt>
                <c:pt idx="217">
                  <c:v>3042</c:v>
                </c:pt>
                <c:pt idx="218">
                  <c:v>3088</c:v>
                </c:pt>
                <c:pt idx="219">
                  <c:v>3093</c:v>
                </c:pt>
                <c:pt idx="220">
                  <c:v>3010</c:v>
                </c:pt>
                <c:pt idx="221">
                  <c:v>3048</c:v>
                </c:pt>
                <c:pt idx="222">
                  <c:v>3104</c:v>
                </c:pt>
                <c:pt idx="223">
                  <c:v>3060</c:v>
                </c:pt>
                <c:pt idx="224">
                  <c:v>3090</c:v>
                </c:pt>
                <c:pt idx="225">
                  <c:v>3105</c:v>
                </c:pt>
                <c:pt idx="226">
                  <c:v>3054</c:v>
                </c:pt>
                <c:pt idx="227">
                  <c:v>3014</c:v>
                </c:pt>
                <c:pt idx="228">
                  <c:v>2946</c:v>
                </c:pt>
                <c:pt idx="229">
                  <c:v>3046</c:v>
                </c:pt>
                <c:pt idx="230">
                  <c:v>3013</c:v>
                </c:pt>
                <c:pt idx="231">
                  <c:v>3010</c:v>
                </c:pt>
                <c:pt idx="232">
                  <c:v>3004</c:v>
                </c:pt>
                <c:pt idx="233">
                  <c:v>2984</c:v>
                </c:pt>
                <c:pt idx="234">
                  <c:v>2873</c:v>
                </c:pt>
                <c:pt idx="235">
                  <c:v>2969</c:v>
                </c:pt>
                <c:pt idx="236">
                  <c:v>3021</c:v>
                </c:pt>
                <c:pt idx="237">
                  <c:v>3028</c:v>
                </c:pt>
                <c:pt idx="238">
                  <c:v>3033</c:v>
                </c:pt>
                <c:pt idx="239">
                  <c:v>3022</c:v>
                </c:pt>
                <c:pt idx="240">
                  <c:v>3004</c:v>
                </c:pt>
                <c:pt idx="241">
                  <c:v>2933</c:v>
                </c:pt>
                <c:pt idx="242">
                  <c:v>3022</c:v>
                </c:pt>
                <c:pt idx="243">
                  <c:v>3047</c:v>
                </c:pt>
                <c:pt idx="244">
                  <c:v>2974</c:v>
                </c:pt>
                <c:pt idx="245">
                  <c:v>2957</c:v>
                </c:pt>
                <c:pt idx="246">
                  <c:v>2945</c:v>
                </c:pt>
                <c:pt idx="247">
                  <c:v>2939</c:v>
                </c:pt>
                <c:pt idx="248">
                  <c:v>2848</c:v>
                </c:pt>
                <c:pt idx="249">
                  <c:v>2958</c:v>
                </c:pt>
                <c:pt idx="250">
                  <c:v>2964</c:v>
                </c:pt>
                <c:pt idx="251">
                  <c:v>2988</c:v>
                </c:pt>
                <c:pt idx="252">
                  <c:v>3008</c:v>
                </c:pt>
                <c:pt idx="253">
                  <c:v>3047</c:v>
                </c:pt>
                <c:pt idx="254">
                  <c:v>3006</c:v>
                </c:pt>
                <c:pt idx="255">
                  <c:v>2915</c:v>
                </c:pt>
                <c:pt idx="256">
                  <c:v>2906</c:v>
                </c:pt>
                <c:pt idx="257">
                  <c:v>2869</c:v>
                </c:pt>
                <c:pt idx="258">
                  <c:v>2913</c:v>
                </c:pt>
                <c:pt idx="259">
                  <c:v>2969</c:v>
                </c:pt>
                <c:pt idx="260">
                  <c:v>2994</c:v>
                </c:pt>
                <c:pt idx="261">
                  <c:v>2991</c:v>
                </c:pt>
                <c:pt idx="262">
                  <c:v>2903</c:v>
                </c:pt>
                <c:pt idx="263">
                  <c:v>2988</c:v>
                </c:pt>
                <c:pt idx="264">
                  <c:v>3029</c:v>
                </c:pt>
                <c:pt idx="265">
                  <c:v>3077</c:v>
                </c:pt>
                <c:pt idx="266">
                  <c:v>3071</c:v>
                </c:pt>
                <c:pt idx="267">
                  <c:v>3084</c:v>
                </c:pt>
                <c:pt idx="268">
                  <c:v>3057</c:v>
                </c:pt>
                <c:pt idx="269">
                  <c:v>2946</c:v>
                </c:pt>
                <c:pt idx="270">
                  <c:v>3032</c:v>
                </c:pt>
                <c:pt idx="271">
                  <c:v>3055</c:v>
                </c:pt>
                <c:pt idx="272">
                  <c:v>3077</c:v>
                </c:pt>
                <c:pt idx="273">
                  <c:v>3057</c:v>
                </c:pt>
                <c:pt idx="274">
                  <c:v>3057</c:v>
                </c:pt>
                <c:pt idx="275">
                  <c:v>3038</c:v>
                </c:pt>
                <c:pt idx="276">
                  <c:v>2939</c:v>
                </c:pt>
                <c:pt idx="277">
                  <c:v>3033</c:v>
                </c:pt>
                <c:pt idx="278">
                  <c:v>3077</c:v>
                </c:pt>
                <c:pt idx="279">
                  <c:v>3092</c:v>
                </c:pt>
                <c:pt idx="280">
                  <c:v>3129</c:v>
                </c:pt>
                <c:pt idx="281">
                  <c:v>3113</c:v>
                </c:pt>
                <c:pt idx="282">
                  <c:v>3018</c:v>
                </c:pt>
                <c:pt idx="283">
                  <c:v>2982</c:v>
                </c:pt>
                <c:pt idx="284">
                  <c:v>3055</c:v>
                </c:pt>
                <c:pt idx="285">
                  <c:v>3078</c:v>
                </c:pt>
                <c:pt idx="286">
                  <c:v>3102</c:v>
                </c:pt>
                <c:pt idx="287">
                  <c:v>3123</c:v>
                </c:pt>
                <c:pt idx="288">
                  <c:v>3126</c:v>
                </c:pt>
                <c:pt idx="289">
                  <c:v>2969</c:v>
                </c:pt>
                <c:pt idx="290">
                  <c:v>2880</c:v>
                </c:pt>
                <c:pt idx="291">
                  <c:v>3026</c:v>
                </c:pt>
                <c:pt idx="292">
                  <c:v>3091</c:v>
                </c:pt>
                <c:pt idx="293">
                  <c:v>3104</c:v>
                </c:pt>
                <c:pt idx="294">
                  <c:v>3108</c:v>
                </c:pt>
                <c:pt idx="295">
                  <c:v>3130</c:v>
                </c:pt>
                <c:pt idx="296">
                  <c:v>3128</c:v>
                </c:pt>
                <c:pt idx="297">
                  <c:v>3025</c:v>
                </c:pt>
                <c:pt idx="298">
                  <c:v>3127</c:v>
                </c:pt>
                <c:pt idx="299">
                  <c:v>3164</c:v>
                </c:pt>
                <c:pt idx="300">
                  <c:v>3167</c:v>
                </c:pt>
                <c:pt idx="301">
                  <c:v>2839</c:v>
                </c:pt>
                <c:pt idx="302">
                  <c:v>2856</c:v>
                </c:pt>
                <c:pt idx="303">
                  <c:v>2978</c:v>
                </c:pt>
                <c:pt idx="304">
                  <c:v>2942</c:v>
                </c:pt>
                <c:pt idx="305">
                  <c:v>3045</c:v>
                </c:pt>
                <c:pt idx="306">
                  <c:v>3099</c:v>
                </c:pt>
                <c:pt idx="307">
                  <c:v>3107</c:v>
                </c:pt>
                <c:pt idx="308">
                  <c:v>3111</c:v>
                </c:pt>
                <c:pt idx="309">
                  <c:v>3128</c:v>
                </c:pt>
                <c:pt idx="310">
                  <c:v>3092</c:v>
                </c:pt>
                <c:pt idx="311">
                  <c:v>2989</c:v>
                </c:pt>
                <c:pt idx="312">
                  <c:v>3082</c:v>
                </c:pt>
                <c:pt idx="313">
                  <c:v>3137</c:v>
                </c:pt>
                <c:pt idx="314">
                  <c:v>3180</c:v>
                </c:pt>
                <c:pt idx="315">
                  <c:v>3172</c:v>
                </c:pt>
                <c:pt idx="316">
                  <c:v>3196</c:v>
                </c:pt>
                <c:pt idx="317">
                  <c:v>3148</c:v>
                </c:pt>
                <c:pt idx="318">
                  <c:v>3038</c:v>
                </c:pt>
                <c:pt idx="319">
                  <c:v>3133</c:v>
                </c:pt>
                <c:pt idx="320">
                  <c:v>3191</c:v>
                </c:pt>
                <c:pt idx="321">
                  <c:v>3200</c:v>
                </c:pt>
                <c:pt idx="322">
                  <c:v>3217</c:v>
                </c:pt>
                <c:pt idx="323">
                  <c:v>3204</c:v>
                </c:pt>
                <c:pt idx="324">
                  <c:v>3203</c:v>
                </c:pt>
                <c:pt idx="325">
                  <c:v>3131</c:v>
                </c:pt>
                <c:pt idx="326">
                  <c:v>3217</c:v>
                </c:pt>
                <c:pt idx="327">
                  <c:v>3261</c:v>
                </c:pt>
                <c:pt idx="328">
                  <c:v>3298</c:v>
                </c:pt>
                <c:pt idx="329">
                  <c:v>3285</c:v>
                </c:pt>
                <c:pt idx="330">
                  <c:v>3195</c:v>
                </c:pt>
                <c:pt idx="331">
                  <c:v>3233</c:v>
                </c:pt>
                <c:pt idx="332">
                  <c:v>3162</c:v>
                </c:pt>
                <c:pt idx="333">
                  <c:v>3261</c:v>
                </c:pt>
                <c:pt idx="334">
                  <c:v>3302</c:v>
                </c:pt>
                <c:pt idx="335">
                  <c:v>3307</c:v>
                </c:pt>
                <c:pt idx="336">
                  <c:v>3303</c:v>
                </c:pt>
                <c:pt idx="337">
                  <c:v>3328</c:v>
                </c:pt>
                <c:pt idx="338">
                  <c:v>3301</c:v>
                </c:pt>
                <c:pt idx="339">
                  <c:v>3186</c:v>
                </c:pt>
                <c:pt idx="340">
                  <c:v>3281</c:v>
                </c:pt>
                <c:pt idx="341">
                  <c:v>3292</c:v>
                </c:pt>
                <c:pt idx="342">
                  <c:v>3242</c:v>
                </c:pt>
                <c:pt idx="343">
                  <c:v>3218</c:v>
                </c:pt>
                <c:pt idx="344">
                  <c:v>3067</c:v>
                </c:pt>
                <c:pt idx="345">
                  <c:v>3031</c:v>
                </c:pt>
                <c:pt idx="346">
                  <c:v>2975</c:v>
                </c:pt>
                <c:pt idx="347">
                  <c:v>2805</c:v>
                </c:pt>
                <c:pt idx="348">
                  <c:v>2983</c:v>
                </c:pt>
                <c:pt idx="349">
                  <c:v>3097</c:v>
                </c:pt>
                <c:pt idx="350">
                  <c:v>3133</c:v>
                </c:pt>
                <c:pt idx="351">
                  <c:v>3190</c:v>
                </c:pt>
                <c:pt idx="352">
                  <c:v>3194</c:v>
                </c:pt>
                <c:pt idx="353">
                  <c:v>3075</c:v>
                </c:pt>
                <c:pt idx="354">
                  <c:v>3206</c:v>
                </c:pt>
                <c:pt idx="355">
                  <c:v>3263</c:v>
                </c:pt>
                <c:pt idx="356">
                  <c:v>3301</c:v>
                </c:pt>
                <c:pt idx="357">
                  <c:v>3359</c:v>
                </c:pt>
                <c:pt idx="358">
                  <c:v>3416</c:v>
                </c:pt>
                <c:pt idx="359">
                  <c:v>3392</c:v>
                </c:pt>
                <c:pt idx="360">
                  <c:v>3294</c:v>
                </c:pt>
                <c:pt idx="361">
                  <c:v>3388</c:v>
                </c:pt>
                <c:pt idx="362">
                  <c:v>3482</c:v>
                </c:pt>
                <c:pt idx="363">
                  <c:v>3488</c:v>
                </c:pt>
                <c:pt idx="364">
                  <c:v>3494</c:v>
                </c:pt>
                <c:pt idx="365">
                  <c:v>3523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88-4F88-BDCA-50305EC39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392106"/>
        <c:axId val="678667639"/>
      </c:lineChart>
      <c:lineChart>
        <c:grouping val="standard"/>
        <c:varyColors val="0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'daily generation and demand'!$A$463:$A$823</c:f>
              <c:numCache>
                <c:formatCode>d"-"mmm"-"yyyy</c:formatCode>
                <c:ptCount val="361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  <c:pt idx="4">
                  <c:v>42921</c:v>
                </c:pt>
                <c:pt idx="5">
                  <c:v>42922</c:v>
                </c:pt>
                <c:pt idx="6">
                  <c:v>42923</c:v>
                </c:pt>
                <c:pt idx="7">
                  <c:v>42924</c:v>
                </c:pt>
                <c:pt idx="8">
                  <c:v>42925</c:v>
                </c:pt>
                <c:pt idx="9">
                  <c:v>42926</c:v>
                </c:pt>
                <c:pt idx="10">
                  <c:v>42927</c:v>
                </c:pt>
                <c:pt idx="11">
                  <c:v>42928</c:v>
                </c:pt>
                <c:pt idx="12">
                  <c:v>42929</c:v>
                </c:pt>
                <c:pt idx="13">
                  <c:v>42930</c:v>
                </c:pt>
                <c:pt idx="14">
                  <c:v>42931</c:v>
                </c:pt>
                <c:pt idx="15">
                  <c:v>42932</c:v>
                </c:pt>
                <c:pt idx="16">
                  <c:v>42933</c:v>
                </c:pt>
                <c:pt idx="17">
                  <c:v>42934</c:v>
                </c:pt>
                <c:pt idx="18">
                  <c:v>42935</c:v>
                </c:pt>
                <c:pt idx="19">
                  <c:v>42936</c:v>
                </c:pt>
                <c:pt idx="20">
                  <c:v>42937</c:v>
                </c:pt>
                <c:pt idx="21">
                  <c:v>42938</c:v>
                </c:pt>
                <c:pt idx="22">
                  <c:v>42939</c:v>
                </c:pt>
                <c:pt idx="23">
                  <c:v>42940</c:v>
                </c:pt>
                <c:pt idx="24">
                  <c:v>42941</c:v>
                </c:pt>
                <c:pt idx="25">
                  <c:v>42942</c:v>
                </c:pt>
                <c:pt idx="26">
                  <c:v>42943</c:v>
                </c:pt>
                <c:pt idx="27">
                  <c:v>42944</c:v>
                </c:pt>
                <c:pt idx="28">
                  <c:v>42945</c:v>
                </c:pt>
                <c:pt idx="29">
                  <c:v>42946</c:v>
                </c:pt>
                <c:pt idx="30">
                  <c:v>42947</c:v>
                </c:pt>
                <c:pt idx="31">
                  <c:v>42948</c:v>
                </c:pt>
                <c:pt idx="32">
                  <c:v>42949</c:v>
                </c:pt>
                <c:pt idx="33">
                  <c:v>42950</c:v>
                </c:pt>
                <c:pt idx="34">
                  <c:v>42951</c:v>
                </c:pt>
                <c:pt idx="35">
                  <c:v>42952</c:v>
                </c:pt>
                <c:pt idx="36">
                  <c:v>42953</c:v>
                </c:pt>
                <c:pt idx="37">
                  <c:v>42954</c:v>
                </c:pt>
                <c:pt idx="38">
                  <c:v>42955</c:v>
                </c:pt>
                <c:pt idx="39">
                  <c:v>42956</c:v>
                </c:pt>
                <c:pt idx="40">
                  <c:v>42957</c:v>
                </c:pt>
                <c:pt idx="41">
                  <c:v>42958</c:v>
                </c:pt>
                <c:pt idx="42">
                  <c:v>42959</c:v>
                </c:pt>
                <c:pt idx="43">
                  <c:v>42960</c:v>
                </c:pt>
                <c:pt idx="44">
                  <c:v>42961</c:v>
                </c:pt>
                <c:pt idx="45">
                  <c:v>42962</c:v>
                </c:pt>
                <c:pt idx="46">
                  <c:v>42963</c:v>
                </c:pt>
                <c:pt idx="47">
                  <c:v>42964</c:v>
                </c:pt>
                <c:pt idx="48">
                  <c:v>42965</c:v>
                </c:pt>
                <c:pt idx="49">
                  <c:v>42966</c:v>
                </c:pt>
                <c:pt idx="50">
                  <c:v>42967</c:v>
                </c:pt>
                <c:pt idx="51">
                  <c:v>42968</c:v>
                </c:pt>
                <c:pt idx="52">
                  <c:v>42969</c:v>
                </c:pt>
                <c:pt idx="53">
                  <c:v>42970</c:v>
                </c:pt>
                <c:pt idx="54">
                  <c:v>42971</c:v>
                </c:pt>
                <c:pt idx="55">
                  <c:v>42972</c:v>
                </c:pt>
                <c:pt idx="56">
                  <c:v>42973</c:v>
                </c:pt>
                <c:pt idx="57">
                  <c:v>42974</c:v>
                </c:pt>
                <c:pt idx="58">
                  <c:v>42975</c:v>
                </c:pt>
                <c:pt idx="59">
                  <c:v>42976</c:v>
                </c:pt>
                <c:pt idx="60">
                  <c:v>42977</c:v>
                </c:pt>
                <c:pt idx="61">
                  <c:v>42978</c:v>
                </c:pt>
                <c:pt idx="62">
                  <c:v>42979</c:v>
                </c:pt>
                <c:pt idx="63">
                  <c:v>42980</c:v>
                </c:pt>
                <c:pt idx="64">
                  <c:v>42981</c:v>
                </c:pt>
                <c:pt idx="65">
                  <c:v>42982</c:v>
                </c:pt>
                <c:pt idx="66">
                  <c:v>42983</c:v>
                </c:pt>
                <c:pt idx="67">
                  <c:v>42984</c:v>
                </c:pt>
                <c:pt idx="68">
                  <c:v>42985</c:v>
                </c:pt>
                <c:pt idx="69">
                  <c:v>42986</c:v>
                </c:pt>
                <c:pt idx="70">
                  <c:v>42987</c:v>
                </c:pt>
                <c:pt idx="71">
                  <c:v>42988</c:v>
                </c:pt>
                <c:pt idx="72">
                  <c:v>42989</c:v>
                </c:pt>
                <c:pt idx="73">
                  <c:v>42990</c:v>
                </c:pt>
                <c:pt idx="74">
                  <c:v>42991</c:v>
                </c:pt>
                <c:pt idx="75">
                  <c:v>42992</c:v>
                </c:pt>
                <c:pt idx="76">
                  <c:v>42993</c:v>
                </c:pt>
                <c:pt idx="77">
                  <c:v>42994</c:v>
                </c:pt>
                <c:pt idx="78">
                  <c:v>42995</c:v>
                </c:pt>
                <c:pt idx="79">
                  <c:v>42996</c:v>
                </c:pt>
                <c:pt idx="80">
                  <c:v>42997</c:v>
                </c:pt>
                <c:pt idx="81">
                  <c:v>42998</c:v>
                </c:pt>
                <c:pt idx="82">
                  <c:v>42999</c:v>
                </c:pt>
                <c:pt idx="83">
                  <c:v>43000</c:v>
                </c:pt>
                <c:pt idx="84">
                  <c:v>43001</c:v>
                </c:pt>
                <c:pt idx="85">
                  <c:v>43002</c:v>
                </c:pt>
                <c:pt idx="86">
                  <c:v>43003</c:v>
                </c:pt>
                <c:pt idx="87">
                  <c:v>43004</c:v>
                </c:pt>
                <c:pt idx="88">
                  <c:v>43005</c:v>
                </c:pt>
                <c:pt idx="89">
                  <c:v>43006</c:v>
                </c:pt>
                <c:pt idx="90">
                  <c:v>43007</c:v>
                </c:pt>
                <c:pt idx="91">
                  <c:v>43008</c:v>
                </c:pt>
                <c:pt idx="92">
                  <c:v>43009</c:v>
                </c:pt>
                <c:pt idx="93">
                  <c:v>43010</c:v>
                </c:pt>
                <c:pt idx="94">
                  <c:v>43011</c:v>
                </c:pt>
                <c:pt idx="95">
                  <c:v>43012</c:v>
                </c:pt>
                <c:pt idx="96">
                  <c:v>43013</c:v>
                </c:pt>
                <c:pt idx="97">
                  <c:v>43014</c:v>
                </c:pt>
                <c:pt idx="98">
                  <c:v>43015</c:v>
                </c:pt>
                <c:pt idx="99">
                  <c:v>43016</c:v>
                </c:pt>
                <c:pt idx="100">
                  <c:v>43017</c:v>
                </c:pt>
                <c:pt idx="101">
                  <c:v>43018</c:v>
                </c:pt>
                <c:pt idx="102">
                  <c:v>43019</c:v>
                </c:pt>
                <c:pt idx="103">
                  <c:v>43020</c:v>
                </c:pt>
                <c:pt idx="104">
                  <c:v>43021</c:v>
                </c:pt>
                <c:pt idx="105">
                  <c:v>43022</c:v>
                </c:pt>
                <c:pt idx="106">
                  <c:v>43023</c:v>
                </c:pt>
                <c:pt idx="107">
                  <c:v>43024</c:v>
                </c:pt>
                <c:pt idx="108">
                  <c:v>43025</c:v>
                </c:pt>
                <c:pt idx="109">
                  <c:v>43026</c:v>
                </c:pt>
                <c:pt idx="110">
                  <c:v>43027</c:v>
                </c:pt>
                <c:pt idx="111">
                  <c:v>43028</c:v>
                </c:pt>
                <c:pt idx="112">
                  <c:v>43029</c:v>
                </c:pt>
                <c:pt idx="113">
                  <c:v>43030</c:v>
                </c:pt>
                <c:pt idx="114">
                  <c:v>43031</c:v>
                </c:pt>
                <c:pt idx="115">
                  <c:v>43032</c:v>
                </c:pt>
                <c:pt idx="116">
                  <c:v>43033</c:v>
                </c:pt>
                <c:pt idx="117">
                  <c:v>43034</c:v>
                </c:pt>
                <c:pt idx="118">
                  <c:v>43035</c:v>
                </c:pt>
                <c:pt idx="119">
                  <c:v>43036</c:v>
                </c:pt>
                <c:pt idx="120">
                  <c:v>43037</c:v>
                </c:pt>
                <c:pt idx="121">
                  <c:v>43038</c:v>
                </c:pt>
                <c:pt idx="122">
                  <c:v>43039</c:v>
                </c:pt>
                <c:pt idx="123">
                  <c:v>43040</c:v>
                </c:pt>
                <c:pt idx="124">
                  <c:v>43041</c:v>
                </c:pt>
                <c:pt idx="125">
                  <c:v>43042</c:v>
                </c:pt>
                <c:pt idx="126">
                  <c:v>43043</c:v>
                </c:pt>
                <c:pt idx="127">
                  <c:v>43044</c:v>
                </c:pt>
                <c:pt idx="128">
                  <c:v>43045</c:v>
                </c:pt>
                <c:pt idx="129">
                  <c:v>43046</c:v>
                </c:pt>
                <c:pt idx="130">
                  <c:v>43047</c:v>
                </c:pt>
                <c:pt idx="131">
                  <c:v>43048</c:v>
                </c:pt>
                <c:pt idx="132">
                  <c:v>43049</c:v>
                </c:pt>
                <c:pt idx="133">
                  <c:v>43050</c:v>
                </c:pt>
                <c:pt idx="134">
                  <c:v>43051</c:v>
                </c:pt>
                <c:pt idx="135">
                  <c:v>43052</c:v>
                </c:pt>
                <c:pt idx="136">
                  <c:v>43053</c:v>
                </c:pt>
                <c:pt idx="137">
                  <c:v>43054</c:v>
                </c:pt>
                <c:pt idx="138">
                  <c:v>43055</c:v>
                </c:pt>
                <c:pt idx="139">
                  <c:v>43056</c:v>
                </c:pt>
                <c:pt idx="140">
                  <c:v>43057</c:v>
                </c:pt>
                <c:pt idx="141">
                  <c:v>43058</c:v>
                </c:pt>
                <c:pt idx="142">
                  <c:v>43059</c:v>
                </c:pt>
                <c:pt idx="143">
                  <c:v>43060</c:v>
                </c:pt>
                <c:pt idx="144">
                  <c:v>43061</c:v>
                </c:pt>
                <c:pt idx="145">
                  <c:v>43062</c:v>
                </c:pt>
                <c:pt idx="146">
                  <c:v>43063</c:v>
                </c:pt>
                <c:pt idx="147">
                  <c:v>43064</c:v>
                </c:pt>
                <c:pt idx="148">
                  <c:v>43065</c:v>
                </c:pt>
                <c:pt idx="149">
                  <c:v>43066</c:v>
                </c:pt>
                <c:pt idx="150">
                  <c:v>43067</c:v>
                </c:pt>
                <c:pt idx="151">
                  <c:v>43068</c:v>
                </c:pt>
                <c:pt idx="152">
                  <c:v>43069</c:v>
                </c:pt>
                <c:pt idx="153">
                  <c:v>43070</c:v>
                </c:pt>
                <c:pt idx="154">
                  <c:v>43071</c:v>
                </c:pt>
                <c:pt idx="155">
                  <c:v>43072</c:v>
                </c:pt>
                <c:pt idx="156">
                  <c:v>43073</c:v>
                </c:pt>
                <c:pt idx="157">
                  <c:v>43074</c:v>
                </c:pt>
                <c:pt idx="158">
                  <c:v>43075</c:v>
                </c:pt>
                <c:pt idx="159">
                  <c:v>43076</c:v>
                </c:pt>
                <c:pt idx="160">
                  <c:v>43077</c:v>
                </c:pt>
                <c:pt idx="161">
                  <c:v>43078</c:v>
                </c:pt>
                <c:pt idx="162">
                  <c:v>43079</c:v>
                </c:pt>
                <c:pt idx="163">
                  <c:v>43080</c:v>
                </c:pt>
                <c:pt idx="164">
                  <c:v>43081</c:v>
                </c:pt>
                <c:pt idx="165">
                  <c:v>43082</c:v>
                </c:pt>
                <c:pt idx="166">
                  <c:v>43083</c:v>
                </c:pt>
                <c:pt idx="167">
                  <c:v>43084</c:v>
                </c:pt>
                <c:pt idx="168">
                  <c:v>43085</c:v>
                </c:pt>
                <c:pt idx="169">
                  <c:v>43086</c:v>
                </c:pt>
                <c:pt idx="170">
                  <c:v>43087</c:v>
                </c:pt>
                <c:pt idx="171">
                  <c:v>43088</c:v>
                </c:pt>
                <c:pt idx="172">
                  <c:v>43089</c:v>
                </c:pt>
                <c:pt idx="173">
                  <c:v>43090</c:v>
                </c:pt>
                <c:pt idx="174">
                  <c:v>43091</c:v>
                </c:pt>
                <c:pt idx="175">
                  <c:v>43092</c:v>
                </c:pt>
                <c:pt idx="176">
                  <c:v>43093</c:v>
                </c:pt>
                <c:pt idx="177">
                  <c:v>43094</c:v>
                </c:pt>
                <c:pt idx="178">
                  <c:v>43095</c:v>
                </c:pt>
                <c:pt idx="179">
                  <c:v>43096</c:v>
                </c:pt>
                <c:pt idx="180">
                  <c:v>43097</c:v>
                </c:pt>
                <c:pt idx="181">
                  <c:v>43098</c:v>
                </c:pt>
                <c:pt idx="182">
                  <c:v>43099</c:v>
                </c:pt>
                <c:pt idx="183">
                  <c:v>43100</c:v>
                </c:pt>
                <c:pt idx="184">
                  <c:v>43101</c:v>
                </c:pt>
                <c:pt idx="185">
                  <c:v>43102</c:v>
                </c:pt>
                <c:pt idx="186">
                  <c:v>43103</c:v>
                </c:pt>
                <c:pt idx="187">
                  <c:v>43104</c:v>
                </c:pt>
                <c:pt idx="188">
                  <c:v>43105</c:v>
                </c:pt>
                <c:pt idx="189">
                  <c:v>43106</c:v>
                </c:pt>
                <c:pt idx="190">
                  <c:v>43107</c:v>
                </c:pt>
                <c:pt idx="191">
                  <c:v>43108</c:v>
                </c:pt>
                <c:pt idx="192">
                  <c:v>43109</c:v>
                </c:pt>
                <c:pt idx="193">
                  <c:v>43110</c:v>
                </c:pt>
                <c:pt idx="194">
                  <c:v>43111</c:v>
                </c:pt>
                <c:pt idx="195">
                  <c:v>43112</c:v>
                </c:pt>
                <c:pt idx="196">
                  <c:v>43113</c:v>
                </c:pt>
                <c:pt idx="197">
                  <c:v>43114</c:v>
                </c:pt>
                <c:pt idx="198">
                  <c:v>43115</c:v>
                </c:pt>
                <c:pt idx="199">
                  <c:v>43116</c:v>
                </c:pt>
                <c:pt idx="200">
                  <c:v>43117</c:v>
                </c:pt>
                <c:pt idx="201">
                  <c:v>43118</c:v>
                </c:pt>
                <c:pt idx="202">
                  <c:v>43119</c:v>
                </c:pt>
                <c:pt idx="203">
                  <c:v>43120</c:v>
                </c:pt>
                <c:pt idx="204">
                  <c:v>43121</c:v>
                </c:pt>
                <c:pt idx="205">
                  <c:v>43122</c:v>
                </c:pt>
                <c:pt idx="206">
                  <c:v>43123</c:v>
                </c:pt>
                <c:pt idx="207">
                  <c:v>43124</c:v>
                </c:pt>
                <c:pt idx="208">
                  <c:v>43125</c:v>
                </c:pt>
                <c:pt idx="209">
                  <c:v>43126</c:v>
                </c:pt>
                <c:pt idx="210">
                  <c:v>43127</c:v>
                </c:pt>
                <c:pt idx="211">
                  <c:v>43128</c:v>
                </c:pt>
                <c:pt idx="212">
                  <c:v>43129</c:v>
                </c:pt>
                <c:pt idx="213">
                  <c:v>43130</c:v>
                </c:pt>
                <c:pt idx="214">
                  <c:v>43131</c:v>
                </c:pt>
                <c:pt idx="215">
                  <c:v>43132</c:v>
                </c:pt>
                <c:pt idx="216">
                  <c:v>43133</c:v>
                </c:pt>
                <c:pt idx="217">
                  <c:v>43134</c:v>
                </c:pt>
                <c:pt idx="218">
                  <c:v>43135</c:v>
                </c:pt>
                <c:pt idx="219">
                  <c:v>43136</c:v>
                </c:pt>
                <c:pt idx="220">
                  <c:v>43137</c:v>
                </c:pt>
                <c:pt idx="221">
                  <c:v>43138</c:v>
                </c:pt>
                <c:pt idx="222">
                  <c:v>43139</c:v>
                </c:pt>
                <c:pt idx="223">
                  <c:v>43140</c:v>
                </c:pt>
                <c:pt idx="224">
                  <c:v>43141</c:v>
                </c:pt>
                <c:pt idx="225">
                  <c:v>43142</c:v>
                </c:pt>
                <c:pt idx="226">
                  <c:v>43143</c:v>
                </c:pt>
                <c:pt idx="227">
                  <c:v>43144</c:v>
                </c:pt>
                <c:pt idx="228">
                  <c:v>43145</c:v>
                </c:pt>
                <c:pt idx="229">
                  <c:v>43146</c:v>
                </c:pt>
                <c:pt idx="230">
                  <c:v>43147</c:v>
                </c:pt>
                <c:pt idx="231">
                  <c:v>43148</c:v>
                </c:pt>
                <c:pt idx="232">
                  <c:v>43149</c:v>
                </c:pt>
                <c:pt idx="233">
                  <c:v>43150</c:v>
                </c:pt>
                <c:pt idx="234">
                  <c:v>43151</c:v>
                </c:pt>
                <c:pt idx="235">
                  <c:v>43152</c:v>
                </c:pt>
                <c:pt idx="236">
                  <c:v>43153</c:v>
                </c:pt>
                <c:pt idx="237">
                  <c:v>43154</c:v>
                </c:pt>
                <c:pt idx="238">
                  <c:v>43155</c:v>
                </c:pt>
                <c:pt idx="239">
                  <c:v>43156</c:v>
                </c:pt>
                <c:pt idx="240">
                  <c:v>43157</c:v>
                </c:pt>
                <c:pt idx="241">
                  <c:v>43158</c:v>
                </c:pt>
                <c:pt idx="242">
                  <c:v>43159</c:v>
                </c:pt>
                <c:pt idx="243">
                  <c:v>43160</c:v>
                </c:pt>
                <c:pt idx="244">
                  <c:v>43161</c:v>
                </c:pt>
                <c:pt idx="245">
                  <c:v>43162</c:v>
                </c:pt>
                <c:pt idx="246">
                  <c:v>43163</c:v>
                </c:pt>
                <c:pt idx="247">
                  <c:v>43164</c:v>
                </c:pt>
                <c:pt idx="248">
                  <c:v>43165</c:v>
                </c:pt>
                <c:pt idx="249">
                  <c:v>43166</c:v>
                </c:pt>
                <c:pt idx="250">
                  <c:v>43167</c:v>
                </c:pt>
                <c:pt idx="251">
                  <c:v>43168</c:v>
                </c:pt>
                <c:pt idx="252">
                  <c:v>43169</c:v>
                </c:pt>
                <c:pt idx="253">
                  <c:v>43170</c:v>
                </c:pt>
                <c:pt idx="254">
                  <c:v>43171</c:v>
                </c:pt>
                <c:pt idx="255">
                  <c:v>43172</c:v>
                </c:pt>
                <c:pt idx="256">
                  <c:v>43173</c:v>
                </c:pt>
                <c:pt idx="257">
                  <c:v>43174</c:v>
                </c:pt>
                <c:pt idx="258">
                  <c:v>43175</c:v>
                </c:pt>
                <c:pt idx="259">
                  <c:v>43176</c:v>
                </c:pt>
                <c:pt idx="260">
                  <c:v>43177</c:v>
                </c:pt>
                <c:pt idx="261">
                  <c:v>43178</c:v>
                </c:pt>
                <c:pt idx="262">
                  <c:v>43179</c:v>
                </c:pt>
                <c:pt idx="263">
                  <c:v>43180</c:v>
                </c:pt>
                <c:pt idx="264">
                  <c:v>43181</c:v>
                </c:pt>
                <c:pt idx="265">
                  <c:v>43182</c:v>
                </c:pt>
                <c:pt idx="266">
                  <c:v>43183</c:v>
                </c:pt>
                <c:pt idx="267">
                  <c:v>43184</c:v>
                </c:pt>
                <c:pt idx="268">
                  <c:v>43185</c:v>
                </c:pt>
                <c:pt idx="269">
                  <c:v>43186</c:v>
                </c:pt>
                <c:pt idx="270">
                  <c:v>43187</c:v>
                </c:pt>
                <c:pt idx="271">
                  <c:v>43188</c:v>
                </c:pt>
                <c:pt idx="272">
                  <c:v>43189</c:v>
                </c:pt>
                <c:pt idx="273">
                  <c:v>43190</c:v>
                </c:pt>
                <c:pt idx="274">
                  <c:v>43191</c:v>
                </c:pt>
                <c:pt idx="275">
                  <c:v>43192</c:v>
                </c:pt>
                <c:pt idx="276">
                  <c:v>43193</c:v>
                </c:pt>
                <c:pt idx="277">
                  <c:v>43194</c:v>
                </c:pt>
                <c:pt idx="278">
                  <c:v>43195</c:v>
                </c:pt>
                <c:pt idx="279">
                  <c:v>43196</c:v>
                </c:pt>
                <c:pt idx="280">
                  <c:v>43197</c:v>
                </c:pt>
                <c:pt idx="281">
                  <c:v>43198</c:v>
                </c:pt>
                <c:pt idx="282">
                  <c:v>43199</c:v>
                </c:pt>
                <c:pt idx="283">
                  <c:v>43200</c:v>
                </c:pt>
                <c:pt idx="284">
                  <c:v>43201</c:v>
                </c:pt>
                <c:pt idx="285">
                  <c:v>43202</c:v>
                </c:pt>
                <c:pt idx="286">
                  <c:v>43203</c:v>
                </c:pt>
                <c:pt idx="287">
                  <c:v>43204</c:v>
                </c:pt>
                <c:pt idx="288">
                  <c:v>43205</c:v>
                </c:pt>
                <c:pt idx="289">
                  <c:v>43206</c:v>
                </c:pt>
                <c:pt idx="290">
                  <c:v>43207</c:v>
                </c:pt>
                <c:pt idx="291">
                  <c:v>43208</c:v>
                </c:pt>
                <c:pt idx="292">
                  <c:v>43209</c:v>
                </c:pt>
                <c:pt idx="293">
                  <c:v>43210</c:v>
                </c:pt>
                <c:pt idx="294">
                  <c:v>43211</c:v>
                </c:pt>
                <c:pt idx="295">
                  <c:v>43212</c:v>
                </c:pt>
                <c:pt idx="296">
                  <c:v>43213</c:v>
                </c:pt>
                <c:pt idx="297">
                  <c:v>43214</c:v>
                </c:pt>
                <c:pt idx="298">
                  <c:v>43215</c:v>
                </c:pt>
                <c:pt idx="299">
                  <c:v>43216</c:v>
                </c:pt>
                <c:pt idx="300">
                  <c:v>43217</c:v>
                </c:pt>
                <c:pt idx="301">
                  <c:v>43218</c:v>
                </c:pt>
                <c:pt idx="302">
                  <c:v>43219</c:v>
                </c:pt>
                <c:pt idx="303">
                  <c:v>43220</c:v>
                </c:pt>
                <c:pt idx="304">
                  <c:v>43221</c:v>
                </c:pt>
                <c:pt idx="305">
                  <c:v>43222</c:v>
                </c:pt>
                <c:pt idx="306">
                  <c:v>43223</c:v>
                </c:pt>
                <c:pt idx="307">
                  <c:v>43224</c:v>
                </c:pt>
                <c:pt idx="308">
                  <c:v>43225</c:v>
                </c:pt>
                <c:pt idx="309">
                  <c:v>43226</c:v>
                </c:pt>
                <c:pt idx="310">
                  <c:v>43227</c:v>
                </c:pt>
                <c:pt idx="311">
                  <c:v>43228</c:v>
                </c:pt>
                <c:pt idx="312">
                  <c:v>43229</c:v>
                </c:pt>
                <c:pt idx="313">
                  <c:v>43230</c:v>
                </c:pt>
                <c:pt idx="314">
                  <c:v>43231</c:v>
                </c:pt>
                <c:pt idx="315">
                  <c:v>43232</c:v>
                </c:pt>
                <c:pt idx="316">
                  <c:v>43233</c:v>
                </c:pt>
                <c:pt idx="317">
                  <c:v>43234</c:v>
                </c:pt>
                <c:pt idx="318">
                  <c:v>43235</c:v>
                </c:pt>
                <c:pt idx="319">
                  <c:v>43236</c:v>
                </c:pt>
                <c:pt idx="320">
                  <c:v>43237</c:v>
                </c:pt>
                <c:pt idx="321">
                  <c:v>43238</c:v>
                </c:pt>
                <c:pt idx="322">
                  <c:v>43239</c:v>
                </c:pt>
                <c:pt idx="323">
                  <c:v>43240</c:v>
                </c:pt>
                <c:pt idx="324">
                  <c:v>43241</c:v>
                </c:pt>
                <c:pt idx="325">
                  <c:v>43242</c:v>
                </c:pt>
                <c:pt idx="326">
                  <c:v>43243</c:v>
                </c:pt>
                <c:pt idx="327">
                  <c:v>43244</c:v>
                </c:pt>
                <c:pt idx="328">
                  <c:v>43245</c:v>
                </c:pt>
                <c:pt idx="329">
                  <c:v>43246</c:v>
                </c:pt>
                <c:pt idx="330">
                  <c:v>43247</c:v>
                </c:pt>
                <c:pt idx="331">
                  <c:v>43248</c:v>
                </c:pt>
                <c:pt idx="332">
                  <c:v>43249</c:v>
                </c:pt>
                <c:pt idx="333">
                  <c:v>43250</c:v>
                </c:pt>
                <c:pt idx="334">
                  <c:v>43251</c:v>
                </c:pt>
                <c:pt idx="335">
                  <c:v>43252</c:v>
                </c:pt>
                <c:pt idx="336">
                  <c:v>43253</c:v>
                </c:pt>
                <c:pt idx="337">
                  <c:v>43254</c:v>
                </c:pt>
                <c:pt idx="338">
                  <c:v>43255</c:v>
                </c:pt>
                <c:pt idx="339">
                  <c:v>43256</c:v>
                </c:pt>
                <c:pt idx="340">
                  <c:v>43257</c:v>
                </c:pt>
                <c:pt idx="341">
                  <c:v>43258</c:v>
                </c:pt>
                <c:pt idx="342">
                  <c:v>43259</c:v>
                </c:pt>
                <c:pt idx="343">
                  <c:v>43260</c:v>
                </c:pt>
                <c:pt idx="344">
                  <c:v>43261</c:v>
                </c:pt>
                <c:pt idx="345">
                  <c:v>43262</c:v>
                </c:pt>
                <c:pt idx="346">
                  <c:v>43263</c:v>
                </c:pt>
                <c:pt idx="347">
                  <c:v>43264</c:v>
                </c:pt>
                <c:pt idx="348">
                  <c:v>43265</c:v>
                </c:pt>
                <c:pt idx="349">
                  <c:v>43266</c:v>
                </c:pt>
                <c:pt idx="350">
                  <c:v>43267</c:v>
                </c:pt>
                <c:pt idx="351">
                  <c:v>43268</c:v>
                </c:pt>
                <c:pt idx="352">
                  <c:v>43269</c:v>
                </c:pt>
                <c:pt idx="353">
                  <c:v>43270</c:v>
                </c:pt>
                <c:pt idx="354">
                  <c:v>43271</c:v>
                </c:pt>
                <c:pt idx="355">
                  <c:v>43272</c:v>
                </c:pt>
                <c:pt idx="356">
                  <c:v>43273</c:v>
                </c:pt>
                <c:pt idx="357">
                  <c:v>43274</c:v>
                </c:pt>
                <c:pt idx="358">
                  <c:v>43275</c:v>
                </c:pt>
                <c:pt idx="359">
                  <c:v>43276</c:v>
                </c:pt>
                <c:pt idx="360">
                  <c:v>43277</c:v>
                </c:pt>
              </c:numCache>
            </c:numRef>
          </c:cat>
          <c:val>
            <c:numRef>
              <c:f>'daily generation and demand'!#REF!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88-4F88-BDCA-50305EC39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007077"/>
        <c:axId val="1118357540"/>
      </c:lineChart>
      <c:dateAx>
        <c:axId val="19543921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d&quot;-&quot;mmm&quot;-&quot;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678667639"/>
        <c:crosses val="autoZero"/>
        <c:auto val="1"/>
        <c:lblOffset val="100"/>
        <c:baseTimeUnit val="days"/>
      </c:dateAx>
      <c:valAx>
        <c:axId val="678667639"/>
        <c:scaling>
          <c:orientation val="minMax"/>
          <c:min val="29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954392106"/>
        <c:crosses val="autoZero"/>
        <c:crossBetween val="between"/>
      </c:valAx>
      <c:dateAx>
        <c:axId val="1849007077"/>
        <c:scaling>
          <c:orientation val="minMax"/>
        </c:scaling>
        <c:delete val="1"/>
        <c:axPos val="b"/>
        <c:numFmt formatCode="d&quot;-&quot;mmm&quot;-&quot;yyyy" sourceLinked="1"/>
        <c:majorTickMark val="none"/>
        <c:minorTickMark val="none"/>
        <c:tickLblPos val="nextTo"/>
        <c:crossAx val="1118357540"/>
        <c:crosses val="autoZero"/>
        <c:auto val="1"/>
        <c:lblOffset val="100"/>
        <c:baseTimeUnit val="days"/>
      </c:dateAx>
      <c:valAx>
        <c:axId val="111835754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4900707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Coal Generation vs Market Share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Sheet23!$B$1</c:f>
              <c:strCache>
                <c:ptCount val="1"/>
                <c:pt idx="0">
                  <c:v>Coal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Sheet23!$A$2:$A$1000</c:f>
              <c:numCache>
                <c:formatCode>yyyy\-mm\-dd</c:formatCode>
                <c:ptCount val="999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  <c:pt idx="30">
                  <c:v>43221</c:v>
                </c:pt>
                <c:pt idx="31">
                  <c:v>43222</c:v>
                </c:pt>
                <c:pt idx="32">
                  <c:v>43223</c:v>
                </c:pt>
                <c:pt idx="33">
                  <c:v>43224</c:v>
                </c:pt>
                <c:pt idx="34">
                  <c:v>43225</c:v>
                </c:pt>
                <c:pt idx="35">
                  <c:v>43226</c:v>
                </c:pt>
                <c:pt idx="36">
                  <c:v>43227</c:v>
                </c:pt>
                <c:pt idx="37">
                  <c:v>43228</c:v>
                </c:pt>
                <c:pt idx="38">
                  <c:v>43229</c:v>
                </c:pt>
                <c:pt idx="39">
                  <c:v>43230</c:v>
                </c:pt>
                <c:pt idx="40">
                  <c:v>43231</c:v>
                </c:pt>
                <c:pt idx="41">
                  <c:v>43232</c:v>
                </c:pt>
                <c:pt idx="42">
                  <c:v>43233</c:v>
                </c:pt>
                <c:pt idx="43">
                  <c:v>43234</c:v>
                </c:pt>
                <c:pt idx="44">
                  <c:v>43235</c:v>
                </c:pt>
                <c:pt idx="45">
                  <c:v>43236</c:v>
                </c:pt>
                <c:pt idx="46">
                  <c:v>43237</c:v>
                </c:pt>
                <c:pt idx="47">
                  <c:v>43238</c:v>
                </c:pt>
                <c:pt idx="48">
                  <c:v>43239</c:v>
                </c:pt>
                <c:pt idx="49">
                  <c:v>43240</c:v>
                </c:pt>
                <c:pt idx="50">
                  <c:v>43241</c:v>
                </c:pt>
                <c:pt idx="51">
                  <c:v>43242</c:v>
                </c:pt>
                <c:pt idx="52">
                  <c:v>43243</c:v>
                </c:pt>
                <c:pt idx="53">
                  <c:v>43244</c:v>
                </c:pt>
                <c:pt idx="54">
                  <c:v>43245</c:v>
                </c:pt>
                <c:pt idx="55">
                  <c:v>43246</c:v>
                </c:pt>
                <c:pt idx="56">
                  <c:v>43247</c:v>
                </c:pt>
                <c:pt idx="57">
                  <c:v>43248</c:v>
                </c:pt>
                <c:pt idx="58">
                  <c:v>43249</c:v>
                </c:pt>
                <c:pt idx="59">
                  <c:v>43250</c:v>
                </c:pt>
                <c:pt idx="60">
                  <c:v>43251</c:v>
                </c:pt>
                <c:pt idx="61">
                  <c:v>43252</c:v>
                </c:pt>
                <c:pt idx="62">
                  <c:v>43253</c:v>
                </c:pt>
                <c:pt idx="63">
                  <c:v>43254</c:v>
                </c:pt>
                <c:pt idx="64">
                  <c:v>43255</c:v>
                </c:pt>
                <c:pt idx="65">
                  <c:v>43256</c:v>
                </c:pt>
                <c:pt idx="66">
                  <c:v>43257</c:v>
                </c:pt>
                <c:pt idx="67">
                  <c:v>43258</c:v>
                </c:pt>
                <c:pt idx="68">
                  <c:v>43259</c:v>
                </c:pt>
                <c:pt idx="69">
                  <c:v>43260</c:v>
                </c:pt>
                <c:pt idx="70">
                  <c:v>43261</c:v>
                </c:pt>
                <c:pt idx="71">
                  <c:v>43262</c:v>
                </c:pt>
                <c:pt idx="72">
                  <c:v>43263</c:v>
                </c:pt>
                <c:pt idx="73">
                  <c:v>43264</c:v>
                </c:pt>
                <c:pt idx="74">
                  <c:v>43265</c:v>
                </c:pt>
                <c:pt idx="75">
                  <c:v>43266</c:v>
                </c:pt>
                <c:pt idx="76">
                  <c:v>43267</c:v>
                </c:pt>
                <c:pt idx="77">
                  <c:v>43268</c:v>
                </c:pt>
                <c:pt idx="78">
                  <c:v>43269</c:v>
                </c:pt>
                <c:pt idx="79">
                  <c:v>43270</c:v>
                </c:pt>
                <c:pt idx="80">
                  <c:v>43271</c:v>
                </c:pt>
                <c:pt idx="81">
                  <c:v>43272</c:v>
                </c:pt>
                <c:pt idx="82">
                  <c:v>43273</c:v>
                </c:pt>
                <c:pt idx="83">
                  <c:v>43274</c:v>
                </c:pt>
                <c:pt idx="84">
                  <c:v>43275</c:v>
                </c:pt>
                <c:pt idx="85">
                  <c:v>43276</c:v>
                </c:pt>
                <c:pt idx="86">
                  <c:v>43277</c:v>
                </c:pt>
                <c:pt idx="87">
                  <c:v>43278</c:v>
                </c:pt>
                <c:pt idx="88">
                  <c:v>43279</c:v>
                </c:pt>
                <c:pt idx="89">
                  <c:v>43280</c:v>
                </c:pt>
                <c:pt idx="90">
                  <c:v>43281</c:v>
                </c:pt>
                <c:pt idx="91">
                  <c:v>43282</c:v>
                </c:pt>
                <c:pt idx="92">
                  <c:v>43283</c:v>
                </c:pt>
                <c:pt idx="93">
                  <c:v>43284</c:v>
                </c:pt>
                <c:pt idx="94">
                  <c:v>43285</c:v>
                </c:pt>
                <c:pt idx="95">
                  <c:v>43286</c:v>
                </c:pt>
                <c:pt idx="96">
                  <c:v>43287</c:v>
                </c:pt>
                <c:pt idx="97">
                  <c:v>43288</c:v>
                </c:pt>
                <c:pt idx="98">
                  <c:v>43289</c:v>
                </c:pt>
                <c:pt idx="99">
                  <c:v>43290</c:v>
                </c:pt>
                <c:pt idx="100">
                  <c:v>43291</c:v>
                </c:pt>
                <c:pt idx="101">
                  <c:v>43292</c:v>
                </c:pt>
                <c:pt idx="102">
                  <c:v>43293</c:v>
                </c:pt>
                <c:pt idx="103">
                  <c:v>43294</c:v>
                </c:pt>
                <c:pt idx="104">
                  <c:v>43295</c:v>
                </c:pt>
                <c:pt idx="105">
                  <c:v>43296</c:v>
                </c:pt>
                <c:pt idx="106">
                  <c:v>43297</c:v>
                </c:pt>
                <c:pt idx="107">
                  <c:v>43298</c:v>
                </c:pt>
                <c:pt idx="108">
                  <c:v>43299</c:v>
                </c:pt>
                <c:pt idx="109">
                  <c:v>43300</c:v>
                </c:pt>
                <c:pt idx="110">
                  <c:v>43301</c:v>
                </c:pt>
                <c:pt idx="111">
                  <c:v>43302</c:v>
                </c:pt>
                <c:pt idx="112">
                  <c:v>43303</c:v>
                </c:pt>
                <c:pt idx="113">
                  <c:v>43304</c:v>
                </c:pt>
                <c:pt idx="114">
                  <c:v>43305</c:v>
                </c:pt>
                <c:pt idx="115">
                  <c:v>43306</c:v>
                </c:pt>
                <c:pt idx="116">
                  <c:v>43307</c:v>
                </c:pt>
                <c:pt idx="117">
                  <c:v>43308</c:v>
                </c:pt>
                <c:pt idx="118">
                  <c:v>43309</c:v>
                </c:pt>
                <c:pt idx="119">
                  <c:v>43310</c:v>
                </c:pt>
                <c:pt idx="120">
                  <c:v>43311</c:v>
                </c:pt>
                <c:pt idx="121">
                  <c:v>43312</c:v>
                </c:pt>
                <c:pt idx="122">
                  <c:v>43313</c:v>
                </c:pt>
                <c:pt idx="123">
                  <c:v>43314</c:v>
                </c:pt>
                <c:pt idx="124">
                  <c:v>43315</c:v>
                </c:pt>
                <c:pt idx="125">
                  <c:v>43316</c:v>
                </c:pt>
                <c:pt idx="126">
                  <c:v>43317</c:v>
                </c:pt>
                <c:pt idx="127">
                  <c:v>43318</c:v>
                </c:pt>
                <c:pt idx="128">
                  <c:v>43319</c:v>
                </c:pt>
                <c:pt idx="129">
                  <c:v>43320</c:v>
                </c:pt>
                <c:pt idx="130">
                  <c:v>43321</c:v>
                </c:pt>
                <c:pt idx="131">
                  <c:v>43322</c:v>
                </c:pt>
                <c:pt idx="132">
                  <c:v>43323</c:v>
                </c:pt>
                <c:pt idx="133">
                  <c:v>43324</c:v>
                </c:pt>
                <c:pt idx="134">
                  <c:v>43325</c:v>
                </c:pt>
                <c:pt idx="135">
                  <c:v>43326</c:v>
                </c:pt>
                <c:pt idx="136">
                  <c:v>43327</c:v>
                </c:pt>
                <c:pt idx="137">
                  <c:v>43328</c:v>
                </c:pt>
                <c:pt idx="138">
                  <c:v>43329</c:v>
                </c:pt>
                <c:pt idx="139">
                  <c:v>43330</c:v>
                </c:pt>
                <c:pt idx="140">
                  <c:v>43331</c:v>
                </c:pt>
                <c:pt idx="141">
                  <c:v>43332</c:v>
                </c:pt>
                <c:pt idx="142">
                  <c:v>43333</c:v>
                </c:pt>
                <c:pt idx="143">
                  <c:v>43334</c:v>
                </c:pt>
                <c:pt idx="144">
                  <c:v>43335</c:v>
                </c:pt>
                <c:pt idx="145">
                  <c:v>43336</c:v>
                </c:pt>
                <c:pt idx="146">
                  <c:v>43337</c:v>
                </c:pt>
                <c:pt idx="147">
                  <c:v>43338</c:v>
                </c:pt>
                <c:pt idx="148">
                  <c:v>43339</c:v>
                </c:pt>
                <c:pt idx="149">
                  <c:v>43340</c:v>
                </c:pt>
                <c:pt idx="150">
                  <c:v>43341</c:v>
                </c:pt>
                <c:pt idx="151">
                  <c:v>43342</c:v>
                </c:pt>
                <c:pt idx="152">
                  <c:v>43343</c:v>
                </c:pt>
                <c:pt idx="153">
                  <c:v>43344</c:v>
                </c:pt>
                <c:pt idx="154">
                  <c:v>43345</c:v>
                </c:pt>
                <c:pt idx="155">
                  <c:v>43346</c:v>
                </c:pt>
                <c:pt idx="156">
                  <c:v>43347</c:v>
                </c:pt>
                <c:pt idx="157">
                  <c:v>43348</c:v>
                </c:pt>
                <c:pt idx="158">
                  <c:v>43349</c:v>
                </c:pt>
                <c:pt idx="159">
                  <c:v>43350</c:v>
                </c:pt>
                <c:pt idx="160">
                  <c:v>43351</c:v>
                </c:pt>
                <c:pt idx="161">
                  <c:v>43352</c:v>
                </c:pt>
                <c:pt idx="162">
                  <c:v>43353</c:v>
                </c:pt>
                <c:pt idx="163">
                  <c:v>43354</c:v>
                </c:pt>
                <c:pt idx="164">
                  <c:v>43355</c:v>
                </c:pt>
                <c:pt idx="165">
                  <c:v>43356</c:v>
                </c:pt>
                <c:pt idx="166">
                  <c:v>43357</c:v>
                </c:pt>
                <c:pt idx="167">
                  <c:v>43358</c:v>
                </c:pt>
                <c:pt idx="168">
                  <c:v>43359</c:v>
                </c:pt>
                <c:pt idx="169">
                  <c:v>43360</c:v>
                </c:pt>
                <c:pt idx="170">
                  <c:v>43361</c:v>
                </c:pt>
                <c:pt idx="171">
                  <c:v>43362</c:v>
                </c:pt>
                <c:pt idx="172">
                  <c:v>43363</c:v>
                </c:pt>
                <c:pt idx="173">
                  <c:v>43364</c:v>
                </c:pt>
                <c:pt idx="174">
                  <c:v>43365</c:v>
                </c:pt>
                <c:pt idx="175">
                  <c:v>43366</c:v>
                </c:pt>
                <c:pt idx="176">
                  <c:v>43367</c:v>
                </c:pt>
                <c:pt idx="177">
                  <c:v>43368</c:v>
                </c:pt>
                <c:pt idx="178">
                  <c:v>43369</c:v>
                </c:pt>
                <c:pt idx="179">
                  <c:v>43370</c:v>
                </c:pt>
                <c:pt idx="180">
                  <c:v>43371</c:v>
                </c:pt>
                <c:pt idx="181">
                  <c:v>43372</c:v>
                </c:pt>
                <c:pt idx="182">
                  <c:v>43373</c:v>
                </c:pt>
                <c:pt idx="183">
                  <c:v>43374</c:v>
                </c:pt>
                <c:pt idx="184">
                  <c:v>43375</c:v>
                </c:pt>
                <c:pt idx="185">
                  <c:v>43376</c:v>
                </c:pt>
                <c:pt idx="186">
                  <c:v>43377</c:v>
                </c:pt>
                <c:pt idx="187">
                  <c:v>43378</c:v>
                </c:pt>
                <c:pt idx="188">
                  <c:v>43379</c:v>
                </c:pt>
                <c:pt idx="189">
                  <c:v>43380</c:v>
                </c:pt>
                <c:pt idx="190">
                  <c:v>43381</c:v>
                </c:pt>
                <c:pt idx="191">
                  <c:v>43382</c:v>
                </c:pt>
                <c:pt idx="192">
                  <c:v>43383</c:v>
                </c:pt>
                <c:pt idx="193">
                  <c:v>43384</c:v>
                </c:pt>
                <c:pt idx="194">
                  <c:v>43385</c:v>
                </c:pt>
                <c:pt idx="195">
                  <c:v>43386</c:v>
                </c:pt>
                <c:pt idx="196">
                  <c:v>43387</c:v>
                </c:pt>
                <c:pt idx="197">
                  <c:v>43388</c:v>
                </c:pt>
                <c:pt idx="198">
                  <c:v>43389</c:v>
                </c:pt>
                <c:pt idx="199">
                  <c:v>43390</c:v>
                </c:pt>
                <c:pt idx="200">
                  <c:v>43391</c:v>
                </c:pt>
                <c:pt idx="201">
                  <c:v>43392</c:v>
                </c:pt>
                <c:pt idx="202">
                  <c:v>43393</c:v>
                </c:pt>
                <c:pt idx="203">
                  <c:v>43394</c:v>
                </c:pt>
                <c:pt idx="204">
                  <c:v>43395</c:v>
                </c:pt>
                <c:pt idx="205">
                  <c:v>43396</c:v>
                </c:pt>
                <c:pt idx="206">
                  <c:v>43397</c:v>
                </c:pt>
                <c:pt idx="207">
                  <c:v>43398</c:v>
                </c:pt>
                <c:pt idx="208">
                  <c:v>43399</c:v>
                </c:pt>
                <c:pt idx="209">
                  <c:v>43400</c:v>
                </c:pt>
                <c:pt idx="210">
                  <c:v>43401</c:v>
                </c:pt>
                <c:pt idx="211">
                  <c:v>43402</c:v>
                </c:pt>
                <c:pt idx="212">
                  <c:v>43403</c:v>
                </c:pt>
                <c:pt idx="213">
                  <c:v>43404</c:v>
                </c:pt>
                <c:pt idx="214">
                  <c:v>43405</c:v>
                </c:pt>
                <c:pt idx="215">
                  <c:v>43406</c:v>
                </c:pt>
                <c:pt idx="216">
                  <c:v>43407</c:v>
                </c:pt>
                <c:pt idx="217">
                  <c:v>43408</c:v>
                </c:pt>
                <c:pt idx="218">
                  <c:v>43409</c:v>
                </c:pt>
                <c:pt idx="219">
                  <c:v>43410</c:v>
                </c:pt>
                <c:pt idx="220">
                  <c:v>43411</c:v>
                </c:pt>
                <c:pt idx="221">
                  <c:v>43412</c:v>
                </c:pt>
                <c:pt idx="222">
                  <c:v>43413</c:v>
                </c:pt>
                <c:pt idx="223">
                  <c:v>43414</c:v>
                </c:pt>
                <c:pt idx="224">
                  <c:v>43415</c:v>
                </c:pt>
                <c:pt idx="225">
                  <c:v>43416</c:v>
                </c:pt>
                <c:pt idx="226">
                  <c:v>43417</c:v>
                </c:pt>
                <c:pt idx="227">
                  <c:v>43418</c:v>
                </c:pt>
                <c:pt idx="228">
                  <c:v>43419</c:v>
                </c:pt>
                <c:pt idx="229">
                  <c:v>43420</c:v>
                </c:pt>
                <c:pt idx="230">
                  <c:v>43421</c:v>
                </c:pt>
                <c:pt idx="231">
                  <c:v>43422</c:v>
                </c:pt>
                <c:pt idx="232">
                  <c:v>43423</c:v>
                </c:pt>
                <c:pt idx="233">
                  <c:v>43424</c:v>
                </c:pt>
                <c:pt idx="234">
                  <c:v>43425</c:v>
                </c:pt>
                <c:pt idx="235">
                  <c:v>43426</c:v>
                </c:pt>
                <c:pt idx="236">
                  <c:v>43427</c:v>
                </c:pt>
                <c:pt idx="237">
                  <c:v>43428</c:v>
                </c:pt>
                <c:pt idx="238">
                  <c:v>43429</c:v>
                </c:pt>
                <c:pt idx="239">
                  <c:v>43430</c:v>
                </c:pt>
                <c:pt idx="240">
                  <c:v>43431</c:v>
                </c:pt>
                <c:pt idx="241">
                  <c:v>43432</c:v>
                </c:pt>
                <c:pt idx="242">
                  <c:v>43433</c:v>
                </c:pt>
                <c:pt idx="243">
                  <c:v>43434</c:v>
                </c:pt>
                <c:pt idx="244">
                  <c:v>43435</c:v>
                </c:pt>
                <c:pt idx="245">
                  <c:v>43436</c:v>
                </c:pt>
                <c:pt idx="246">
                  <c:v>43437</c:v>
                </c:pt>
                <c:pt idx="247">
                  <c:v>43438</c:v>
                </c:pt>
                <c:pt idx="248">
                  <c:v>43439</c:v>
                </c:pt>
                <c:pt idx="249">
                  <c:v>43440</c:v>
                </c:pt>
                <c:pt idx="250">
                  <c:v>43441</c:v>
                </c:pt>
                <c:pt idx="251">
                  <c:v>43442</c:v>
                </c:pt>
                <c:pt idx="252">
                  <c:v>43443</c:v>
                </c:pt>
                <c:pt idx="253">
                  <c:v>43444</c:v>
                </c:pt>
                <c:pt idx="254">
                  <c:v>43445</c:v>
                </c:pt>
                <c:pt idx="255">
                  <c:v>43446</c:v>
                </c:pt>
                <c:pt idx="256">
                  <c:v>43447</c:v>
                </c:pt>
                <c:pt idx="257">
                  <c:v>43448</c:v>
                </c:pt>
                <c:pt idx="258">
                  <c:v>43449</c:v>
                </c:pt>
                <c:pt idx="259">
                  <c:v>43450</c:v>
                </c:pt>
                <c:pt idx="260">
                  <c:v>43451</c:v>
                </c:pt>
                <c:pt idx="261">
                  <c:v>43452</c:v>
                </c:pt>
                <c:pt idx="262">
                  <c:v>43453</c:v>
                </c:pt>
                <c:pt idx="263">
                  <c:v>43454</c:v>
                </c:pt>
                <c:pt idx="264">
                  <c:v>43455</c:v>
                </c:pt>
                <c:pt idx="265">
                  <c:v>43456</c:v>
                </c:pt>
                <c:pt idx="266">
                  <c:v>43457</c:v>
                </c:pt>
                <c:pt idx="267">
                  <c:v>43458</c:v>
                </c:pt>
                <c:pt idx="268">
                  <c:v>43459</c:v>
                </c:pt>
                <c:pt idx="269">
                  <c:v>43460</c:v>
                </c:pt>
                <c:pt idx="270">
                  <c:v>43461</c:v>
                </c:pt>
                <c:pt idx="271">
                  <c:v>43462</c:v>
                </c:pt>
                <c:pt idx="272">
                  <c:v>43463</c:v>
                </c:pt>
                <c:pt idx="273">
                  <c:v>43464</c:v>
                </c:pt>
                <c:pt idx="274">
                  <c:v>43465</c:v>
                </c:pt>
                <c:pt idx="275">
                  <c:v>43466</c:v>
                </c:pt>
                <c:pt idx="276">
                  <c:v>43467</c:v>
                </c:pt>
                <c:pt idx="277">
                  <c:v>43468</c:v>
                </c:pt>
                <c:pt idx="278">
                  <c:v>43469</c:v>
                </c:pt>
                <c:pt idx="279">
                  <c:v>43470</c:v>
                </c:pt>
                <c:pt idx="280">
                  <c:v>43471</c:v>
                </c:pt>
                <c:pt idx="281">
                  <c:v>43472</c:v>
                </c:pt>
                <c:pt idx="282">
                  <c:v>43473</c:v>
                </c:pt>
                <c:pt idx="283">
                  <c:v>43474</c:v>
                </c:pt>
                <c:pt idx="284">
                  <c:v>43475</c:v>
                </c:pt>
                <c:pt idx="285">
                  <c:v>43476</c:v>
                </c:pt>
                <c:pt idx="286">
                  <c:v>43477</c:v>
                </c:pt>
                <c:pt idx="287">
                  <c:v>43478</c:v>
                </c:pt>
                <c:pt idx="288">
                  <c:v>43479</c:v>
                </c:pt>
                <c:pt idx="289">
                  <c:v>43480</c:v>
                </c:pt>
                <c:pt idx="290">
                  <c:v>43481</c:v>
                </c:pt>
                <c:pt idx="291">
                  <c:v>43482</c:v>
                </c:pt>
                <c:pt idx="292">
                  <c:v>43483</c:v>
                </c:pt>
                <c:pt idx="293">
                  <c:v>43484</c:v>
                </c:pt>
                <c:pt idx="294">
                  <c:v>43485</c:v>
                </c:pt>
                <c:pt idx="295">
                  <c:v>43486</c:v>
                </c:pt>
                <c:pt idx="296">
                  <c:v>43487</c:v>
                </c:pt>
                <c:pt idx="297">
                  <c:v>43488</c:v>
                </c:pt>
                <c:pt idx="298">
                  <c:v>43489</c:v>
                </c:pt>
                <c:pt idx="299">
                  <c:v>43490</c:v>
                </c:pt>
                <c:pt idx="300">
                  <c:v>43491</c:v>
                </c:pt>
                <c:pt idx="301">
                  <c:v>43492</c:v>
                </c:pt>
                <c:pt idx="302">
                  <c:v>43493</c:v>
                </c:pt>
                <c:pt idx="303">
                  <c:v>43494</c:v>
                </c:pt>
                <c:pt idx="304">
                  <c:v>43495</c:v>
                </c:pt>
                <c:pt idx="305">
                  <c:v>43496</c:v>
                </c:pt>
                <c:pt idx="306">
                  <c:v>43497</c:v>
                </c:pt>
                <c:pt idx="307">
                  <c:v>43498</c:v>
                </c:pt>
                <c:pt idx="308">
                  <c:v>43499</c:v>
                </c:pt>
                <c:pt idx="309">
                  <c:v>43500</c:v>
                </c:pt>
                <c:pt idx="310">
                  <c:v>43501</c:v>
                </c:pt>
                <c:pt idx="311">
                  <c:v>43502</c:v>
                </c:pt>
                <c:pt idx="312">
                  <c:v>43503</c:v>
                </c:pt>
                <c:pt idx="313">
                  <c:v>43504</c:v>
                </c:pt>
                <c:pt idx="314">
                  <c:v>43505</c:v>
                </c:pt>
                <c:pt idx="315">
                  <c:v>43506</c:v>
                </c:pt>
                <c:pt idx="316">
                  <c:v>43507</c:v>
                </c:pt>
                <c:pt idx="317">
                  <c:v>43508</c:v>
                </c:pt>
                <c:pt idx="318">
                  <c:v>43509</c:v>
                </c:pt>
                <c:pt idx="319">
                  <c:v>43510</c:v>
                </c:pt>
                <c:pt idx="320">
                  <c:v>43511</c:v>
                </c:pt>
                <c:pt idx="321">
                  <c:v>43512</c:v>
                </c:pt>
                <c:pt idx="322">
                  <c:v>43513</c:v>
                </c:pt>
                <c:pt idx="323">
                  <c:v>43514</c:v>
                </c:pt>
                <c:pt idx="324">
                  <c:v>43515</c:v>
                </c:pt>
                <c:pt idx="325">
                  <c:v>43516</c:v>
                </c:pt>
                <c:pt idx="326">
                  <c:v>43517</c:v>
                </c:pt>
                <c:pt idx="327">
                  <c:v>43518</c:v>
                </c:pt>
                <c:pt idx="328">
                  <c:v>43519</c:v>
                </c:pt>
                <c:pt idx="329">
                  <c:v>43520</c:v>
                </c:pt>
                <c:pt idx="330">
                  <c:v>43521</c:v>
                </c:pt>
                <c:pt idx="331">
                  <c:v>43522</c:v>
                </c:pt>
                <c:pt idx="332">
                  <c:v>43523</c:v>
                </c:pt>
                <c:pt idx="333">
                  <c:v>43524</c:v>
                </c:pt>
                <c:pt idx="334">
                  <c:v>43525</c:v>
                </c:pt>
                <c:pt idx="335">
                  <c:v>43526</c:v>
                </c:pt>
                <c:pt idx="336">
                  <c:v>43527</c:v>
                </c:pt>
                <c:pt idx="337">
                  <c:v>43528</c:v>
                </c:pt>
                <c:pt idx="338">
                  <c:v>43529</c:v>
                </c:pt>
                <c:pt idx="339">
                  <c:v>43530</c:v>
                </c:pt>
                <c:pt idx="340">
                  <c:v>43531</c:v>
                </c:pt>
                <c:pt idx="341">
                  <c:v>43532</c:v>
                </c:pt>
                <c:pt idx="342">
                  <c:v>43533</c:v>
                </c:pt>
                <c:pt idx="343">
                  <c:v>43534</c:v>
                </c:pt>
                <c:pt idx="344">
                  <c:v>43535</c:v>
                </c:pt>
                <c:pt idx="345">
                  <c:v>43536</c:v>
                </c:pt>
                <c:pt idx="346">
                  <c:v>43537</c:v>
                </c:pt>
                <c:pt idx="347">
                  <c:v>43538</c:v>
                </c:pt>
                <c:pt idx="348">
                  <c:v>43539</c:v>
                </c:pt>
                <c:pt idx="349">
                  <c:v>43540</c:v>
                </c:pt>
                <c:pt idx="350">
                  <c:v>43541</c:v>
                </c:pt>
                <c:pt idx="351">
                  <c:v>43542</c:v>
                </c:pt>
                <c:pt idx="352">
                  <c:v>43543</c:v>
                </c:pt>
                <c:pt idx="353">
                  <c:v>43544</c:v>
                </c:pt>
                <c:pt idx="354">
                  <c:v>43545</c:v>
                </c:pt>
                <c:pt idx="355">
                  <c:v>43546</c:v>
                </c:pt>
                <c:pt idx="356">
                  <c:v>43547</c:v>
                </c:pt>
                <c:pt idx="357">
                  <c:v>43548</c:v>
                </c:pt>
                <c:pt idx="358">
                  <c:v>43549</c:v>
                </c:pt>
                <c:pt idx="359">
                  <c:v>43550</c:v>
                </c:pt>
                <c:pt idx="360">
                  <c:v>43551</c:v>
                </c:pt>
                <c:pt idx="361">
                  <c:v>43552</c:v>
                </c:pt>
                <c:pt idx="362">
                  <c:v>43553</c:v>
                </c:pt>
                <c:pt idx="363">
                  <c:v>43554</c:v>
                </c:pt>
                <c:pt idx="364">
                  <c:v>43555</c:v>
                </c:pt>
                <c:pt idx="365">
                  <c:v>43556</c:v>
                </c:pt>
                <c:pt idx="366">
                  <c:v>43557</c:v>
                </c:pt>
                <c:pt idx="367">
                  <c:v>43558</c:v>
                </c:pt>
                <c:pt idx="368">
                  <c:v>43559</c:v>
                </c:pt>
                <c:pt idx="369">
                  <c:v>43560</c:v>
                </c:pt>
                <c:pt idx="370">
                  <c:v>43561</c:v>
                </c:pt>
                <c:pt idx="371">
                  <c:v>43562</c:v>
                </c:pt>
                <c:pt idx="372">
                  <c:v>43563</c:v>
                </c:pt>
                <c:pt idx="373">
                  <c:v>43564</c:v>
                </c:pt>
                <c:pt idx="374">
                  <c:v>43565</c:v>
                </c:pt>
                <c:pt idx="375">
                  <c:v>43566</c:v>
                </c:pt>
                <c:pt idx="376">
                  <c:v>43567</c:v>
                </c:pt>
                <c:pt idx="377">
                  <c:v>43568</c:v>
                </c:pt>
                <c:pt idx="378">
                  <c:v>43569</c:v>
                </c:pt>
                <c:pt idx="379">
                  <c:v>43570</c:v>
                </c:pt>
                <c:pt idx="380">
                  <c:v>43571</c:v>
                </c:pt>
                <c:pt idx="381">
                  <c:v>43572</c:v>
                </c:pt>
                <c:pt idx="382">
                  <c:v>43573</c:v>
                </c:pt>
                <c:pt idx="383">
                  <c:v>43574</c:v>
                </c:pt>
                <c:pt idx="384">
                  <c:v>43575</c:v>
                </c:pt>
                <c:pt idx="385">
                  <c:v>43576</c:v>
                </c:pt>
                <c:pt idx="386">
                  <c:v>43577</c:v>
                </c:pt>
                <c:pt idx="387">
                  <c:v>43578</c:v>
                </c:pt>
                <c:pt idx="388">
                  <c:v>43579</c:v>
                </c:pt>
                <c:pt idx="389">
                  <c:v>43580</c:v>
                </c:pt>
                <c:pt idx="390">
                  <c:v>43581</c:v>
                </c:pt>
                <c:pt idx="391">
                  <c:v>43582</c:v>
                </c:pt>
                <c:pt idx="392">
                  <c:v>43583</c:v>
                </c:pt>
                <c:pt idx="393">
                  <c:v>43584</c:v>
                </c:pt>
                <c:pt idx="394">
                  <c:v>43585</c:v>
                </c:pt>
                <c:pt idx="395">
                  <c:v>43586</c:v>
                </c:pt>
                <c:pt idx="396">
                  <c:v>43587</c:v>
                </c:pt>
                <c:pt idx="397">
                  <c:v>43588</c:v>
                </c:pt>
                <c:pt idx="398">
                  <c:v>43589</c:v>
                </c:pt>
                <c:pt idx="399">
                  <c:v>43590</c:v>
                </c:pt>
                <c:pt idx="400">
                  <c:v>43591</c:v>
                </c:pt>
                <c:pt idx="401">
                  <c:v>43592</c:v>
                </c:pt>
                <c:pt idx="402">
                  <c:v>43593</c:v>
                </c:pt>
                <c:pt idx="403">
                  <c:v>43594</c:v>
                </c:pt>
                <c:pt idx="404">
                  <c:v>43595</c:v>
                </c:pt>
                <c:pt idx="405">
                  <c:v>43596</c:v>
                </c:pt>
                <c:pt idx="406">
                  <c:v>43597</c:v>
                </c:pt>
                <c:pt idx="407">
                  <c:v>43598</c:v>
                </c:pt>
                <c:pt idx="408">
                  <c:v>43599</c:v>
                </c:pt>
                <c:pt idx="409">
                  <c:v>43600</c:v>
                </c:pt>
                <c:pt idx="410">
                  <c:v>43601</c:v>
                </c:pt>
                <c:pt idx="411">
                  <c:v>43602</c:v>
                </c:pt>
                <c:pt idx="412">
                  <c:v>43603</c:v>
                </c:pt>
                <c:pt idx="413">
                  <c:v>43604</c:v>
                </c:pt>
                <c:pt idx="414">
                  <c:v>43605</c:v>
                </c:pt>
                <c:pt idx="415">
                  <c:v>43606</c:v>
                </c:pt>
                <c:pt idx="416">
                  <c:v>43607</c:v>
                </c:pt>
                <c:pt idx="417">
                  <c:v>43608</c:v>
                </c:pt>
                <c:pt idx="418">
                  <c:v>43609</c:v>
                </c:pt>
                <c:pt idx="419">
                  <c:v>43610</c:v>
                </c:pt>
                <c:pt idx="420">
                  <c:v>43611</c:v>
                </c:pt>
                <c:pt idx="421">
                  <c:v>43612</c:v>
                </c:pt>
                <c:pt idx="422">
                  <c:v>43613</c:v>
                </c:pt>
                <c:pt idx="423">
                  <c:v>43614</c:v>
                </c:pt>
                <c:pt idx="424">
                  <c:v>43615</c:v>
                </c:pt>
                <c:pt idx="425">
                  <c:v>43616</c:v>
                </c:pt>
                <c:pt idx="426">
                  <c:v>43617</c:v>
                </c:pt>
                <c:pt idx="427">
                  <c:v>43618</c:v>
                </c:pt>
                <c:pt idx="428">
                  <c:v>43619</c:v>
                </c:pt>
                <c:pt idx="429">
                  <c:v>43620</c:v>
                </c:pt>
                <c:pt idx="430">
                  <c:v>43621</c:v>
                </c:pt>
                <c:pt idx="431">
                  <c:v>43622</c:v>
                </c:pt>
                <c:pt idx="432">
                  <c:v>43623</c:v>
                </c:pt>
                <c:pt idx="433">
                  <c:v>43624</c:v>
                </c:pt>
                <c:pt idx="434">
                  <c:v>43625</c:v>
                </c:pt>
                <c:pt idx="435">
                  <c:v>43626</c:v>
                </c:pt>
                <c:pt idx="436">
                  <c:v>43627</c:v>
                </c:pt>
                <c:pt idx="437">
                  <c:v>43628</c:v>
                </c:pt>
                <c:pt idx="438">
                  <c:v>43629</c:v>
                </c:pt>
                <c:pt idx="439">
                  <c:v>43630</c:v>
                </c:pt>
                <c:pt idx="440">
                  <c:v>43631</c:v>
                </c:pt>
                <c:pt idx="441">
                  <c:v>43632</c:v>
                </c:pt>
                <c:pt idx="442">
                  <c:v>43633</c:v>
                </c:pt>
                <c:pt idx="443">
                  <c:v>43634</c:v>
                </c:pt>
                <c:pt idx="444">
                  <c:v>43635</c:v>
                </c:pt>
                <c:pt idx="445">
                  <c:v>43636</c:v>
                </c:pt>
                <c:pt idx="446">
                  <c:v>43637</c:v>
                </c:pt>
                <c:pt idx="447">
                  <c:v>43638</c:v>
                </c:pt>
                <c:pt idx="448">
                  <c:v>43639</c:v>
                </c:pt>
                <c:pt idx="449">
                  <c:v>43640</c:v>
                </c:pt>
                <c:pt idx="450">
                  <c:v>43641</c:v>
                </c:pt>
                <c:pt idx="451">
                  <c:v>43642</c:v>
                </c:pt>
                <c:pt idx="452">
                  <c:v>43643</c:v>
                </c:pt>
                <c:pt idx="453">
                  <c:v>43644</c:v>
                </c:pt>
                <c:pt idx="454">
                  <c:v>43645</c:v>
                </c:pt>
                <c:pt idx="455">
                  <c:v>43646</c:v>
                </c:pt>
                <c:pt idx="456">
                  <c:v>43647</c:v>
                </c:pt>
                <c:pt idx="457">
                  <c:v>43648</c:v>
                </c:pt>
                <c:pt idx="458">
                  <c:v>43649</c:v>
                </c:pt>
                <c:pt idx="459">
                  <c:v>43650</c:v>
                </c:pt>
                <c:pt idx="460">
                  <c:v>43651</c:v>
                </c:pt>
                <c:pt idx="461">
                  <c:v>43652</c:v>
                </c:pt>
                <c:pt idx="462">
                  <c:v>43653</c:v>
                </c:pt>
                <c:pt idx="463">
                  <c:v>43654</c:v>
                </c:pt>
                <c:pt idx="464">
                  <c:v>43655</c:v>
                </c:pt>
                <c:pt idx="465">
                  <c:v>43656</c:v>
                </c:pt>
                <c:pt idx="466">
                  <c:v>43657</c:v>
                </c:pt>
                <c:pt idx="467">
                  <c:v>43658</c:v>
                </c:pt>
                <c:pt idx="468">
                  <c:v>43659</c:v>
                </c:pt>
                <c:pt idx="469">
                  <c:v>43660</c:v>
                </c:pt>
                <c:pt idx="470">
                  <c:v>43661</c:v>
                </c:pt>
                <c:pt idx="471">
                  <c:v>43662</c:v>
                </c:pt>
                <c:pt idx="472">
                  <c:v>43663</c:v>
                </c:pt>
                <c:pt idx="473">
                  <c:v>43664</c:v>
                </c:pt>
                <c:pt idx="474">
                  <c:v>43665</c:v>
                </c:pt>
                <c:pt idx="475">
                  <c:v>43666</c:v>
                </c:pt>
                <c:pt idx="476">
                  <c:v>43667</c:v>
                </c:pt>
                <c:pt idx="477">
                  <c:v>43668</c:v>
                </c:pt>
                <c:pt idx="478">
                  <c:v>43669</c:v>
                </c:pt>
                <c:pt idx="479">
                  <c:v>43670</c:v>
                </c:pt>
                <c:pt idx="480">
                  <c:v>43671</c:v>
                </c:pt>
                <c:pt idx="481">
                  <c:v>43672</c:v>
                </c:pt>
                <c:pt idx="482">
                  <c:v>43673</c:v>
                </c:pt>
                <c:pt idx="483">
                  <c:v>43674</c:v>
                </c:pt>
                <c:pt idx="484">
                  <c:v>43675</c:v>
                </c:pt>
                <c:pt idx="485">
                  <c:v>43676</c:v>
                </c:pt>
                <c:pt idx="486">
                  <c:v>43677</c:v>
                </c:pt>
                <c:pt idx="487">
                  <c:v>43678</c:v>
                </c:pt>
                <c:pt idx="488">
                  <c:v>43679</c:v>
                </c:pt>
                <c:pt idx="489">
                  <c:v>43680</c:v>
                </c:pt>
                <c:pt idx="490">
                  <c:v>43681</c:v>
                </c:pt>
                <c:pt idx="491">
                  <c:v>43682</c:v>
                </c:pt>
                <c:pt idx="492">
                  <c:v>43683</c:v>
                </c:pt>
                <c:pt idx="493">
                  <c:v>43684</c:v>
                </c:pt>
                <c:pt idx="494">
                  <c:v>43685</c:v>
                </c:pt>
                <c:pt idx="495">
                  <c:v>43686</c:v>
                </c:pt>
                <c:pt idx="496">
                  <c:v>43687</c:v>
                </c:pt>
                <c:pt idx="497">
                  <c:v>43688</c:v>
                </c:pt>
                <c:pt idx="498">
                  <c:v>43689</c:v>
                </c:pt>
                <c:pt idx="499">
                  <c:v>43690</c:v>
                </c:pt>
                <c:pt idx="500">
                  <c:v>43691</c:v>
                </c:pt>
                <c:pt idx="501">
                  <c:v>43692</c:v>
                </c:pt>
                <c:pt idx="502">
                  <c:v>43693</c:v>
                </c:pt>
                <c:pt idx="503">
                  <c:v>43694</c:v>
                </c:pt>
                <c:pt idx="504">
                  <c:v>43695</c:v>
                </c:pt>
                <c:pt idx="505">
                  <c:v>43696</c:v>
                </c:pt>
                <c:pt idx="506">
                  <c:v>43697</c:v>
                </c:pt>
                <c:pt idx="507">
                  <c:v>43698</c:v>
                </c:pt>
                <c:pt idx="508">
                  <c:v>43699</c:v>
                </c:pt>
                <c:pt idx="509">
                  <c:v>43700</c:v>
                </c:pt>
                <c:pt idx="510">
                  <c:v>43701</c:v>
                </c:pt>
                <c:pt idx="511">
                  <c:v>43702</c:v>
                </c:pt>
                <c:pt idx="512">
                  <c:v>43703</c:v>
                </c:pt>
                <c:pt idx="513">
                  <c:v>43704</c:v>
                </c:pt>
                <c:pt idx="514">
                  <c:v>43705</c:v>
                </c:pt>
                <c:pt idx="515">
                  <c:v>43706</c:v>
                </c:pt>
                <c:pt idx="516">
                  <c:v>43707</c:v>
                </c:pt>
                <c:pt idx="517">
                  <c:v>43708</c:v>
                </c:pt>
                <c:pt idx="518">
                  <c:v>43709</c:v>
                </c:pt>
                <c:pt idx="519">
                  <c:v>43710</c:v>
                </c:pt>
                <c:pt idx="520">
                  <c:v>43711</c:v>
                </c:pt>
                <c:pt idx="521">
                  <c:v>43712</c:v>
                </c:pt>
                <c:pt idx="522">
                  <c:v>43713</c:v>
                </c:pt>
                <c:pt idx="523">
                  <c:v>43714</c:v>
                </c:pt>
                <c:pt idx="524">
                  <c:v>43715</c:v>
                </c:pt>
                <c:pt idx="525">
                  <c:v>43716</c:v>
                </c:pt>
                <c:pt idx="526">
                  <c:v>43717</c:v>
                </c:pt>
                <c:pt idx="527">
                  <c:v>43718</c:v>
                </c:pt>
                <c:pt idx="528">
                  <c:v>43719</c:v>
                </c:pt>
                <c:pt idx="529">
                  <c:v>43720</c:v>
                </c:pt>
                <c:pt idx="530">
                  <c:v>43721</c:v>
                </c:pt>
                <c:pt idx="531">
                  <c:v>43722</c:v>
                </c:pt>
                <c:pt idx="532">
                  <c:v>43723</c:v>
                </c:pt>
                <c:pt idx="533">
                  <c:v>43724</c:v>
                </c:pt>
                <c:pt idx="534">
                  <c:v>43725</c:v>
                </c:pt>
                <c:pt idx="535">
                  <c:v>43726</c:v>
                </c:pt>
                <c:pt idx="536">
                  <c:v>43727</c:v>
                </c:pt>
                <c:pt idx="537">
                  <c:v>43728</c:v>
                </c:pt>
                <c:pt idx="538">
                  <c:v>43729</c:v>
                </c:pt>
                <c:pt idx="539">
                  <c:v>43730</c:v>
                </c:pt>
                <c:pt idx="540">
                  <c:v>43731</c:v>
                </c:pt>
                <c:pt idx="541">
                  <c:v>43732</c:v>
                </c:pt>
                <c:pt idx="542">
                  <c:v>43733</c:v>
                </c:pt>
                <c:pt idx="543">
                  <c:v>43734</c:v>
                </c:pt>
                <c:pt idx="544">
                  <c:v>43735</c:v>
                </c:pt>
                <c:pt idx="545">
                  <c:v>43736</c:v>
                </c:pt>
                <c:pt idx="546">
                  <c:v>43737</c:v>
                </c:pt>
                <c:pt idx="547">
                  <c:v>43738</c:v>
                </c:pt>
                <c:pt idx="548">
                  <c:v>43739</c:v>
                </c:pt>
                <c:pt idx="549">
                  <c:v>43740</c:v>
                </c:pt>
                <c:pt idx="550">
                  <c:v>43741</c:v>
                </c:pt>
                <c:pt idx="551">
                  <c:v>43742</c:v>
                </c:pt>
                <c:pt idx="552">
                  <c:v>43743</c:v>
                </c:pt>
                <c:pt idx="553">
                  <c:v>43744</c:v>
                </c:pt>
                <c:pt idx="554">
                  <c:v>43745</c:v>
                </c:pt>
                <c:pt idx="555">
                  <c:v>43746</c:v>
                </c:pt>
                <c:pt idx="556">
                  <c:v>43747</c:v>
                </c:pt>
                <c:pt idx="557">
                  <c:v>43748</c:v>
                </c:pt>
                <c:pt idx="558">
                  <c:v>43749</c:v>
                </c:pt>
                <c:pt idx="559">
                  <c:v>43750</c:v>
                </c:pt>
                <c:pt idx="560">
                  <c:v>43751</c:v>
                </c:pt>
                <c:pt idx="561">
                  <c:v>43752</c:v>
                </c:pt>
                <c:pt idx="562">
                  <c:v>43753</c:v>
                </c:pt>
                <c:pt idx="563">
                  <c:v>43754</c:v>
                </c:pt>
                <c:pt idx="564">
                  <c:v>43755</c:v>
                </c:pt>
                <c:pt idx="565">
                  <c:v>43756</c:v>
                </c:pt>
                <c:pt idx="566">
                  <c:v>43757</c:v>
                </c:pt>
                <c:pt idx="567">
                  <c:v>43758</c:v>
                </c:pt>
                <c:pt idx="568">
                  <c:v>43759</c:v>
                </c:pt>
                <c:pt idx="569">
                  <c:v>43760</c:v>
                </c:pt>
                <c:pt idx="570">
                  <c:v>43761</c:v>
                </c:pt>
                <c:pt idx="571">
                  <c:v>43762</c:v>
                </c:pt>
                <c:pt idx="572">
                  <c:v>43763</c:v>
                </c:pt>
                <c:pt idx="573">
                  <c:v>43764</c:v>
                </c:pt>
                <c:pt idx="574">
                  <c:v>43765</c:v>
                </c:pt>
                <c:pt idx="575">
                  <c:v>43766</c:v>
                </c:pt>
                <c:pt idx="576">
                  <c:v>43767</c:v>
                </c:pt>
                <c:pt idx="577">
                  <c:v>43768</c:v>
                </c:pt>
                <c:pt idx="578">
                  <c:v>43769</c:v>
                </c:pt>
                <c:pt idx="579">
                  <c:v>43770</c:v>
                </c:pt>
                <c:pt idx="580">
                  <c:v>43771</c:v>
                </c:pt>
                <c:pt idx="581">
                  <c:v>43772</c:v>
                </c:pt>
                <c:pt idx="582">
                  <c:v>43773</c:v>
                </c:pt>
                <c:pt idx="583">
                  <c:v>43774</c:v>
                </c:pt>
                <c:pt idx="584">
                  <c:v>43775</c:v>
                </c:pt>
                <c:pt idx="585">
                  <c:v>43776</c:v>
                </c:pt>
                <c:pt idx="586">
                  <c:v>43777</c:v>
                </c:pt>
                <c:pt idx="587">
                  <c:v>43778</c:v>
                </c:pt>
                <c:pt idx="588">
                  <c:v>43779</c:v>
                </c:pt>
                <c:pt idx="589">
                  <c:v>43780</c:v>
                </c:pt>
                <c:pt idx="590">
                  <c:v>43781</c:v>
                </c:pt>
                <c:pt idx="591">
                  <c:v>43782</c:v>
                </c:pt>
                <c:pt idx="592">
                  <c:v>43783</c:v>
                </c:pt>
                <c:pt idx="593">
                  <c:v>43784</c:v>
                </c:pt>
                <c:pt idx="594">
                  <c:v>43785</c:v>
                </c:pt>
                <c:pt idx="595">
                  <c:v>43786</c:v>
                </c:pt>
                <c:pt idx="596">
                  <c:v>43787</c:v>
                </c:pt>
                <c:pt idx="597">
                  <c:v>43788</c:v>
                </c:pt>
                <c:pt idx="598">
                  <c:v>43789</c:v>
                </c:pt>
                <c:pt idx="599">
                  <c:v>43790</c:v>
                </c:pt>
                <c:pt idx="600">
                  <c:v>43791</c:v>
                </c:pt>
                <c:pt idx="601">
                  <c:v>43792</c:v>
                </c:pt>
                <c:pt idx="602">
                  <c:v>43793</c:v>
                </c:pt>
                <c:pt idx="603">
                  <c:v>43794</c:v>
                </c:pt>
                <c:pt idx="604">
                  <c:v>43795</c:v>
                </c:pt>
                <c:pt idx="605">
                  <c:v>43796</c:v>
                </c:pt>
                <c:pt idx="606">
                  <c:v>43797</c:v>
                </c:pt>
                <c:pt idx="607">
                  <c:v>43798</c:v>
                </c:pt>
                <c:pt idx="608">
                  <c:v>43799</c:v>
                </c:pt>
                <c:pt idx="609">
                  <c:v>43800</c:v>
                </c:pt>
                <c:pt idx="610">
                  <c:v>43801</c:v>
                </c:pt>
                <c:pt idx="611">
                  <c:v>43802</c:v>
                </c:pt>
                <c:pt idx="612">
                  <c:v>43803</c:v>
                </c:pt>
                <c:pt idx="613">
                  <c:v>43804</c:v>
                </c:pt>
                <c:pt idx="614">
                  <c:v>43805</c:v>
                </c:pt>
                <c:pt idx="615">
                  <c:v>43806</c:v>
                </c:pt>
                <c:pt idx="616">
                  <c:v>43807</c:v>
                </c:pt>
                <c:pt idx="617">
                  <c:v>43808</c:v>
                </c:pt>
                <c:pt idx="618">
                  <c:v>43809</c:v>
                </c:pt>
                <c:pt idx="619">
                  <c:v>43810</c:v>
                </c:pt>
                <c:pt idx="620">
                  <c:v>43811</c:v>
                </c:pt>
                <c:pt idx="621">
                  <c:v>43812</c:v>
                </c:pt>
                <c:pt idx="622">
                  <c:v>43813</c:v>
                </c:pt>
                <c:pt idx="623">
                  <c:v>43814</c:v>
                </c:pt>
                <c:pt idx="624">
                  <c:v>43815</c:v>
                </c:pt>
                <c:pt idx="625">
                  <c:v>43816</c:v>
                </c:pt>
                <c:pt idx="626">
                  <c:v>43817</c:v>
                </c:pt>
                <c:pt idx="627">
                  <c:v>43818</c:v>
                </c:pt>
                <c:pt idx="628">
                  <c:v>43819</c:v>
                </c:pt>
                <c:pt idx="629">
                  <c:v>43820</c:v>
                </c:pt>
                <c:pt idx="630">
                  <c:v>43821</c:v>
                </c:pt>
                <c:pt idx="631">
                  <c:v>43822</c:v>
                </c:pt>
                <c:pt idx="632">
                  <c:v>43823</c:v>
                </c:pt>
                <c:pt idx="633">
                  <c:v>43824</c:v>
                </c:pt>
                <c:pt idx="634">
                  <c:v>43825</c:v>
                </c:pt>
                <c:pt idx="635">
                  <c:v>43826</c:v>
                </c:pt>
                <c:pt idx="636">
                  <c:v>43827</c:v>
                </c:pt>
                <c:pt idx="637">
                  <c:v>43828</c:v>
                </c:pt>
                <c:pt idx="638">
                  <c:v>43829</c:v>
                </c:pt>
                <c:pt idx="639">
                  <c:v>43830</c:v>
                </c:pt>
                <c:pt idx="640">
                  <c:v>43831</c:v>
                </c:pt>
                <c:pt idx="641">
                  <c:v>43832</c:v>
                </c:pt>
                <c:pt idx="642">
                  <c:v>43833</c:v>
                </c:pt>
                <c:pt idx="643">
                  <c:v>43834</c:v>
                </c:pt>
                <c:pt idx="644">
                  <c:v>43835</c:v>
                </c:pt>
                <c:pt idx="645">
                  <c:v>43836</c:v>
                </c:pt>
                <c:pt idx="646">
                  <c:v>43837</c:v>
                </c:pt>
                <c:pt idx="647">
                  <c:v>43838</c:v>
                </c:pt>
                <c:pt idx="648">
                  <c:v>43839</c:v>
                </c:pt>
                <c:pt idx="649">
                  <c:v>43840</c:v>
                </c:pt>
                <c:pt idx="650">
                  <c:v>43841</c:v>
                </c:pt>
                <c:pt idx="651">
                  <c:v>43842</c:v>
                </c:pt>
                <c:pt idx="652">
                  <c:v>43843</c:v>
                </c:pt>
                <c:pt idx="653">
                  <c:v>43844</c:v>
                </c:pt>
                <c:pt idx="654">
                  <c:v>43845</c:v>
                </c:pt>
                <c:pt idx="655">
                  <c:v>43846</c:v>
                </c:pt>
                <c:pt idx="656">
                  <c:v>43847</c:v>
                </c:pt>
                <c:pt idx="657">
                  <c:v>43848</c:v>
                </c:pt>
                <c:pt idx="658">
                  <c:v>43849</c:v>
                </c:pt>
                <c:pt idx="659">
                  <c:v>43850</c:v>
                </c:pt>
                <c:pt idx="660">
                  <c:v>43851</c:v>
                </c:pt>
                <c:pt idx="661">
                  <c:v>43852</c:v>
                </c:pt>
                <c:pt idx="662">
                  <c:v>43853</c:v>
                </c:pt>
                <c:pt idx="663">
                  <c:v>43854</c:v>
                </c:pt>
                <c:pt idx="664">
                  <c:v>43855</c:v>
                </c:pt>
                <c:pt idx="665">
                  <c:v>43856</c:v>
                </c:pt>
                <c:pt idx="666">
                  <c:v>43857</c:v>
                </c:pt>
                <c:pt idx="667">
                  <c:v>43858</c:v>
                </c:pt>
                <c:pt idx="668">
                  <c:v>43859</c:v>
                </c:pt>
                <c:pt idx="669">
                  <c:v>43860</c:v>
                </c:pt>
                <c:pt idx="670">
                  <c:v>43861</c:v>
                </c:pt>
                <c:pt idx="671">
                  <c:v>43862</c:v>
                </c:pt>
                <c:pt idx="672">
                  <c:v>43863</c:v>
                </c:pt>
                <c:pt idx="673">
                  <c:v>43864</c:v>
                </c:pt>
                <c:pt idx="674">
                  <c:v>43865</c:v>
                </c:pt>
                <c:pt idx="675">
                  <c:v>43866</c:v>
                </c:pt>
                <c:pt idx="676">
                  <c:v>43867</c:v>
                </c:pt>
                <c:pt idx="677">
                  <c:v>43868</c:v>
                </c:pt>
                <c:pt idx="678">
                  <c:v>43869</c:v>
                </c:pt>
                <c:pt idx="679">
                  <c:v>43870</c:v>
                </c:pt>
                <c:pt idx="680">
                  <c:v>43871</c:v>
                </c:pt>
                <c:pt idx="681">
                  <c:v>43872</c:v>
                </c:pt>
                <c:pt idx="682">
                  <c:v>43873</c:v>
                </c:pt>
                <c:pt idx="683">
                  <c:v>43874</c:v>
                </c:pt>
                <c:pt idx="684">
                  <c:v>43875</c:v>
                </c:pt>
                <c:pt idx="685">
                  <c:v>43876</c:v>
                </c:pt>
                <c:pt idx="686">
                  <c:v>43877</c:v>
                </c:pt>
                <c:pt idx="687">
                  <c:v>43878</c:v>
                </c:pt>
                <c:pt idx="688">
                  <c:v>43879</c:v>
                </c:pt>
                <c:pt idx="689">
                  <c:v>43880</c:v>
                </c:pt>
                <c:pt idx="690">
                  <c:v>43881</c:v>
                </c:pt>
                <c:pt idx="691">
                  <c:v>43882</c:v>
                </c:pt>
                <c:pt idx="692">
                  <c:v>43883</c:v>
                </c:pt>
                <c:pt idx="693">
                  <c:v>43884</c:v>
                </c:pt>
                <c:pt idx="694">
                  <c:v>43885</c:v>
                </c:pt>
                <c:pt idx="695">
                  <c:v>43886</c:v>
                </c:pt>
                <c:pt idx="696">
                  <c:v>43887</c:v>
                </c:pt>
                <c:pt idx="697">
                  <c:v>43888</c:v>
                </c:pt>
                <c:pt idx="698">
                  <c:v>43889</c:v>
                </c:pt>
                <c:pt idx="699">
                  <c:v>43890</c:v>
                </c:pt>
                <c:pt idx="700">
                  <c:v>43891</c:v>
                </c:pt>
                <c:pt idx="701">
                  <c:v>43892</c:v>
                </c:pt>
                <c:pt idx="702">
                  <c:v>43893</c:v>
                </c:pt>
                <c:pt idx="703">
                  <c:v>43894</c:v>
                </c:pt>
                <c:pt idx="704">
                  <c:v>43895</c:v>
                </c:pt>
                <c:pt idx="705">
                  <c:v>43896</c:v>
                </c:pt>
                <c:pt idx="706">
                  <c:v>43897</c:v>
                </c:pt>
                <c:pt idx="707">
                  <c:v>43898</c:v>
                </c:pt>
                <c:pt idx="708">
                  <c:v>43899</c:v>
                </c:pt>
                <c:pt idx="709">
                  <c:v>43900</c:v>
                </c:pt>
                <c:pt idx="710">
                  <c:v>43901</c:v>
                </c:pt>
                <c:pt idx="711">
                  <c:v>43902</c:v>
                </c:pt>
                <c:pt idx="712">
                  <c:v>43903</c:v>
                </c:pt>
                <c:pt idx="713">
                  <c:v>43904</c:v>
                </c:pt>
                <c:pt idx="714">
                  <c:v>43905</c:v>
                </c:pt>
                <c:pt idx="715">
                  <c:v>43906</c:v>
                </c:pt>
                <c:pt idx="716">
                  <c:v>43907</c:v>
                </c:pt>
                <c:pt idx="717">
                  <c:v>43908</c:v>
                </c:pt>
                <c:pt idx="718">
                  <c:v>43909</c:v>
                </c:pt>
                <c:pt idx="719">
                  <c:v>43910</c:v>
                </c:pt>
                <c:pt idx="720">
                  <c:v>43911</c:v>
                </c:pt>
                <c:pt idx="721">
                  <c:v>43912</c:v>
                </c:pt>
                <c:pt idx="722">
                  <c:v>43913</c:v>
                </c:pt>
                <c:pt idx="723">
                  <c:v>43914</c:v>
                </c:pt>
                <c:pt idx="724">
                  <c:v>43915</c:v>
                </c:pt>
                <c:pt idx="725">
                  <c:v>43916</c:v>
                </c:pt>
                <c:pt idx="726">
                  <c:v>43917</c:v>
                </c:pt>
                <c:pt idx="727">
                  <c:v>43918</c:v>
                </c:pt>
                <c:pt idx="728">
                  <c:v>43919</c:v>
                </c:pt>
                <c:pt idx="729">
                  <c:v>43920</c:v>
                </c:pt>
                <c:pt idx="730">
                  <c:v>43921</c:v>
                </c:pt>
                <c:pt idx="731">
                  <c:v>43922</c:v>
                </c:pt>
                <c:pt idx="732">
                  <c:v>43923</c:v>
                </c:pt>
                <c:pt idx="733">
                  <c:v>43924</c:v>
                </c:pt>
                <c:pt idx="734">
                  <c:v>43925</c:v>
                </c:pt>
                <c:pt idx="735">
                  <c:v>43926</c:v>
                </c:pt>
                <c:pt idx="736">
                  <c:v>43927</c:v>
                </c:pt>
                <c:pt idx="737">
                  <c:v>43928</c:v>
                </c:pt>
                <c:pt idx="738">
                  <c:v>43929</c:v>
                </c:pt>
                <c:pt idx="739">
                  <c:v>43930</c:v>
                </c:pt>
                <c:pt idx="740">
                  <c:v>43931</c:v>
                </c:pt>
                <c:pt idx="741">
                  <c:v>43932</c:v>
                </c:pt>
                <c:pt idx="742">
                  <c:v>43933</c:v>
                </c:pt>
                <c:pt idx="743">
                  <c:v>43934</c:v>
                </c:pt>
                <c:pt idx="744">
                  <c:v>43935</c:v>
                </c:pt>
                <c:pt idx="745">
                  <c:v>43936</c:v>
                </c:pt>
                <c:pt idx="746">
                  <c:v>43937</c:v>
                </c:pt>
                <c:pt idx="747">
                  <c:v>43938</c:v>
                </c:pt>
                <c:pt idx="748">
                  <c:v>43939</c:v>
                </c:pt>
                <c:pt idx="749">
                  <c:v>43940</c:v>
                </c:pt>
                <c:pt idx="750">
                  <c:v>43941</c:v>
                </c:pt>
                <c:pt idx="751">
                  <c:v>43942</c:v>
                </c:pt>
                <c:pt idx="752">
                  <c:v>43943</c:v>
                </c:pt>
                <c:pt idx="753">
                  <c:v>43944</c:v>
                </c:pt>
                <c:pt idx="754">
                  <c:v>43945</c:v>
                </c:pt>
                <c:pt idx="755">
                  <c:v>43946</c:v>
                </c:pt>
                <c:pt idx="756">
                  <c:v>43947</c:v>
                </c:pt>
                <c:pt idx="757">
                  <c:v>43948</c:v>
                </c:pt>
                <c:pt idx="758">
                  <c:v>43949</c:v>
                </c:pt>
                <c:pt idx="759">
                  <c:v>43950</c:v>
                </c:pt>
                <c:pt idx="760">
                  <c:v>43951</c:v>
                </c:pt>
                <c:pt idx="761">
                  <c:v>43952</c:v>
                </c:pt>
                <c:pt idx="762">
                  <c:v>43953</c:v>
                </c:pt>
                <c:pt idx="763">
                  <c:v>43954</c:v>
                </c:pt>
                <c:pt idx="764">
                  <c:v>43955</c:v>
                </c:pt>
                <c:pt idx="765">
                  <c:v>43956</c:v>
                </c:pt>
                <c:pt idx="766">
                  <c:v>43957</c:v>
                </c:pt>
                <c:pt idx="767">
                  <c:v>43958</c:v>
                </c:pt>
                <c:pt idx="768">
                  <c:v>43959</c:v>
                </c:pt>
                <c:pt idx="769">
                  <c:v>43960</c:v>
                </c:pt>
                <c:pt idx="770">
                  <c:v>43961</c:v>
                </c:pt>
                <c:pt idx="771">
                  <c:v>43962</c:v>
                </c:pt>
                <c:pt idx="772">
                  <c:v>43963</c:v>
                </c:pt>
                <c:pt idx="773">
                  <c:v>43964</c:v>
                </c:pt>
                <c:pt idx="774">
                  <c:v>43965</c:v>
                </c:pt>
                <c:pt idx="775">
                  <c:v>43966</c:v>
                </c:pt>
                <c:pt idx="776">
                  <c:v>43967</c:v>
                </c:pt>
                <c:pt idx="777">
                  <c:v>43968</c:v>
                </c:pt>
                <c:pt idx="778">
                  <c:v>43969</c:v>
                </c:pt>
                <c:pt idx="779">
                  <c:v>43970</c:v>
                </c:pt>
                <c:pt idx="780">
                  <c:v>43971</c:v>
                </c:pt>
                <c:pt idx="781">
                  <c:v>43972</c:v>
                </c:pt>
                <c:pt idx="782">
                  <c:v>43973</c:v>
                </c:pt>
                <c:pt idx="783">
                  <c:v>43974</c:v>
                </c:pt>
                <c:pt idx="784">
                  <c:v>43975</c:v>
                </c:pt>
                <c:pt idx="785">
                  <c:v>43976</c:v>
                </c:pt>
                <c:pt idx="786">
                  <c:v>43977</c:v>
                </c:pt>
                <c:pt idx="787">
                  <c:v>43978</c:v>
                </c:pt>
                <c:pt idx="788">
                  <c:v>43979</c:v>
                </c:pt>
                <c:pt idx="789">
                  <c:v>43980</c:v>
                </c:pt>
                <c:pt idx="790">
                  <c:v>43981</c:v>
                </c:pt>
                <c:pt idx="791">
                  <c:v>43982</c:v>
                </c:pt>
                <c:pt idx="792">
                  <c:v>43983</c:v>
                </c:pt>
                <c:pt idx="793">
                  <c:v>43984</c:v>
                </c:pt>
                <c:pt idx="794">
                  <c:v>43985</c:v>
                </c:pt>
                <c:pt idx="795">
                  <c:v>43986</c:v>
                </c:pt>
                <c:pt idx="796">
                  <c:v>43987</c:v>
                </c:pt>
                <c:pt idx="797">
                  <c:v>43988</c:v>
                </c:pt>
                <c:pt idx="798">
                  <c:v>43989</c:v>
                </c:pt>
                <c:pt idx="799">
                  <c:v>43990</c:v>
                </c:pt>
                <c:pt idx="800">
                  <c:v>43991</c:v>
                </c:pt>
                <c:pt idx="801">
                  <c:v>43992</c:v>
                </c:pt>
                <c:pt idx="802">
                  <c:v>43993</c:v>
                </c:pt>
                <c:pt idx="803">
                  <c:v>43994</c:v>
                </c:pt>
                <c:pt idx="804">
                  <c:v>43995</c:v>
                </c:pt>
                <c:pt idx="805">
                  <c:v>43996</c:v>
                </c:pt>
                <c:pt idx="806">
                  <c:v>43997</c:v>
                </c:pt>
                <c:pt idx="807">
                  <c:v>43998</c:v>
                </c:pt>
                <c:pt idx="808">
                  <c:v>43999</c:v>
                </c:pt>
                <c:pt idx="809">
                  <c:v>44000</c:v>
                </c:pt>
                <c:pt idx="810">
                  <c:v>44001</c:v>
                </c:pt>
                <c:pt idx="811">
                  <c:v>44002</c:v>
                </c:pt>
                <c:pt idx="812">
                  <c:v>44003</c:v>
                </c:pt>
                <c:pt idx="813">
                  <c:v>44004</c:v>
                </c:pt>
                <c:pt idx="814">
                  <c:v>44005</c:v>
                </c:pt>
                <c:pt idx="815">
                  <c:v>44006</c:v>
                </c:pt>
                <c:pt idx="816">
                  <c:v>44007</c:v>
                </c:pt>
                <c:pt idx="817">
                  <c:v>44008</c:v>
                </c:pt>
                <c:pt idx="818">
                  <c:v>44009</c:v>
                </c:pt>
                <c:pt idx="819">
                  <c:v>44010</c:v>
                </c:pt>
                <c:pt idx="820">
                  <c:v>44011</c:v>
                </c:pt>
                <c:pt idx="821">
                  <c:v>44012</c:v>
                </c:pt>
                <c:pt idx="822">
                  <c:v>44013</c:v>
                </c:pt>
                <c:pt idx="823">
                  <c:v>44014</c:v>
                </c:pt>
                <c:pt idx="824">
                  <c:v>44015</c:v>
                </c:pt>
                <c:pt idx="825">
                  <c:v>44016</c:v>
                </c:pt>
                <c:pt idx="826">
                  <c:v>44017</c:v>
                </c:pt>
                <c:pt idx="827">
                  <c:v>44018</c:v>
                </c:pt>
                <c:pt idx="828">
                  <c:v>44019</c:v>
                </c:pt>
                <c:pt idx="829">
                  <c:v>44020</c:v>
                </c:pt>
                <c:pt idx="830">
                  <c:v>44021</c:v>
                </c:pt>
                <c:pt idx="831">
                  <c:v>44022</c:v>
                </c:pt>
                <c:pt idx="832">
                  <c:v>44023</c:v>
                </c:pt>
                <c:pt idx="833">
                  <c:v>44024</c:v>
                </c:pt>
                <c:pt idx="834">
                  <c:v>44025</c:v>
                </c:pt>
                <c:pt idx="835">
                  <c:v>44026</c:v>
                </c:pt>
                <c:pt idx="836">
                  <c:v>44027</c:v>
                </c:pt>
                <c:pt idx="837">
                  <c:v>44028</c:v>
                </c:pt>
                <c:pt idx="838">
                  <c:v>44029</c:v>
                </c:pt>
                <c:pt idx="839">
                  <c:v>44030</c:v>
                </c:pt>
                <c:pt idx="840">
                  <c:v>44031</c:v>
                </c:pt>
                <c:pt idx="841">
                  <c:v>44032</c:v>
                </c:pt>
                <c:pt idx="842">
                  <c:v>44033</c:v>
                </c:pt>
                <c:pt idx="843">
                  <c:v>44034</c:v>
                </c:pt>
                <c:pt idx="844">
                  <c:v>44035</c:v>
                </c:pt>
                <c:pt idx="845">
                  <c:v>44036</c:v>
                </c:pt>
                <c:pt idx="846">
                  <c:v>44037</c:v>
                </c:pt>
                <c:pt idx="847">
                  <c:v>44038</c:v>
                </c:pt>
                <c:pt idx="848">
                  <c:v>44039</c:v>
                </c:pt>
                <c:pt idx="849">
                  <c:v>44040</c:v>
                </c:pt>
                <c:pt idx="850">
                  <c:v>44041</c:v>
                </c:pt>
                <c:pt idx="851">
                  <c:v>44042</c:v>
                </c:pt>
                <c:pt idx="852">
                  <c:v>44043</c:v>
                </c:pt>
                <c:pt idx="853">
                  <c:v>44044</c:v>
                </c:pt>
                <c:pt idx="854">
                  <c:v>44045</c:v>
                </c:pt>
                <c:pt idx="855">
                  <c:v>44046</c:v>
                </c:pt>
                <c:pt idx="856">
                  <c:v>44047</c:v>
                </c:pt>
                <c:pt idx="857">
                  <c:v>44048</c:v>
                </c:pt>
                <c:pt idx="858">
                  <c:v>44049</c:v>
                </c:pt>
                <c:pt idx="859">
                  <c:v>44050</c:v>
                </c:pt>
                <c:pt idx="860">
                  <c:v>44051</c:v>
                </c:pt>
                <c:pt idx="861">
                  <c:v>44052</c:v>
                </c:pt>
                <c:pt idx="862">
                  <c:v>44053</c:v>
                </c:pt>
                <c:pt idx="863">
                  <c:v>44054</c:v>
                </c:pt>
                <c:pt idx="864">
                  <c:v>44055</c:v>
                </c:pt>
                <c:pt idx="865">
                  <c:v>44056</c:v>
                </c:pt>
                <c:pt idx="866">
                  <c:v>44057</c:v>
                </c:pt>
                <c:pt idx="867">
                  <c:v>44058</c:v>
                </c:pt>
                <c:pt idx="868">
                  <c:v>44059</c:v>
                </c:pt>
                <c:pt idx="869">
                  <c:v>44060</c:v>
                </c:pt>
                <c:pt idx="870">
                  <c:v>44061</c:v>
                </c:pt>
                <c:pt idx="871">
                  <c:v>44062</c:v>
                </c:pt>
                <c:pt idx="872">
                  <c:v>44063</c:v>
                </c:pt>
                <c:pt idx="873">
                  <c:v>44064</c:v>
                </c:pt>
                <c:pt idx="874">
                  <c:v>44065</c:v>
                </c:pt>
                <c:pt idx="875">
                  <c:v>44066</c:v>
                </c:pt>
                <c:pt idx="876">
                  <c:v>44067</c:v>
                </c:pt>
                <c:pt idx="877">
                  <c:v>44068</c:v>
                </c:pt>
                <c:pt idx="878">
                  <c:v>44069</c:v>
                </c:pt>
                <c:pt idx="879">
                  <c:v>44070</c:v>
                </c:pt>
                <c:pt idx="880">
                  <c:v>44071</c:v>
                </c:pt>
                <c:pt idx="881">
                  <c:v>44072</c:v>
                </c:pt>
                <c:pt idx="882">
                  <c:v>44073</c:v>
                </c:pt>
                <c:pt idx="883">
                  <c:v>44074</c:v>
                </c:pt>
                <c:pt idx="884">
                  <c:v>44075</c:v>
                </c:pt>
                <c:pt idx="885">
                  <c:v>44076</c:v>
                </c:pt>
                <c:pt idx="886">
                  <c:v>44077</c:v>
                </c:pt>
                <c:pt idx="887">
                  <c:v>44078</c:v>
                </c:pt>
                <c:pt idx="888">
                  <c:v>44079</c:v>
                </c:pt>
                <c:pt idx="889">
                  <c:v>44080</c:v>
                </c:pt>
                <c:pt idx="890">
                  <c:v>44081</c:v>
                </c:pt>
                <c:pt idx="891">
                  <c:v>44082</c:v>
                </c:pt>
                <c:pt idx="892">
                  <c:v>44083</c:v>
                </c:pt>
                <c:pt idx="893">
                  <c:v>44084</c:v>
                </c:pt>
                <c:pt idx="894">
                  <c:v>44085</c:v>
                </c:pt>
                <c:pt idx="895">
                  <c:v>44086</c:v>
                </c:pt>
                <c:pt idx="896">
                  <c:v>44087</c:v>
                </c:pt>
                <c:pt idx="897">
                  <c:v>44088</c:v>
                </c:pt>
                <c:pt idx="898">
                  <c:v>44089</c:v>
                </c:pt>
                <c:pt idx="899">
                  <c:v>44090</c:v>
                </c:pt>
                <c:pt idx="900">
                  <c:v>44091</c:v>
                </c:pt>
                <c:pt idx="901">
                  <c:v>44092</c:v>
                </c:pt>
                <c:pt idx="902">
                  <c:v>44093</c:v>
                </c:pt>
                <c:pt idx="903">
                  <c:v>44094</c:v>
                </c:pt>
                <c:pt idx="904">
                  <c:v>44095</c:v>
                </c:pt>
                <c:pt idx="905">
                  <c:v>44096</c:v>
                </c:pt>
                <c:pt idx="906">
                  <c:v>44097</c:v>
                </c:pt>
                <c:pt idx="907">
                  <c:v>44098</c:v>
                </c:pt>
                <c:pt idx="908">
                  <c:v>44099</c:v>
                </c:pt>
                <c:pt idx="909">
                  <c:v>44100</c:v>
                </c:pt>
                <c:pt idx="910">
                  <c:v>44101</c:v>
                </c:pt>
                <c:pt idx="911">
                  <c:v>44102</c:v>
                </c:pt>
                <c:pt idx="912">
                  <c:v>44103</c:v>
                </c:pt>
                <c:pt idx="913">
                  <c:v>44104</c:v>
                </c:pt>
                <c:pt idx="914">
                  <c:v>44105</c:v>
                </c:pt>
                <c:pt idx="915">
                  <c:v>44106</c:v>
                </c:pt>
                <c:pt idx="916">
                  <c:v>44107</c:v>
                </c:pt>
                <c:pt idx="917">
                  <c:v>44108</c:v>
                </c:pt>
                <c:pt idx="918">
                  <c:v>44109</c:v>
                </c:pt>
                <c:pt idx="919">
                  <c:v>44110</c:v>
                </c:pt>
                <c:pt idx="920">
                  <c:v>44111</c:v>
                </c:pt>
                <c:pt idx="921">
                  <c:v>44112</c:v>
                </c:pt>
                <c:pt idx="922">
                  <c:v>44113</c:v>
                </c:pt>
                <c:pt idx="923">
                  <c:v>44114</c:v>
                </c:pt>
                <c:pt idx="924">
                  <c:v>44115</c:v>
                </c:pt>
                <c:pt idx="925">
                  <c:v>44116</c:v>
                </c:pt>
                <c:pt idx="926">
                  <c:v>44117</c:v>
                </c:pt>
                <c:pt idx="927">
                  <c:v>44118</c:v>
                </c:pt>
                <c:pt idx="928">
                  <c:v>44119</c:v>
                </c:pt>
                <c:pt idx="929">
                  <c:v>44120</c:v>
                </c:pt>
                <c:pt idx="930">
                  <c:v>44121</c:v>
                </c:pt>
                <c:pt idx="931">
                  <c:v>44122</c:v>
                </c:pt>
                <c:pt idx="932">
                  <c:v>44123</c:v>
                </c:pt>
                <c:pt idx="933">
                  <c:v>44124</c:v>
                </c:pt>
                <c:pt idx="934">
                  <c:v>44125</c:v>
                </c:pt>
                <c:pt idx="935">
                  <c:v>44126</c:v>
                </c:pt>
                <c:pt idx="936">
                  <c:v>44127</c:v>
                </c:pt>
                <c:pt idx="937">
                  <c:v>44128</c:v>
                </c:pt>
                <c:pt idx="938">
                  <c:v>44129</c:v>
                </c:pt>
                <c:pt idx="939">
                  <c:v>44130</c:v>
                </c:pt>
                <c:pt idx="940">
                  <c:v>44131</c:v>
                </c:pt>
                <c:pt idx="941">
                  <c:v>44132</c:v>
                </c:pt>
                <c:pt idx="942">
                  <c:v>44133</c:v>
                </c:pt>
                <c:pt idx="943">
                  <c:v>44134</c:v>
                </c:pt>
                <c:pt idx="944">
                  <c:v>44135</c:v>
                </c:pt>
                <c:pt idx="945">
                  <c:v>44136</c:v>
                </c:pt>
                <c:pt idx="946">
                  <c:v>44137</c:v>
                </c:pt>
                <c:pt idx="947">
                  <c:v>44138</c:v>
                </c:pt>
                <c:pt idx="948">
                  <c:v>44139</c:v>
                </c:pt>
                <c:pt idx="949">
                  <c:v>44140</c:v>
                </c:pt>
                <c:pt idx="950">
                  <c:v>44141</c:v>
                </c:pt>
                <c:pt idx="951">
                  <c:v>44142</c:v>
                </c:pt>
                <c:pt idx="952">
                  <c:v>44143</c:v>
                </c:pt>
                <c:pt idx="953">
                  <c:v>44144</c:v>
                </c:pt>
                <c:pt idx="954">
                  <c:v>44145</c:v>
                </c:pt>
                <c:pt idx="955">
                  <c:v>44146</c:v>
                </c:pt>
                <c:pt idx="956">
                  <c:v>44147</c:v>
                </c:pt>
                <c:pt idx="957">
                  <c:v>44148</c:v>
                </c:pt>
                <c:pt idx="958">
                  <c:v>44149</c:v>
                </c:pt>
                <c:pt idx="959">
                  <c:v>44150</c:v>
                </c:pt>
                <c:pt idx="960">
                  <c:v>44151</c:v>
                </c:pt>
                <c:pt idx="961">
                  <c:v>44152</c:v>
                </c:pt>
                <c:pt idx="962">
                  <c:v>44153</c:v>
                </c:pt>
                <c:pt idx="963">
                  <c:v>44154</c:v>
                </c:pt>
              </c:numCache>
            </c:numRef>
          </c:cat>
          <c:val>
            <c:numRef>
              <c:f>Sheet23!$B$2:$B$1000</c:f>
              <c:numCache>
                <c:formatCode>General</c:formatCode>
                <c:ptCount val="999"/>
                <c:pt idx="0">
                  <c:v>2667</c:v>
                </c:pt>
                <c:pt idx="1">
                  <c:v>2759</c:v>
                </c:pt>
                <c:pt idx="2">
                  <c:v>2852</c:v>
                </c:pt>
                <c:pt idx="3">
                  <c:v>2897</c:v>
                </c:pt>
                <c:pt idx="4">
                  <c:v>2892</c:v>
                </c:pt>
                <c:pt idx="5">
                  <c:v>2882</c:v>
                </c:pt>
                <c:pt idx="6">
                  <c:v>2775</c:v>
                </c:pt>
                <c:pt idx="7">
                  <c:v>2640</c:v>
                </c:pt>
                <c:pt idx="8">
                  <c:v>2737</c:v>
                </c:pt>
                <c:pt idx="9">
                  <c:v>2802</c:v>
                </c:pt>
                <c:pt idx="10">
                  <c:v>2759</c:v>
                </c:pt>
                <c:pt idx="11">
                  <c:v>2717</c:v>
                </c:pt>
                <c:pt idx="12">
                  <c:v>2773</c:v>
                </c:pt>
                <c:pt idx="13">
                  <c:v>2783</c:v>
                </c:pt>
                <c:pt idx="14">
                  <c:v>2736</c:v>
                </c:pt>
                <c:pt idx="15">
                  <c:v>2888</c:v>
                </c:pt>
                <c:pt idx="16">
                  <c:v>2930</c:v>
                </c:pt>
                <c:pt idx="17">
                  <c:v>2887</c:v>
                </c:pt>
                <c:pt idx="18">
                  <c:v>2926</c:v>
                </c:pt>
                <c:pt idx="19">
                  <c:v>2771</c:v>
                </c:pt>
                <c:pt idx="20">
                  <c:v>2900</c:v>
                </c:pt>
                <c:pt idx="21">
                  <c:v>2778</c:v>
                </c:pt>
                <c:pt idx="22">
                  <c:v>2898</c:v>
                </c:pt>
                <c:pt idx="23">
                  <c:v>2907</c:v>
                </c:pt>
                <c:pt idx="24">
                  <c:v>2908</c:v>
                </c:pt>
                <c:pt idx="25">
                  <c:v>2906</c:v>
                </c:pt>
                <c:pt idx="26">
                  <c:v>2928</c:v>
                </c:pt>
                <c:pt idx="27">
                  <c:v>2941</c:v>
                </c:pt>
                <c:pt idx="28">
                  <c:v>2773</c:v>
                </c:pt>
                <c:pt idx="29">
                  <c:v>2686</c:v>
                </c:pt>
                <c:pt idx="30">
                  <c:v>2615</c:v>
                </c:pt>
                <c:pt idx="31">
                  <c:v>2664</c:v>
                </c:pt>
                <c:pt idx="32">
                  <c:v>2545</c:v>
                </c:pt>
                <c:pt idx="33">
                  <c:v>2733</c:v>
                </c:pt>
                <c:pt idx="34">
                  <c:v>2845</c:v>
                </c:pt>
                <c:pt idx="35">
                  <c:v>2735</c:v>
                </c:pt>
                <c:pt idx="36">
                  <c:v>2836</c:v>
                </c:pt>
                <c:pt idx="37">
                  <c:v>2781</c:v>
                </c:pt>
                <c:pt idx="38">
                  <c:v>2799</c:v>
                </c:pt>
                <c:pt idx="39">
                  <c:v>2863</c:v>
                </c:pt>
                <c:pt idx="40">
                  <c:v>2909</c:v>
                </c:pt>
                <c:pt idx="41">
                  <c:v>2843</c:v>
                </c:pt>
                <c:pt idx="42">
                  <c:v>2682</c:v>
                </c:pt>
                <c:pt idx="43">
                  <c:v>2618</c:v>
                </c:pt>
                <c:pt idx="44">
                  <c:v>2828</c:v>
                </c:pt>
                <c:pt idx="45">
                  <c:v>2841</c:v>
                </c:pt>
                <c:pt idx="46">
                  <c:v>2888</c:v>
                </c:pt>
                <c:pt idx="47">
                  <c:v>2872</c:v>
                </c:pt>
                <c:pt idx="48">
                  <c:v>2861</c:v>
                </c:pt>
                <c:pt idx="49">
                  <c:v>2783</c:v>
                </c:pt>
                <c:pt idx="50">
                  <c:v>2933</c:v>
                </c:pt>
                <c:pt idx="51">
                  <c:v>3045</c:v>
                </c:pt>
                <c:pt idx="52">
                  <c:v>3033</c:v>
                </c:pt>
                <c:pt idx="53">
                  <c:v>3006</c:v>
                </c:pt>
                <c:pt idx="54">
                  <c:v>2843</c:v>
                </c:pt>
                <c:pt idx="55">
                  <c:v>2956</c:v>
                </c:pt>
                <c:pt idx="56">
                  <c:v>2906</c:v>
                </c:pt>
                <c:pt idx="57">
                  <c:v>2980</c:v>
                </c:pt>
                <c:pt idx="58">
                  <c:v>2874</c:v>
                </c:pt>
                <c:pt idx="59">
                  <c:v>2928</c:v>
                </c:pt>
                <c:pt idx="60">
                  <c:v>2966</c:v>
                </c:pt>
                <c:pt idx="61">
                  <c:v>2853</c:v>
                </c:pt>
                <c:pt idx="62">
                  <c:v>2634</c:v>
                </c:pt>
                <c:pt idx="63">
                  <c:v>2557</c:v>
                </c:pt>
                <c:pt idx="64">
                  <c:v>2769</c:v>
                </c:pt>
                <c:pt idx="65">
                  <c:v>2797</c:v>
                </c:pt>
                <c:pt idx="66">
                  <c:v>2685</c:v>
                </c:pt>
                <c:pt idx="67">
                  <c:v>2684</c:v>
                </c:pt>
                <c:pt idx="68">
                  <c:v>2695</c:v>
                </c:pt>
                <c:pt idx="69">
                  <c:v>2455</c:v>
                </c:pt>
                <c:pt idx="70">
                  <c:v>2290</c:v>
                </c:pt>
                <c:pt idx="71">
                  <c:v>2404</c:v>
                </c:pt>
                <c:pt idx="72">
                  <c:v>2418</c:v>
                </c:pt>
                <c:pt idx="73">
                  <c:v>2439</c:v>
                </c:pt>
                <c:pt idx="74">
                  <c:v>2556</c:v>
                </c:pt>
                <c:pt idx="75">
                  <c:v>2628</c:v>
                </c:pt>
                <c:pt idx="76">
                  <c:v>2591</c:v>
                </c:pt>
                <c:pt idx="77">
                  <c:v>2391</c:v>
                </c:pt>
                <c:pt idx="78">
                  <c:v>2621</c:v>
                </c:pt>
                <c:pt idx="79">
                  <c:v>2748</c:v>
                </c:pt>
                <c:pt idx="80">
                  <c:v>2840</c:v>
                </c:pt>
                <c:pt idx="81">
                  <c:v>2876</c:v>
                </c:pt>
                <c:pt idx="82">
                  <c:v>2900</c:v>
                </c:pt>
                <c:pt idx="83">
                  <c:v>2855</c:v>
                </c:pt>
                <c:pt idx="84">
                  <c:v>2663</c:v>
                </c:pt>
                <c:pt idx="85">
                  <c:v>2712</c:v>
                </c:pt>
                <c:pt idx="86">
                  <c:v>2594</c:v>
                </c:pt>
                <c:pt idx="87">
                  <c:v>2535</c:v>
                </c:pt>
                <c:pt idx="88">
                  <c:v>2400</c:v>
                </c:pt>
                <c:pt idx="89">
                  <c:v>2492</c:v>
                </c:pt>
                <c:pt idx="90">
                  <c:v>2594</c:v>
                </c:pt>
                <c:pt idx="91">
                  <c:v>2520</c:v>
                </c:pt>
                <c:pt idx="92">
                  <c:v>2483</c:v>
                </c:pt>
                <c:pt idx="93">
                  <c:v>2368</c:v>
                </c:pt>
                <c:pt idx="94">
                  <c:v>2319</c:v>
                </c:pt>
                <c:pt idx="95">
                  <c:v>2413</c:v>
                </c:pt>
                <c:pt idx="96">
                  <c:v>2592</c:v>
                </c:pt>
                <c:pt idx="97">
                  <c:v>2627</c:v>
                </c:pt>
                <c:pt idx="98">
                  <c:v>2523</c:v>
                </c:pt>
                <c:pt idx="99">
                  <c:v>2593</c:v>
                </c:pt>
                <c:pt idx="100">
                  <c:v>2636</c:v>
                </c:pt>
                <c:pt idx="101">
                  <c:v>2572</c:v>
                </c:pt>
                <c:pt idx="102">
                  <c:v>2481</c:v>
                </c:pt>
                <c:pt idx="103">
                  <c:v>2430</c:v>
                </c:pt>
                <c:pt idx="104">
                  <c:v>2390</c:v>
                </c:pt>
                <c:pt idx="105">
                  <c:v>2320</c:v>
                </c:pt>
                <c:pt idx="106">
                  <c:v>2381</c:v>
                </c:pt>
                <c:pt idx="107">
                  <c:v>2353</c:v>
                </c:pt>
                <c:pt idx="108">
                  <c:v>2447</c:v>
                </c:pt>
                <c:pt idx="109">
                  <c:v>2467</c:v>
                </c:pt>
                <c:pt idx="110">
                  <c:v>2452</c:v>
                </c:pt>
                <c:pt idx="111">
                  <c:v>2312</c:v>
                </c:pt>
                <c:pt idx="112">
                  <c:v>2107</c:v>
                </c:pt>
                <c:pt idx="113">
                  <c:v>2269</c:v>
                </c:pt>
                <c:pt idx="114">
                  <c:v>2370</c:v>
                </c:pt>
                <c:pt idx="115">
                  <c:v>2293</c:v>
                </c:pt>
                <c:pt idx="116">
                  <c:v>2129</c:v>
                </c:pt>
                <c:pt idx="117">
                  <c:v>2157</c:v>
                </c:pt>
                <c:pt idx="118">
                  <c:v>2226</c:v>
                </c:pt>
                <c:pt idx="119">
                  <c:v>2200</c:v>
                </c:pt>
                <c:pt idx="120">
                  <c:v>2383</c:v>
                </c:pt>
                <c:pt idx="121">
                  <c:v>2432</c:v>
                </c:pt>
                <c:pt idx="122">
                  <c:v>2436</c:v>
                </c:pt>
                <c:pt idx="123">
                  <c:v>2503</c:v>
                </c:pt>
                <c:pt idx="124">
                  <c:v>2535</c:v>
                </c:pt>
                <c:pt idx="125">
                  <c:v>2569</c:v>
                </c:pt>
                <c:pt idx="126">
                  <c:v>2473</c:v>
                </c:pt>
                <c:pt idx="127">
                  <c:v>2481</c:v>
                </c:pt>
                <c:pt idx="128">
                  <c:v>2567</c:v>
                </c:pt>
                <c:pt idx="129">
                  <c:v>2587</c:v>
                </c:pt>
                <c:pt idx="130">
                  <c:v>2647</c:v>
                </c:pt>
                <c:pt idx="131">
                  <c:v>2672</c:v>
                </c:pt>
                <c:pt idx="132">
                  <c:v>2529</c:v>
                </c:pt>
                <c:pt idx="133">
                  <c:v>2328</c:v>
                </c:pt>
                <c:pt idx="134">
                  <c:v>2444</c:v>
                </c:pt>
                <c:pt idx="135">
                  <c:v>2549</c:v>
                </c:pt>
                <c:pt idx="136">
                  <c:v>2341</c:v>
                </c:pt>
                <c:pt idx="137">
                  <c:v>2372</c:v>
                </c:pt>
                <c:pt idx="138">
                  <c:v>2390</c:v>
                </c:pt>
                <c:pt idx="139">
                  <c:v>2453</c:v>
                </c:pt>
                <c:pt idx="140">
                  <c:v>2293</c:v>
                </c:pt>
                <c:pt idx="141">
                  <c:v>2342</c:v>
                </c:pt>
                <c:pt idx="142">
                  <c:v>2386</c:v>
                </c:pt>
                <c:pt idx="143">
                  <c:v>2420</c:v>
                </c:pt>
                <c:pt idx="144">
                  <c:v>2395</c:v>
                </c:pt>
                <c:pt idx="145">
                  <c:v>2444</c:v>
                </c:pt>
                <c:pt idx="146">
                  <c:v>2387</c:v>
                </c:pt>
                <c:pt idx="147">
                  <c:v>2223</c:v>
                </c:pt>
                <c:pt idx="148">
                  <c:v>2394</c:v>
                </c:pt>
                <c:pt idx="149">
                  <c:v>2464</c:v>
                </c:pt>
                <c:pt idx="150">
                  <c:v>2477</c:v>
                </c:pt>
                <c:pt idx="151">
                  <c:v>2402</c:v>
                </c:pt>
                <c:pt idx="152">
                  <c:v>2461</c:v>
                </c:pt>
                <c:pt idx="153">
                  <c:v>2411</c:v>
                </c:pt>
                <c:pt idx="154">
                  <c:v>2190</c:v>
                </c:pt>
                <c:pt idx="155">
                  <c:v>2304</c:v>
                </c:pt>
                <c:pt idx="156">
                  <c:v>2605</c:v>
                </c:pt>
                <c:pt idx="157">
                  <c:v>2419</c:v>
                </c:pt>
                <c:pt idx="158">
                  <c:v>2420</c:v>
                </c:pt>
                <c:pt idx="159">
                  <c:v>2490</c:v>
                </c:pt>
                <c:pt idx="160">
                  <c:v>2489</c:v>
                </c:pt>
                <c:pt idx="161">
                  <c:v>2475</c:v>
                </c:pt>
                <c:pt idx="162">
                  <c:v>2653</c:v>
                </c:pt>
                <c:pt idx="163">
                  <c:v>2712</c:v>
                </c:pt>
                <c:pt idx="164">
                  <c:v>2734</c:v>
                </c:pt>
                <c:pt idx="165">
                  <c:v>2808</c:v>
                </c:pt>
                <c:pt idx="166">
                  <c:v>2838</c:v>
                </c:pt>
                <c:pt idx="167">
                  <c:v>3088</c:v>
                </c:pt>
                <c:pt idx="168">
                  <c:v>2838</c:v>
                </c:pt>
                <c:pt idx="169">
                  <c:v>2854</c:v>
                </c:pt>
                <c:pt idx="170">
                  <c:v>2899</c:v>
                </c:pt>
                <c:pt idx="171">
                  <c:v>2934</c:v>
                </c:pt>
                <c:pt idx="172">
                  <c:v>2927</c:v>
                </c:pt>
                <c:pt idx="173">
                  <c:v>2758</c:v>
                </c:pt>
                <c:pt idx="174">
                  <c:v>2512</c:v>
                </c:pt>
                <c:pt idx="175">
                  <c:v>2402</c:v>
                </c:pt>
                <c:pt idx="176">
                  <c:v>2537</c:v>
                </c:pt>
                <c:pt idx="177">
                  <c:v>2551</c:v>
                </c:pt>
                <c:pt idx="178">
                  <c:v>2698</c:v>
                </c:pt>
                <c:pt idx="179">
                  <c:v>2729</c:v>
                </c:pt>
                <c:pt idx="180">
                  <c:v>2767</c:v>
                </c:pt>
                <c:pt idx="181">
                  <c:v>2798</c:v>
                </c:pt>
                <c:pt idx="182">
                  <c:v>2736</c:v>
                </c:pt>
                <c:pt idx="183">
                  <c:v>2813</c:v>
                </c:pt>
                <c:pt idx="184">
                  <c:v>2792</c:v>
                </c:pt>
                <c:pt idx="185">
                  <c:v>2891</c:v>
                </c:pt>
                <c:pt idx="186">
                  <c:v>2753</c:v>
                </c:pt>
                <c:pt idx="187">
                  <c:v>2847</c:v>
                </c:pt>
                <c:pt idx="188">
                  <c:v>2829</c:v>
                </c:pt>
                <c:pt idx="189">
                  <c:v>2787</c:v>
                </c:pt>
                <c:pt idx="190">
                  <c:v>2867</c:v>
                </c:pt>
                <c:pt idx="191">
                  <c:v>2857</c:v>
                </c:pt>
                <c:pt idx="192">
                  <c:v>2909</c:v>
                </c:pt>
                <c:pt idx="193">
                  <c:v>2878</c:v>
                </c:pt>
                <c:pt idx="194">
                  <c:v>2876</c:v>
                </c:pt>
                <c:pt idx="195">
                  <c:v>2869</c:v>
                </c:pt>
                <c:pt idx="196">
                  <c:v>2825</c:v>
                </c:pt>
                <c:pt idx="197">
                  <c:v>2925</c:v>
                </c:pt>
                <c:pt idx="198">
                  <c:v>2917</c:v>
                </c:pt>
                <c:pt idx="199">
                  <c:v>2900</c:v>
                </c:pt>
                <c:pt idx="200">
                  <c:v>2789</c:v>
                </c:pt>
                <c:pt idx="201">
                  <c:v>2766</c:v>
                </c:pt>
                <c:pt idx="202">
                  <c:v>2820</c:v>
                </c:pt>
                <c:pt idx="203">
                  <c:v>2784</c:v>
                </c:pt>
                <c:pt idx="204">
                  <c:v>2834</c:v>
                </c:pt>
                <c:pt idx="205">
                  <c:v>2920</c:v>
                </c:pt>
                <c:pt idx="206">
                  <c:v>2858</c:v>
                </c:pt>
                <c:pt idx="207">
                  <c:v>2871</c:v>
                </c:pt>
                <c:pt idx="208">
                  <c:v>2841</c:v>
                </c:pt>
                <c:pt idx="209">
                  <c:v>2828</c:v>
                </c:pt>
                <c:pt idx="210">
                  <c:v>2719</c:v>
                </c:pt>
                <c:pt idx="211">
                  <c:v>2762</c:v>
                </c:pt>
                <c:pt idx="212">
                  <c:v>2738</c:v>
                </c:pt>
                <c:pt idx="213">
                  <c:v>2796</c:v>
                </c:pt>
                <c:pt idx="214">
                  <c:v>2817</c:v>
                </c:pt>
                <c:pt idx="215">
                  <c:v>2825</c:v>
                </c:pt>
                <c:pt idx="216">
                  <c:v>2810</c:v>
                </c:pt>
                <c:pt idx="217">
                  <c:v>2675</c:v>
                </c:pt>
                <c:pt idx="218">
                  <c:v>2786</c:v>
                </c:pt>
                <c:pt idx="219">
                  <c:v>2735</c:v>
                </c:pt>
                <c:pt idx="220">
                  <c:v>2540</c:v>
                </c:pt>
                <c:pt idx="221">
                  <c:v>2436</c:v>
                </c:pt>
                <c:pt idx="222">
                  <c:v>2530</c:v>
                </c:pt>
                <c:pt idx="223">
                  <c:v>2621</c:v>
                </c:pt>
                <c:pt idx="224">
                  <c:v>2638</c:v>
                </c:pt>
                <c:pt idx="225">
                  <c:v>2712</c:v>
                </c:pt>
                <c:pt idx="226">
                  <c:v>2743</c:v>
                </c:pt>
                <c:pt idx="227">
                  <c:v>2770</c:v>
                </c:pt>
                <c:pt idx="228">
                  <c:v>2725</c:v>
                </c:pt>
                <c:pt idx="229">
                  <c:v>2665</c:v>
                </c:pt>
                <c:pt idx="230">
                  <c:v>2728</c:v>
                </c:pt>
                <c:pt idx="231">
                  <c:v>2680</c:v>
                </c:pt>
                <c:pt idx="232">
                  <c:v>2750</c:v>
                </c:pt>
                <c:pt idx="233">
                  <c:v>2728</c:v>
                </c:pt>
                <c:pt idx="234">
                  <c:v>2750</c:v>
                </c:pt>
                <c:pt idx="235">
                  <c:v>2701</c:v>
                </c:pt>
                <c:pt idx="236">
                  <c:v>2662</c:v>
                </c:pt>
                <c:pt idx="237">
                  <c:v>2666</c:v>
                </c:pt>
                <c:pt idx="238">
                  <c:v>2630</c:v>
                </c:pt>
                <c:pt idx="239">
                  <c:v>2687</c:v>
                </c:pt>
                <c:pt idx="240">
                  <c:v>2688</c:v>
                </c:pt>
                <c:pt idx="241">
                  <c:v>2704</c:v>
                </c:pt>
                <c:pt idx="242">
                  <c:v>2728</c:v>
                </c:pt>
                <c:pt idx="243">
                  <c:v>2708</c:v>
                </c:pt>
                <c:pt idx="244">
                  <c:v>2694</c:v>
                </c:pt>
                <c:pt idx="245">
                  <c:v>2597</c:v>
                </c:pt>
                <c:pt idx="246">
                  <c:v>2663</c:v>
                </c:pt>
                <c:pt idx="247">
                  <c:v>2723</c:v>
                </c:pt>
                <c:pt idx="248">
                  <c:v>2747</c:v>
                </c:pt>
                <c:pt idx="249">
                  <c:v>2764</c:v>
                </c:pt>
                <c:pt idx="250">
                  <c:v>2733</c:v>
                </c:pt>
                <c:pt idx="251">
                  <c:v>2730</c:v>
                </c:pt>
                <c:pt idx="252">
                  <c:v>2640</c:v>
                </c:pt>
                <c:pt idx="253">
                  <c:v>2721</c:v>
                </c:pt>
                <c:pt idx="254">
                  <c:v>2697</c:v>
                </c:pt>
                <c:pt idx="255">
                  <c:v>2657</c:v>
                </c:pt>
                <c:pt idx="256">
                  <c:v>2694</c:v>
                </c:pt>
                <c:pt idx="257">
                  <c:v>2636</c:v>
                </c:pt>
                <c:pt idx="258">
                  <c:v>2560</c:v>
                </c:pt>
                <c:pt idx="259">
                  <c:v>2504</c:v>
                </c:pt>
                <c:pt idx="260">
                  <c:v>2563</c:v>
                </c:pt>
                <c:pt idx="261">
                  <c:v>2598</c:v>
                </c:pt>
                <c:pt idx="262">
                  <c:v>2623</c:v>
                </c:pt>
                <c:pt idx="263">
                  <c:v>2661</c:v>
                </c:pt>
                <c:pt idx="264">
                  <c:v>2723</c:v>
                </c:pt>
                <c:pt idx="265">
                  <c:v>2738</c:v>
                </c:pt>
                <c:pt idx="266">
                  <c:v>2637</c:v>
                </c:pt>
                <c:pt idx="267">
                  <c:v>2673</c:v>
                </c:pt>
                <c:pt idx="268">
                  <c:v>2702</c:v>
                </c:pt>
                <c:pt idx="269">
                  <c:v>2765</c:v>
                </c:pt>
                <c:pt idx="270">
                  <c:v>2808</c:v>
                </c:pt>
                <c:pt idx="271">
                  <c:v>2810</c:v>
                </c:pt>
                <c:pt idx="272">
                  <c:v>2726</c:v>
                </c:pt>
                <c:pt idx="273">
                  <c:v>2613</c:v>
                </c:pt>
                <c:pt idx="274">
                  <c:v>2679</c:v>
                </c:pt>
                <c:pt idx="275">
                  <c:v>2671</c:v>
                </c:pt>
                <c:pt idx="276">
                  <c:v>2705</c:v>
                </c:pt>
                <c:pt idx="277">
                  <c:v>2741</c:v>
                </c:pt>
                <c:pt idx="278">
                  <c:v>2759</c:v>
                </c:pt>
                <c:pt idx="279">
                  <c:v>2743</c:v>
                </c:pt>
                <c:pt idx="280">
                  <c:v>2605</c:v>
                </c:pt>
                <c:pt idx="281">
                  <c:v>2685</c:v>
                </c:pt>
                <c:pt idx="282">
                  <c:v>2774</c:v>
                </c:pt>
                <c:pt idx="283">
                  <c:v>2765</c:v>
                </c:pt>
                <c:pt idx="284">
                  <c:v>2762</c:v>
                </c:pt>
                <c:pt idx="285">
                  <c:v>2813</c:v>
                </c:pt>
                <c:pt idx="286">
                  <c:v>2797</c:v>
                </c:pt>
                <c:pt idx="287">
                  <c:v>2656</c:v>
                </c:pt>
                <c:pt idx="288">
                  <c:v>2583</c:v>
                </c:pt>
                <c:pt idx="289">
                  <c:v>2647</c:v>
                </c:pt>
                <c:pt idx="290">
                  <c:v>2714</c:v>
                </c:pt>
                <c:pt idx="291">
                  <c:v>2728</c:v>
                </c:pt>
                <c:pt idx="292">
                  <c:v>2777</c:v>
                </c:pt>
                <c:pt idx="293">
                  <c:v>2776</c:v>
                </c:pt>
                <c:pt idx="294">
                  <c:v>2674</c:v>
                </c:pt>
                <c:pt idx="295">
                  <c:v>2636</c:v>
                </c:pt>
                <c:pt idx="296">
                  <c:v>2628</c:v>
                </c:pt>
                <c:pt idx="297">
                  <c:v>2743</c:v>
                </c:pt>
                <c:pt idx="298">
                  <c:v>2699</c:v>
                </c:pt>
                <c:pt idx="299">
                  <c:v>2648</c:v>
                </c:pt>
                <c:pt idx="300">
                  <c:v>2465</c:v>
                </c:pt>
                <c:pt idx="301">
                  <c:v>2462</c:v>
                </c:pt>
                <c:pt idx="302">
                  <c:v>2597</c:v>
                </c:pt>
                <c:pt idx="303">
                  <c:v>2663</c:v>
                </c:pt>
                <c:pt idx="304">
                  <c:v>2724</c:v>
                </c:pt>
                <c:pt idx="305">
                  <c:v>2711</c:v>
                </c:pt>
                <c:pt idx="306">
                  <c:v>2657</c:v>
                </c:pt>
                <c:pt idx="307">
                  <c:v>2645</c:v>
                </c:pt>
                <c:pt idx="308">
                  <c:v>2563</c:v>
                </c:pt>
                <c:pt idx="309">
                  <c:v>2630</c:v>
                </c:pt>
                <c:pt idx="310">
                  <c:v>2765</c:v>
                </c:pt>
                <c:pt idx="311">
                  <c:v>2754</c:v>
                </c:pt>
                <c:pt idx="312">
                  <c:v>2642</c:v>
                </c:pt>
                <c:pt idx="313">
                  <c:v>2689</c:v>
                </c:pt>
                <c:pt idx="314">
                  <c:v>2694</c:v>
                </c:pt>
                <c:pt idx="315">
                  <c:v>2634</c:v>
                </c:pt>
                <c:pt idx="316">
                  <c:v>2657</c:v>
                </c:pt>
                <c:pt idx="317">
                  <c:v>2689</c:v>
                </c:pt>
                <c:pt idx="318">
                  <c:v>2744</c:v>
                </c:pt>
                <c:pt idx="319">
                  <c:v>2741</c:v>
                </c:pt>
                <c:pt idx="320">
                  <c:v>2696</c:v>
                </c:pt>
                <c:pt idx="321">
                  <c:v>2677</c:v>
                </c:pt>
                <c:pt idx="322">
                  <c:v>2640</c:v>
                </c:pt>
                <c:pt idx="323">
                  <c:v>2667</c:v>
                </c:pt>
                <c:pt idx="324">
                  <c:v>2785</c:v>
                </c:pt>
                <c:pt idx="325">
                  <c:v>2764</c:v>
                </c:pt>
                <c:pt idx="326">
                  <c:v>2764</c:v>
                </c:pt>
                <c:pt idx="327">
                  <c:v>2753</c:v>
                </c:pt>
                <c:pt idx="328">
                  <c:v>2749</c:v>
                </c:pt>
                <c:pt idx="329">
                  <c:v>2675</c:v>
                </c:pt>
                <c:pt idx="330">
                  <c:v>2746</c:v>
                </c:pt>
                <c:pt idx="331">
                  <c:v>2749</c:v>
                </c:pt>
                <c:pt idx="332">
                  <c:v>2726</c:v>
                </c:pt>
                <c:pt idx="333">
                  <c:v>2715</c:v>
                </c:pt>
                <c:pt idx="334">
                  <c:v>2794</c:v>
                </c:pt>
                <c:pt idx="335">
                  <c:v>2726</c:v>
                </c:pt>
                <c:pt idx="336">
                  <c:v>2644</c:v>
                </c:pt>
                <c:pt idx="337">
                  <c:v>2740</c:v>
                </c:pt>
                <c:pt idx="338">
                  <c:v>2812</c:v>
                </c:pt>
                <c:pt idx="339">
                  <c:v>2822</c:v>
                </c:pt>
                <c:pt idx="340">
                  <c:v>2896</c:v>
                </c:pt>
                <c:pt idx="341">
                  <c:v>2875</c:v>
                </c:pt>
                <c:pt idx="342">
                  <c:v>2860</c:v>
                </c:pt>
                <c:pt idx="343">
                  <c:v>2805</c:v>
                </c:pt>
                <c:pt idx="344">
                  <c:v>2889</c:v>
                </c:pt>
                <c:pt idx="345">
                  <c:v>2921</c:v>
                </c:pt>
                <c:pt idx="346">
                  <c:v>2922</c:v>
                </c:pt>
                <c:pt idx="347">
                  <c:v>2884</c:v>
                </c:pt>
                <c:pt idx="348">
                  <c:v>2832</c:v>
                </c:pt>
                <c:pt idx="349">
                  <c:v>2832</c:v>
                </c:pt>
                <c:pt idx="350">
                  <c:v>2775</c:v>
                </c:pt>
                <c:pt idx="351">
                  <c:v>2886</c:v>
                </c:pt>
                <c:pt idx="352">
                  <c:v>2941</c:v>
                </c:pt>
                <c:pt idx="353">
                  <c:v>2942</c:v>
                </c:pt>
                <c:pt idx="354">
                  <c:v>2596</c:v>
                </c:pt>
                <c:pt idx="355">
                  <c:v>2726</c:v>
                </c:pt>
                <c:pt idx="356">
                  <c:v>2848</c:v>
                </c:pt>
                <c:pt idx="357">
                  <c:v>2842</c:v>
                </c:pt>
                <c:pt idx="358">
                  <c:v>2947</c:v>
                </c:pt>
                <c:pt idx="359">
                  <c:v>2944</c:v>
                </c:pt>
                <c:pt idx="360">
                  <c:v>2991</c:v>
                </c:pt>
                <c:pt idx="361">
                  <c:v>3023</c:v>
                </c:pt>
                <c:pt idx="362">
                  <c:v>3059</c:v>
                </c:pt>
                <c:pt idx="363">
                  <c:v>3100</c:v>
                </c:pt>
                <c:pt idx="364">
                  <c:v>2812</c:v>
                </c:pt>
                <c:pt idx="365">
                  <c:v>2867</c:v>
                </c:pt>
                <c:pt idx="366">
                  <c:v>2983</c:v>
                </c:pt>
                <c:pt idx="367">
                  <c:v>3031</c:v>
                </c:pt>
                <c:pt idx="368">
                  <c:v>3076</c:v>
                </c:pt>
                <c:pt idx="369">
                  <c:v>3003</c:v>
                </c:pt>
                <c:pt idx="370">
                  <c:v>2946</c:v>
                </c:pt>
                <c:pt idx="371">
                  <c:v>2712</c:v>
                </c:pt>
                <c:pt idx="372">
                  <c:v>2955</c:v>
                </c:pt>
                <c:pt idx="373">
                  <c:v>2918</c:v>
                </c:pt>
                <c:pt idx="374">
                  <c:v>2949</c:v>
                </c:pt>
                <c:pt idx="375">
                  <c:v>2907</c:v>
                </c:pt>
                <c:pt idx="376">
                  <c:v>2997</c:v>
                </c:pt>
                <c:pt idx="377">
                  <c:v>2974</c:v>
                </c:pt>
                <c:pt idx="378">
                  <c:v>2884</c:v>
                </c:pt>
                <c:pt idx="379">
                  <c:v>2928</c:v>
                </c:pt>
                <c:pt idx="380">
                  <c:v>2740</c:v>
                </c:pt>
                <c:pt idx="381">
                  <c:v>2597</c:v>
                </c:pt>
                <c:pt idx="382">
                  <c:v>2669</c:v>
                </c:pt>
                <c:pt idx="383">
                  <c:v>2731</c:v>
                </c:pt>
                <c:pt idx="384">
                  <c:v>2788</c:v>
                </c:pt>
                <c:pt idx="385">
                  <c:v>2700</c:v>
                </c:pt>
                <c:pt idx="386">
                  <c:v>2851</c:v>
                </c:pt>
                <c:pt idx="387">
                  <c:v>2870</c:v>
                </c:pt>
                <c:pt idx="388">
                  <c:v>2940</c:v>
                </c:pt>
                <c:pt idx="389">
                  <c:v>3053</c:v>
                </c:pt>
                <c:pt idx="390">
                  <c:v>3049</c:v>
                </c:pt>
                <c:pt idx="391">
                  <c:v>3046</c:v>
                </c:pt>
                <c:pt idx="392">
                  <c:v>2922</c:v>
                </c:pt>
                <c:pt idx="393">
                  <c:v>3002</c:v>
                </c:pt>
                <c:pt idx="394">
                  <c:v>2897</c:v>
                </c:pt>
                <c:pt idx="395">
                  <c:v>2694</c:v>
                </c:pt>
                <c:pt idx="396">
                  <c:v>2690</c:v>
                </c:pt>
                <c:pt idx="397">
                  <c:v>2614</c:v>
                </c:pt>
                <c:pt idx="398">
                  <c:v>2651</c:v>
                </c:pt>
                <c:pt idx="399">
                  <c:v>2703</c:v>
                </c:pt>
                <c:pt idx="400">
                  <c:v>2872</c:v>
                </c:pt>
                <c:pt idx="401">
                  <c:v>2865</c:v>
                </c:pt>
                <c:pt idx="402">
                  <c:v>2881</c:v>
                </c:pt>
                <c:pt idx="403">
                  <c:v>2925</c:v>
                </c:pt>
                <c:pt idx="404">
                  <c:v>2985</c:v>
                </c:pt>
                <c:pt idx="405">
                  <c:v>2942</c:v>
                </c:pt>
                <c:pt idx="406">
                  <c:v>2857</c:v>
                </c:pt>
                <c:pt idx="407">
                  <c:v>2880</c:v>
                </c:pt>
                <c:pt idx="408">
                  <c:v>2821</c:v>
                </c:pt>
                <c:pt idx="409">
                  <c:v>2903</c:v>
                </c:pt>
                <c:pt idx="410">
                  <c:v>2966</c:v>
                </c:pt>
                <c:pt idx="411">
                  <c:v>2913</c:v>
                </c:pt>
                <c:pt idx="412">
                  <c:v>2841</c:v>
                </c:pt>
                <c:pt idx="413">
                  <c:v>2849</c:v>
                </c:pt>
                <c:pt idx="414">
                  <c:v>2999</c:v>
                </c:pt>
                <c:pt idx="415">
                  <c:v>3095</c:v>
                </c:pt>
                <c:pt idx="416">
                  <c:v>3089</c:v>
                </c:pt>
                <c:pt idx="417">
                  <c:v>3061</c:v>
                </c:pt>
                <c:pt idx="418">
                  <c:v>2947</c:v>
                </c:pt>
                <c:pt idx="419">
                  <c:v>2940</c:v>
                </c:pt>
                <c:pt idx="420">
                  <c:v>2846</c:v>
                </c:pt>
                <c:pt idx="421">
                  <c:v>3022</c:v>
                </c:pt>
                <c:pt idx="422">
                  <c:v>3086</c:v>
                </c:pt>
                <c:pt idx="423">
                  <c:v>3145</c:v>
                </c:pt>
                <c:pt idx="424">
                  <c:v>3156</c:v>
                </c:pt>
                <c:pt idx="425">
                  <c:v>3082</c:v>
                </c:pt>
                <c:pt idx="426">
                  <c:v>2971</c:v>
                </c:pt>
                <c:pt idx="427">
                  <c:v>2885</c:v>
                </c:pt>
                <c:pt idx="428">
                  <c:v>2798</c:v>
                </c:pt>
                <c:pt idx="429">
                  <c:v>2899</c:v>
                </c:pt>
                <c:pt idx="430">
                  <c:v>3059</c:v>
                </c:pt>
                <c:pt idx="431">
                  <c:v>3011</c:v>
                </c:pt>
                <c:pt idx="432">
                  <c:v>2950</c:v>
                </c:pt>
                <c:pt idx="433">
                  <c:v>2987</c:v>
                </c:pt>
                <c:pt idx="434">
                  <c:v>2952</c:v>
                </c:pt>
                <c:pt idx="435">
                  <c:v>3003</c:v>
                </c:pt>
                <c:pt idx="436">
                  <c:v>2967</c:v>
                </c:pt>
                <c:pt idx="437">
                  <c:v>2821</c:v>
                </c:pt>
                <c:pt idx="438">
                  <c:v>2753</c:v>
                </c:pt>
                <c:pt idx="439">
                  <c:v>2929</c:v>
                </c:pt>
                <c:pt idx="440">
                  <c:v>2824</c:v>
                </c:pt>
                <c:pt idx="441">
                  <c:v>2617</c:v>
                </c:pt>
                <c:pt idx="442">
                  <c:v>2661</c:v>
                </c:pt>
                <c:pt idx="443">
                  <c:v>2688</c:v>
                </c:pt>
                <c:pt idx="444">
                  <c:v>2766</c:v>
                </c:pt>
                <c:pt idx="445">
                  <c:v>2829</c:v>
                </c:pt>
                <c:pt idx="446">
                  <c:v>2904</c:v>
                </c:pt>
                <c:pt idx="447">
                  <c:v>2869</c:v>
                </c:pt>
                <c:pt idx="448">
                  <c:v>2754</c:v>
                </c:pt>
                <c:pt idx="449">
                  <c:v>2843</c:v>
                </c:pt>
                <c:pt idx="450">
                  <c:v>2919</c:v>
                </c:pt>
                <c:pt idx="451">
                  <c:v>2896</c:v>
                </c:pt>
                <c:pt idx="452">
                  <c:v>2831</c:v>
                </c:pt>
                <c:pt idx="453">
                  <c:v>2793</c:v>
                </c:pt>
                <c:pt idx="454">
                  <c:v>2786</c:v>
                </c:pt>
                <c:pt idx="455">
                  <c:v>2650</c:v>
                </c:pt>
                <c:pt idx="456">
                  <c:v>2753</c:v>
                </c:pt>
                <c:pt idx="457">
                  <c:v>2729</c:v>
                </c:pt>
                <c:pt idx="458">
                  <c:v>2757</c:v>
                </c:pt>
                <c:pt idx="459">
                  <c:v>2686</c:v>
                </c:pt>
                <c:pt idx="460">
                  <c:v>2588</c:v>
                </c:pt>
                <c:pt idx="461">
                  <c:v>2486</c:v>
                </c:pt>
                <c:pt idx="462">
                  <c:v>2308</c:v>
                </c:pt>
                <c:pt idx="463">
                  <c:v>2445</c:v>
                </c:pt>
                <c:pt idx="464">
                  <c:v>2418</c:v>
                </c:pt>
                <c:pt idx="465">
                  <c:v>2442</c:v>
                </c:pt>
                <c:pt idx="466">
                  <c:v>2413</c:v>
                </c:pt>
                <c:pt idx="467">
                  <c:v>2568</c:v>
                </c:pt>
                <c:pt idx="468">
                  <c:v>2561</c:v>
                </c:pt>
                <c:pt idx="469">
                  <c:v>2388</c:v>
                </c:pt>
                <c:pt idx="470">
                  <c:v>2455</c:v>
                </c:pt>
                <c:pt idx="471">
                  <c:v>2460</c:v>
                </c:pt>
                <c:pt idx="472">
                  <c:v>2621</c:v>
                </c:pt>
                <c:pt idx="473">
                  <c:v>2718</c:v>
                </c:pt>
                <c:pt idx="474">
                  <c:v>2780</c:v>
                </c:pt>
                <c:pt idx="475">
                  <c:v>2772</c:v>
                </c:pt>
                <c:pt idx="476">
                  <c:v>2699</c:v>
                </c:pt>
                <c:pt idx="477">
                  <c:v>2826</c:v>
                </c:pt>
                <c:pt idx="478">
                  <c:v>2905</c:v>
                </c:pt>
                <c:pt idx="479">
                  <c:v>2791</c:v>
                </c:pt>
                <c:pt idx="480">
                  <c:v>2561</c:v>
                </c:pt>
                <c:pt idx="481">
                  <c:v>2427</c:v>
                </c:pt>
                <c:pt idx="482">
                  <c:v>2280</c:v>
                </c:pt>
                <c:pt idx="483">
                  <c:v>2162</c:v>
                </c:pt>
                <c:pt idx="484">
                  <c:v>2293</c:v>
                </c:pt>
                <c:pt idx="485">
                  <c:v>2424</c:v>
                </c:pt>
                <c:pt idx="486">
                  <c:v>2431</c:v>
                </c:pt>
                <c:pt idx="487">
                  <c:v>2412</c:v>
                </c:pt>
                <c:pt idx="488">
                  <c:v>2354</c:v>
                </c:pt>
                <c:pt idx="489">
                  <c:v>2317</c:v>
                </c:pt>
                <c:pt idx="490">
                  <c:v>2267</c:v>
                </c:pt>
                <c:pt idx="491">
                  <c:v>2364</c:v>
                </c:pt>
                <c:pt idx="492">
                  <c:v>2271</c:v>
                </c:pt>
                <c:pt idx="493">
                  <c:v>2189</c:v>
                </c:pt>
                <c:pt idx="494">
                  <c:v>2261</c:v>
                </c:pt>
                <c:pt idx="495">
                  <c:v>2204</c:v>
                </c:pt>
                <c:pt idx="496">
                  <c:v>2204</c:v>
                </c:pt>
                <c:pt idx="497">
                  <c:v>2238</c:v>
                </c:pt>
                <c:pt idx="498">
                  <c:v>2414</c:v>
                </c:pt>
                <c:pt idx="499">
                  <c:v>2387</c:v>
                </c:pt>
                <c:pt idx="500">
                  <c:v>2326</c:v>
                </c:pt>
                <c:pt idx="501">
                  <c:v>2037</c:v>
                </c:pt>
                <c:pt idx="502">
                  <c:v>2151</c:v>
                </c:pt>
                <c:pt idx="503">
                  <c:v>2156</c:v>
                </c:pt>
                <c:pt idx="504">
                  <c:v>2134</c:v>
                </c:pt>
                <c:pt idx="505">
                  <c:v>2323</c:v>
                </c:pt>
                <c:pt idx="506">
                  <c:v>2384</c:v>
                </c:pt>
                <c:pt idx="507">
                  <c:v>2357</c:v>
                </c:pt>
                <c:pt idx="508">
                  <c:v>2404</c:v>
                </c:pt>
                <c:pt idx="509">
                  <c:v>2418</c:v>
                </c:pt>
                <c:pt idx="510">
                  <c:v>2332</c:v>
                </c:pt>
                <c:pt idx="511">
                  <c:v>2322</c:v>
                </c:pt>
                <c:pt idx="512">
                  <c:v>2418</c:v>
                </c:pt>
                <c:pt idx="513">
                  <c:v>2536</c:v>
                </c:pt>
                <c:pt idx="514">
                  <c:v>2653</c:v>
                </c:pt>
                <c:pt idx="515">
                  <c:v>2694</c:v>
                </c:pt>
                <c:pt idx="516">
                  <c:v>2677</c:v>
                </c:pt>
                <c:pt idx="517">
                  <c:v>2642</c:v>
                </c:pt>
                <c:pt idx="518">
                  <c:v>2425</c:v>
                </c:pt>
                <c:pt idx="519">
                  <c:v>2433</c:v>
                </c:pt>
                <c:pt idx="520">
                  <c:v>2481</c:v>
                </c:pt>
                <c:pt idx="521">
                  <c:v>2464</c:v>
                </c:pt>
                <c:pt idx="522">
                  <c:v>2422</c:v>
                </c:pt>
                <c:pt idx="523">
                  <c:v>2398</c:v>
                </c:pt>
                <c:pt idx="524">
                  <c:v>2338</c:v>
                </c:pt>
                <c:pt idx="525">
                  <c:v>2253</c:v>
                </c:pt>
                <c:pt idx="526">
                  <c:v>2381</c:v>
                </c:pt>
                <c:pt idx="527">
                  <c:v>2480</c:v>
                </c:pt>
                <c:pt idx="528">
                  <c:v>2507</c:v>
                </c:pt>
                <c:pt idx="529">
                  <c:v>2419</c:v>
                </c:pt>
                <c:pt idx="530">
                  <c:v>2393</c:v>
                </c:pt>
                <c:pt idx="531">
                  <c:v>2416</c:v>
                </c:pt>
                <c:pt idx="532">
                  <c:v>2343</c:v>
                </c:pt>
                <c:pt idx="533">
                  <c:v>2419</c:v>
                </c:pt>
                <c:pt idx="534">
                  <c:v>2467</c:v>
                </c:pt>
                <c:pt idx="535">
                  <c:v>2442</c:v>
                </c:pt>
                <c:pt idx="536">
                  <c:v>2443</c:v>
                </c:pt>
                <c:pt idx="537">
                  <c:v>2494</c:v>
                </c:pt>
                <c:pt idx="538">
                  <c:v>2514</c:v>
                </c:pt>
                <c:pt idx="539">
                  <c:v>2328</c:v>
                </c:pt>
                <c:pt idx="540">
                  <c:v>2467</c:v>
                </c:pt>
                <c:pt idx="541">
                  <c:v>2433</c:v>
                </c:pt>
                <c:pt idx="542">
                  <c:v>2341</c:v>
                </c:pt>
                <c:pt idx="543">
                  <c:v>2253</c:v>
                </c:pt>
                <c:pt idx="544">
                  <c:v>2170</c:v>
                </c:pt>
                <c:pt idx="545">
                  <c:v>2067</c:v>
                </c:pt>
                <c:pt idx="546">
                  <c:v>1886</c:v>
                </c:pt>
                <c:pt idx="547">
                  <c:v>1987</c:v>
                </c:pt>
                <c:pt idx="548">
                  <c:v>2080</c:v>
                </c:pt>
                <c:pt idx="549">
                  <c:v>2075</c:v>
                </c:pt>
                <c:pt idx="550">
                  <c:v>2228</c:v>
                </c:pt>
                <c:pt idx="551">
                  <c:v>2318</c:v>
                </c:pt>
                <c:pt idx="552">
                  <c:v>2369</c:v>
                </c:pt>
                <c:pt idx="553">
                  <c:v>2280</c:v>
                </c:pt>
                <c:pt idx="554">
                  <c:v>2297</c:v>
                </c:pt>
                <c:pt idx="555">
                  <c:v>2115</c:v>
                </c:pt>
                <c:pt idx="556">
                  <c:v>2264</c:v>
                </c:pt>
                <c:pt idx="557">
                  <c:v>2394</c:v>
                </c:pt>
                <c:pt idx="558">
                  <c:v>2451</c:v>
                </c:pt>
                <c:pt idx="559">
                  <c:v>2471</c:v>
                </c:pt>
                <c:pt idx="560">
                  <c:v>2393</c:v>
                </c:pt>
                <c:pt idx="561">
                  <c:v>2495</c:v>
                </c:pt>
                <c:pt idx="562">
                  <c:v>2560</c:v>
                </c:pt>
                <c:pt idx="563">
                  <c:v>2589</c:v>
                </c:pt>
                <c:pt idx="564">
                  <c:v>2575</c:v>
                </c:pt>
                <c:pt idx="565">
                  <c:v>2533</c:v>
                </c:pt>
                <c:pt idx="566">
                  <c:v>2468</c:v>
                </c:pt>
                <c:pt idx="567">
                  <c:v>2341</c:v>
                </c:pt>
                <c:pt idx="568">
                  <c:v>2305</c:v>
                </c:pt>
                <c:pt idx="569">
                  <c:v>2325</c:v>
                </c:pt>
                <c:pt idx="570">
                  <c:v>2318</c:v>
                </c:pt>
                <c:pt idx="571">
                  <c:v>2156</c:v>
                </c:pt>
                <c:pt idx="572">
                  <c:v>2194</c:v>
                </c:pt>
                <c:pt idx="573">
                  <c:v>2057</c:v>
                </c:pt>
                <c:pt idx="574">
                  <c:v>1920</c:v>
                </c:pt>
                <c:pt idx="575">
                  <c:v>1855</c:v>
                </c:pt>
                <c:pt idx="576">
                  <c:v>1959</c:v>
                </c:pt>
                <c:pt idx="577">
                  <c:v>2026</c:v>
                </c:pt>
                <c:pt idx="578">
                  <c:v>2106</c:v>
                </c:pt>
                <c:pt idx="579">
                  <c:v>2159</c:v>
                </c:pt>
                <c:pt idx="580">
                  <c:v>2222</c:v>
                </c:pt>
                <c:pt idx="581">
                  <c:v>2171</c:v>
                </c:pt>
                <c:pt idx="582">
                  <c:v>2312</c:v>
                </c:pt>
                <c:pt idx="583">
                  <c:v>2404</c:v>
                </c:pt>
                <c:pt idx="584">
                  <c:v>2466</c:v>
                </c:pt>
                <c:pt idx="585">
                  <c:v>2385</c:v>
                </c:pt>
                <c:pt idx="586">
                  <c:v>2302</c:v>
                </c:pt>
                <c:pt idx="587">
                  <c:v>2245</c:v>
                </c:pt>
                <c:pt idx="588">
                  <c:v>2208</c:v>
                </c:pt>
                <c:pt idx="589">
                  <c:v>2369</c:v>
                </c:pt>
                <c:pt idx="590">
                  <c:v>2418</c:v>
                </c:pt>
                <c:pt idx="591">
                  <c:v>2455</c:v>
                </c:pt>
                <c:pt idx="592">
                  <c:v>2454</c:v>
                </c:pt>
                <c:pt idx="593">
                  <c:v>2471</c:v>
                </c:pt>
                <c:pt idx="594">
                  <c:v>2464</c:v>
                </c:pt>
                <c:pt idx="595">
                  <c:v>2414</c:v>
                </c:pt>
                <c:pt idx="596">
                  <c:v>2654</c:v>
                </c:pt>
                <c:pt idx="597">
                  <c:v>2544</c:v>
                </c:pt>
                <c:pt idx="598">
                  <c:v>2566</c:v>
                </c:pt>
                <c:pt idx="599">
                  <c:v>2509</c:v>
                </c:pt>
                <c:pt idx="600">
                  <c:v>2681</c:v>
                </c:pt>
                <c:pt idx="601">
                  <c:v>2538</c:v>
                </c:pt>
                <c:pt idx="602">
                  <c:v>2411</c:v>
                </c:pt>
                <c:pt idx="603">
                  <c:v>2492</c:v>
                </c:pt>
                <c:pt idx="604">
                  <c:v>2509</c:v>
                </c:pt>
                <c:pt idx="605">
                  <c:v>2517</c:v>
                </c:pt>
                <c:pt idx="606">
                  <c:v>2418</c:v>
                </c:pt>
                <c:pt idx="607">
                  <c:v>2420</c:v>
                </c:pt>
                <c:pt idx="608">
                  <c:v>2406</c:v>
                </c:pt>
                <c:pt idx="609">
                  <c:v>2312</c:v>
                </c:pt>
                <c:pt idx="610">
                  <c:v>2375</c:v>
                </c:pt>
                <c:pt idx="611">
                  <c:v>2385</c:v>
                </c:pt>
                <c:pt idx="612">
                  <c:v>2422</c:v>
                </c:pt>
                <c:pt idx="613">
                  <c:v>2444</c:v>
                </c:pt>
                <c:pt idx="614">
                  <c:v>2450</c:v>
                </c:pt>
                <c:pt idx="615">
                  <c:v>2427</c:v>
                </c:pt>
                <c:pt idx="616">
                  <c:v>2365</c:v>
                </c:pt>
                <c:pt idx="617">
                  <c:v>2455</c:v>
                </c:pt>
                <c:pt idx="618">
                  <c:v>2605</c:v>
                </c:pt>
                <c:pt idx="619">
                  <c:v>2678</c:v>
                </c:pt>
                <c:pt idx="620">
                  <c:v>2635</c:v>
                </c:pt>
                <c:pt idx="621">
                  <c:v>2428</c:v>
                </c:pt>
                <c:pt idx="622">
                  <c:v>2466</c:v>
                </c:pt>
                <c:pt idx="623">
                  <c:v>2328</c:v>
                </c:pt>
                <c:pt idx="624">
                  <c:v>2384</c:v>
                </c:pt>
                <c:pt idx="625">
                  <c:v>2457</c:v>
                </c:pt>
                <c:pt idx="626">
                  <c:v>2541</c:v>
                </c:pt>
                <c:pt idx="627">
                  <c:v>2606</c:v>
                </c:pt>
                <c:pt idx="628">
                  <c:v>2700</c:v>
                </c:pt>
                <c:pt idx="629">
                  <c:v>2641</c:v>
                </c:pt>
                <c:pt idx="630">
                  <c:v>2507</c:v>
                </c:pt>
                <c:pt idx="631">
                  <c:v>2625</c:v>
                </c:pt>
                <c:pt idx="632">
                  <c:v>2703</c:v>
                </c:pt>
                <c:pt idx="633">
                  <c:v>2691</c:v>
                </c:pt>
                <c:pt idx="634">
                  <c:v>2778</c:v>
                </c:pt>
                <c:pt idx="635">
                  <c:v>2741</c:v>
                </c:pt>
                <c:pt idx="636">
                  <c:v>2696</c:v>
                </c:pt>
                <c:pt idx="637">
                  <c:v>2626</c:v>
                </c:pt>
                <c:pt idx="638">
                  <c:v>2739</c:v>
                </c:pt>
                <c:pt idx="639">
                  <c:v>2759</c:v>
                </c:pt>
                <c:pt idx="640">
                  <c:v>2649</c:v>
                </c:pt>
                <c:pt idx="641">
                  <c:v>2682</c:v>
                </c:pt>
                <c:pt idx="642">
                  <c:v>2713</c:v>
                </c:pt>
                <c:pt idx="643">
                  <c:v>2761</c:v>
                </c:pt>
                <c:pt idx="644">
                  <c:v>2615</c:v>
                </c:pt>
                <c:pt idx="645">
                  <c:v>2671</c:v>
                </c:pt>
                <c:pt idx="646">
                  <c:v>2739</c:v>
                </c:pt>
                <c:pt idx="647">
                  <c:v>2728</c:v>
                </c:pt>
                <c:pt idx="648">
                  <c:v>2676</c:v>
                </c:pt>
                <c:pt idx="649">
                  <c:v>2656</c:v>
                </c:pt>
                <c:pt idx="650">
                  <c:v>2695</c:v>
                </c:pt>
                <c:pt idx="651">
                  <c:v>2681</c:v>
                </c:pt>
                <c:pt idx="652">
                  <c:v>2747</c:v>
                </c:pt>
                <c:pt idx="653">
                  <c:v>2689</c:v>
                </c:pt>
                <c:pt idx="654">
                  <c:v>2587</c:v>
                </c:pt>
                <c:pt idx="655">
                  <c:v>2548</c:v>
                </c:pt>
                <c:pt idx="656">
                  <c:v>2651</c:v>
                </c:pt>
                <c:pt idx="657">
                  <c:v>2672</c:v>
                </c:pt>
                <c:pt idx="658">
                  <c:v>2525</c:v>
                </c:pt>
                <c:pt idx="659">
                  <c:v>2691</c:v>
                </c:pt>
                <c:pt idx="660">
                  <c:v>2740</c:v>
                </c:pt>
                <c:pt idx="661">
                  <c:v>2650</c:v>
                </c:pt>
                <c:pt idx="662">
                  <c:v>2681</c:v>
                </c:pt>
                <c:pt idx="663">
                  <c:v>2770</c:v>
                </c:pt>
                <c:pt idx="664">
                  <c:v>2781</c:v>
                </c:pt>
                <c:pt idx="665">
                  <c:v>2654</c:v>
                </c:pt>
                <c:pt idx="666">
                  <c:v>2765</c:v>
                </c:pt>
                <c:pt idx="667">
                  <c:v>2789</c:v>
                </c:pt>
                <c:pt idx="668">
                  <c:v>2827</c:v>
                </c:pt>
                <c:pt idx="669">
                  <c:v>2821</c:v>
                </c:pt>
                <c:pt idx="670">
                  <c:v>2835</c:v>
                </c:pt>
                <c:pt idx="671">
                  <c:v>2755</c:v>
                </c:pt>
                <c:pt idx="672">
                  <c:v>2627</c:v>
                </c:pt>
                <c:pt idx="673">
                  <c:v>2739</c:v>
                </c:pt>
                <c:pt idx="674">
                  <c:v>2838</c:v>
                </c:pt>
                <c:pt idx="675">
                  <c:v>2845</c:v>
                </c:pt>
                <c:pt idx="676">
                  <c:v>2877</c:v>
                </c:pt>
                <c:pt idx="677">
                  <c:v>2889</c:v>
                </c:pt>
                <c:pt idx="678">
                  <c:v>2813</c:v>
                </c:pt>
                <c:pt idx="679">
                  <c:v>2694</c:v>
                </c:pt>
                <c:pt idx="680">
                  <c:v>2772</c:v>
                </c:pt>
                <c:pt idx="681">
                  <c:v>2822</c:v>
                </c:pt>
                <c:pt idx="682">
                  <c:v>2855</c:v>
                </c:pt>
                <c:pt idx="683">
                  <c:v>2932</c:v>
                </c:pt>
                <c:pt idx="684">
                  <c:v>2936</c:v>
                </c:pt>
                <c:pt idx="685">
                  <c:v>2956</c:v>
                </c:pt>
                <c:pt idx="686">
                  <c:v>2836</c:v>
                </c:pt>
                <c:pt idx="687">
                  <c:v>2888</c:v>
                </c:pt>
                <c:pt idx="688">
                  <c:v>2968</c:v>
                </c:pt>
                <c:pt idx="689">
                  <c:v>2961</c:v>
                </c:pt>
                <c:pt idx="690">
                  <c:v>2862</c:v>
                </c:pt>
                <c:pt idx="691">
                  <c:v>2766</c:v>
                </c:pt>
                <c:pt idx="692">
                  <c:v>2767</c:v>
                </c:pt>
                <c:pt idx="693">
                  <c:v>2708</c:v>
                </c:pt>
                <c:pt idx="694">
                  <c:v>2834</c:v>
                </c:pt>
                <c:pt idx="695">
                  <c:v>2864</c:v>
                </c:pt>
                <c:pt idx="696">
                  <c:v>2877</c:v>
                </c:pt>
                <c:pt idx="697">
                  <c:v>2810</c:v>
                </c:pt>
                <c:pt idx="698">
                  <c:v>2694</c:v>
                </c:pt>
                <c:pt idx="699">
                  <c:v>2777</c:v>
                </c:pt>
                <c:pt idx="700">
                  <c:v>2593</c:v>
                </c:pt>
                <c:pt idx="701">
                  <c:v>2798</c:v>
                </c:pt>
                <c:pt idx="702">
                  <c:v>2835</c:v>
                </c:pt>
                <c:pt idx="703">
                  <c:v>2758</c:v>
                </c:pt>
                <c:pt idx="704">
                  <c:v>2693</c:v>
                </c:pt>
                <c:pt idx="705">
                  <c:v>2587</c:v>
                </c:pt>
                <c:pt idx="706">
                  <c:v>2709</c:v>
                </c:pt>
                <c:pt idx="707">
                  <c:v>2620</c:v>
                </c:pt>
                <c:pt idx="708">
                  <c:v>2602</c:v>
                </c:pt>
                <c:pt idx="709">
                  <c:v>2293</c:v>
                </c:pt>
                <c:pt idx="710">
                  <c:v>2415</c:v>
                </c:pt>
                <c:pt idx="711">
                  <c:v>2585</c:v>
                </c:pt>
                <c:pt idx="712">
                  <c:v>2634</c:v>
                </c:pt>
                <c:pt idx="713">
                  <c:v>2650</c:v>
                </c:pt>
                <c:pt idx="714">
                  <c:v>2483</c:v>
                </c:pt>
                <c:pt idx="715">
                  <c:v>2587</c:v>
                </c:pt>
                <c:pt idx="716">
                  <c:v>2690</c:v>
                </c:pt>
                <c:pt idx="717">
                  <c:v>2759</c:v>
                </c:pt>
                <c:pt idx="718">
                  <c:v>2785</c:v>
                </c:pt>
                <c:pt idx="719">
                  <c:v>2677</c:v>
                </c:pt>
                <c:pt idx="720">
                  <c:v>2625</c:v>
                </c:pt>
                <c:pt idx="721">
                  <c:v>2287</c:v>
                </c:pt>
                <c:pt idx="722">
                  <c:v>2386</c:v>
                </c:pt>
                <c:pt idx="723">
                  <c:v>2225</c:v>
                </c:pt>
                <c:pt idx="724">
                  <c:v>2021</c:v>
                </c:pt>
                <c:pt idx="725">
                  <c:v>1873</c:v>
                </c:pt>
                <c:pt idx="726">
                  <c:v>1817</c:v>
                </c:pt>
                <c:pt idx="727">
                  <c:v>1817</c:v>
                </c:pt>
                <c:pt idx="728">
                  <c:v>1803</c:v>
                </c:pt>
                <c:pt idx="729">
                  <c:v>1805</c:v>
                </c:pt>
                <c:pt idx="730">
                  <c:v>1854</c:v>
                </c:pt>
                <c:pt idx="731">
                  <c:v>1884</c:v>
                </c:pt>
                <c:pt idx="732">
                  <c:v>1961</c:v>
                </c:pt>
                <c:pt idx="733">
                  <c:v>1946</c:v>
                </c:pt>
                <c:pt idx="734">
                  <c:v>1981</c:v>
                </c:pt>
                <c:pt idx="735">
                  <c:v>1926</c:v>
                </c:pt>
                <c:pt idx="736">
                  <c:v>1973</c:v>
                </c:pt>
                <c:pt idx="737">
                  <c:v>1910</c:v>
                </c:pt>
                <c:pt idx="738">
                  <c:v>1916</c:v>
                </c:pt>
                <c:pt idx="739">
                  <c:v>1924</c:v>
                </c:pt>
                <c:pt idx="740">
                  <c:v>1947</c:v>
                </c:pt>
                <c:pt idx="741">
                  <c:v>2009</c:v>
                </c:pt>
                <c:pt idx="742">
                  <c:v>1994</c:v>
                </c:pt>
                <c:pt idx="743">
                  <c:v>2036</c:v>
                </c:pt>
                <c:pt idx="744">
                  <c:v>2062</c:v>
                </c:pt>
                <c:pt idx="745">
                  <c:v>2042</c:v>
                </c:pt>
                <c:pt idx="746">
                  <c:v>2071</c:v>
                </c:pt>
                <c:pt idx="747">
                  <c:v>2059</c:v>
                </c:pt>
                <c:pt idx="748">
                  <c:v>2036</c:v>
                </c:pt>
                <c:pt idx="749">
                  <c:v>2004</c:v>
                </c:pt>
                <c:pt idx="750">
                  <c:v>2007</c:v>
                </c:pt>
                <c:pt idx="751">
                  <c:v>1992</c:v>
                </c:pt>
                <c:pt idx="752">
                  <c:v>2034</c:v>
                </c:pt>
                <c:pt idx="753">
                  <c:v>2036</c:v>
                </c:pt>
                <c:pt idx="754">
                  <c:v>2017</c:v>
                </c:pt>
                <c:pt idx="755">
                  <c:v>1954</c:v>
                </c:pt>
                <c:pt idx="756">
                  <c:v>1882</c:v>
                </c:pt>
                <c:pt idx="757">
                  <c:v>1841</c:v>
                </c:pt>
                <c:pt idx="758">
                  <c:v>1938</c:v>
                </c:pt>
                <c:pt idx="759">
                  <c:v>1991</c:v>
                </c:pt>
                <c:pt idx="760">
                  <c:v>2065</c:v>
                </c:pt>
                <c:pt idx="761">
                  <c:v>1974</c:v>
                </c:pt>
                <c:pt idx="762">
                  <c:v>2009</c:v>
                </c:pt>
                <c:pt idx="763">
                  <c:v>1967</c:v>
                </c:pt>
                <c:pt idx="764">
                  <c:v>2011</c:v>
                </c:pt>
                <c:pt idx="765">
                  <c:v>2084</c:v>
                </c:pt>
                <c:pt idx="766">
                  <c:v>2079</c:v>
                </c:pt>
                <c:pt idx="767">
                  <c:v>2125</c:v>
                </c:pt>
                <c:pt idx="768">
                  <c:v>2247</c:v>
                </c:pt>
                <c:pt idx="769">
                  <c:v>2314</c:v>
                </c:pt>
                <c:pt idx="770">
                  <c:v>2134</c:v>
                </c:pt>
                <c:pt idx="771">
                  <c:v>2115</c:v>
                </c:pt>
                <c:pt idx="772">
                  <c:v>2312</c:v>
                </c:pt>
                <c:pt idx="773">
                  <c:v>2361</c:v>
                </c:pt>
                <c:pt idx="774">
                  <c:v>2395</c:v>
                </c:pt>
                <c:pt idx="775">
                  <c:v>2426</c:v>
                </c:pt>
                <c:pt idx="776">
                  <c:v>2411</c:v>
                </c:pt>
                <c:pt idx="777">
                  <c:v>2313</c:v>
                </c:pt>
                <c:pt idx="778">
                  <c:v>2322</c:v>
                </c:pt>
                <c:pt idx="779">
                  <c:v>2285</c:v>
                </c:pt>
                <c:pt idx="780">
                  <c:v>2229</c:v>
                </c:pt>
                <c:pt idx="781">
                  <c:v>2237</c:v>
                </c:pt>
                <c:pt idx="782">
                  <c:v>2337</c:v>
                </c:pt>
                <c:pt idx="783">
                  <c:v>2446</c:v>
                </c:pt>
                <c:pt idx="784">
                  <c:v>2485</c:v>
                </c:pt>
                <c:pt idx="785">
                  <c:v>2531</c:v>
                </c:pt>
                <c:pt idx="786">
                  <c:v>2555</c:v>
                </c:pt>
                <c:pt idx="787">
                  <c:v>2452</c:v>
                </c:pt>
                <c:pt idx="788">
                  <c:v>2267</c:v>
                </c:pt>
                <c:pt idx="789">
                  <c:v>2258</c:v>
                </c:pt>
                <c:pt idx="790">
                  <c:v>2280</c:v>
                </c:pt>
                <c:pt idx="791">
                  <c:v>2150</c:v>
                </c:pt>
                <c:pt idx="792">
                  <c:v>2224</c:v>
                </c:pt>
                <c:pt idx="793">
                  <c:v>2226</c:v>
                </c:pt>
                <c:pt idx="794">
                  <c:v>2188</c:v>
                </c:pt>
                <c:pt idx="795">
                  <c:v>2127</c:v>
                </c:pt>
                <c:pt idx="796">
                  <c:v>2054</c:v>
                </c:pt>
                <c:pt idx="797">
                  <c:v>2081</c:v>
                </c:pt>
                <c:pt idx="798">
                  <c:v>2054</c:v>
                </c:pt>
                <c:pt idx="799">
                  <c:v>2219</c:v>
                </c:pt>
                <c:pt idx="800">
                  <c:v>2342</c:v>
                </c:pt>
                <c:pt idx="801">
                  <c:v>2415</c:v>
                </c:pt>
                <c:pt idx="802">
                  <c:v>2394</c:v>
                </c:pt>
                <c:pt idx="803">
                  <c:v>2366</c:v>
                </c:pt>
                <c:pt idx="804">
                  <c:v>2322</c:v>
                </c:pt>
                <c:pt idx="805">
                  <c:v>2229</c:v>
                </c:pt>
                <c:pt idx="806">
                  <c:v>2322</c:v>
                </c:pt>
                <c:pt idx="807">
                  <c:v>2357</c:v>
                </c:pt>
                <c:pt idx="808">
                  <c:v>2348</c:v>
                </c:pt>
                <c:pt idx="809">
                  <c:v>2355</c:v>
                </c:pt>
                <c:pt idx="810">
                  <c:v>2349</c:v>
                </c:pt>
                <c:pt idx="811">
                  <c:v>2318</c:v>
                </c:pt>
                <c:pt idx="812">
                  <c:v>2224</c:v>
                </c:pt>
                <c:pt idx="813">
                  <c:v>2309</c:v>
                </c:pt>
                <c:pt idx="814">
                  <c:v>2444</c:v>
                </c:pt>
                <c:pt idx="815">
                  <c:v>2518</c:v>
                </c:pt>
                <c:pt idx="816">
                  <c:v>2505</c:v>
                </c:pt>
                <c:pt idx="817">
                  <c:v>2458</c:v>
                </c:pt>
                <c:pt idx="818">
                  <c:v>2453</c:v>
                </c:pt>
                <c:pt idx="819">
                  <c:v>2378</c:v>
                </c:pt>
                <c:pt idx="820">
                  <c:v>2483</c:v>
                </c:pt>
                <c:pt idx="821">
                  <c:v>2574</c:v>
                </c:pt>
                <c:pt idx="822">
                  <c:v>2587</c:v>
                </c:pt>
                <c:pt idx="823">
                  <c:v>2607</c:v>
                </c:pt>
                <c:pt idx="824">
                  <c:v>2568</c:v>
                </c:pt>
                <c:pt idx="825">
                  <c:v>2457</c:v>
                </c:pt>
                <c:pt idx="826">
                  <c:v>2097</c:v>
                </c:pt>
                <c:pt idx="827">
                  <c:v>2198</c:v>
                </c:pt>
                <c:pt idx="828">
                  <c:v>2282</c:v>
                </c:pt>
                <c:pt idx="829">
                  <c:v>2355</c:v>
                </c:pt>
                <c:pt idx="830">
                  <c:v>2471</c:v>
                </c:pt>
                <c:pt idx="831">
                  <c:v>2455</c:v>
                </c:pt>
                <c:pt idx="832">
                  <c:v>2325</c:v>
                </c:pt>
                <c:pt idx="833">
                  <c:v>2066</c:v>
                </c:pt>
                <c:pt idx="834">
                  <c:v>2375</c:v>
                </c:pt>
                <c:pt idx="835">
                  <c:v>2555</c:v>
                </c:pt>
                <c:pt idx="836">
                  <c:v>2538</c:v>
                </c:pt>
                <c:pt idx="837">
                  <c:v>2535</c:v>
                </c:pt>
                <c:pt idx="838">
                  <c:v>2559</c:v>
                </c:pt>
                <c:pt idx="839">
                  <c:v>2658</c:v>
                </c:pt>
                <c:pt idx="840">
                  <c:v>2492</c:v>
                </c:pt>
                <c:pt idx="841">
                  <c:v>2391</c:v>
                </c:pt>
                <c:pt idx="842">
                  <c:v>2314</c:v>
                </c:pt>
                <c:pt idx="843">
                  <c:v>2480</c:v>
                </c:pt>
                <c:pt idx="844">
                  <c:v>2536</c:v>
                </c:pt>
                <c:pt idx="845">
                  <c:v>2578</c:v>
                </c:pt>
                <c:pt idx="846">
                  <c:v>2588</c:v>
                </c:pt>
                <c:pt idx="847">
                  <c:v>2532</c:v>
                </c:pt>
                <c:pt idx="848">
                  <c:v>2673</c:v>
                </c:pt>
                <c:pt idx="849">
                  <c:v>2728</c:v>
                </c:pt>
                <c:pt idx="850">
                  <c:v>2654</c:v>
                </c:pt>
                <c:pt idx="851">
                  <c:v>2585</c:v>
                </c:pt>
                <c:pt idx="852">
                  <c:v>2660</c:v>
                </c:pt>
                <c:pt idx="853">
                  <c:v>2592</c:v>
                </c:pt>
                <c:pt idx="854">
                  <c:v>2495</c:v>
                </c:pt>
                <c:pt idx="855">
                  <c:v>2435</c:v>
                </c:pt>
                <c:pt idx="856">
                  <c:v>2397</c:v>
                </c:pt>
                <c:pt idx="857">
                  <c:v>2378</c:v>
                </c:pt>
                <c:pt idx="858">
                  <c:v>2283</c:v>
                </c:pt>
                <c:pt idx="859">
                  <c:v>2436</c:v>
                </c:pt>
                <c:pt idx="860">
                  <c:v>2497</c:v>
                </c:pt>
                <c:pt idx="861">
                  <c:v>2424</c:v>
                </c:pt>
                <c:pt idx="862">
                  <c:v>2402</c:v>
                </c:pt>
                <c:pt idx="863">
                  <c:v>2341</c:v>
                </c:pt>
                <c:pt idx="864">
                  <c:v>2205</c:v>
                </c:pt>
                <c:pt idx="865">
                  <c:v>2153</c:v>
                </c:pt>
                <c:pt idx="866">
                  <c:v>2194</c:v>
                </c:pt>
                <c:pt idx="867">
                  <c:v>2123</c:v>
                </c:pt>
                <c:pt idx="868">
                  <c:v>2075</c:v>
                </c:pt>
                <c:pt idx="869">
                  <c:v>2280</c:v>
                </c:pt>
                <c:pt idx="870">
                  <c:v>2293</c:v>
                </c:pt>
                <c:pt idx="871">
                  <c:v>2183</c:v>
                </c:pt>
                <c:pt idx="872">
                  <c:v>2135</c:v>
                </c:pt>
                <c:pt idx="873">
                  <c:v>2150</c:v>
                </c:pt>
                <c:pt idx="874">
                  <c:v>2132</c:v>
                </c:pt>
                <c:pt idx="875">
                  <c:v>2051</c:v>
                </c:pt>
                <c:pt idx="876">
                  <c:v>2171</c:v>
                </c:pt>
                <c:pt idx="877">
                  <c:v>2303</c:v>
                </c:pt>
                <c:pt idx="878">
                  <c:v>2377</c:v>
                </c:pt>
                <c:pt idx="879">
                  <c:v>2365</c:v>
                </c:pt>
                <c:pt idx="880">
                  <c:v>2332</c:v>
                </c:pt>
                <c:pt idx="881">
                  <c:v>2329</c:v>
                </c:pt>
                <c:pt idx="882">
                  <c:v>2198</c:v>
                </c:pt>
                <c:pt idx="883">
                  <c:v>2345</c:v>
                </c:pt>
                <c:pt idx="884">
                  <c:v>2481</c:v>
                </c:pt>
                <c:pt idx="885">
                  <c:v>2545</c:v>
                </c:pt>
                <c:pt idx="886">
                  <c:v>2579</c:v>
                </c:pt>
                <c:pt idx="887">
                  <c:v>2633</c:v>
                </c:pt>
                <c:pt idx="888">
                  <c:v>2657</c:v>
                </c:pt>
                <c:pt idx="889">
                  <c:v>2469</c:v>
                </c:pt>
                <c:pt idx="890">
                  <c:v>2543</c:v>
                </c:pt>
                <c:pt idx="891">
                  <c:v>2692</c:v>
                </c:pt>
                <c:pt idx="892">
                  <c:v>2803</c:v>
                </c:pt>
                <c:pt idx="893">
                  <c:v>2772</c:v>
                </c:pt>
                <c:pt idx="894">
                  <c:v>2722</c:v>
                </c:pt>
                <c:pt idx="895">
                  <c:v>2688</c:v>
                </c:pt>
                <c:pt idx="896">
                  <c:v>2541</c:v>
                </c:pt>
                <c:pt idx="897">
                  <c:v>2566</c:v>
                </c:pt>
                <c:pt idx="898">
                  <c:v>2606</c:v>
                </c:pt>
                <c:pt idx="899">
                  <c:v>2651</c:v>
                </c:pt>
                <c:pt idx="900">
                  <c:v>2527</c:v>
                </c:pt>
                <c:pt idx="901">
                  <c:v>2555</c:v>
                </c:pt>
                <c:pt idx="902">
                  <c:v>2650</c:v>
                </c:pt>
                <c:pt idx="903">
                  <c:v>2540</c:v>
                </c:pt>
                <c:pt idx="904">
                  <c:v>2502</c:v>
                </c:pt>
                <c:pt idx="905">
                  <c:v>2454</c:v>
                </c:pt>
                <c:pt idx="906">
                  <c:v>2365</c:v>
                </c:pt>
                <c:pt idx="907">
                  <c:v>2457</c:v>
                </c:pt>
                <c:pt idx="908">
                  <c:v>2515</c:v>
                </c:pt>
                <c:pt idx="909">
                  <c:v>2433</c:v>
                </c:pt>
                <c:pt idx="910">
                  <c:v>2424</c:v>
                </c:pt>
                <c:pt idx="911">
                  <c:v>2633</c:v>
                </c:pt>
                <c:pt idx="912">
                  <c:v>2652</c:v>
                </c:pt>
                <c:pt idx="913">
                  <c:v>2645</c:v>
                </c:pt>
                <c:pt idx="914">
                  <c:v>2557</c:v>
                </c:pt>
                <c:pt idx="915">
                  <c:v>2486</c:v>
                </c:pt>
                <c:pt idx="916">
                  <c:v>2560</c:v>
                </c:pt>
                <c:pt idx="917">
                  <c:v>2458</c:v>
                </c:pt>
                <c:pt idx="918">
                  <c:v>2606</c:v>
                </c:pt>
                <c:pt idx="919">
                  <c:v>2702</c:v>
                </c:pt>
                <c:pt idx="920">
                  <c:v>2784</c:v>
                </c:pt>
                <c:pt idx="921">
                  <c:v>2831</c:v>
                </c:pt>
                <c:pt idx="922">
                  <c:v>2840</c:v>
                </c:pt>
                <c:pt idx="923">
                  <c:v>2793</c:v>
                </c:pt>
                <c:pt idx="924">
                  <c:v>2575</c:v>
                </c:pt>
                <c:pt idx="925">
                  <c:v>2643</c:v>
                </c:pt>
                <c:pt idx="926">
                  <c:v>2670</c:v>
                </c:pt>
                <c:pt idx="927">
                  <c:v>2533</c:v>
                </c:pt>
                <c:pt idx="928">
                  <c:v>2532</c:v>
                </c:pt>
                <c:pt idx="929">
                  <c:v>2598</c:v>
                </c:pt>
                <c:pt idx="930">
                  <c:v>2663</c:v>
                </c:pt>
                <c:pt idx="931">
                  <c:v>2555</c:v>
                </c:pt>
                <c:pt idx="932">
                  <c:v>2645</c:v>
                </c:pt>
                <c:pt idx="933">
                  <c:v>2685</c:v>
                </c:pt>
                <c:pt idx="934">
                  <c:v>2637</c:v>
                </c:pt>
                <c:pt idx="935">
                  <c:v>2612</c:v>
                </c:pt>
                <c:pt idx="936">
                  <c:v>2561</c:v>
                </c:pt>
                <c:pt idx="937">
                  <c:v>2501</c:v>
                </c:pt>
                <c:pt idx="938">
                  <c:v>2368</c:v>
                </c:pt>
                <c:pt idx="939">
                  <c:v>2468</c:v>
                </c:pt>
                <c:pt idx="940">
                  <c:v>2557</c:v>
                </c:pt>
                <c:pt idx="941">
                  <c:v>2606</c:v>
                </c:pt>
                <c:pt idx="942">
                  <c:v>2639</c:v>
                </c:pt>
                <c:pt idx="943">
                  <c:v>2651</c:v>
                </c:pt>
                <c:pt idx="944">
                  <c:v>2655</c:v>
                </c:pt>
                <c:pt idx="945">
                  <c:v>2545</c:v>
                </c:pt>
                <c:pt idx="946">
                  <c:v>2636</c:v>
                </c:pt>
                <c:pt idx="947">
                  <c:v>2669</c:v>
                </c:pt>
                <c:pt idx="948">
                  <c:v>2673</c:v>
                </c:pt>
                <c:pt idx="949">
                  <c:v>2627</c:v>
                </c:pt>
                <c:pt idx="950">
                  <c:v>2669</c:v>
                </c:pt>
                <c:pt idx="951">
                  <c:v>2647</c:v>
                </c:pt>
                <c:pt idx="952">
                  <c:v>2549</c:v>
                </c:pt>
                <c:pt idx="953">
                  <c:v>2641</c:v>
                </c:pt>
                <c:pt idx="954">
                  <c:v>2635</c:v>
                </c:pt>
                <c:pt idx="955">
                  <c:v>2608</c:v>
                </c:pt>
                <c:pt idx="956">
                  <c:v>2654</c:v>
                </c:pt>
                <c:pt idx="957">
                  <c:v>2582</c:v>
                </c:pt>
                <c:pt idx="958">
                  <c:v>2215</c:v>
                </c:pt>
                <c:pt idx="959">
                  <c:v>2091</c:v>
                </c:pt>
                <c:pt idx="960">
                  <c:v>2107</c:v>
                </c:pt>
                <c:pt idx="961">
                  <c:v>2326</c:v>
                </c:pt>
                <c:pt idx="962">
                  <c:v>2444</c:v>
                </c:pt>
                <c:pt idx="963">
                  <c:v>2480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5F-46B5-B26A-5DBEF6065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175805"/>
        <c:axId val="52550718"/>
      </c:lineChart>
      <c:lineChart>
        <c:grouping val="standard"/>
        <c:varyColors val="0"/>
        <c:ser>
          <c:idx val="1"/>
          <c:order val="1"/>
          <c:tx>
            <c:strRef>
              <c:f>Sheet23!$J$1</c:f>
              <c:strCache>
                <c:ptCount val="1"/>
                <c:pt idx="0">
                  <c:v>MarketShare</c:v>
                </c:pt>
              </c:strCache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numRef>
              <c:f>Sheet23!$A$2:$A$1000</c:f>
              <c:numCache>
                <c:formatCode>yyyy\-mm\-dd</c:formatCode>
                <c:ptCount val="999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  <c:pt idx="30">
                  <c:v>43221</c:v>
                </c:pt>
                <c:pt idx="31">
                  <c:v>43222</c:v>
                </c:pt>
                <c:pt idx="32">
                  <c:v>43223</c:v>
                </c:pt>
                <c:pt idx="33">
                  <c:v>43224</c:v>
                </c:pt>
                <c:pt idx="34">
                  <c:v>43225</c:v>
                </c:pt>
                <c:pt idx="35">
                  <c:v>43226</c:v>
                </c:pt>
                <c:pt idx="36">
                  <c:v>43227</c:v>
                </c:pt>
                <c:pt idx="37">
                  <c:v>43228</c:v>
                </c:pt>
                <c:pt idx="38">
                  <c:v>43229</c:v>
                </c:pt>
                <c:pt idx="39">
                  <c:v>43230</c:v>
                </c:pt>
                <c:pt idx="40">
                  <c:v>43231</c:v>
                </c:pt>
                <c:pt idx="41">
                  <c:v>43232</c:v>
                </c:pt>
                <c:pt idx="42">
                  <c:v>43233</c:v>
                </c:pt>
                <c:pt idx="43">
                  <c:v>43234</c:v>
                </c:pt>
                <c:pt idx="44">
                  <c:v>43235</c:v>
                </c:pt>
                <c:pt idx="45">
                  <c:v>43236</c:v>
                </c:pt>
                <c:pt idx="46">
                  <c:v>43237</c:v>
                </c:pt>
                <c:pt idx="47">
                  <c:v>43238</c:v>
                </c:pt>
                <c:pt idx="48">
                  <c:v>43239</c:v>
                </c:pt>
                <c:pt idx="49">
                  <c:v>43240</c:v>
                </c:pt>
                <c:pt idx="50">
                  <c:v>43241</c:v>
                </c:pt>
                <c:pt idx="51">
                  <c:v>43242</c:v>
                </c:pt>
                <c:pt idx="52">
                  <c:v>43243</c:v>
                </c:pt>
                <c:pt idx="53">
                  <c:v>43244</c:v>
                </c:pt>
                <c:pt idx="54">
                  <c:v>43245</c:v>
                </c:pt>
                <c:pt idx="55">
                  <c:v>43246</c:v>
                </c:pt>
                <c:pt idx="56">
                  <c:v>43247</c:v>
                </c:pt>
                <c:pt idx="57">
                  <c:v>43248</c:v>
                </c:pt>
                <c:pt idx="58">
                  <c:v>43249</c:v>
                </c:pt>
                <c:pt idx="59">
                  <c:v>43250</c:v>
                </c:pt>
                <c:pt idx="60">
                  <c:v>43251</c:v>
                </c:pt>
                <c:pt idx="61">
                  <c:v>43252</c:v>
                </c:pt>
                <c:pt idx="62">
                  <c:v>43253</c:v>
                </c:pt>
                <c:pt idx="63">
                  <c:v>43254</c:v>
                </c:pt>
                <c:pt idx="64">
                  <c:v>43255</c:v>
                </c:pt>
                <c:pt idx="65">
                  <c:v>43256</c:v>
                </c:pt>
                <c:pt idx="66">
                  <c:v>43257</c:v>
                </c:pt>
                <c:pt idx="67">
                  <c:v>43258</c:v>
                </c:pt>
                <c:pt idx="68">
                  <c:v>43259</c:v>
                </c:pt>
                <c:pt idx="69">
                  <c:v>43260</c:v>
                </c:pt>
                <c:pt idx="70">
                  <c:v>43261</c:v>
                </c:pt>
                <c:pt idx="71">
                  <c:v>43262</c:v>
                </c:pt>
                <c:pt idx="72">
                  <c:v>43263</c:v>
                </c:pt>
                <c:pt idx="73">
                  <c:v>43264</c:v>
                </c:pt>
                <c:pt idx="74">
                  <c:v>43265</c:v>
                </c:pt>
                <c:pt idx="75">
                  <c:v>43266</c:v>
                </c:pt>
                <c:pt idx="76">
                  <c:v>43267</c:v>
                </c:pt>
                <c:pt idx="77">
                  <c:v>43268</c:v>
                </c:pt>
                <c:pt idx="78">
                  <c:v>43269</c:v>
                </c:pt>
                <c:pt idx="79">
                  <c:v>43270</c:v>
                </c:pt>
                <c:pt idx="80">
                  <c:v>43271</c:v>
                </c:pt>
                <c:pt idx="81">
                  <c:v>43272</c:v>
                </c:pt>
                <c:pt idx="82">
                  <c:v>43273</c:v>
                </c:pt>
                <c:pt idx="83">
                  <c:v>43274</c:v>
                </c:pt>
                <c:pt idx="84">
                  <c:v>43275</c:v>
                </c:pt>
                <c:pt idx="85">
                  <c:v>43276</c:v>
                </c:pt>
                <c:pt idx="86">
                  <c:v>43277</c:v>
                </c:pt>
                <c:pt idx="87">
                  <c:v>43278</c:v>
                </c:pt>
                <c:pt idx="88">
                  <c:v>43279</c:v>
                </c:pt>
                <c:pt idx="89">
                  <c:v>43280</c:v>
                </c:pt>
                <c:pt idx="90">
                  <c:v>43281</c:v>
                </c:pt>
                <c:pt idx="91">
                  <c:v>43282</c:v>
                </c:pt>
                <c:pt idx="92">
                  <c:v>43283</c:v>
                </c:pt>
                <c:pt idx="93">
                  <c:v>43284</c:v>
                </c:pt>
                <c:pt idx="94">
                  <c:v>43285</c:v>
                </c:pt>
                <c:pt idx="95">
                  <c:v>43286</c:v>
                </c:pt>
                <c:pt idx="96">
                  <c:v>43287</c:v>
                </c:pt>
                <c:pt idx="97">
                  <c:v>43288</c:v>
                </c:pt>
                <c:pt idx="98">
                  <c:v>43289</c:v>
                </c:pt>
                <c:pt idx="99">
                  <c:v>43290</c:v>
                </c:pt>
                <c:pt idx="100">
                  <c:v>43291</c:v>
                </c:pt>
                <c:pt idx="101">
                  <c:v>43292</c:v>
                </c:pt>
                <c:pt idx="102">
                  <c:v>43293</c:v>
                </c:pt>
                <c:pt idx="103">
                  <c:v>43294</c:v>
                </c:pt>
                <c:pt idx="104">
                  <c:v>43295</c:v>
                </c:pt>
                <c:pt idx="105">
                  <c:v>43296</c:v>
                </c:pt>
                <c:pt idx="106">
                  <c:v>43297</c:v>
                </c:pt>
                <c:pt idx="107">
                  <c:v>43298</c:v>
                </c:pt>
                <c:pt idx="108">
                  <c:v>43299</c:v>
                </c:pt>
                <c:pt idx="109">
                  <c:v>43300</c:v>
                </c:pt>
                <c:pt idx="110">
                  <c:v>43301</c:v>
                </c:pt>
                <c:pt idx="111">
                  <c:v>43302</c:v>
                </c:pt>
                <c:pt idx="112">
                  <c:v>43303</c:v>
                </c:pt>
                <c:pt idx="113">
                  <c:v>43304</c:v>
                </c:pt>
                <c:pt idx="114">
                  <c:v>43305</c:v>
                </c:pt>
                <c:pt idx="115">
                  <c:v>43306</c:v>
                </c:pt>
                <c:pt idx="116">
                  <c:v>43307</c:v>
                </c:pt>
                <c:pt idx="117">
                  <c:v>43308</c:v>
                </c:pt>
                <c:pt idx="118">
                  <c:v>43309</c:v>
                </c:pt>
                <c:pt idx="119">
                  <c:v>43310</c:v>
                </c:pt>
                <c:pt idx="120">
                  <c:v>43311</c:v>
                </c:pt>
                <c:pt idx="121">
                  <c:v>43312</c:v>
                </c:pt>
                <c:pt idx="122">
                  <c:v>43313</c:v>
                </c:pt>
                <c:pt idx="123">
                  <c:v>43314</c:v>
                </c:pt>
                <c:pt idx="124">
                  <c:v>43315</c:v>
                </c:pt>
                <c:pt idx="125">
                  <c:v>43316</c:v>
                </c:pt>
                <c:pt idx="126">
                  <c:v>43317</c:v>
                </c:pt>
                <c:pt idx="127">
                  <c:v>43318</c:v>
                </c:pt>
                <c:pt idx="128">
                  <c:v>43319</c:v>
                </c:pt>
                <c:pt idx="129">
                  <c:v>43320</c:v>
                </c:pt>
                <c:pt idx="130">
                  <c:v>43321</c:v>
                </c:pt>
                <c:pt idx="131">
                  <c:v>43322</c:v>
                </c:pt>
                <c:pt idx="132">
                  <c:v>43323</c:v>
                </c:pt>
                <c:pt idx="133">
                  <c:v>43324</c:v>
                </c:pt>
                <c:pt idx="134">
                  <c:v>43325</c:v>
                </c:pt>
                <c:pt idx="135">
                  <c:v>43326</c:v>
                </c:pt>
                <c:pt idx="136">
                  <c:v>43327</c:v>
                </c:pt>
                <c:pt idx="137">
                  <c:v>43328</c:v>
                </c:pt>
                <c:pt idx="138">
                  <c:v>43329</c:v>
                </c:pt>
                <c:pt idx="139">
                  <c:v>43330</c:v>
                </c:pt>
                <c:pt idx="140">
                  <c:v>43331</c:v>
                </c:pt>
                <c:pt idx="141">
                  <c:v>43332</c:v>
                </c:pt>
                <c:pt idx="142">
                  <c:v>43333</c:v>
                </c:pt>
                <c:pt idx="143">
                  <c:v>43334</c:v>
                </c:pt>
                <c:pt idx="144">
                  <c:v>43335</c:v>
                </c:pt>
                <c:pt idx="145">
                  <c:v>43336</c:v>
                </c:pt>
                <c:pt idx="146">
                  <c:v>43337</c:v>
                </c:pt>
                <c:pt idx="147">
                  <c:v>43338</c:v>
                </c:pt>
                <c:pt idx="148">
                  <c:v>43339</c:v>
                </c:pt>
                <c:pt idx="149">
                  <c:v>43340</c:v>
                </c:pt>
                <c:pt idx="150">
                  <c:v>43341</c:v>
                </c:pt>
                <c:pt idx="151">
                  <c:v>43342</c:v>
                </c:pt>
                <c:pt idx="152">
                  <c:v>43343</c:v>
                </c:pt>
                <c:pt idx="153">
                  <c:v>43344</c:v>
                </c:pt>
                <c:pt idx="154">
                  <c:v>43345</c:v>
                </c:pt>
                <c:pt idx="155">
                  <c:v>43346</c:v>
                </c:pt>
                <c:pt idx="156">
                  <c:v>43347</c:v>
                </c:pt>
                <c:pt idx="157">
                  <c:v>43348</c:v>
                </c:pt>
                <c:pt idx="158">
                  <c:v>43349</c:v>
                </c:pt>
                <c:pt idx="159">
                  <c:v>43350</c:v>
                </c:pt>
                <c:pt idx="160">
                  <c:v>43351</c:v>
                </c:pt>
                <c:pt idx="161">
                  <c:v>43352</c:v>
                </c:pt>
                <c:pt idx="162">
                  <c:v>43353</c:v>
                </c:pt>
                <c:pt idx="163">
                  <c:v>43354</c:v>
                </c:pt>
                <c:pt idx="164">
                  <c:v>43355</c:v>
                </c:pt>
                <c:pt idx="165">
                  <c:v>43356</c:v>
                </c:pt>
                <c:pt idx="166">
                  <c:v>43357</c:v>
                </c:pt>
                <c:pt idx="167">
                  <c:v>43358</c:v>
                </c:pt>
                <c:pt idx="168">
                  <c:v>43359</c:v>
                </c:pt>
                <c:pt idx="169">
                  <c:v>43360</c:v>
                </c:pt>
                <c:pt idx="170">
                  <c:v>43361</c:v>
                </c:pt>
                <c:pt idx="171">
                  <c:v>43362</c:v>
                </c:pt>
                <c:pt idx="172">
                  <c:v>43363</c:v>
                </c:pt>
                <c:pt idx="173">
                  <c:v>43364</c:v>
                </c:pt>
                <c:pt idx="174">
                  <c:v>43365</c:v>
                </c:pt>
                <c:pt idx="175">
                  <c:v>43366</c:v>
                </c:pt>
                <c:pt idx="176">
                  <c:v>43367</c:v>
                </c:pt>
                <c:pt idx="177">
                  <c:v>43368</c:v>
                </c:pt>
                <c:pt idx="178">
                  <c:v>43369</c:v>
                </c:pt>
                <c:pt idx="179">
                  <c:v>43370</c:v>
                </c:pt>
                <c:pt idx="180">
                  <c:v>43371</c:v>
                </c:pt>
                <c:pt idx="181">
                  <c:v>43372</c:v>
                </c:pt>
                <c:pt idx="182">
                  <c:v>43373</c:v>
                </c:pt>
                <c:pt idx="183">
                  <c:v>43374</c:v>
                </c:pt>
                <c:pt idx="184">
                  <c:v>43375</c:v>
                </c:pt>
                <c:pt idx="185">
                  <c:v>43376</c:v>
                </c:pt>
                <c:pt idx="186">
                  <c:v>43377</c:v>
                </c:pt>
                <c:pt idx="187">
                  <c:v>43378</c:v>
                </c:pt>
                <c:pt idx="188">
                  <c:v>43379</c:v>
                </c:pt>
                <c:pt idx="189">
                  <c:v>43380</c:v>
                </c:pt>
                <c:pt idx="190">
                  <c:v>43381</c:v>
                </c:pt>
                <c:pt idx="191">
                  <c:v>43382</c:v>
                </c:pt>
                <c:pt idx="192">
                  <c:v>43383</c:v>
                </c:pt>
                <c:pt idx="193">
                  <c:v>43384</c:v>
                </c:pt>
                <c:pt idx="194">
                  <c:v>43385</c:v>
                </c:pt>
                <c:pt idx="195">
                  <c:v>43386</c:v>
                </c:pt>
                <c:pt idx="196">
                  <c:v>43387</c:v>
                </c:pt>
                <c:pt idx="197">
                  <c:v>43388</c:v>
                </c:pt>
                <c:pt idx="198">
                  <c:v>43389</c:v>
                </c:pt>
                <c:pt idx="199">
                  <c:v>43390</c:v>
                </c:pt>
                <c:pt idx="200">
                  <c:v>43391</c:v>
                </c:pt>
                <c:pt idx="201">
                  <c:v>43392</c:v>
                </c:pt>
                <c:pt idx="202">
                  <c:v>43393</c:v>
                </c:pt>
                <c:pt idx="203">
                  <c:v>43394</c:v>
                </c:pt>
                <c:pt idx="204">
                  <c:v>43395</c:v>
                </c:pt>
                <c:pt idx="205">
                  <c:v>43396</c:v>
                </c:pt>
                <c:pt idx="206">
                  <c:v>43397</c:v>
                </c:pt>
                <c:pt idx="207">
                  <c:v>43398</c:v>
                </c:pt>
                <c:pt idx="208">
                  <c:v>43399</c:v>
                </c:pt>
                <c:pt idx="209">
                  <c:v>43400</c:v>
                </c:pt>
                <c:pt idx="210">
                  <c:v>43401</c:v>
                </c:pt>
                <c:pt idx="211">
                  <c:v>43402</c:v>
                </c:pt>
                <c:pt idx="212">
                  <c:v>43403</c:v>
                </c:pt>
                <c:pt idx="213">
                  <c:v>43404</c:v>
                </c:pt>
                <c:pt idx="214">
                  <c:v>43405</c:v>
                </c:pt>
                <c:pt idx="215">
                  <c:v>43406</c:v>
                </c:pt>
                <c:pt idx="216">
                  <c:v>43407</c:v>
                </c:pt>
                <c:pt idx="217">
                  <c:v>43408</c:v>
                </c:pt>
                <c:pt idx="218">
                  <c:v>43409</c:v>
                </c:pt>
                <c:pt idx="219">
                  <c:v>43410</c:v>
                </c:pt>
                <c:pt idx="220">
                  <c:v>43411</c:v>
                </c:pt>
                <c:pt idx="221">
                  <c:v>43412</c:v>
                </c:pt>
                <c:pt idx="222">
                  <c:v>43413</c:v>
                </c:pt>
                <c:pt idx="223">
                  <c:v>43414</c:v>
                </c:pt>
                <c:pt idx="224">
                  <c:v>43415</c:v>
                </c:pt>
                <c:pt idx="225">
                  <c:v>43416</c:v>
                </c:pt>
                <c:pt idx="226">
                  <c:v>43417</c:v>
                </c:pt>
                <c:pt idx="227">
                  <c:v>43418</c:v>
                </c:pt>
                <c:pt idx="228">
                  <c:v>43419</c:v>
                </c:pt>
                <c:pt idx="229">
                  <c:v>43420</c:v>
                </c:pt>
                <c:pt idx="230">
                  <c:v>43421</c:v>
                </c:pt>
                <c:pt idx="231">
                  <c:v>43422</c:v>
                </c:pt>
                <c:pt idx="232">
                  <c:v>43423</c:v>
                </c:pt>
                <c:pt idx="233">
                  <c:v>43424</c:v>
                </c:pt>
                <c:pt idx="234">
                  <c:v>43425</c:v>
                </c:pt>
                <c:pt idx="235">
                  <c:v>43426</c:v>
                </c:pt>
                <c:pt idx="236">
                  <c:v>43427</c:v>
                </c:pt>
                <c:pt idx="237">
                  <c:v>43428</c:v>
                </c:pt>
                <c:pt idx="238">
                  <c:v>43429</c:v>
                </c:pt>
                <c:pt idx="239">
                  <c:v>43430</c:v>
                </c:pt>
                <c:pt idx="240">
                  <c:v>43431</c:v>
                </c:pt>
                <c:pt idx="241">
                  <c:v>43432</c:v>
                </c:pt>
                <c:pt idx="242">
                  <c:v>43433</c:v>
                </c:pt>
                <c:pt idx="243">
                  <c:v>43434</c:v>
                </c:pt>
                <c:pt idx="244">
                  <c:v>43435</c:v>
                </c:pt>
                <c:pt idx="245">
                  <c:v>43436</c:v>
                </c:pt>
                <c:pt idx="246">
                  <c:v>43437</c:v>
                </c:pt>
                <c:pt idx="247">
                  <c:v>43438</c:v>
                </c:pt>
                <c:pt idx="248">
                  <c:v>43439</c:v>
                </c:pt>
                <c:pt idx="249">
                  <c:v>43440</c:v>
                </c:pt>
                <c:pt idx="250">
                  <c:v>43441</c:v>
                </c:pt>
                <c:pt idx="251">
                  <c:v>43442</c:v>
                </c:pt>
                <c:pt idx="252">
                  <c:v>43443</c:v>
                </c:pt>
                <c:pt idx="253">
                  <c:v>43444</c:v>
                </c:pt>
                <c:pt idx="254">
                  <c:v>43445</c:v>
                </c:pt>
                <c:pt idx="255">
                  <c:v>43446</c:v>
                </c:pt>
                <c:pt idx="256">
                  <c:v>43447</c:v>
                </c:pt>
                <c:pt idx="257">
                  <c:v>43448</c:v>
                </c:pt>
                <c:pt idx="258">
                  <c:v>43449</c:v>
                </c:pt>
                <c:pt idx="259">
                  <c:v>43450</c:v>
                </c:pt>
                <c:pt idx="260">
                  <c:v>43451</c:v>
                </c:pt>
                <c:pt idx="261">
                  <c:v>43452</c:v>
                </c:pt>
                <c:pt idx="262">
                  <c:v>43453</c:v>
                </c:pt>
                <c:pt idx="263">
                  <c:v>43454</c:v>
                </c:pt>
                <c:pt idx="264">
                  <c:v>43455</c:v>
                </c:pt>
                <c:pt idx="265">
                  <c:v>43456</c:v>
                </c:pt>
                <c:pt idx="266">
                  <c:v>43457</c:v>
                </c:pt>
                <c:pt idx="267">
                  <c:v>43458</c:v>
                </c:pt>
                <c:pt idx="268">
                  <c:v>43459</c:v>
                </c:pt>
                <c:pt idx="269">
                  <c:v>43460</c:v>
                </c:pt>
                <c:pt idx="270">
                  <c:v>43461</c:v>
                </c:pt>
                <c:pt idx="271">
                  <c:v>43462</c:v>
                </c:pt>
                <c:pt idx="272">
                  <c:v>43463</c:v>
                </c:pt>
                <c:pt idx="273">
                  <c:v>43464</c:v>
                </c:pt>
                <c:pt idx="274">
                  <c:v>43465</c:v>
                </c:pt>
                <c:pt idx="275">
                  <c:v>43466</c:v>
                </c:pt>
                <c:pt idx="276">
                  <c:v>43467</c:v>
                </c:pt>
                <c:pt idx="277">
                  <c:v>43468</c:v>
                </c:pt>
                <c:pt idx="278">
                  <c:v>43469</c:v>
                </c:pt>
                <c:pt idx="279">
                  <c:v>43470</c:v>
                </c:pt>
                <c:pt idx="280">
                  <c:v>43471</c:v>
                </c:pt>
                <c:pt idx="281">
                  <c:v>43472</c:v>
                </c:pt>
                <c:pt idx="282">
                  <c:v>43473</c:v>
                </c:pt>
                <c:pt idx="283">
                  <c:v>43474</c:v>
                </c:pt>
                <c:pt idx="284">
                  <c:v>43475</c:v>
                </c:pt>
                <c:pt idx="285">
                  <c:v>43476</c:v>
                </c:pt>
                <c:pt idx="286">
                  <c:v>43477</c:v>
                </c:pt>
                <c:pt idx="287">
                  <c:v>43478</c:v>
                </c:pt>
                <c:pt idx="288">
                  <c:v>43479</c:v>
                </c:pt>
                <c:pt idx="289">
                  <c:v>43480</c:v>
                </c:pt>
                <c:pt idx="290">
                  <c:v>43481</c:v>
                </c:pt>
                <c:pt idx="291">
                  <c:v>43482</c:v>
                </c:pt>
                <c:pt idx="292">
                  <c:v>43483</c:v>
                </c:pt>
                <c:pt idx="293">
                  <c:v>43484</c:v>
                </c:pt>
                <c:pt idx="294">
                  <c:v>43485</c:v>
                </c:pt>
                <c:pt idx="295">
                  <c:v>43486</c:v>
                </c:pt>
                <c:pt idx="296">
                  <c:v>43487</c:v>
                </c:pt>
                <c:pt idx="297">
                  <c:v>43488</c:v>
                </c:pt>
                <c:pt idx="298">
                  <c:v>43489</c:v>
                </c:pt>
                <c:pt idx="299">
                  <c:v>43490</c:v>
                </c:pt>
                <c:pt idx="300">
                  <c:v>43491</c:v>
                </c:pt>
                <c:pt idx="301">
                  <c:v>43492</c:v>
                </c:pt>
                <c:pt idx="302">
                  <c:v>43493</c:v>
                </c:pt>
                <c:pt idx="303">
                  <c:v>43494</c:v>
                </c:pt>
                <c:pt idx="304">
                  <c:v>43495</c:v>
                </c:pt>
                <c:pt idx="305">
                  <c:v>43496</c:v>
                </c:pt>
                <c:pt idx="306">
                  <c:v>43497</c:v>
                </c:pt>
                <c:pt idx="307">
                  <c:v>43498</c:v>
                </c:pt>
                <c:pt idx="308">
                  <c:v>43499</c:v>
                </c:pt>
                <c:pt idx="309">
                  <c:v>43500</c:v>
                </c:pt>
                <c:pt idx="310">
                  <c:v>43501</c:v>
                </c:pt>
                <c:pt idx="311">
                  <c:v>43502</c:v>
                </c:pt>
                <c:pt idx="312">
                  <c:v>43503</c:v>
                </c:pt>
                <c:pt idx="313">
                  <c:v>43504</c:v>
                </c:pt>
                <c:pt idx="314">
                  <c:v>43505</c:v>
                </c:pt>
                <c:pt idx="315">
                  <c:v>43506</c:v>
                </c:pt>
                <c:pt idx="316">
                  <c:v>43507</c:v>
                </c:pt>
                <c:pt idx="317">
                  <c:v>43508</c:v>
                </c:pt>
                <c:pt idx="318">
                  <c:v>43509</c:v>
                </c:pt>
                <c:pt idx="319">
                  <c:v>43510</c:v>
                </c:pt>
                <c:pt idx="320">
                  <c:v>43511</c:v>
                </c:pt>
                <c:pt idx="321">
                  <c:v>43512</c:v>
                </c:pt>
                <c:pt idx="322">
                  <c:v>43513</c:v>
                </c:pt>
                <c:pt idx="323">
                  <c:v>43514</c:v>
                </c:pt>
                <c:pt idx="324">
                  <c:v>43515</c:v>
                </c:pt>
                <c:pt idx="325">
                  <c:v>43516</c:v>
                </c:pt>
                <c:pt idx="326">
                  <c:v>43517</c:v>
                </c:pt>
                <c:pt idx="327">
                  <c:v>43518</c:v>
                </c:pt>
                <c:pt idx="328">
                  <c:v>43519</c:v>
                </c:pt>
                <c:pt idx="329">
                  <c:v>43520</c:v>
                </c:pt>
                <c:pt idx="330">
                  <c:v>43521</c:v>
                </c:pt>
                <c:pt idx="331">
                  <c:v>43522</c:v>
                </c:pt>
                <c:pt idx="332">
                  <c:v>43523</c:v>
                </c:pt>
                <c:pt idx="333">
                  <c:v>43524</c:v>
                </c:pt>
                <c:pt idx="334">
                  <c:v>43525</c:v>
                </c:pt>
                <c:pt idx="335">
                  <c:v>43526</c:v>
                </c:pt>
                <c:pt idx="336">
                  <c:v>43527</c:v>
                </c:pt>
                <c:pt idx="337">
                  <c:v>43528</c:v>
                </c:pt>
                <c:pt idx="338">
                  <c:v>43529</c:v>
                </c:pt>
                <c:pt idx="339">
                  <c:v>43530</c:v>
                </c:pt>
                <c:pt idx="340">
                  <c:v>43531</c:v>
                </c:pt>
                <c:pt idx="341">
                  <c:v>43532</c:v>
                </c:pt>
                <c:pt idx="342">
                  <c:v>43533</c:v>
                </c:pt>
                <c:pt idx="343">
                  <c:v>43534</c:v>
                </c:pt>
                <c:pt idx="344">
                  <c:v>43535</c:v>
                </c:pt>
                <c:pt idx="345">
                  <c:v>43536</c:v>
                </c:pt>
                <c:pt idx="346">
                  <c:v>43537</c:v>
                </c:pt>
                <c:pt idx="347">
                  <c:v>43538</c:v>
                </c:pt>
                <c:pt idx="348">
                  <c:v>43539</c:v>
                </c:pt>
                <c:pt idx="349">
                  <c:v>43540</c:v>
                </c:pt>
                <c:pt idx="350">
                  <c:v>43541</c:v>
                </c:pt>
                <c:pt idx="351">
                  <c:v>43542</c:v>
                </c:pt>
                <c:pt idx="352">
                  <c:v>43543</c:v>
                </c:pt>
                <c:pt idx="353">
                  <c:v>43544</c:v>
                </c:pt>
                <c:pt idx="354">
                  <c:v>43545</c:v>
                </c:pt>
                <c:pt idx="355">
                  <c:v>43546</c:v>
                </c:pt>
                <c:pt idx="356">
                  <c:v>43547</c:v>
                </c:pt>
                <c:pt idx="357">
                  <c:v>43548</c:v>
                </c:pt>
                <c:pt idx="358">
                  <c:v>43549</c:v>
                </c:pt>
                <c:pt idx="359">
                  <c:v>43550</c:v>
                </c:pt>
                <c:pt idx="360">
                  <c:v>43551</c:v>
                </c:pt>
                <c:pt idx="361">
                  <c:v>43552</c:v>
                </c:pt>
                <c:pt idx="362">
                  <c:v>43553</c:v>
                </c:pt>
                <c:pt idx="363">
                  <c:v>43554</c:v>
                </c:pt>
                <c:pt idx="364">
                  <c:v>43555</c:v>
                </c:pt>
                <c:pt idx="365">
                  <c:v>43556</c:v>
                </c:pt>
                <c:pt idx="366">
                  <c:v>43557</c:v>
                </c:pt>
                <c:pt idx="367">
                  <c:v>43558</c:v>
                </c:pt>
                <c:pt idx="368">
                  <c:v>43559</c:v>
                </c:pt>
                <c:pt idx="369">
                  <c:v>43560</c:v>
                </c:pt>
                <c:pt idx="370">
                  <c:v>43561</c:v>
                </c:pt>
                <c:pt idx="371">
                  <c:v>43562</c:v>
                </c:pt>
                <c:pt idx="372">
                  <c:v>43563</c:v>
                </c:pt>
                <c:pt idx="373">
                  <c:v>43564</c:v>
                </c:pt>
                <c:pt idx="374">
                  <c:v>43565</c:v>
                </c:pt>
                <c:pt idx="375">
                  <c:v>43566</c:v>
                </c:pt>
                <c:pt idx="376">
                  <c:v>43567</c:v>
                </c:pt>
                <c:pt idx="377">
                  <c:v>43568</c:v>
                </c:pt>
                <c:pt idx="378">
                  <c:v>43569</c:v>
                </c:pt>
                <c:pt idx="379">
                  <c:v>43570</c:v>
                </c:pt>
                <c:pt idx="380">
                  <c:v>43571</c:v>
                </c:pt>
                <c:pt idx="381">
                  <c:v>43572</c:v>
                </c:pt>
                <c:pt idx="382">
                  <c:v>43573</c:v>
                </c:pt>
                <c:pt idx="383">
                  <c:v>43574</c:v>
                </c:pt>
                <c:pt idx="384">
                  <c:v>43575</c:v>
                </c:pt>
                <c:pt idx="385">
                  <c:v>43576</c:v>
                </c:pt>
                <c:pt idx="386">
                  <c:v>43577</c:v>
                </c:pt>
                <c:pt idx="387">
                  <c:v>43578</c:v>
                </c:pt>
                <c:pt idx="388">
                  <c:v>43579</c:v>
                </c:pt>
                <c:pt idx="389">
                  <c:v>43580</c:v>
                </c:pt>
                <c:pt idx="390">
                  <c:v>43581</c:v>
                </c:pt>
                <c:pt idx="391">
                  <c:v>43582</c:v>
                </c:pt>
                <c:pt idx="392">
                  <c:v>43583</c:v>
                </c:pt>
                <c:pt idx="393">
                  <c:v>43584</c:v>
                </c:pt>
                <c:pt idx="394">
                  <c:v>43585</c:v>
                </c:pt>
                <c:pt idx="395">
                  <c:v>43586</c:v>
                </c:pt>
                <c:pt idx="396">
                  <c:v>43587</c:v>
                </c:pt>
                <c:pt idx="397">
                  <c:v>43588</c:v>
                </c:pt>
                <c:pt idx="398">
                  <c:v>43589</c:v>
                </c:pt>
                <c:pt idx="399">
                  <c:v>43590</c:v>
                </c:pt>
                <c:pt idx="400">
                  <c:v>43591</c:v>
                </c:pt>
                <c:pt idx="401">
                  <c:v>43592</c:v>
                </c:pt>
                <c:pt idx="402">
                  <c:v>43593</c:v>
                </c:pt>
                <c:pt idx="403">
                  <c:v>43594</c:v>
                </c:pt>
                <c:pt idx="404">
                  <c:v>43595</c:v>
                </c:pt>
                <c:pt idx="405">
                  <c:v>43596</c:v>
                </c:pt>
                <c:pt idx="406">
                  <c:v>43597</c:v>
                </c:pt>
                <c:pt idx="407">
                  <c:v>43598</c:v>
                </c:pt>
                <c:pt idx="408">
                  <c:v>43599</c:v>
                </c:pt>
                <c:pt idx="409">
                  <c:v>43600</c:v>
                </c:pt>
                <c:pt idx="410">
                  <c:v>43601</c:v>
                </c:pt>
                <c:pt idx="411">
                  <c:v>43602</c:v>
                </c:pt>
                <c:pt idx="412">
                  <c:v>43603</c:v>
                </c:pt>
                <c:pt idx="413">
                  <c:v>43604</c:v>
                </c:pt>
                <c:pt idx="414">
                  <c:v>43605</c:v>
                </c:pt>
                <c:pt idx="415">
                  <c:v>43606</c:v>
                </c:pt>
                <c:pt idx="416">
                  <c:v>43607</c:v>
                </c:pt>
                <c:pt idx="417">
                  <c:v>43608</c:v>
                </c:pt>
                <c:pt idx="418">
                  <c:v>43609</c:v>
                </c:pt>
                <c:pt idx="419">
                  <c:v>43610</c:v>
                </c:pt>
                <c:pt idx="420">
                  <c:v>43611</c:v>
                </c:pt>
                <c:pt idx="421">
                  <c:v>43612</c:v>
                </c:pt>
                <c:pt idx="422">
                  <c:v>43613</c:v>
                </c:pt>
                <c:pt idx="423">
                  <c:v>43614</c:v>
                </c:pt>
                <c:pt idx="424">
                  <c:v>43615</c:v>
                </c:pt>
                <c:pt idx="425">
                  <c:v>43616</c:v>
                </c:pt>
                <c:pt idx="426">
                  <c:v>43617</c:v>
                </c:pt>
                <c:pt idx="427">
                  <c:v>43618</c:v>
                </c:pt>
                <c:pt idx="428">
                  <c:v>43619</c:v>
                </c:pt>
                <c:pt idx="429">
                  <c:v>43620</c:v>
                </c:pt>
                <c:pt idx="430">
                  <c:v>43621</c:v>
                </c:pt>
                <c:pt idx="431">
                  <c:v>43622</c:v>
                </c:pt>
                <c:pt idx="432">
                  <c:v>43623</c:v>
                </c:pt>
                <c:pt idx="433">
                  <c:v>43624</c:v>
                </c:pt>
                <c:pt idx="434">
                  <c:v>43625</c:v>
                </c:pt>
                <c:pt idx="435">
                  <c:v>43626</c:v>
                </c:pt>
                <c:pt idx="436">
                  <c:v>43627</c:v>
                </c:pt>
                <c:pt idx="437">
                  <c:v>43628</c:v>
                </c:pt>
                <c:pt idx="438">
                  <c:v>43629</c:v>
                </c:pt>
                <c:pt idx="439">
                  <c:v>43630</c:v>
                </c:pt>
                <c:pt idx="440">
                  <c:v>43631</c:v>
                </c:pt>
                <c:pt idx="441">
                  <c:v>43632</c:v>
                </c:pt>
                <c:pt idx="442">
                  <c:v>43633</c:v>
                </c:pt>
                <c:pt idx="443">
                  <c:v>43634</c:v>
                </c:pt>
                <c:pt idx="444">
                  <c:v>43635</c:v>
                </c:pt>
                <c:pt idx="445">
                  <c:v>43636</c:v>
                </c:pt>
                <c:pt idx="446">
                  <c:v>43637</c:v>
                </c:pt>
                <c:pt idx="447">
                  <c:v>43638</c:v>
                </c:pt>
                <c:pt idx="448">
                  <c:v>43639</c:v>
                </c:pt>
                <c:pt idx="449">
                  <c:v>43640</c:v>
                </c:pt>
                <c:pt idx="450">
                  <c:v>43641</c:v>
                </c:pt>
                <c:pt idx="451">
                  <c:v>43642</c:v>
                </c:pt>
                <c:pt idx="452">
                  <c:v>43643</c:v>
                </c:pt>
                <c:pt idx="453">
                  <c:v>43644</c:v>
                </c:pt>
                <c:pt idx="454">
                  <c:v>43645</c:v>
                </c:pt>
                <c:pt idx="455">
                  <c:v>43646</c:v>
                </c:pt>
                <c:pt idx="456">
                  <c:v>43647</c:v>
                </c:pt>
                <c:pt idx="457">
                  <c:v>43648</c:v>
                </c:pt>
                <c:pt idx="458">
                  <c:v>43649</c:v>
                </c:pt>
                <c:pt idx="459">
                  <c:v>43650</c:v>
                </c:pt>
                <c:pt idx="460">
                  <c:v>43651</c:v>
                </c:pt>
                <c:pt idx="461">
                  <c:v>43652</c:v>
                </c:pt>
                <c:pt idx="462">
                  <c:v>43653</c:v>
                </c:pt>
                <c:pt idx="463">
                  <c:v>43654</c:v>
                </c:pt>
                <c:pt idx="464">
                  <c:v>43655</c:v>
                </c:pt>
                <c:pt idx="465">
                  <c:v>43656</c:v>
                </c:pt>
                <c:pt idx="466">
                  <c:v>43657</c:v>
                </c:pt>
                <c:pt idx="467">
                  <c:v>43658</c:v>
                </c:pt>
                <c:pt idx="468">
                  <c:v>43659</c:v>
                </c:pt>
                <c:pt idx="469">
                  <c:v>43660</c:v>
                </c:pt>
                <c:pt idx="470">
                  <c:v>43661</c:v>
                </c:pt>
                <c:pt idx="471">
                  <c:v>43662</c:v>
                </c:pt>
                <c:pt idx="472">
                  <c:v>43663</c:v>
                </c:pt>
                <c:pt idx="473">
                  <c:v>43664</c:v>
                </c:pt>
                <c:pt idx="474">
                  <c:v>43665</c:v>
                </c:pt>
                <c:pt idx="475">
                  <c:v>43666</c:v>
                </c:pt>
                <c:pt idx="476">
                  <c:v>43667</c:v>
                </c:pt>
                <c:pt idx="477">
                  <c:v>43668</c:v>
                </c:pt>
                <c:pt idx="478">
                  <c:v>43669</c:v>
                </c:pt>
                <c:pt idx="479">
                  <c:v>43670</c:v>
                </c:pt>
                <c:pt idx="480">
                  <c:v>43671</c:v>
                </c:pt>
                <c:pt idx="481">
                  <c:v>43672</c:v>
                </c:pt>
                <c:pt idx="482">
                  <c:v>43673</c:v>
                </c:pt>
                <c:pt idx="483">
                  <c:v>43674</c:v>
                </c:pt>
                <c:pt idx="484">
                  <c:v>43675</c:v>
                </c:pt>
                <c:pt idx="485">
                  <c:v>43676</c:v>
                </c:pt>
                <c:pt idx="486">
                  <c:v>43677</c:v>
                </c:pt>
                <c:pt idx="487">
                  <c:v>43678</c:v>
                </c:pt>
                <c:pt idx="488">
                  <c:v>43679</c:v>
                </c:pt>
                <c:pt idx="489">
                  <c:v>43680</c:v>
                </c:pt>
                <c:pt idx="490">
                  <c:v>43681</c:v>
                </c:pt>
                <c:pt idx="491">
                  <c:v>43682</c:v>
                </c:pt>
                <c:pt idx="492">
                  <c:v>43683</c:v>
                </c:pt>
                <c:pt idx="493">
                  <c:v>43684</c:v>
                </c:pt>
                <c:pt idx="494">
                  <c:v>43685</c:v>
                </c:pt>
                <c:pt idx="495">
                  <c:v>43686</c:v>
                </c:pt>
                <c:pt idx="496">
                  <c:v>43687</c:v>
                </c:pt>
                <c:pt idx="497">
                  <c:v>43688</c:v>
                </c:pt>
                <c:pt idx="498">
                  <c:v>43689</c:v>
                </c:pt>
                <c:pt idx="499">
                  <c:v>43690</c:v>
                </c:pt>
                <c:pt idx="500">
                  <c:v>43691</c:v>
                </c:pt>
                <c:pt idx="501">
                  <c:v>43692</c:v>
                </c:pt>
                <c:pt idx="502">
                  <c:v>43693</c:v>
                </c:pt>
                <c:pt idx="503">
                  <c:v>43694</c:v>
                </c:pt>
                <c:pt idx="504">
                  <c:v>43695</c:v>
                </c:pt>
                <c:pt idx="505">
                  <c:v>43696</c:v>
                </c:pt>
                <c:pt idx="506">
                  <c:v>43697</c:v>
                </c:pt>
                <c:pt idx="507">
                  <c:v>43698</c:v>
                </c:pt>
                <c:pt idx="508">
                  <c:v>43699</c:v>
                </c:pt>
                <c:pt idx="509">
                  <c:v>43700</c:v>
                </c:pt>
                <c:pt idx="510">
                  <c:v>43701</c:v>
                </c:pt>
                <c:pt idx="511">
                  <c:v>43702</c:v>
                </c:pt>
                <c:pt idx="512">
                  <c:v>43703</c:v>
                </c:pt>
                <c:pt idx="513">
                  <c:v>43704</c:v>
                </c:pt>
                <c:pt idx="514">
                  <c:v>43705</c:v>
                </c:pt>
                <c:pt idx="515">
                  <c:v>43706</c:v>
                </c:pt>
                <c:pt idx="516">
                  <c:v>43707</c:v>
                </c:pt>
                <c:pt idx="517">
                  <c:v>43708</c:v>
                </c:pt>
                <c:pt idx="518">
                  <c:v>43709</c:v>
                </c:pt>
                <c:pt idx="519">
                  <c:v>43710</c:v>
                </c:pt>
                <c:pt idx="520">
                  <c:v>43711</c:v>
                </c:pt>
                <c:pt idx="521">
                  <c:v>43712</c:v>
                </c:pt>
                <c:pt idx="522">
                  <c:v>43713</c:v>
                </c:pt>
                <c:pt idx="523">
                  <c:v>43714</c:v>
                </c:pt>
                <c:pt idx="524">
                  <c:v>43715</c:v>
                </c:pt>
                <c:pt idx="525">
                  <c:v>43716</c:v>
                </c:pt>
                <c:pt idx="526">
                  <c:v>43717</c:v>
                </c:pt>
                <c:pt idx="527">
                  <c:v>43718</c:v>
                </c:pt>
                <c:pt idx="528">
                  <c:v>43719</c:v>
                </c:pt>
                <c:pt idx="529">
                  <c:v>43720</c:v>
                </c:pt>
                <c:pt idx="530">
                  <c:v>43721</c:v>
                </c:pt>
                <c:pt idx="531">
                  <c:v>43722</c:v>
                </c:pt>
                <c:pt idx="532">
                  <c:v>43723</c:v>
                </c:pt>
                <c:pt idx="533">
                  <c:v>43724</c:v>
                </c:pt>
                <c:pt idx="534">
                  <c:v>43725</c:v>
                </c:pt>
                <c:pt idx="535">
                  <c:v>43726</c:v>
                </c:pt>
                <c:pt idx="536">
                  <c:v>43727</c:v>
                </c:pt>
                <c:pt idx="537">
                  <c:v>43728</c:v>
                </c:pt>
                <c:pt idx="538">
                  <c:v>43729</c:v>
                </c:pt>
                <c:pt idx="539">
                  <c:v>43730</c:v>
                </c:pt>
                <c:pt idx="540">
                  <c:v>43731</c:v>
                </c:pt>
                <c:pt idx="541">
                  <c:v>43732</c:v>
                </c:pt>
                <c:pt idx="542">
                  <c:v>43733</c:v>
                </c:pt>
                <c:pt idx="543">
                  <c:v>43734</c:v>
                </c:pt>
                <c:pt idx="544">
                  <c:v>43735</c:v>
                </c:pt>
                <c:pt idx="545">
                  <c:v>43736</c:v>
                </c:pt>
                <c:pt idx="546">
                  <c:v>43737</c:v>
                </c:pt>
                <c:pt idx="547">
                  <c:v>43738</c:v>
                </c:pt>
                <c:pt idx="548">
                  <c:v>43739</c:v>
                </c:pt>
                <c:pt idx="549">
                  <c:v>43740</c:v>
                </c:pt>
                <c:pt idx="550">
                  <c:v>43741</c:v>
                </c:pt>
                <c:pt idx="551">
                  <c:v>43742</c:v>
                </c:pt>
                <c:pt idx="552">
                  <c:v>43743</c:v>
                </c:pt>
                <c:pt idx="553">
                  <c:v>43744</c:v>
                </c:pt>
                <c:pt idx="554">
                  <c:v>43745</c:v>
                </c:pt>
                <c:pt idx="555">
                  <c:v>43746</c:v>
                </c:pt>
                <c:pt idx="556">
                  <c:v>43747</c:v>
                </c:pt>
                <c:pt idx="557">
                  <c:v>43748</c:v>
                </c:pt>
                <c:pt idx="558">
                  <c:v>43749</c:v>
                </c:pt>
                <c:pt idx="559">
                  <c:v>43750</c:v>
                </c:pt>
                <c:pt idx="560">
                  <c:v>43751</c:v>
                </c:pt>
                <c:pt idx="561">
                  <c:v>43752</c:v>
                </c:pt>
                <c:pt idx="562">
                  <c:v>43753</c:v>
                </c:pt>
                <c:pt idx="563">
                  <c:v>43754</c:v>
                </c:pt>
                <c:pt idx="564">
                  <c:v>43755</c:v>
                </c:pt>
                <c:pt idx="565">
                  <c:v>43756</c:v>
                </c:pt>
                <c:pt idx="566">
                  <c:v>43757</c:v>
                </c:pt>
                <c:pt idx="567">
                  <c:v>43758</c:v>
                </c:pt>
                <c:pt idx="568">
                  <c:v>43759</c:v>
                </c:pt>
                <c:pt idx="569">
                  <c:v>43760</c:v>
                </c:pt>
                <c:pt idx="570">
                  <c:v>43761</c:v>
                </c:pt>
                <c:pt idx="571">
                  <c:v>43762</c:v>
                </c:pt>
                <c:pt idx="572">
                  <c:v>43763</c:v>
                </c:pt>
                <c:pt idx="573">
                  <c:v>43764</c:v>
                </c:pt>
                <c:pt idx="574">
                  <c:v>43765</c:v>
                </c:pt>
                <c:pt idx="575">
                  <c:v>43766</c:v>
                </c:pt>
                <c:pt idx="576">
                  <c:v>43767</c:v>
                </c:pt>
                <c:pt idx="577">
                  <c:v>43768</c:v>
                </c:pt>
                <c:pt idx="578">
                  <c:v>43769</c:v>
                </c:pt>
                <c:pt idx="579">
                  <c:v>43770</c:v>
                </c:pt>
                <c:pt idx="580">
                  <c:v>43771</c:v>
                </c:pt>
                <c:pt idx="581">
                  <c:v>43772</c:v>
                </c:pt>
                <c:pt idx="582">
                  <c:v>43773</c:v>
                </c:pt>
                <c:pt idx="583">
                  <c:v>43774</c:v>
                </c:pt>
                <c:pt idx="584">
                  <c:v>43775</c:v>
                </c:pt>
                <c:pt idx="585">
                  <c:v>43776</c:v>
                </c:pt>
                <c:pt idx="586">
                  <c:v>43777</c:v>
                </c:pt>
                <c:pt idx="587">
                  <c:v>43778</c:v>
                </c:pt>
                <c:pt idx="588">
                  <c:v>43779</c:v>
                </c:pt>
                <c:pt idx="589">
                  <c:v>43780</c:v>
                </c:pt>
                <c:pt idx="590">
                  <c:v>43781</c:v>
                </c:pt>
                <c:pt idx="591">
                  <c:v>43782</c:v>
                </c:pt>
                <c:pt idx="592">
                  <c:v>43783</c:v>
                </c:pt>
                <c:pt idx="593">
                  <c:v>43784</c:v>
                </c:pt>
                <c:pt idx="594">
                  <c:v>43785</c:v>
                </c:pt>
                <c:pt idx="595">
                  <c:v>43786</c:v>
                </c:pt>
                <c:pt idx="596">
                  <c:v>43787</c:v>
                </c:pt>
                <c:pt idx="597">
                  <c:v>43788</c:v>
                </c:pt>
                <c:pt idx="598">
                  <c:v>43789</c:v>
                </c:pt>
                <c:pt idx="599">
                  <c:v>43790</c:v>
                </c:pt>
                <c:pt idx="600">
                  <c:v>43791</c:v>
                </c:pt>
                <c:pt idx="601">
                  <c:v>43792</c:v>
                </c:pt>
                <c:pt idx="602">
                  <c:v>43793</c:v>
                </c:pt>
                <c:pt idx="603">
                  <c:v>43794</c:v>
                </c:pt>
                <c:pt idx="604">
                  <c:v>43795</c:v>
                </c:pt>
                <c:pt idx="605">
                  <c:v>43796</c:v>
                </c:pt>
                <c:pt idx="606">
                  <c:v>43797</c:v>
                </c:pt>
                <c:pt idx="607">
                  <c:v>43798</c:v>
                </c:pt>
                <c:pt idx="608">
                  <c:v>43799</c:v>
                </c:pt>
                <c:pt idx="609">
                  <c:v>43800</c:v>
                </c:pt>
                <c:pt idx="610">
                  <c:v>43801</c:v>
                </c:pt>
                <c:pt idx="611">
                  <c:v>43802</c:v>
                </c:pt>
                <c:pt idx="612">
                  <c:v>43803</c:v>
                </c:pt>
                <c:pt idx="613">
                  <c:v>43804</c:v>
                </c:pt>
                <c:pt idx="614">
                  <c:v>43805</c:v>
                </c:pt>
                <c:pt idx="615">
                  <c:v>43806</c:v>
                </c:pt>
                <c:pt idx="616">
                  <c:v>43807</c:v>
                </c:pt>
                <c:pt idx="617">
                  <c:v>43808</c:v>
                </c:pt>
                <c:pt idx="618">
                  <c:v>43809</c:v>
                </c:pt>
                <c:pt idx="619">
                  <c:v>43810</c:v>
                </c:pt>
                <c:pt idx="620">
                  <c:v>43811</c:v>
                </c:pt>
                <c:pt idx="621">
                  <c:v>43812</c:v>
                </c:pt>
                <c:pt idx="622">
                  <c:v>43813</c:v>
                </c:pt>
                <c:pt idx="623">
                  <c:v>43814</c:v>
                </c:pt>
                <c:pt idx="624">
                  <c:v>43815</c:v>
                </c:pt>
                <c:pt idx="625">
                  <c:v>43816</c:v>
                </c:pt>
                <c:pt idx="626">
                  <c:v>43817</c:v>
                </c:pt>
                <c:pt idx="627">
                  <c:v>43818</c:v>
                </c:pt>
                <c:pt idx="628">
                  <c:v>43819</c:v>
                </c:pt>
                <c:pt idx="629">
                  <c:v>43820</c:v>
                </c:pt>
                <c:pt idx="630">
                  <c:v>43821</c:v>
                </c:pt>
                <c:pt idx="631">
                  <c:v>43822</c:v>
                </c:pt>
                <c:pt idx="632">
                  <c:v>43823</c:v>
                </c:pt>
                <c:pt idx="633">
                  <c:v>43824</c:v>
                </c:pt>
                <c:pt idx="634">
                  <c:v>43825</c:v>
                </c:pt>
                <c:pt idx="635">
                  <c:v>43826</c:v>
                </c:pt>
                <c:pt idx="636">
                  <c:v>43827</c:v>
                </c:pt>
                <c:pt idx="637">
                  <c:v>43828</c:v>
                </c:pt>
                <c:pt idx="638">
                  <c:v>43829</c:v>
                </c:pt>
                <c:pt idx="639">
                  <c:v>43830</c:v>
                </c:pt>
                <c:pt idx="640">
                  <c:v>43831</c:v>
                </c:pt>
                <c:pt idx="641">
                  <c:v>43832</c:v>
                </c:pt>
                <c:pt idx="642">
                  <c:v>43833</c:v>
                </c:pt>
                <c:pt idx="643">
                  <c:v>43834</c:v>
                </c:pt>
                <c:pt idx="644">
                  <c:v>43835</c:v>
                </c:pt>
                <c:pt idx="645">
                  <c:v>43836</c:v>
                </c:pt>
                <c:pt idx="646">
                  <c:v>43837</c:v>
                </c:pt>
                <c:pt idx="647">
                  <c:v>43838</c:v>
                </c:pt>
                <c:pt idx="648">
                  <c:v>43839</c:v>
                </c:pt>
                <c:pt idx="649">
                  <c:v>43840</c:v>
                </c:pt>
                <c:pt idx="650">
                  <c:v>43841</c:v>
                </c:pt>
                <c:pt idx="651">
                  <c:v>43842</c:v>
                </c:pt>
                <c:pt idx="652">
                  <c:v>43843</c:v>
                </c:pt>
                <c:pt idx="653">
                  <c:v>43844</c:v>
                </c:pt>
                <c:pt idx="654">
                  <c:v>43845</c:v>
                </c:pt>
                <c:pt idx="655">
                  <c:v>43846</c:v>
                </c:pt>
                <c:pt idx="656">
                  <c:v>43847</c:v>
                </c:pt>
                <c:pt idx="657">
                  <c:v>43848</c:v>
                </c:pt>
                <c:pt idx="658">
                  <c:v>43849</c:v>
                </c:pt>
                <c:pt idx="659">
                  <c:v>43850</c:v>
                </c:pt>
                <c:pt idx="660">
                  <c:v>43851</c:v>
                </c:pt>
                <c:pt idx="661">
                  <c:v>43852</c:v>
                </c:pt>
                <c:pt idx="662">
                  <c:v>43853</c:v>
                </c:pt>
                <c:pt idx="663">
                  <c:v>43854</c:v>
                </c:pt>
                <c:pt idx="664">
                  <c:v>43855</c:v>
                </c:pt>
                <c:pt idx="665">
                  <c:v>43856</c:v>
                </c:pt>
                <c:pt idx="666">
                  <c:v>43857</c:v>
                </c:pt>
                <c:pt idx="667">
                  <c:v>43858</c:v>
                </c:pt>
                <c:pt idx="668">
                  <c:v>43859</c:v>
                </c:pt>
                <c:pt idx="669">
                  <c:v>43860</c:v>
                </c:pt>
                <c:pt idx="670">
                  <c:v>43861</c:v>
                </c:pt>
                <c:pt idx="671">
                  <c:v>43862</c:v>
                </c:pt>
                <c:pt idx="672">
                  <c:v>43863</c:v>
                </c:pt>
                <c:pt idx="673">
                  <c:v>43864</c:v>
                </c:pt>
                <c:pt idx="674">
                  <c:v>43865</c:v>
                </c:pt>
                <c:pt idx="675">
                  <c:v>43866</c:v>
                </c:pt>
                <c:pt idx="676">
                  <c:v>43867</c:v>
                </c:pt>
                <c:pt idx="677">
                  <c:v>43868</c:v>
                </c:pt>
                <c:pt idx="678">
                  <c:v>43869</c:v>
                </c:pt>
                <c:pt idx="679">
                  <c:v>43870</c:v>
                </c:pt>
                <c:pt idx="680">
                  <c:v>43871</c:v>
                </c:pt>
                <c:pt idx="681">
                  <c:v>43872</c:v>
                </c:pt>
                <c:pt idx="682">
                  <c:v>43873</c:v>
                </c:pt>
                <c:pt idx="683">
                  <c:v>43874</c:v>
                </c:pt>
                <c:pt idx="684">
                  <c:v>43875</c:v>
                </c:pt>
                <c:pt idx="685">
                  <c:v>43876</c:v>
                </c:pt>
                <c:pt idx="686">
                  <c:v>43877</c:v>
                </c:pt>
                <c:pt idx="687">
                  <c:v>43878</c:v>
                </c:pt>
                <c:pt idx="688">
                  <c:v>43879</c:v>
                </c:pt>
                <c:pt idx="689">
                  <c:v>43880</c:v>
                </c:pt>
                <c:pt idx="690">
                  <c:v>43881</c:v>
                </c:pt>
                <c:pt idx="691">
                  <c:v>43882</c:v>
                </c:pt>
                <c:pt idx="692">
                  <c:v>43883</c:v>
                </c:pt>
                <c:pt idx="693">
                  <c:v>43884</c:v>
                </c:pt>
                <c:pt idx="694">
                  <c:v>43885</c:v>
                </c:pt>
                <c:pt idx="695">
                  <c:v>43886</c:v>
                </c:pt>
                <c:pt idx="696">
                  <c:v>43887</c:v>
                </c:pt>
                <c:pt idx="697">
                  <c:v>43888</c:v>
                </c:pt>
                <c:pt idx="698">
                  <c:v>43889</c:v>
                </c:pt>
                <c:pt idx="699">
                  <c:v>43890</c:v>
                </c:pt>
                <c:pt idx="700">
                  <c:v>43891</c:v>
                </c:pt>
                <c:pt idx="701">
                  <c:v>43892</c:v>
                </c:pt>
                <c:pt idx="702">
                  <c:v>43893</c:v>
                </c:pt>
                <c:pt idx="703">
                  <c:v>43894</c:v>
                </c:pt>
                <c:pt idx="704">
                  <c:v>43895</c:v>
                </c:pt>
                <c:pt idx="705">
                  <c:v>43896</c:v>
                </c:pt>
                <c:pt idx="706">
                  <c:v>43897</c:v>
                </c:pt>
                <c:pt idx="707">
                  <c:v>43898</c:v>
                </c:pt>
                <c:pt idx="708">
                  <c:v>43899</c:v>
                </c:pt>
                <c:pt idx="709">
                  <c:v>43900</c:v>
                </c:pt>
                <c:pt idx="710">
                  <c:v>43901</c:v>
                </c:pt>
                <c:pt idx="711">
                  <c:v>43902</c:v>
                </c:pt>
                <c:pt idx="712">
                  <c:v>43903</c:v>
                </c:pt>
                <c:pt idx="713">
                  <c:v>43904</c:v>
                </c:pt>
                <c:pt idx="714">
                  <c:v>43905</c:v>
                </c:pt>
                <c:pt idx="715">
                  <c:v>43906</c:v>
                </c:pt>
                <c:pt idx="716">
                  <c:v>43907</c:v>
                </c:pt>
                <c:pt idx="717">
                  <c:v>43908</c:v>
                </c:pt>
                <c:pt idx="718">
                  <c:v>43909</c:v>
                </c:pt>
                <c:pt idx="719">
                  <c:v>43910</c:v>
                </c:pt>
                <c:pt idx="720">
                  <c:v>43911</c:v>
                </c:pt>
                <c:pt idx="721">
                  <c:v>43912</c:v>
                </c:pt>
                <c:pt idx="722">
                  <c:v>43913</c:v>
                </c:pt>
                <c:pt idx="723">
                  <c:v>43914</c:v>
                </c:pt>
                <c:pt idx="724">
                  <c:v>43915</c:v>
                </c:pt>
                <c:pt idx="725">
                  <c:v>43916</c:v>
                </c:pt>
                <c:pt idx="726">
                  <c:v>43917</c:v>
                </c:pt>
                <c:pt idx="727">
                  <c:v>43918</c:v>
                </c:pt>
                <c:pt idx="728">
                  <c:v>43919</c:v>
                </c:pt>
                <c:pt idx="729">
                  <c:v>43920</c:v>
                </c:pt>
                <c:pt idx="730">
                  <c:v>43921</c:v>
                </c:pt>
                <c:pt idx="731">
                  <c:v>43922</c:v>
                </c:pt>
                <c:pt idx="732">
                  <c:v>43923</c:v>
                </c:pt>
                <c:pt idx="733">
                  <c:v>43924</c:v>
                </c:pt>
                <c:pt idx="734">
                  <c:v>43925</c:v>
                </c:pt>
                <c:pt idx="735">
                  <c:v>43926</c:v>
                </c:pt>
                <c:pt idx="736">
                  <c:v>43927</c:v>
                </c:pt>
                <c:pt idx="737">
                  <c:v>43928</c:v>
                </c:pt>
                <c:pt idx="738">
                  <c:v>43929</c:v>
                </c:pt>
                <c:pt idx="739">
                  <c:v>43930</c:v>
                </c:pt>
                <c:pt idx="740">
                  <c:v>43931</c:v>
                </c:pt>
                <c:pt idx="741">
                  <c:v>43932</c:v>
                </c:pt>
                <c:pt idx="742">
                  <c:v>43933</c:v>
                </c:pt>
                <c:pt idx="743">
                  <c:v>43934</c:v>
                </c:pt>
                <c:pt idx="744">
                  <c:v>43935</c:v>
                </c:pt>
                <c:pt idx="745">
                  <c:v>43936</c:v>
                </c:pt>
                <c:pt idx="746">
                  <c:v>43937</c:v>
                </c:pt>
                <c:pt idx="747">
                  <c:v>43938</c:v>
                </c:pt>
                <c:pt idx="748">
                  <c:v>43939</c:v>
                </c:pt>
                <c:pt idx="749">
                  <c:v>43940</c:v>
                </c:pt>
                <c:pt idx="750">
                  <c:v>43941</c:v>
                </c:pt>
                <c:pt idx="751">
                  <c:v>43942</c:v>
                </c:pt>
                <c:pt idx="752">
                  <c:v>43943</c:v>
                </c:pt>
                <c:pt idx="753">
                  <c:v>43944</c:v>
                </c:pt>
                <c:pt idx="754">
                  <c:v>43945</c:v>
                </c:pt>
                <c:pt idx="755">
                  <c:v>43946</c:v>
                </c:pt>
                <c:pt idx="756">
                  <c:v>43947</c:v>
                </c:pt>
                <c:pt idx="757">
                  <c:v>43948</c:v>
                </c:pt>
                <c:pt idx="758">
                  <c:v>43949</c:v>
                </c:pt>
                <c:pt idx="759">
                  <c:v>43950</c:v>
                </c:pt>
                <c:pt idx="760">
                  <c:v>43951</c:v>
                </c:pt>
                <c:pt idx="761">
                  <c:v>43952</c:v>
                </c:pt>
                <c:pt idx="762">
                  <c:v>43953</c:v>
                </c:pt>
                <c:pt idx="763">
                  <c:v>43954</c:v>
                </c:pt>
                <c:pt idx="764">
                  <c:v>43955</c:v>
                </c:pt>
                <c:pt idx="765">
                  <c:v>43956</c:v>
                </c:pt>
                <c:pt idx="766">
                  <c:v>43957</c:v>
                </c:pt>
                <c:pt idx="767">
                  <c:v>43958</c:v>
                </c:pt>
                <c:pt idx="768">
                  <c:v>43959</c:v>
                </c:pt>
                <c:pt idx="769">
                  <c:v>43960</c:v>
                </c:pt>
                <c:pt idx="770">
                  <c:v>43961</c:v>
                </c:pt>
                <c:pt idx="771">
                  <c:v>43962</c:v>
                </c:pt>
                <c:pt idx="772">
                  <c:v>43963</c:v>
                </c:pt>
                <c:pt idx="773">
                  <c:v>43964</c:v>
                </c:pt>
                <c:pt idx="774">
                  <c:v>43965</c:v>
                </c:pt>
                <c:pt idx="775">
                  <c:v>43966</c:v>
                </c:pt>
                <c:pt idx="776">
                  <c:v>43967</c:v>
                </c:pt>
                <c:pt idx="777">
                  <c:v>43968</c:v>
                </c:pt>
                <c:pt idx="778">
                  <c:v>43969</c:v>
                </c:pt>
                <c:pt idx="779">
                  <c:v>43970</c:v>
                </c:pt>
                <c:pt idx="780">
                  <c:v>43971</c:v>
                </c:pt>
                <c:pt idx="781">
                  <c:v>43972</c:v>
                </c:pt>
                <c:pt idx="782">
                  <c:v>43973</c:v>
                </c:pt>
                <c:pt idx="783">
                  <c:v>43974</c:v>
                </c:pt>
                <c:pt idx="784">
                  <c:v>43975</c:v>
                </c:pt>
                <c:pt idx="785">
                  <c:v>43976</c:v>
                </c:pt>
                <c:pt idx="786">
                  <c:v>43977</c:v>
                </c:pt>
                <c:pt idx="787">
                  <c:v>43978</c:v>
                </c:pt>
                <c:pt idx="788">
                  <c:v>43979</c:v>
                </c:pt>
                <c:pt idx="789">
                  <c:v>43980</c:v>
                </c:pt>
                <c:pt idx="790">
                  <c:v>43981</c:v>
                </c:pt>
                <c:pt idx="791">
                  <c:v>43982</c:v>
                </c:pt>
                <c:pt idx="792">
                  <c:v>43983</c:v>
                </c:pt>
                <c:pt idx="793">
                  <c:v>43984</c:v>
                </c:pt>
                <c:pt idx="794">
                  <c:v>43985</c:v>
                </c:pt>
                <c:pt idx="795">
                  <c:v>43986</c:v>
                </c:pt>
                <c:pt idx="796">
                  <c:v>43987</c:v>
                </c:pt>
                <c:pt idx="797">
                  <c:v>43988</c:v>
                </c:pt>
                <c:pt idx="798">
                  <c:v>43989</c:v>
                </c:pt>
                <c:pt idx="799">
                  <c:v>43990</c:v>
                </c:pt>
                <c:pt idx="800">
                  <c:v>43991</c:v>
                </c:pt>
                <c:pt idx="801">
                  <c:v>43992</c:v>
                </c:pt>
                <c:pt idx="802">
                  <c:v>43993</c:v>
                </c:pt>
                <c:pt idx="803">
                  <c:v>43994</c:v>
                </c:pt>
                <c:pt idx="804">
                  <c:v>43995</c:v>
                </c:pt>
                <c:pt idx="805">
                  <c:v>43996</c:v>
                </c:pt>
                <c:pt idx="806">
                  <c:v>43997</c:v>
                </c:pt>
                <c:pt idx="807">
                  <c:v>43998</c:v>
                </c:pt>
                <c:pt idx="808">
                  <c:v>43999</c:v>
                </c:pt>
                <c:pt idx="809">
                  <c:v>44000</c:v>
                </c:pt>
                <c:pt idx="810">
                  <c:v>44001</c:v>
                </c:pt>
                <c:pt idx="811">
                  <c:v>44002</c:v>
                </c:pt>
                <c:pt idx="812">
                  <c:v>44003</c:v>
                </c:pt>
                <c:pt idx="813">
                  <c:v>44004</c:v>
                </c:pt>
                <c:pt idx="814">
                  <c:v>44005</c:v>
                </c:pt>
                <c:pt idx="815">
                  <c:v>44006</c:v>
                </c:pt>
                <c:pt idx="816">
                  <c:v>44007</c:v>
                </c:pt>
                <c:pt idx="817">
                  <c:v>44008</c:v>
                </c:pt>
                <c:pt idx="818">
                  <c:v>44009</c:v>
                </c:pt>
                <c:pt idx="819">
                  <c:v>44010</c:v>
                </c:pt>
                <c:pt idx="820">
                  <c:v>44011</c:v>
                </c:pt>
                <c:pt idx="821">
                  <c:v>44012</c:v>
                </c:pt>
                <c:pt idx="822">
                  <c:v>44013</c:v>
                </c:pt>
                <c:pt idx="823">
                  <c:v>44014</c:v>
                </c:pt>
                <c:pt idx="824">
                  <c:v>44015</c:v>
                </c:pt>
                <c:pt idx="825">
                  <c:v>44016</c:v>
                </c:pt>
                <c:pt idx="826">
                  <c:v>44017</c:v>
                </c:pt>
                <c:pt idx="827">
                  <c:v>44018</c:v>
                </c:pt>
                <c:pt idx="828">
                  <c:v>44019</c:v>
                </c:pt>
                <c:pt idx="829">
                  <c:v>44020</c:v>
                </c:pt>
                <c:pt idx="830">
                  <c:v>44021</c:v>
                </c:pt>
                <c:pt idx="831">
                  <c:v>44022</c:v>
                </c:pt>
                <c:pt idx="832">
                  <c:v>44023</c:v>
                </c:pt>
                <c:pt idx="833">
                  <c:v>44024</c:v>
                </c:pt>
                <c:pt idx="834">
                  <c:v>44025</c:v>
                </c:pt>
                <c:pt idx="835">
                  <c:v>44026</c:v>
                </c:pt>
                <c:pt idx="836">
                  <c:v>44027</c:v>
                </c:pt>
                <c:pt idx="837">
                  <c:v>44028</c:v>
                </c:pt>
                <c:pt idx="838">
                  <c:v>44029</c:v>
                </c:pt>
                <c:pt idx="839">
                  <c:v>44030</c:v>
                </c:pt>
                <c:pt idx="840">
                  <c:v>44031</c:v>
                </c:pt>
                <c:pt idx="841">
                  <c:v>44032</c:v>
                </c:pt>
                <c:pt idx="842">
                  <c:v>44033</c:v>
                </c:pt>
                <c:pt idx="843">
                  <c:v>44034</c:v>
                </c:pt>
                <c:pt idx="844">
                  <c:v>44035</c:v>
                </c:pt>
                <c:pt idx="845">
                  <c:v>44036</c:v>
                </c:pt>
                <c:pt idx="846">
                  <c:v>44037</c:v>
                </c:pt>
                <c:pt idx="847">
                  <c:v>44038</c:v>
                </c:pt>
                <c:pt idx="848">
                  <c:v>44039</c:v>
                </c:pt>
                <c:pt idx="849">
                  <c:v>44040</c:v>
                </c:pt>
                <c:pt idx="850">
                  <c:v>44041</c:v>
                </c:pt>
                <c:pt idx="851">
                  <c:v>44042</c:v>
                </c:pt>
                <c:pt idx="852">
                  <c:v>44043</c:v>
                </c:pt>
                <c:pt idx="853">
                  <c:v>44044</c:v>
                </c:pt>
                <c:pt idx="854">
                  <c:v>44045</c:v>
                </c:pt>
                <c:pt idx="855">
                  <c:v>44046</c:v>
                </c:pt>
                <c:pt idx="856">
                  <c:v>44047</c:v>
                </c:pt>
                <c:pt idx="857">
                  <c:v>44048</c:v>
                </c:pt>
                <c:pt idx="858">
                  <c:v>44049</c:v>
                </c:pt>
                <c:pt idx="859">
                  <c:v>44050</c:v>
                </c:pt>
                <c:pt idx="860">
                  <c:v>44051</c:v>
                </c:pt>
                <c:pt idx="861">
                  <c:v>44052</c:v>
                </c:pt>
                <c:pt idx="862">
                  <c:v>44053</c:v>
                </c:pt>
                <c:pt idx="863">
                  <c:v>44054</c:v>
                </c:pt>
                <c:pt idx="864">
                  <c:v>44055</c:v>
                </c:pt>
                <c:pt idx="865">
                  <c:v>44056</c:v>
                </c:pt>
                <c:pt idx="866">
                  <c:v>44057</c:v>
                </c:pt>
                <c:pt idx="867">
                  <c:v>44058</c:v>
                </c:pt>
                <c:pt idx="868">
                  <c:v>44059</c:v>
                </c:pt>
                <c:pt idx="869">
                  <c:v>44060</c:v>
                </c:pt>
                <c:pt idx="870">
                  <c:v>44061</c:v>
                </c:pt>
                <c:pt idx="871">
                  <c:v>44062</c:v>
                </c:pt>
                <c:pt idx="872">
                  <c:v>44063</c:v>
                </c:pt>
                <c:pt idx="873">
                  <c:v>44064</c:v>
                </c:pt>
                <c:pt idx="874">
                  <c:v>44065</c:v>
                </c:pt>
                <c:pt idx="875">
                  <c:v>44066</c:v>
                </c:pt>
                <c:pt idx="876">
                  <c:v>44067</c:v>
                </c:pt>
                <c:pt idx="877">
                  <c:v>44068</c:v>
                </c:pt>
                <c:pt idx="878">
                  <c:v>44069</c:v>
                </c:pt>
                <c:pt idx="879">
                  <c:v>44070</c:v>
                </c:pt>
                <c:pt idx="880">
                  <c:v>44071</c:v>
                </c:pt>
                <c:pt idx="881">
                  <c:v>44072</c:v>
                </c:pt>
                <c:pt idx="882">
                  <c:v>44073</c:v>
                </c:pt>
                <c:pt idx="883">
                  <c:v>44074</c:v>
                </c:pt>
                <c:pt idx="884">
                  <c:v>44075</c:v>
                </c:pt>
                <c:pt idx="885">
                  <c:v>44076</c:v>
                </c:pt>
                <c:pt idx="886">
                  <c:v>44077</c:v>
                </c:pt>
                <c:pt idx="887">
                  <c:v>44078</c:v>
                </c:pt>
                <c:pt idx="888">
                  <c:v>44079</c:v>
                </c:pt>
                <c:pt idx="889">
                  <c:v>44080</c:v>
                </c:pt>
                <c:pt idx="890">
                  <c:v>44081</c:v>
                </c:pt>
                <c:pt idx="891">
                  <c:v>44082</c:v>
                </c:pt>
                <c:pt idx="892">
                  <c:v>44083</c:v>
                </c:pt>
                <c:pt idx="893">
                  <c:v>44084</c:v>
                </c:pt>
                <c:pt idx="894">
                  <c:v>44085</c:v>
                </c:pt>
                <c:pt idx="895">
                  <c:v>44086</c:v>
                </c:pt>
                <c:pt idx="896">
                  <c:v>44087</c:v>
                </c:pt>
                <c:pt idx="897">
                  <c:v>44088</c:v>
                </c:pt>
                <c:pt idx="898">
                  <c:v>44089</c:v>
                </c:pt>
                <c:pt idx="899">
                  <c:v>44090</c:v>
                </c:pt>
                <c:pt idx="900">
                  <c:v>44091</c:v>
                </c:pt>
                <c:pt idx="901">
                  <c:v>44092</c:v>
                </c:pt>
                <c:pt idx="902">
                  <c:v>44093</c:v>
                </c:pt>
                <c:pt idx="903">
                  <c:v>44094</c:v>
                </c:pt>
                <c:pt idx="904">
                  <c:v>44095</c:v>
                </c:pt>
                <c:pt idx="905">
                  <c:v>44096</c:v>
                </c:pt>
                <c:pt idx="906">
                  <c:v>44097</c:v>
                </c:pt>
                <c:pt idx="907">
                  <c:v>44098</c:v>
                </c:pt>
                <c:pt idx="908">
                  <c:v>44099</c:v>
                </c:pt>
                <c:pt idx="909">
                  <c:v>44100</c:v>
                </c:pt>
                <c:pt idx="910">
                  <c:v>44101</c:v>
                </c:pt>
                <c:pt idx="911">
                  <c:v>44102</c:v>
                </c:pt>
                <c:pt idx="912">
                  <c:v>44103</c:v>
                </c:pt>
                <c:pt idx="913">
                  <c:v>44104</c:v>
                </c:pt>
                <c:pt idx="914">
                  <c:v>44105</c:v>
                </c:pt>
                <c:pt idx="915">
                  <c:v>44106</c:v>
                </c:pt>
                <c:pt idx="916">
                  <c:v>44107</c:v>
                </c:pt>
                <c:pt idx="917">
                  <c:v>44108</c:v>
                </c:pt>
                <c:pt idx="918">
                  <c:v>44109</c:v>
                </c:pt>
                <c:pt idx="919">
                  <c:v>44110</c:v>
                </c:pt>
                <c:pt idx="920">
                  <c:v>44111</c:v>
                </c:pt>
                <c:pt idx="921">
                  <c:v>44112</c:v>
                </c:pt>
                <c:pt idx="922">
                  <c:v>44113</c:v>
                </c:pt>
                <c:pt idx="923">
                  <c:v>44114</c:v>
                </c:pt>
                <c:pt idx="924">
                  <c:v>44115</c:v>
                </c:pt>
                <c:pt idx="925">
                  <c:v>44116</c:v>
                </c:pt>
                <c:pt idx="926">
                  <c:v>44117</c:v>
                </c:pt>
                <c:pt idx="927">
                  <c:v>44118</c:v>
                </c:pt>
                <c:pt idx="928">
                  <c:v>44119</c:v>
                </c:pt>
                <c:pt idx="929">
                  <c:v>44120</c:v>
                </c:pt>
                <c:pt idx="930">
                  <c:v>44121</c:v>
                </c:pt>
                <c:pt idx="931">
                  <c:v>44122</c:v>
                </c:pt>
                <c:pt idx="932">
                  <c:v>44123</c:v>
                </c:pt>
                <c:pt idx="933">
                  <c:v>44124</c:v>
                </c:pt>
                <c:pt idx="934">
                  <c:v>44125</c:v>
                </c:pt>
                <c:pt idx="935">
                  <c:v>44126</c:v>
                </c:pt>
                <c:pt idx="936">
                  <c:v>44127</c:v>
                </c:pt>
                <c:pt idx="937">
                  <c:v>44128</c:v>
                </c:pt>
                <c:pt idx="938">
                  <c:v>44129</c:v>
                </c:pt>
                <c:pt idx="939">
                  <c:v>44130</c:v>
                </c:pt>
                <c:pt idx="940">
                  <c:v>44131</c:v>
                </c:pt>
                <c:pt idx="941">
                  <c:v>44132</c:v>
                </c:pt>
                <c:pt idx="942">
                  <c:v>44133</c:v>
                </c:pt>
                <c:pt idx="943">
                  <c:v>44134</c:v>
                </c:pt>
                <c:pt idx="944">
                  <c:v>44135</c:v>
                </c:pt>
                <c:pt idx="945">
                  <c:v>44136</c:v>
                </c:pt>
                <c:pt idx="946">
                  <c:v>44137</c:v>
                </c:pt>
                <c:pt idx="947">
                  <c:v>44138</c:v>
                </c:pt>
                <c:pt idx="948">
                  <c:v>44139</c:v>
                </c:pt>
                <c:pt idx="949">
                  <c:v>44140</c:v>
                </c:pt>
                <c:pt idx="950">
                  <c:v>44141</c:v>
                </c:pt>
                <c:pt idx="951">
                  <c:v>44142</c:v>
                </c:pt>
                <c:pt idx="952">
                  <c:v>44143</c:v>
                </c:pt>
                <c:pt idx="953">
                  <c:v>44144</c:v>
                </c:pt>
                <c:pt idx="954">
                  <c:v>44145</c:v>
                </c:pt>
                <c:pt idx="955">
                  <c:v>44146</c:v>
                </c:pt>
                <c:pt idx="956">
                  <c:v>44147</c:v>
                </c:pt>
                <c:pt idx="957">
                  <c:v>44148</c:v>
                </c:pt>
                <c:pt idx="958">
                  <c:v>44149</c:v>
                </c:pt>
                <c:pt idx="959">
                  <c:v>44150</c:v>
                </c:pt>
                <c:pt idx="960">
                  <c:v>44151</c:v>
                </c:pt>
                <c:pt idx="961">
                  <c:v>44152</c:v>
                </c:pt>
                <c:pt idx="962">
                  <c:v>44153</c:v>
                </c:pt>
                <c:pt idx="963">
                  <c:v>44154</c:v>
                </c:pt>
              </c:numCache>
            </c:numRef>
          </c:cat>
          <c:val>
            <c:numRef>
              <c:f>Sheet23!$J$2:$J$1000</c:f>
              <c:numCache>
                <c:formatCode>0.00%</c:formatCode>
                <c:ptCount val="999"/>
                <c:pt idx="0">
                  <c:v>0.2575838020247469</c:v>
                </c:pt>
                <c:pt idx="1">
                  <c:v>0.24855744835085175</c:v>
                </c:pt>
                <c:pt idx="2">
                  <c:v>0.258390603085554</c:v>
                </c:pt>
                <c:pt idx="3">
                  <c:v>0.25754228512254057</c:v>
                </c:pt>
                <c:pt idx="4">
                  <c:v>0.26534578146611343</c:v>
                </c:pt>
                <c:pt idx="5">
                  <c:v>0.26675225537820957</c:v>
                </c:pt>
                <c:pt idx="6">
                  <c:v>0.26496216216216217</c:v>
                </c:pt>
                <c:pt idx="7">
                  <c:v>0.26517424242424242</c:v>
                </c:pt>
                <c:pt idx="8">
                  <c:v>0.26171355498721227</c:v>
                </c:pt>
                <c:pt idx="9">
                  <c:v>0.26152034261241969</c:v>
                </c:pt>
                <c:pt idx="10">
                  <c:v>0.26280536426241391</c:v>
                </c:pt>
                <c:pt idx="11">
                  <c:v>0.26741626794258377</c:v>
                </c:pt>
                <c:pt idx="12">
                  <c:v>0.26297151099891813</c:v>
                </c:pt>
                <c:pt idx="13">
                  <c:v>0.26472871002515269</c:v>
                </c:pt>
                <c:pt idx="14">
                  <c:v>0.2685599415204678</c:v>
                </c:pt>
                <c:pt idx="15">
                  <c:v>0.27067520775623272</c:v>
                </c:pt>
                <c:pt idx="16">
                  <c:v>0.268641638225256</c:v>
                </c:pt>
                <c:pt idx="17">
                  <c:v>0.2627883616210599</c:v>
                </c:pt>
                <c:pt idx="18">
                  <c:v>0.26558099794941903</c:v>
                </c:pt>
                <c:pt idx="19">
                  <c:v>0.26795380728978707</c:v>
                </c:pt>
                <c:pt idx="20">
                  <c:v>0.25810344827586207</c:v>
                </c:pt>
                <c:pt idx="21">
                  <c:v>0.25907127429805615</c:v>
                </c:pt>
                <c:pt idx="22">
                  <c:v>0.26077639751552795</c:v>
                </c:pt>
                <c:pt idx="23">
                  <c:v>0.25741314069487442</c:v>
                </c:pt>
                <c:pt idx="24">
                  <c:v>0.25679504814305365</c:v>
                </c:pt>
                <c:pt idx="25">
                  <c:v>0.2613730213351686</c:v>
                </c:pt>
                <c:pt idx="26">
                  <c:v>0.2620218579234973</c:v>
                </c:pt>
                <c:pt idx="27">
                  <c:v>0.26610336620197211</c:v>
                </c:pt>
                <c:pt idx="28">
                  <c:v>0.25769563649477101</c:v>
                </c:pt>
                <c:pt idx="29">
                  <c:v>0.25149664929262844</c:v>
                </c:pt>
                <c:pt idx="30">
                  <c:v>0.26043594646271512</c:v>
                </c:pt>
                <c:pt idx="31">
                  <c:v>0.26891516516516517</c:v>
                </c:pt>
                <c:pt idx="32">
                  <c:v>0.26900982318271122</c:v>
                </c:pt>
                <c:pt idx="33">
                  <c:v>0.26866813025978775</c:v>
                </c:pt>
                <c:pt idx="34">
                  <c:v>0.27068189806678383</c:v>
                </c:pt>
                <c:pt idx="35">
                  <c:v>0.27244241316270568</c:v>
                </c:pt>
                <c:pt idx="36">
                  <c:v>0.26891043723554303</c:v>
                </c:pt>
                <c:pt idx="37">
                  <c:v>0.26778137360661636</c:v>
                </c:pt>
                <c:pt idx="38">
                  <c:v>0.27204358699535552</c:v>
                </c:pt>
                <c:pt idx="39">
                  <c:v>0.26714600069856798</c:v>
                </c:pt>
                <c:pt idx="40">
                  <c:v>0.26797868683396353</c:v>
                </c:pt>
                <c:pt idx="41">
                  <c:v>0.24715089693985226</c:v>
                </c:pt>
                <c:pt idx="42">
                  <c:v>0.26721103653989559</c:v>
                </c:pt>
                <c:pt idx="43">
                  <c:v>0.26038197097020627</c:v>
                </c:pt>
                <c:pt idx="44">
                  <c:v>0.27129773691654879</c:v>
                </c:pt>
                <c:pt idx="45">
                  <c:v>0.26936642027455121</c:v>
                </c:pt>
                <c:pt idx="46">
                  <c:v>0.2643005540166205</c:v>
                </c:pt>
                <c:pt idx="47">
                  <c:v>0.26105501392757663</c:v>
                </c:pt>
                <c:pt idx="48">
                  <c:v>0.25189094722125133</c:v>
                </c:pt>
                <c:pt idx="49">
                  <c:v>0.25219906575637802</c:v>
                </c:pt>
                <c:pt idx="50">
                  <c:v>0.26043300375042622</c:v>
                </c:pt>
                <c:pt idx="51">
                  <c:v>0.25815106732348114</c:v>
                </c:pt>
                <c:pt idx="52">
                  <c:v>0.24845367622815692</c:v>
                </c:pt>
                <c:pt idx="53">
                  <c:v>0.24394544244843644</c:v>
                </c:pt>
                <c:pt idx="54">
                  <c:v>0.26392894829405561</c:v>
                </c:pt>
                <c:pt idx="55">
                  <c:v>0.25050067658998648</c:v>
                </c:pt>
                <c:pt idx="56">
                  <c:v>0.25175843083275984</c:v>
                </c:pt>
                <c:pt idx="57">
                  <c:v>0.26073825503355702</c:v>
                </c:pt>
                <c:pt idx="58">
                  <c:v>0.2545302713987474</c:v>
                </c:pt>
                <c:pt idx="59">
                  <c:v>0.25822404371584701</c:v>
                </c:pt>
                <c:pt idx="60">
                  <c:v>0.25723533378287256</c:v>
                </c:pt>
                <c:pt idx="61">
                  <c:v>0.24905713284262179</c:v>
                </c:pt>
                <c:pt idx="62">
                  <c:v>0.25805618830675781</c:v>
                </c:pt>
                <c:pt idx="63">
                  <c:v>0.24903793508017205</c:v>
                </c:pt>
                <c:pt idx="64">
                  <c:v>0.26457204767063924</c:v>
                </c:pt>
                <c:pt idx="65">
                  <c:v>0.27135502323918487</c:v>
                </c:pt>
                <c:pt idx="66">
                  <c:v>0.26658845437616385</c:v>
                </c:pt>
                <c:pt idx="67">
                  <c:v>0.26138599105812216</c:v>
                </c:pt>
                <c:pt idx="68">
                  <c:v>0.25366604823747679</c:v>
                </c:pt>
                <c:pt idx="69">
                  <c:v>0.25817107942973522</c:v>
                </c:pt>
                <c:pt idx="70">
                  <c:v>0.26687336244541482</c:v>
                </c:pt>
                <c:pt idx="71">
                  <c:v>0.27387271214642261</c:v>
                </c:pt>
                <c:pt idx="72">
                  <c:v>0.2703267162944582</c:v>
                </c:pt>
                <c:pt idx="73">
                  <c:v>0.27785977859778599</c:v>
                </c:pt>
                <c:pt idx="74">
                  <c:v>0.28006651017214396</c:v>
                </c:pt>
                <c:pt idx="75">
                  <c:v>0.28135083713850839</c:v>
                </c:pt>
                <c:pt idx="76">
                  <c:v>0.27809340023157081</c:v>
                </c:pt>
                <c:pt idx="77">
                  <c:v>0.27792973651191971</c:v>
                </c:pt>
                <c:pt idx="78">
                  <c:v>0.27820297596337273</c:v>
                </c:pt>
                <c:pt idx="79">
                  <c:v>0.26853711790393014</c:v>
                </c:pt>
                <c:pt idx="80">
                  <c:v>0.25796830985915492</c:v>
                </c:pt>
                <c:pt idx="81">
                  <c:v>0.25021210013908207</c:v>
                </c:pt>
                <c:pt idx="82">
                  <c:v>0.25224137931034485</c:v>
                </c:pt>
                <c:pt idx="83">
                  <c:v>0.25701926444833623</c:v>
                </c:pt>
                <c:pt idx="84">
                  <c:v>0.25761922643634999</c:v>
                </c:pt>
                <c:pt idx="85">
                  <c:v>0.2614306784660767</c:v>
                </c:pt>
                <c:pt idx="86">
                  <c:v>0.2593215111796453</c:v>
                </c:pt>
                <c:pt idx="87">
                  <c:v>0.2632189349112426</c:v>
                </c:pt>
                <c:pt idx="88">
                  <c:v>0.26451666666666668</c:v>
                </c:pt>
                <c:pt idx="89">
                  <c:v>0.27465489566613166</c:v>
                </c:pt>
                <c:pt idx="90">
                  <c:v>0.27959136468774093</c:v>
                </c:pt>
                <c:pt idx="91">
                  <c:v>0.28350396825396823</c:v>
                </c:pt>
                <c:pt idx="92">
                  <c:v>0.28409585179218688</c:v>
                </c:pt>
                <c:pt idx="93">
                  <c:v>0.27723395270270268</c:v>
                </c:pt>
                <c:pt idx="94">
                  <c:v>0.28003018542475205</c:v>
                </c:pt>
                <c:pt idx="95">
                  <c:v>0.28704931620389557</c:v>
                </c:pt>
                <c:pt idx="96">
                  <c:v>0.27738040123456792</c:v>
                </c:pt>
                <c:pt idx="97">
                  <c:v>0.26799771602588501</c:v>
                </c:pt>
                <c:pt idx="98">
                  <c:v>0.27200554894966311</c:v>
                </c:pt>
                <c:pt idx="99">
                  <c:v>0.26969533359043579</c:v>
                </c:pt>
                <c:pt idx="100">
                  <c:v>0.26756828528072835</c:v>
                </c:pt>
                <c:pt idx="101">
                  <c:v>0.266049766718507</c:v>
                </c:pt>
                <c:pt idx="102">
                  <c:v>0.26994357114066908</c:v>
                </c:pt>
                <c:pt idx="103">
                  <c:v>0.27325925925925926</c:v>
                </c:pt>
                <c:pt idx="104">
                  <c:v>0.2752092050209205</c:v>
                </c:pt>
                <c:pt idx="105">
                  <c:v>0.27354741379310343</c:v>
                </c:pt>
                <c:pt idx="106">
                  <c:v>0.27842923141537174</c:v>
                </c:pt>
                <c:pt idx="107">
                  <c:v>0.27301317467063324</c:v>
                </c:pt>
                <c:pt idx="108">
                  <c:v>0.27648549243972209</c:v>
                </c:pt>
                <c:pt idx="109">
                  <c:v>0.27586137008512363</c:v>
                </c:pt>
                <c:pt idx="110">
                  <c:v>0.26944127243066884</c:v>
                </c:pt>
                <c:pt idx="111">
                  <c:v>0.27092560553633216</c:v>
                </c:pt>
                <c:pt idx="112">
                  <c:v>0.26370194589463691</c:v>
                </c:pt>
                <c:pt idx="113">
                  <c:v>0.28117672983693259</c:v>
                </c:pt>
                <c:pt idx="114">
                  <c:v>0.27659915611814345</c:v>
                </c:pt>
                <c:pt idx="115">
                  <c:v>0.27666375926733539</c:v>
                </c:pt>
                <c:pt idx="116">
                  <c:v>0.28086425551902305</c:v>
                </c:pt>
                <c:pt idx="117">
                  <c:v>0.29097357440890126</c:v>
                </c:pt>
                <c:pt idx="118">
                  <c:v>0.29586702605570531</c:v>
                </c:pt>
                <c:pt idx="119">
                  <c:v>0.29619090909090912</c:v>
                </c:pt>
                <c:pt idx="120">
                  <c:v>0.28978178766261015</c:v>
                </c:pt>
                <c:pt idx="121">
                  <c:v>0.2739967105263158</c:v>
                </c:pt>
                <c:pt idx="122">
                  <c:v>0.27346880131362888</c:v>
                </c:pt>
                <c:pt idx="123">
                  <c:v>0.26304834198961247</c:v>
                </c:pt>
                <c:pt idx="124">
                  <c:v>0.26550295857988165</c:v>
                </c:pt>
                <c:pt idx="125">
                  <c:v>0.26554690541066567</c:v>
                </c:pt>
                <c:pt idx="126">
                  <c:v>0.27218358269308535</c:v>
                </c:pt>
                <c:pt idx="127">
                  <c:v>0.26948004836759371</c:v>
                </c:pt>
                <c:pt idx="128">
                  <c:v>0.2764199454616284</c:v>
                </c:pt>
                <c:pt idx="129">
                  <c:v>0.27740626207962893</c:v>
                </c:pt>
                <c:pt idx="130">
                  <c:v>0.27420098224404987</c:v>
                </c:pt>
                <c:pt idx="131">
                  <c:v>0.27967065868263474</c:v>
                </c:pt>
                <c:pt idx="132">
                  <c:v>0.26992487149070776</c:v>
                </c:pt>
                <c:pt idx="133">
                  <c:v>0.27185996563573883</c:v>
                </c:pt>
                <c:pt idx="134">
                  <c:v>0.26997954173486088</c:v>
                </c:pt>
                <c:pt idx="135">
                  <c:v>0.26467242055708118</c:v>
                </c:pt>
                <c:pt idx="136">
                  <c:v>0.26170439982913285</c:v>
                </c:pt>
                <c:pt idx="137">
                  <c:v>0.26060708263069138</c:v>
                </c:pt>
                <c:pt idx="138">
                  <c:v>0.27341422594142262</c:v>
                </c:pt>
                <c:pt idx="139">
                  <c:v>0.27322869955156953</c:v>
                </c:pt>
                <c:pt idx="140">
                  <c:v>0.2664064544265155</c:v>
                </c:pt>
                <c:pt idx="141">
                  <c:v>0.26689154568744661</c:v>
                </c:pt>
                <c:pt idx="142">
                  <c:v>0.27147527242246439</c:v>
                </c:pt>
                <c:pt idx="143">
                  <c:v>0.2810661157024793</c:v>
                </c:pt>
                <c:pt idx="144">
                  <c:v>0.27738204592901883</c:v>
                </c:pt>
                <c:pt idx="145">
                  <c:v>0.28145253682487725</c:v>
                </c:pt>
                <c:pt idx="146">
                  <c:v>0.26967322999581067</c:v>
                </c:pt>
                <c:pt idx="147">
                  <c:v>0.25903283850652276</c:v>
                </c:pt>
                <c:pt idx="148">
                  <c:v>0.26763575605680873</c:v>
                </c:pt>
                <c:pt idx="149">
                  <c:v>0.26812905844155843</c:v>
                </c:pt>
                <c:pt idx="150">
                  <c:v>0.27085183689947517</c:v>
                </c:pt>
                <c:pt idx="151">
                  <c:v>0.28016236469608663</c:v>
                </c:pt>
                <c:pt idx="152">
                  <c:v>0.27629825274278752</c:v>
                </c:pt>
                <c:pt idx="153">
                  <c:v>0.25981750311074242</c:v>
                </c:pt>
                <c:pt idx="154">
                  <c:v>0.27102739726027397</c:v>
                </c:pt>
                <c:pt idx="155">
                  <c:v>0.27606770833333333</c:v>
                </c:pt>
                <c:pt idx="156">
                  <c:v>0.26479078694817659</c:v>
                </c:pt>
                <c:pt idx="157">
                  <c:v>0.28620090946672183</c:v>
                </c:pt>
                <c:pt idx="158">
                  <c:v>0.28505371900826448</c:v>
                </c:pt>
                <c:pt idx="159">
                  <c:v>0.28181124497991972</c:v>
                </c:pt>
                <c:pt idx="160">
                  <c:v>0.28943350743270391</c:v>
                </c:pt>
                <c:pt idx="161">
                  <c:v>0.28713131313131313</c:v>
                </c:pt>
                <c:pt idx="162">
                  <c:v>0.27254052016584995</c:v>
                </c:pt>
                <c:pt idx="163">
                  <c:v>0.27571165191740415</c:v>
                </c:pt>
                <c:pt idx="164">
                  <c:v>0.27517922457937088</c:v>
                </c:pt>
                <c:pt idx="165">
                  <c:v>0.26479344729344728</c:v>
                </c:pt>
                <c:pt idx="166">
                  <c:v>0.27198379140239604</c:v>
                </c:pt>
                <c:pt idx="167">
                  <c:v>0.25398963730569951</c:v>
                </c:pt>
                <c:pt idx="168">
                  <c:v>0.26420718816067656</c:v>
                </c:pt>
                <c:pt idx="169">
                  <c:v>0.26247021723896286</c:v>
                </c:pt>
                <c:pt idx="170">
                  <c:v>0.26000689893066575</c:v>
                </c:pt>
                <c:pt idx="171">
                  <c:v>0.25559304703476482</c:v>
                </c:pt>
                <c:pt idx="172">
                  <c:v>0.2603963102152374</c:v>
                </c:pt>
                <c:pt idx="173">
                  <c:v>0.25276287164612038</c:v>
                </c:pt>
                <c:pt idx="174">
                  <c:v>0.25335191082802544</c:v>
                </c:pt>
                <c:pt idx="175">
                  <c:v>0.26664862614487927</c:v>
                </c:pt>
                <c:pt idx="176">
                  <c:v>0.25942057548285374</c:v>
                </c:pt>
                <c:pt idx="177">
                  <c:v>0.2748765190121521</c:v>
                </c:pt>
                <c:pt idx="178">
                  <c:v>0.26337657524091923</c:v>
                </c:pt>
                <c:pt idx="179">
                  <c:v>0.26160864785635762</c:v>
                </c:pt>
                <c:pt idx="180">
                  <c:v>0.25899891579327788</c:v>
                </c:pt>
                <c:pt idx="181">
                  <c:v>0.25531451036454611</c:v>
                </c:pt>
                <c:pt idx="182">
                  <c:v>0.25376827485380116</c:v>
                </c:pt>
                <c:pt idx="183">
                  <c:v>0.23845005332385352</c:v>
                </c:pt>
                <c:pt idx="184">
                  <c:v>0.23768982808022923</c:v>
                </c:pt>
                <c:pt idx="185">
                  <c:v>0.24171566931857488</c:v>
                </c:pt>
                <c:pt idx="186">
                  <c:v>0.25183073011260443</c:v>
                </c:pt>
                <c:pt idx="187">
                  <c:v>0.23902704601334737</c:v>
                </c:pt>
                <c:pt idx="188">
                  <c:v>0.24496288441145281</c:v>
                </c:pt>
                <c:pt idx="189">
                  <c:v>0.25310728381772513</c:v>
                </c:pt>
                <c:pt idx="190">
                  <c:v>0.25125566794558774</c:v>
                </c:pt>
                <c:pt idx="191">
                  <c:v>0.25769338466923347</c:v>
                </c:pt>
                <c:pt idx="192">
                  <c:v>0.25733241663801998</c:v>
                </c:pt>
                <c:pt idx="193">
                  <c:v>0.24568102849200835</c:v>
                </c:pt>
                <c:pt idx="194">
                  <c:v>0.24680458970792765</c:v>
                </c:pt>
                <c:pt idx="195">
                  <c:v>0.26338096897873825</c:v>
                </c:pt>
                <c:pt idx="196">
                  <c:v>0.26471858407079646</c:v>
                </c:pt>
                <c:pt idx="197">
                  <c:v>0.25659829059829059</c:v>
                </c:pt>
                <c:pt idx="198">
                  <c:v>0.25465203976688378</c:v>
                </c:pt>
                <c:pt idx="199">
                  <c:v>0.25451724137931037</c:v>
                </c:pt>
                <c:pt idx="200">
                  <c:v>0.25814987450699178</c:v>
                </c:pt>
                <c:pt idx="201">
                  <c:v>0.26621475054229937</c:v>
                </c:pt>
                <c:pt idx="202">
                  <c:v>0.26498936170212767</c:v>
                </c:pt>
                <c:pt idx="203">
                  <c:v>0.2669396551724138</c:v>
                </c:pt>
                <c:pt idx="204">
                  <c:v>0.26419901199717716</c:v>
                </c:pt>
                <c:pt idx="205">
                  <c:v>0.25651369863013695</c:v>
                </c:pt>
                <c:pt idx="206">
                  <c:v>0.26164450664800559</c:v>
                </c:pt>
                <c:pt idx="207">
                  <c:v>0.25493730407523507</c:v>
                </c:pt>
                <c:pt idx="208">
                  <c:v>0.26024287222808873</c:v>
                </c:pt>
                <c:pt idx="209">
                  <c:v>0.2610855728429986</c:v>
                </c:pt>
                <c:pt idx="210">
                  <c:v>0.26801765354909896</c:v>
                </c:pt>
                <c:pt idx="211">
                  <c:v>0.26833816075307748</c:v>
                </c:pt>
                <c:pt idx="212">
                  <c:v>0.26303140978816653</c:v>
                </c:pt>
                <c:pt idx="213">
                  <c:v>0.26008941344778258</c:v>
                </c:pt>
                <c:pt idx="214">
                  <c:v>0.26520411785587505</c:v>
                </c:pt>
                <c:pt idx="215">
                  <c:v>0.26659823008849559</c:v>
                </c:pt>
                <c:pt idx="216">
                  <c:v>0.26590747330960857</c:v>
                </c:pt>
                <c:pt idx="217">
                  <c:v>0.27016822429906545</c:v>
                </c:pt>
                <c:pt idx="218">
                  <c:v>0.26533740129217515</c:v>
                </c:pt>
                <c:pt idx="219">
                  <c:v>0.26496526508226687</c:v>
                </c:pt>
                <c:pt idx="220">
                  <c:v>0.27075984251968505</c:v>
                </c:pt>
                <c:pt idx="221">
                  <c:v>0.28741379310344828</c:v>
                </c:pt>
                <c:pt idx="222">
                  <c:v>0.29372727272727273</c:v>
                </c:pt>
                <c:pt idx="223">
                  <c:v>0.28710415871804656</c:v>
                </c:pt>
                <c:pt idx="224">
                  <c:v>0.2851440485216073</c:v>
                </c:pt>
                <c:pt idx="225">
                  <c:v>0.28133112094395279</c:v>
                </c:pt>
                <c:pt idx="226">
                  <c:v>0.27928180823915422</c:v>
                </c:pt>
                <c:pt idx="227">
                  <c:v>0.2760361010830325</c:v>
                </c:pt>
                <c:pt idx="228">
                  <c:v>0.27420550458715598</c:v>
                </c:pt>
                <c:pt idx="229">
                  <c:v>0.28375609756097564</c:v>
                </c:pt>
                <c:pt idx="230">
                  <c:v>0.28173020527859238</c:v>
                </c:pt>
                <c:pt idx="231">
                  <c:v>0.27997761194029852</c:v>
                </c:pt>
                <c:pt idx="232">
                  <c:v>0.28083636363636361</c:v>
                </c:pt>
                <c:pt idx="233">
                  <c:v>0.28158357771260994</c:v>
                </c:pt>
                <c:pt idx="234">
                  <c:v>0.27902181818181815</c:v>
                </c:pt>
                <c:pt idx="235">
                  <c:v>0.28101443909663087</c:v>
                </c:pt>
                <c:pt idx="236">
                  <c:v>0.27507513148009016</c:v>
                </c:pt>
                <c:pt idx="237">
                  <c:v>0.26768192048012002</c:v>
                </c:pt>
                <c:pt idx="238">
                  <c:v>0.27303041825095059</c:v>
                </c:pt>
                <c:pt idx="239">
                  <c:v>0.27341644957201339</c:v>
                </c:pt>
                <c:pt idx="240">
                  <c:v>0.26893973214285716</c:v>
                </c:pt>
                <c:pt idx="241">
                  <c:v>0.27232988165680472</c:v>
                </c:pt>
                <c:pt idx="242">
                  <c:v>0.27036290322580642</c:v>
                </c:pt>
                <c:pt idx="243">
                  <c:v>0.27579763663220092</c:v>
                </c:pt>
                <c:pt idx="244">
                  <c:v>0.27119896065330362</c:v>
                </c:pt>
                <c:pt idx="245">
                  <c:v>0.26814401232190987</c:v>
                </c:pt>
                <c:pt idx="246">
                  <c:v>0.26958693203154338</c:v>
                </c:pt>
                <c:pt idx="247">
                  <c:v>0.2686191700330518</c:v>
                </c:pt>
                <c:pt idx="248">
                  <c:v>0.27013105205678922</c:v>
                </c:pt>
                <c:pt idx="249">
                  <c:v>0.26263024602026047</c:v>
                </c:pt>
                <c:pt idx="250">
                  <c:v>0.26547749725576286</c:v>
                </c:pt>
                <c:pt idx="251">
                  <c:v>0.2674175824175824</c:v>
                </c:pt>
                <c:pt idx="252">
                  <c:v>0.27131818181818179</c:v>
                </c:pt>
                <c:pt idx="253">
                  <c:v>0.26522969496508636</c:v>
                </c:pt>
                <c:pt idx="254">
                  <c:v>0.26935113088616985</c:v>
                </c:pt>
                <c:pt idx="255">
                  <c:v>0.27365073391042533</c:v>
                </c:pt>
                <c:pt idx="256">
                  <c:v>0.26600593912397924</c:v>
                </c:pt>
                <c:pt idx="257">
                  <c:v>0.2720371775417299</c:v>
                </c:pt>
                <c:pt idx="258">
                  <c:v>0.26724609374999997</c:v>
                </c:pt>
                <c:pt idx="259">
                  <c:v>0.27295527156549521</c:v>
                </c:pt>
                <c:pt idx="260">
                  <c:v>0.26614904408895823</c:v>
                </c:pt>
                <c:pt idx="261">
                  <c:v>0.262328714395689</c:v>
                </c:pt>
                <c:pt idx="262">
                  <c:v>0.26159740754860844</c:v>
                </c:pt>
                <c:pt idx="263">
                  <c:v>0.26227358136039081</c:v>
                </c:pt>
                <c:pt idx="264">
                  <c:v>0.26849063532868161</c:v>
                </c:pt>
                <c:pt idx="265">
                  <c:v>0.26658144631117603</c:v>
                </c:pt>
                <c:pt idx="266">
                  <c:v>0.27284414106939703</c:v>
                </c:pt>
                <c:pt idx="267">
                  <c:v>0.27338196782641228</c:v>
                </c:pt>
                <c:pt idx="268">
                  <c:v>0.27686158401184308</c:v>
                </c:pt>
                <c:pt idx="269">
                  <c:v>0.2708209764918626</c:v>
                </c:pt>
                <c:pt idx="270">
                  <c:v>0.26065883190883188</c:v>
                </c:pt>
                <c:pt idx="271">
                  <c:v>0.26104982206405691</c:v>
                </c:pt>
                <c:pt idx="272">
                  <c:v>0.26866837857666909</c:v>
                </c:pt>
                <c:pt idx="273">
                  <c:v>0.27583237657864523</c:v>
                </c:pt>
                <c:pt idx="274">
                  <c:v>0.26927584919746173</c:v>
                </c:pt>
                <c:pt idx="275">
                  <c:v>0.26764882066641704</c:v>
                </c:pt>
                <c:pt idx="276">
                  <c:v>0.2713604436229205</c:v>
                </c:pt>
                <c:pt idx="277">
                  <c:v>0.26856256840569137</c:v>
                </c:pt>
                <c:pt idx="278">
                  <c:v>0.26822036969916635</c:v>
                </c:pt>
                <c:pt idx="279">
                  <c:v>0.26364199781261394</c:v>
                </c:pt>
                <c:pt idx="280">
                  <c:v>0.26671785028790784</c:v>
                </c:pt>
                <c:pt idx="281">
                  <c:v>0.26779515828677841</c:v>
                </c:pt>
                <c:pt idx="282">
                  <c:v>0.27642754145638065</c:v>
                </c:pt>
                <c:pt idx="283">
                  <c:v>0.27594936708860762</c:v>
                </c:pt>
                <c:pt idx="284">
                  <c:v>0.2759087617668356</c:v>
                </c:pt>
                <c:pt idx="285">
                  <c:v>0.27432278706007818</c:v>
                </c:pt>
                <c:pt idx="286">
                  <c:v>0.27771898462638539</c:v>
                </c:pt>
                <c:pt idx="287">
                  <c:v>0.27512048192771088</c:v>
                </c:pt>
                <c:pt idx="288">
                  <c:v>0.26796360820751064</c:v>
                </c:pt>
                <c:pt idx="289">
                  <c:v>0.27160181337363049</c:v>
                </c:pt>
                <c:pt idx="290">
                  <c:v>0.26801400147383936</c:v>
                </c:pt>
                <c:pt idx="291">
                  <c:v>0.27752199413489737</c:v>
                </c:pt>
                <c:pt idx="292">
                  <c:v>0.28353258912495499</c:v>
                </c:pt>
                <c:pt idx="293">
                  <c:v>0.28128242074927956</c:v>
                </c:pt>
                <c:pt idx="294">
                  <c:v>0.28211293941660431</c:v>
                </c:pt>
                <c:pt idx="295">
                  <c:v>0.27580804248861912</c:v>
                </c:pt>
                <c:pt idx="296">
                  <c:v>0.28048706240487065</c:v>
                </c:pt>
                <c:pt idx="297">
                  <c:v>0.27855997083485234</c:v>
                </c:pt>
                <c:pt idx="298">
                  <c:v>0.27314560948499444</c:v>
                </c:pt>
                <c:pt idx="299">
                  <c:v>0.27243580060422962</c:v>
                </c:pt>
                <c:pt idx="300">
                  <c:v>0.27345638945233269</c:v>
                </c:pt>
                <c:pt idx="301">
                  <c:v>0.26874898456539398</c:v>
                </c:pt>
                <c:pt idx="302">
                  <c:v>0.26236426646130151</c:v>
                </c:pt>
                <c:pt idx="303">
                  <c:v>0.25938039804731505</c:v>
                </c:pt>
                <c:pt idx="304">
                  <c:v>0.26043318649045522</c:v>
                </c:pt>
                <c:pt idx="305">
                  <c:v>0.26274437476945772</c:v>
                </c:pt>
                <c:pt idx="306">
                  <c:v>0.27268347760632289</c:v>
                </c:pt>
                <c:pt idx="307">
                  <c:v>0.273187145557656</c:v>
                </c:pt>
                <c:pt idx="308">
                  <c:v>0.27276238782676554</c:v>
                </c:pt>
                <c:pt idx="309">
                  <c:v>0.27019391634980988</c:v>
                </c:pt>
                <c:pt idx="310">
                  <c:v>0.27174683544303796</c:v>
                </c:pt>
                <c:pt idx="311">
                  <c:v>0.26442628903413218</c:v>
                </c:pt>
                <c:pt idx="312">
                  <c:v>0.26034065102195308</c:v>
                </c:pt>
                <c:pt idx="313">
                  <c:v>0.25945332837486051</c:v>
                </c:pt>
                <c:pt idx="314">
                  <c:v>0.26180029695619894</c:v>
                </c:pt>
                <c:pt idx="315">
                  <c:v>0.27264236902050115</c:v>
                </c:pt>
                <c:pt idx="316">
                  <c:v>0.2712194203989462</c:v>
                </c:pt>
                <c:pt idx="317">
                  <c:v>0.26613611007809596</c:v>
                </c:pt>
                <c:pt idx="318">
                  <c:v>0.27040451895043732</c:v>
                </c:pt>
                <c:pt idx="319">
                  <c:v>0.2708573513316308</c:v>
                </c:pt>
                <c:pt idx="320">
                  <c:v>0.26852744807121665</c:v>
                </c:pt>
                <c:pt idx="321">
                  <c:v>0.26264848711243932</c:v>
                </c:pt>
                <c:pt idx="322">
                  <c:v>0.26327272727272727</c:v>
                </c:pt>
                <c:pt idx="323">
                  <c:v>0.26196850393700788</c:v>
                </c:pt>
                <c:pt idx="324">
                  <c:v>0.26556552962298025</c:v>
                </c:pt>
                <c:pt idx="325">
                  <c:v>0.26153400868306803</c:v>
                </c:pt>
                <c:pt idx="326">
                  <c:v>0.25708031837916068</c:v>
                </c:pt>
                <c:pt idx="327">
                  <c:v>0.26155466763530694</c:v>
                </c:pt>
                <c:pt idx="328">
                  <c:v>0.27047653692251727</c:v>
                </c:pt>
                <c:pt idx="329">
                  <c:v>0.27503551401869158</c:v>
                </c:pt>
                <c:pt idx="330">
                  <c:v>0.27822286962855064</c:v>
                </c:pt>
                <c:pt idx="331">
                  <c:v>0.28293925063659509</c:v>
                </c:pt>
                <c:pt idx="332">
                  <c:v>0.28633895818048422</c:v>
                </c:pt>
                <c:pt idx="333">
                  <c:v>0.2884088397790055</c:v>
                </c:pt>
                <c:pt idx="334">
                  <c:v>0.28210450966356482</c:v>
                </c:pt>
                <c:pt idx="335">
                  <c:v>0.28389214966984594</c:v>
                </c:pt>
                <c:pt idx="336">
                  <c:v>0.27549167927382751</c:v>
                </c:pt>
                <c:pt idx="337">
                  <c:v>0.27773357664233578</c:v>
                </c:pt>
                <c:pt idx="338">
                  <c:v>0.27131578947368423</c:v>
                </c:pt>
                <c:pt idx="339">
                  <c:v>0.27418851878100636</c:v>
                </c:pt>
                <c:pt idx="340">
                  <c:v>0.27198549723756904</c:v>
                </c:pt>
                <c:pt idx="341">
                  <c:v>0.27688695652173911</c:v>
                </c:pt>
                <c:pt idx="342">
                  <c:v>0.2808986013986014</c:v>
                </c:pt>
                <c:pt idx="343">
                  <c:v>0.2808983957219251</c:v>
                </c:pt>
                <c:pt idx="344">
                  <c:v>0.2772827968155071</c:v>
                </c:pt>
                <c:pt idx="345">
                  <c:v>0.27526874358096542</c:v>
                </c:pt>
                <c:pt idx="346">
                  <c:v>0.27453798767967147</c:v>
                </c:pt>
                <c:pt idx="347">
                  <c:v>0.27417822468793346</c:v>
                </c:pt>
                <c:pt idx="348">
                  <c:v>0.26820621468926553</c:v>
                </c:pt>
                <c:pt idx="349">
                  <c:v>0.26477754237288137</c:v>
                </c:pt>
                <c:pt idx="350">
                  <c:v>0.26110270270270269</c:v>
                </c:pt>
                <c:pt idx="351">
                  <c:v>0.25819473319473318</c:v>
                </c:pt>
                <c:pt idx="352">
                  <c:v>0.26216592995579735</c:v>
                </c:pt>
                <c:pt idx="353">
                  <c:v>0.25757647858599592</c:v>
                </c:pt>
                <c:pt idx="354">
                  <c:v>0.26466486902927583</c:v>
                </c:pt>
                <c:pt idx="355">
                  <c:v>0.26878943506969921</c:v>
                </c:pt>
                <c:pt idx="356">
                  <c:v>0.27908005617977527</c:v>
                </c:pt>
                <c:pt idx="357">
                  <c:v>0.27421182266009853</c:v>
                </c:pt>
                <c:pt idx="358">
                  <c:v>0.26942653545978962</c:v>
                </c:pt>
                <c:pt idx="359">
                  <c:v>0.2604517663043478</c:v>
                </c:pt>
                <c:pt idx="360">
                  <c:v>0.26487462387161487</c:v>
                </c:pt>
                <c:pt idx="361">
                  <c:v>0.26158451869004301</c:v>
                </c:pt>
                <c:pt idx="362">
                  <c:v>0.2639359267734554</c:v>
                </c:pt>
                <c:pt idx="363">
                  <c:v>0.24786451612903226</c:v>
                </c:pt>
                <c:pt idx="364">
                  <c:v>0.25415718349928879</c:v>
                </c:pt>
                <c:pt idx="365">
                  <c:v>0.24955702825252879</c:v>
                </c:pt>
                <c:pt idx="366">
                  <c:v>0.26084478712705333</c:v>
                </c:pt>
                <c:pt idx="367">
                  <c:v>0.26521610029693171</c:v>
                </c:pt>
                <c:pt idx="368">
                  <c:v>0.27066644993498051</c:v>
                </c:pt>
                <c:pt idx="369">
                  <c:v>0.26397935397935396</c:v>
                </c:pt>
                <c:pt idx="370">
                  <c:v>0.26005091649694501</c:v>
                </c:pt>
                <c:pt idx="371">
                  <c:v>0.25254424778761059</c:v>
                </c:pt>
                <c:pt idx="372">
                  <c:v>0.2472859560067682</c:v>
                </c:pt>
                <c:pt idx="373">
                  <c:v>0.24810829335161069</c:v>
                </c:pt>
                <c:pt idx="374">
                  <c:v>0.25895896914208205</c:v>
                </c:pt>
                <c:pt idx="375">
                  <c:v>0.26551427588579291</c:v>
                </c:pt>
                <c:pt idx="376">
                  <c:v>0.26004004004004005</c:v>
                </c:pt>
                <c:pt idx="377">
                  <c:v>0.25797242770679218</c:v>
                </c:pt>
                <c:pt idx="378">
                  <c:v>0.25199375866851598</c:v>
                </c:pt>
                <c:pt idx="379">
                  <c:v>0.25151980874316943</c:v>
                </c:pt>
                <c:pt idx="380">
                  <c:v>0.25101824817518248</c:v>
                </c:pt>
                <c:pt idx="381">
                  <c:v>0.2602502887947632</c:v>
                </c:pt>
                <c:pt idx="382">
                  <c:v>0.26570625702510303</c:v>
                </c:pt>
                <c:pt idx="383">
                  <c:v>0.26322592456975469</c:v>
                </c:pt>
                <c:pt idx="384">
                  <c:v>0.26280846484935438</c:v>
                </c:pt>
                <c:pt idx="385">
                  <c:v>0.25900370370370368</c:v>
                </c:pt>
                <c:pt idx="386">
                  <c:v>0.24613118204138901</c:v>
                </c:pt>
                <c:pt idx="387">
                  <c:v>0.24425087108013938</c:v>
                </c:pt>
                <c:pt idx="388">
                  <c:v>0.24689455782312925</c:v>
                </c:pt>
                <c:pt idx="389">
                  <c:v>0.25387815263675073</c:v>
                </c:pt>
                <c:pt idx="390">
                  <c:v>0.25373565103312562</c:v>
                </c:pt>
                <c:pt idx="391">
                  <c:v>0.24845042678923177</c:v>
                </c:pt>
                <c:pt idx="392">
                  <c:v>0.24565023956194387</c:v>
                </c:pt>
                <c:pt idx="393">
                  <c:v>0.25234510326449033</c:v>
                </c:pt>
                <c:pt idx="394">
                  <c:v>0.2510873317224715</c:v>
                </c:pt>
                <c:pt idx="395">
                  <c:v>0.25614328136599851</c:v>
                </c:pt>
                <c:pt idx="396">
                  <c:v>0.2556728624535316</c:v>
                </c:pt>
                <c:pt idx="397">
                  <c:v>0.25386763580719207</c:v>
                </c:pt>
                <c:pt idx="398">
                  <c:v>0.25812146359864202</c:v>
                </c:pt>
                <c:pt idx="399">
                  <c:v>0.25635960044395117</c:v>
                </c:pt>
                <c:pt idx="400">
                  <c:v>0.24760793871866296</c:v>
                </c:pt>
                <c:pt idx="401">
                  <c:v>0.25054799301919722</c:v>
                </c:pt>
                <c:pt idx="402">
                  <c:v>0.25168344324887193</c:v>
                </c:pt>
                <c:pt idx="403">
                  <c:v>0.25307692307692309</c:v>
                </c:pt>
                <c:pt idx="404">
                  <c:v>0.25135678391959798</c:v>
                </c:pt>
                <c:pt idx="405">
                  <c:v>0.24327328348062544</c:v>
                </c:pt>
                <c:pt idx="406">
                  <c:v>0.23405670283514177</c:v>
                </c:pt>
                <c:pt idx="407">
                  <c:v>0.23520138888888889</c:v>
                </c:pt>
                <c:pt idx="408">
                  <c:v>0.23649769585253455</c:v>
                </c:pt>
                <c:pt idx="409">
                  <c:v>0.24711677574922494</c:v>
                </c:pt>
                <c:pt idx="410">
                  <c:v>0.24861429534726903</c:v>
                </c:pt>
                <c:pt idx="411">
                  <c:v>0.23901819430140747</c:v>
                </c:pt>
                <c:pt idx="412">
                  <c:v>0.23429778247096092</c:v>
                </c:pt>
                <c:pt idx="413">
                  <c:v>0.22838539838539837</c:v>
                </c:pt>
                <c:pt idx="414">
                  <c:v>0.23089696565521842</c:v>
                </c:pt>
                <c:pt idx="415">
                  <c:v>0.23600969305331182</c:v>
                </c:pt>
                <c:pt idx="416">
                  <c:v>0.23775008093234054</c:v>
                </c:pt>
                <c:pt idx="417">
                  <c:v>0.23474681476641618</c:v>
                </c:pt>
                <c:pt idx="418">
                  <c:v>0.24002375296912115</c:v>
                </c:pt>
                <c:pt idx="419">
                  <c:v>0.24377551020408164</c:v>
                </c:pt>
                <c:pt idx="420">
                  <c:v>0.24857343640196769</c:v>
                </c:pt>
                <c:pt idx="421">
                  <c:v>0.24869291859695564</c:v>
                </c:pt>
                <c:pt idx="422">
                  <c:v>0.24297472456254052</c:v>
                </c:pt>
                <c:pt idx="423">
                  <c:v>0.24432114467408583</c:v>
                </c:pt>
                <c:pt idx="424">
                  <c:v>0.23994613434727502</c:v>
                </c:pt>
                <c:pt idx="425">
                  <c:v>0.24507138221933808</c:v>
                </c:pt>
                <c:pt idx="426">
                  <c:v>0.25828340626051832</c:v>
                </c:pt>
                <c:pt idx="427">
                  <c:v>0.24554592720970536</c:v>
                </c:pt>
                <c:pt idx="428">
                  <c:v>0.24017869907076483</c:v>
                </c:pt>
                <c:pt idx="429">
                  <c:v>0.24748878923766818</c:v>
                </c:pt>
                <c:pt idx="430">
                  <c:v>0.25388362209872506</c:v>
                </c:pt>
                <c:pt idx="431">
                  <c:v>0.24415476585851875</c:v>
                </c:pt>
                <c:pt idx="432">
                  <c:v>0.24400338983050845</c:v>
                </c:pt>
                <c:pt idx="433">
                  <c:v>0.24574154670237697</c:v>
                </c:pt>
                <c:pt idx="434">
                  <c:v>0.23932249322493226</c:v>
                </c:pt>
                <c:pt idx="435">
                  <c:v>0.24343989343989342</c:v>
                </c:pt>
                <c:pt idx="436">
                  <c:v>0.23464779238287833</c:v>
                </c:pt>
                <c:pt idx="437">
                  <c:v>0.24180432470755051</c:v>
                </c:pt>
                <c:pt idx="438">
                  <c:v>0.24007264802034142</c:v>
                </c:pt>
                <c:pt idx="439">
                  <c:v>0.25040628200751114</c:v>
                </c:pt>
                <c:pt idx="440">
                  <c:v>0.24807011331444759</c:v>
                </c:pt>
                <c:pt idx="441">
                  <c:v>0.23367978601452044</c:v>
                </c:pt>
                <c:pt idx="442">
                  <c:v>0.23370161593385946</c:v>
                </c:pt>
                <c:pt idx="443">
                  <c:v>0.23945312499999999</c:v>
                </c:pt>
                <c:pt idx="444">
                  <c:v>0.24543383947939262</c:v>
                </c:pt>
                <c:pt idx="445">
                  <c:v>0.24594202898550724</c:v>
                </c:pt>
                <c:pt idx="446">
                  <c:v>0.24720041322314049</c:v>
                </c:pt>
                <c:pt idx="447">
                  <c:v>0.24438480306727081</c:v>
                </c:pt>
                <c:pt idx="448">
                  <c:v>0.25102759622367465</c:v>
                </c:pt>
                <c:pt idx="449">
                  <c:v>0.25007738304607807</c:v>
                </c:pt>
                <c:pt idx="450">
                  <c:v>0.24678657074340526</c:v>
                </c:pt>
                <c:pt idx="451">
                  <c:v>0.24366022099447512</c:v>
                </c:pt>
                <c:pt idx="452">
                  <c:v>0.24539738608265632</c:v>
                </c:pt>
                <c:pt idx="453">
                  <c:v>0.24523451485857503</c:v>
                </c:pt>
                <c:pt idx="454">
                  <c:v>0.25306173725771713</c:v>
                </c:pt>
                <c:pt idx="455">
                  <c:v>0.24215094339622642</c:v>
                </c:pt>
                <c:pt idx="456">
                  <c:v>0.25207410098074828</c:v>
                </c:pt>
                <c:pt idx="457">
                  <c:v>0.25704653719311105</c:v>
                </c:pt>
                <c:pt idx="458">
                  <c:v>0.24774755168661589</c:v>
                </c:pt>
                <c:pt idx="459">
                  <c:v>0.25185033507073717</c:v>
                </c:pt>
                <c:pt idx="460">
                  <c:v>0.25619010819165378</c:v>
                </c:pt>
                <c:pt idx="461">
                  <c:v>0.26184633950120678</c:v>
                </c:pt>
                <c:pt idx="462">
                  <c:v>0.25251733102253032</c:v>
                </c:pt>
                <c:pt idx="463">
                  <c:v>0.25782413087934558</c:v>
                </c:pt>
                <c:pt idx="464">
                  <c:v>0.26447477253928869</c:v>
                </c:pt>
                <c:pt idx="465">
                  <c:v>0.27362817362817365</c:v>
                </c:pt>
                <c:pt idx="466">
                  <c:v>0.26404061334438456</c:v>
                </c:pt>
                <c:pt idx="467">
                  <c:v>0.26853193146417448</c:v>
                </c:pt>
                <c:pt idx="468">
                  <c:v>0.26910972276454515</c:v>
                </c:pt>
                <c:pt idx="469">
                  <c:v>0.269321608040201</c:v>
                </c:pt>
                <c:pt idx="470">
                  <c:v>0.26536863543788186</c:v>
                </c:pt>
                <c:pt idx="471">
                  <c:v>0.27272357723577234</c:v>
                </c:pt>
                <c:pt idx="472">
                  <c:v>0.27463945059137734</c:v>
                </c:pt>
                <c:pt idx="473">
                  <c:v>0.2745952906548933</c:v>
                </c:pt>
                <c:pt idx="474">
                  <c:v>0.26935611510791363</c:v>
                </c:pt>
                <c:pt idx="475">
                  <c:v>0.26386724386724386</c:v>
                </c:pt>
                <c:pt idx="476">
                  <c:v>0.26212300852167469</c:v>
                </c:pt>
                <c:pt idx="477">
                  <c:v>0.25925690021231423</c:v>
                </c:pt>
                <c:pt idx="478">
                  <c:v>0.2707263339070568</c:v>
                </c:pt>
                <c:pt idx="479">
                  <c:v>0.26509494804729489</c:v>
                </c:pt>
                <c:pt idx="480">
                  <c:v>0.25818820773135492</c:v>
                </c:pt>
                <c:pt idx="481">
                  <c:v>0.26547589616810874</c:v>
                </c:pt>
                <c:pt idx="482">
                  <c:v>0.25116666666666665</c:v>
                </c:pt>
                <c:pt idx="483">
                  <c:v>0.2506290471785384</c:v>
                </c:pt>
                <c:pt idx="484">
                  <c:v>0.2578281726995203</c:v>
                </c:pt>
                <c:pt idx="485">
                  <c:v>0.25340346534653463</c:v>
                </c:pt>
                <c:pt idx="486">
                  <c:v>0.26020979020979024</c:v>
                </c:pt>
                <c:pt idx="487">
                  <c:v>0.25614842454394693</c:v>
                </c:pt>
                <c:pt idx="488">
                  <c:v>0.26727272727272727</c:v>
                </c:pt>
                <c:pt idx="489">
                  <c:v>0.25749244712990937</c:v>
                </c:pt>
                <c:pt idx="490">
                  <c:v>0.2628672254080282</c:v>
                </c:pt>
                <c:pt idx="491">
                  <c:v>0.25818527918781725</c:v>
                </c:pt>
                <c:pt idx="492">
                  <c:v>0.24762219286657861</c:v>
                </c:pt>
                <c:pt idx="493">
                  <c:v>0.24928277752398353</c:v>
                </c:pt>
                <c:pt idx="494">
                  <c:v>0.24991596638655461</c:v>
                </c:pt>
                <c:pt idx="495">
                  <c:v>0.25979582577132487</c:v>
                </c:pt>
                <c:pt idx="496">
                  <c:v>0.25293557168784031</c:v>
                </c:pt>
                <c:pt idx="497">
                  <c:v>0.27596961572832884</c:v>
                </c:pt>
                <c:pt idx="498">
                  <c:v>0.27986329743164873</c:v>
                </c:pt>
                <c:pt idx="499">
                  <c:v>0.27844993715961458</c:v>
                </c:pt>
                <c:pt idx="500">
                  <c:v>0.2673301805674978</c:v>
                </c:pt>
                <c:pt idx="501">
                  <c:v>0.25834069710358371</c:v>
                </c:pt>
                <c:pt idx="502">
                  <c:v>0.26942352394235236</c:v>
                </c:pt>
                <c:pt idx="503">
                  <c:v>0.27251391465677177</c:v>
                </c:pt>
                <c:pt idx="504">
                  <c:v>0.28131208997188378</c:v>
                </c:pt>
                <c:pt idx="505">
                  <c:v>0.28529057253551443</c:v>
                </c:pt>
                <c:pt idx="506">
                  <c:v>0.2780285234899329</c:v>
                </c:pt>
                <c:pt idx="507">
                  <c:v>0.27787865931268563</c:v>
                </c:pt>
                <c:pt idx="508">
                  <c:v>0.27034525790349417</c:v>
                </c:pt>
                <c:pt idx="509">
                  <c:v>0.25395368072787428</c:v>
                </c:pt>
                <c:pt idx="510">
                  <c:v>0.25078473413379077</c:v>
                </c:pt>
                <c:pt idx="511">
                  <c:v>0.25814814814814813</c:v>
                </c:pt>
                <c:pt idx="512">
                  <c:v>0.25862696443341604</c:v>
                </c:pt>
                <c:pt idx="513">
                  <c:v>0.25450709779179809</c:v>
                </c:pt>
                <c:pt idx="514">
                  <c:v>0.25048624199019975</c:v>
                </c:pt>
                <c:pt idx="515">
                  <c:v>0.24569042316258352</c:v>
                </c:pt>
                <c:pt idx="516">
                  <c:v>0.23760926410160629</c:v>
                </c:pt>
                <c:pt idx="517">
                  <c:v>0.2436979560938683</c:v>
                </c:pt>
                <c:pt idx="518">
                  <c:v>0.2454515463917526</c:v>
                </c:pt>
                <c:pt idx="519">
                  <c:v>0.24415536374845867</c:v>
                </c:pt>
                <c:pt idx="520">
                  <c:v>0.24943571140669085</c:v>
                </c:pt>
                <c:pt idx="521">
                  <c:v>0.25378652597402601</c:v>
                </c:pt>
                <c:pt idx="522">
                  <c:v>0.261701073492981</c:v>
                </c:pt>
                <c:pt idx="523">
                  <c:v>0.26030442035029194</c:v>
                </c:pt>
                <c:pt idx="524">
                  <c:v>0.25420017108639864</c:v>
                </c:pt>
                <c:pt idx="525">
                  <c:v>0.24924988903683976</c:v>
                </c:pt>
                <c:pt idx="526">
                  <c:v>0.25682906341873163</c:v>
                </c:pt>
                <c:pt idx="527">
                  <c:v>0.25339516129032258</c:v>
                </c:pt>
                <c:pt idx="528">
                  <c:v>0.25473873155165538</c:v>
                </c:pt>
                <c:pt idx="529">
                  <c:v>0.2531417941298057</c:v>
                </c:pt>
                <c:pt idx="530">
                  <c:v>0.24873380693689931</c:v>
                </c:pt>
                <c:pt idx="531">
                  <c:v>0.25651490066225163</c:v>
                </c:pt>
                <c:pt idx="532">
                  <c:v>0.25850618864703367</c:v>
                </c:pt>
                <c:pt idx="533">
                  <c:v>0.261984291029351</c:v>
                </c:pt>
                <c:pt idx="534">
                  <c:v>0.26299959464937173</c:v>
                </c:pt>
                <c:pt idx="535">
                  <c:v>0.26047911547911551</c:v>
                </c:pt>
                <c:pt idx="536">
                  <c:v>0.26525583299222266</c:v>
                </c:pt>
                <c:pt idx="537">
                  <c:v>0.26599438652766638</c:v>
                </c:pt>
                <c:pt idx="538">
                  <c:v>0.27271678599840893</c:v>
                </c:pt>
                <c:pt idx="539">
                  <c:v>0.27545103092783507</c:v>
                </c:pt>
                <c:pt idx="540">
                  <c:v>0.2754803404945278</c:v>
                </c:pt>
                <c:pt idx="541">
                  <c:v>0.26374023838882038</c:v>
                </c:pt>
                <c:pt idx="542">
                  <c:v>0.26395984621956425</c:v>
                </c:pt>
                <c:pt idx="543">
                  <c:v>0.28080337328007099</c:v>
                </c:pt>
                <c:pt idx="544">
                  <c:v>0.29356682027649766</c:v>
                </c:pt>
                <c:pt idx="545">
                  <c:v>0.28756652152878565</c:v>
                </c:pt>
                <c:pt idx="546">
                  <c:v>0.2863255567338282</c:v>
                </c:pt>
                <c:pt idx="547">
                  <c:v>0.27473074987418217</c:v>
                </c:pt>
                <c:pt idx="548">
                  <c:v>0.25913942307692306</c:v>
                </c:pt>
                <c:pt idx="549">
                  <c:v>0.25976385542168673</c:v>
                </c:pt>
                <c:pt idx="550">
                  <c:v>0.2667818671454219</c:v>
                </c:pt>
                <c:pt idx="551">
                  <c:v>0.2729637618636756</c:v>
                </c:pt>
                <c:pt idx="552">
                  <c:v>0.27314900802026171</c:v>
                </c:pt>
                <c:pt idx="553">
                  <c:v>0.27169298245614038</c:v>
                </c:pt>
                <c:pt idx="554">
                  <c:v>0.26121027427078797</c:v>
                </c:pt>
                <c:pt idx="555">
                  <c:v>0.26209929078014188</c:v>
                </c:pt>
                <c:pt idx="556">
                  <c:v>0.2634275618374558</c:v>
                </c:pt>
                <c:pt idx="557">
                  <c:v>0.27408939014202172</c:v>
                </c:pt>
                <c:pt idx="558">
                  <c:v>0.27060383516931863</c:v>
                </c:pt>
                <c:pt idx="559">
                  <c:v>0.26102792391744234</c:v>
                </c:pt>
                <c:pt idx="560">
                  <c:v>0.26376514834935227</c:v>
                </c:pt>
                <c:pt idx="561">
                  <c:v>0.2627935871743487</c:v>
                </c:pt>
                <c:pt idx="562">
                  <c:v>0.26285546874999999</c:v>
                </c:pt>
                <c:pt idx="563">
                  <c:v>0.25950173812282734</c:v>
                </c:pt>
                <c:pt idx="564">
                  <c:v>0.26635339805825242</c:v>
                </c:pt>
                <c:pt idx="565">
                  <c:v>0.26274378207658899</c:v>
                </c:pt>
                <c:pt idx="566">
                  <c:v>0.268387358184765</c:v>
                </c:pt>
                <c:pt idx="567">
                  <c:v>0.27016232379325078</c:v>
                </c:pt>
                <c:pt idx="568">
                  <c:v>0.27141431670281996</c:v>
                </c:pt>
                <c:pt idx="569">
                  <c:v>0.26950107526881723</c:v>
                </c:pt>
                <c:pt idx="570">
                  <c:v>0.26015962036238133</c:v>
                </c:pt>
                <c:pt idx="571">
                  <c:v>0.27109925788497219</c:v>
                </c:pt>
                <c:pt idx="572">
                  <c:v>0.26240656335460349</c:v>
                </c:pt>
                <c:pt idx="573">
                  <c:v>0.2752989790957705</c:v>
                </c:pt>
                <c:pt idx="574">
                  <c:v>0.29091145833333332</c:v>
                </c:pt>
                <c:pt idx="575">
                  <c:v>0.29076010781671158</c:v>
                </c:pt>
                <c:pt idx="576">
                  <c:v>0.28559979581419093</c:v>
                </c:pt>
                <c:pt idx="577">
                  <c:v>0.27264560710760116</c:v>
                </c:pt>
                <c:pt idx="578">
                  <c:v>0.27462962962962961</c:v>
                </c:pt>
                <c:pt idx="579">
                  <c:v>0.26788791106993981</c:v>
                </c:pt>
                <c:pt idx="580">
                  <c:v>0.276012601260126</c:v>
                </c:pt>
                <c:pt idx="581">
                  <c:v>0.27937356057116536</c:v>
                </c:pt>
                <c:pt idx="582">
                  <c:v>0.2762543252595156</c:v>
                </c:pt>
                <c:pt idx="583">
                  <c:v>0.27663893510815307</c:v>
                </c:pt>
                <c:pt idx="584">
                  <c:v>0.2740064882400649</c:v>
                </c:pt>
                <c:pt idx="585">
                  <c:v>0.27056687631027254</c:v>
                </c:pt>
                <c:pt idx="586">
                  <c:v>0.26288618592528235</c:v>
                </c:pt>
                <c:pt idx="587">
                  <c:v>0.26340311804008909</c:v>
                </c:pt>
                <c:pt idx="588">
                  <c:v>0.27143568840579713</c:v>
                </c:pt>
                <c:pt idx="589">
                  <c:v>0.26094554664415365</c:v>
                </c:pt>
                <c:pt idx="590">
                  <c:v>0.25746484698097599</c:v>
                </c:pt>
                <c:pt idx="591">
                  <c:v>0.25226069246435845</c:v>
                </c:pt>
                <c:pt idx="592">
                  <c:v>0.26249796251018742</c:v>
                </c:pt>
                <c:pt idx="593">
                  <c:v>0.27531768514771343</c:v>
                </c:pt>
                <c:pt idx="594">
                  <c:v>0.27357142857142858</c:v>
                </c:pt>
                <c:pt idx="595">
                  <c:v>0.26989229494614747</c:v>
                </c:pt>
                <c:pt idx="596">
                  <c:v>0.25598342125094198</c:v>
                </c:pt>
                <c:pt idx="597">
                  <c:v>0.27651729559748428</c:v>
                </c:pt>
                <c:pt idx="598">
                  <c:v>0.27158222915042868</c:v>
                </c:pt>
                <c:pt idx="599">
                  <c:v>0.27333200478278197</c:v>
                </c:pt>
                <c:pt idx="600">
                  <c:v>0.25600149198060429</c:v>
                </c:pt>
                <c:pt idx="601">
                  <c:v>0.2654728132387707</c:v>
                </c:pt>
                <c:pt idx="602">
                  <c:v>0.27642472003318125</c:v>
                </c:pt>
                <c:pt idx="603">
                  <c:v>0.26835874799357945</c:v>
                </c:pt>
                <c:pt idx="604">
                  <c:v>0.26440534077321642</c:v>
                </c:pt>
                <c:pt idx="605">
                  <c:v>0.26217719507350018</c:v>
                </c:pt>
                <c:pt idx="606">
                  <c:v>0.26679239040529362</c:v>
                </c:pt>
                <c:pt idx="607">
                  <c:v>0.26817768595041325</c:v>
                </c:pt>
                <c:pt idx="608">
                  <c:v>0.27</c:v>
                </c:pt>
                <c:pt idx="609">
                  <c:v>0.2737370242214533</c:v>
                </c:pt>
                <c:pt idx="610">
                  <c:v>0.27875368421052632</c:v>
                </c:pt>
                <c:pt idx="611">
                  <c:v>0.28028092243186586</c:v>
                </c:pt>
                <c:pt idx="612">
                  <c:v>0.272233691164327</c:v>
                </c:pt>
                <c:pt idx="613">
                  <c:v>0.2643862520458265</c:v>
                </c:pt>
                <c:pt idx="614">
                  <c:v>0.25658775510204079</c:v>
                </c:pt>
                <c:pt idx="615">
                  <c:v>0.26424804285125669</c:v>
                </c:pt>
                <c:pt idx="616">
                  <c:v>0.26447357293868923</c:v>
                </c:pt>
                <c:pt idx="617">
                  <c:v>0.25742158859470471</c:v>
                </c:pt>
                <c:pt idx="618">
                  <c:v>0.25227639155470249</c:v>
                </c:pt>
                <c:pt idx="619">
                  <c:v>0.2532823002240478</c:v>
                </c:pt>
                <c:pt idx="620">
                  <c:v>0.25861100569259965</c:v>
                </c:pt>
                <c:pt idx="621">
                  <c:v>0.26293657331136738</c:v>
                </c:pt>
                <c:pt idx="622">
                  <c:v>0.27281427412814274</c:v>
                </c:pt>
                <c:pt idx="623">
                  <c:v>0.26342353951890035</c:v>
                </c:pt>
                <c:pt idx="624">
                  <c:v>0.26385486577181205</c:v>
                </c:pt>
                <c:pt idx="625">
                  <c:v>0.26775742775742778</c:v>
                </c:pt>
                <c:pt idx="626">
                  <c:v>0.27276269185360097</c:v>
                </c:pt>
                <c:pt idx="627">
                  <c:v>0.27211051419800458</c:v>
                </c:pt>
                <c:pt idx="628">
                  <c:v>0.26607407407407407</c:v>
                </c:pt>
                <c:pt idx="629">
                  <c:v>0.26611889435819769</c:v>
                </c:pt>
                <c:pt idx="630">
                  <c:v>0.27118867171918626</c:v>
                </c:pt>
                <c:pt idx="631">
                  <c:v>0.2647504761904762</c:v>
                </c:pt>
                <c:pt idx="632">
                  <c:v>0.27231964483906773</c:v>
                </c:pt>
                <c:pt idx="633">
                  <c:v>0.2735340022296544</c:v>
                </c:pt>
                <c:pt idx="634">
                  <c:v>0.27551331893448522</c:v>
                </c:pt>
                <c:pt idx="635">
                  <c:v>0.27844947099598688</c:v>
                </c:pt>
                <c:pt idx="636">
                  <c:v>0.27109792284866469</c:v>
                </c:pt>
                <c:pt idx="637">
                  <c:v>0.27129855293221627</c:v>
                </c:pt>
                <c:pt idx="638">
                  <c:v>0.26273822562979188</c:v>
                </c:pt>
                <c:pt idx="639">
                  <c:v>0.26773106197897789</c:v>
                </c:pt>
                <c:pt idx="640">
                  <c:v>0.26814269535673835</c:v>
                </c:pt>
                <c:pt idx="641">
                  <c:v>0.26936241610738254</c:v>
                </c:pt>
                <c:pt idx="642">
                  <c:v>0.27099152230003687</c:v>
                </c:pt>
                <c:pt idx="643">
                  <c:v>0.26628033321260414</c:v>
                </c:pt>
                <c:pt idx="644">
                  <c:v>0.27317399617590821</c:v>
                </c:pt>
                <c:pt idx="645">
                  <c:v>0.26676525645825533</c:v>
                </c:pt>
                <c:pt idx="646">
                  <c:v>0.2695618838992333</c:v>
                </c:pt>
                <c:pt idx="647">
                  <c:v>0.26771994134897364</c:v>
                </c:pt>
                <c:pt idx="648">
                  <c:v>0.26925635276532134</c:v>
                </c:pt>
                <c:pt idx="649">
                  <c:v>0.2666754518072289</c:v>
                </c:pt>
                <c:pt idx="650">
                  <c:v>0.26857884972170687</c:v>
                </c:pt>
                <c:pt idx="651">
                  <c:v>0.27221186124580377</c:v>
                </c:pt>
                <c:pt idx="652">
                  <c:v>0.27897706589006188</c:v>
                </c:pt>
                <c:pt idx="653">
                  <c:v>0.27842692450725176</c:v>
                </c:pt>
                <c:pt idx="654">
                  <c:v>0.26770390413606493</c:v>
                </c:pt>
                <c:pt idx="655">
                  <c:v>0.26346938775510204</c:v>
                </c:pt>
                <c:pt idx="656">
                  <c:v>0.26570350811014709</c:v>
                </c:pt>
                <c:pt idx="657">
                  <c:v>0.27005651197604791</c:v>
                </c:pt>
                <c:pt idx="658">
                  <c:v>0.27428554455445547</c:v>
                </c:pt>
                <c:pt idx="659">
                  <c:v>0.26918617614269785</c:v>
                </c:pt>
                <c:pt idx="660">
                  <c:v>0.27066058394160586</c:v>
                </c:pt>
                <c:pt idx="661">
                  <c:v>0.26766037735849058</c:v>
                </c:pt>
                <c:pt idx="662">
                  <c:v>0.26284222305110033</c:v>
                </c:pt>
                <c:pt idx="663">
                  <c:v>0.26543321299638989</c:v>
                </c:pt>
                <c:pt idx="664">
                  <c:v>0.27394102840704782</c:v>
                </c:pt>
                <c:pt idx="665">
                  <c:v>0.26895252449133383</c:v>
                </c:pt>
                <c:pt idx="666">
                  <c:v>0.25783363471971066</c:v>
                </c:pt>
                <c:pt idx="667">
                  <c:v>0.26647041950519901</c:v>
                </c:pt>
                <c:pt idx="668">
                  <c:v>0.26152923593915811</c:v>
                </c:pt>
                <c:pt idx="669">
                  <c:v>0.25218362282878409</c:v>
                </c:pt>
                <c:pt idx="670">
                  <c:v>0.25288536155202818</c:v>
                </c:pt>
                <c:pt idx="671">
                  <c:v>0.26123774954627949</c:v>
                </c:pt>
                <c:pt idx="672">
                  <c:v>0.26172820708031974</c:v>
                </c:pt>
                <c:pt idx="673">
                  <c:v>0.25697626871120843</c:v>
                </c:pt>
                <c:pt idx="674">
                  <c:v>0.26556272022551092</c:v>
                </c:pt>
                <c:pt idx="675">
                  <c:v>0.27486959578207382</c:v>
                </c:pt>
                <c:pt idx="676">
                  <c:v>0.27626242613833857</c:v>
                </c:pt>
                <c:pt idx="677">
                  <c:v>0.2727230875735549</c:v>
                </c:pt>
                <c:pt idx="678">
                  <c:v>0.27121169569854248</c:v>
                </c:pt>
                <c:pt idx="679">
                  <c:v>0.27391982182628066</c:v>
                </c:pt>
                <c:pt idx="680">
                  <c:v>0.27137806637806638</c:v>
                </c:pt>
                <c:pt idx="681">
                  <c:v>0.27093905031892274</c:v>
                </c:pt>
                <c:pt idx="682">
                  <c:v>0.27073204903677761</c:v>
                </c:pt>
                <c:pt idx="683">
                  <c:v>0.27111186903137791</c:v>
                </c:pt>
                <c:pt idx="684">
                  <c:v>0.278241485013624</c:v>
                </c:pt>
                <c:pt idx="685">
                  <c:v>0.27549729364005415</c:v>
                </c:pt>
                <c:pt idx="686">
                  <c:v>0.27036424541607901</c:v>
                </c:pt>
                <c:pt idx="687">
                  <c:v>0.2622437673130194</c:v>
                </c:pt>
                <c:pt idx="688">
                  <c:v>0.26273247978436659</c:v>
                </c:pt>
                <c:pt idx="689">
                  <c:v>0.26324552516041877</c:v>
                </c:pt>
                <c:pt idx="690">
                  <c:v>0.26157582110412297</c:v>
                </c:pt>
                <c:pt idx="691">
                  <c:v>0.27032176428054955</c:v>
                </c:pt>
                <c:pt idx="692">
                  <c:v>0.27022406938923021</c:v>
                </c:pt>
                <c:pt idx="693">
                  <c:v>0.28365694239290989</c:v>
                </c:pt>
                <c:pt idx="694">
                  <c:v>0.26846400846859564</c:v>
                </c:pt>
                <c:pt idx="695">
                  <c:v>0.26710195530726255</c:v>
                </c:pt>
                <c:pt idx="696">
                  <c:v>0.26718804310045186</c:v>
                </c:pt>
                <c:pt idx="697">
                  <c:v>0.26530249110320286</c:v>
                </c:pt>
                <c:pt idx="698">
                  <c:v>0.28007423904974016</c:v>
                </c:pt>
                <c:pt idx="699">
                  <c:v>0.27570759812747569</c:v>
                </c:pt>
                <c:pt idx="700">
                  <c:v>0.27756189741612031</c:v>
                </c:pt>
                <c:pt idx="701">
                  <c:v>0.27889921372408866</c:v>
                </c:pt>
                <c:pt idx="702">
                  <c:v>0.27193298059964727</c:v>
                </c:pt>
                <c:pt idx="703">
                  <c:v>0.27434010152284266</c:v>
                </c:pt>
                <c:pt idx="704">
                  <c:v>0.28010025993316001</c:v>
                </c:pt>
                <c:pt idx="705">
                  <c:v>0.28785079242365674</c:v>
                </c:pt>
                <c:pt idx="706">
                  <c:v>0.28929494278331491</c:v>
                </c:pt>
                <c:pt idx="707">
                  <c:v>0.2904083969465649</c:v>
                </c:pt>
                <c:pt idx="708">
                  <c:v>0.2910422751729439</c:v>
                </c:pt>
                <c:pt idx="709">
                  <c:v>0.28734409071085915</c:v>
                </c:pt>
                <c:pt idx="710">
                  <c:v>0.29224844720496895</c:v>
                </c:pt>
                <c:pt idx="711">
                  <c:v>0.29753191489361702</c:v>
                </c:pt>
                <c:pt idx="712">
                  <c:v>0.28437357630979498</c:v>
                </c:pt>
                <c:pt idx="713">
                  <c:v>0.28265660377358487</c:v>
                </c:pt>
                <c:pt idx="714">
                  <c:v>0.28001208215867901</c:v>
                </c:pt>
                <c:pt idx="715">
                  <c:v>0.28372632392732894</c:v>
                </c:pt>
                <c:pt idx="716">
                  <c:v>0.28072118959107806</c:v>
                </c:pt>
                <c:pt idx="717">
                  <c:v>0.28198985139543314</c:v>
                </c:pt>
                <c:pt idx="718">
                  <c:v>0.28463985637342909</c:v>
                </c:pt>
                <c:pt idx="719">
                  <c:v>0.28870377288008964</c:v>
                </c:pt>
                <c:pt idx="720">
                  <c:v>0.29442285714285715</c:v>
                </c:pt>
                <c:pt idx="721">
                  <c:v>0.28772627896808045</c:v>
                </c:pt>
                <c:pt idx="722">
                  <c:v>0.30462279966471084</c:v>
                </c:pt>
                <c:pt idx="723">
                  <c:v>0.30651235955056177</c:v>
                </c:pt>
                <c:pt idx="724">
                  <c:v>0.30143988124690752</c:v>
                </c:pt>
                <c:pt idx="725">
                  <c:v>0.31243459690336362</c:v>
                </c:pt>
                <c:pt idx="726">
                  <c:v>0.32997798569069897</c:v>
                </c:pt>
                <c:pt idx="727">
                  <c:v>0.33243258117776553</c:v>
                </c:pt>
                <c:pt idx="728">
                  <c:v>0.33244037714919578</c:v>
                </c:pt>
                <c:pt idx="729">
                  <c:v>0.33203878116343494</c:v>
                </c:pt>
                <c:pt idx="730">
                  <c:v>0.33594929881337648</c:v>
                </c:pt>
                <c:pt idx="731">
                  <c:v>0.33964437367303607</c:v>
                </c:pt>
                <c:pt idx="732">
                  <c:v>0.33629270780214177</c:v>
                </c:pt>
                <c:pt idx="733">
                  <c:v>0.32999999999999996</c:v>
                </c:pt>
                <c:pt idx="734">
                  <c:v>0.32358909641595152</c:v>
                </c:pt>
                <c:pt idx="735">
                  <c:v>0.32744548286604358</c:v>
                </c:pt>
                <c:pt idx="736">
                  <c:v>0.33080587937151545</c:v>
                </c:pt>
                <c:pt idx="737">
                  <c:v>0.3294188481675393</c:v>
                </c:pt>
                <c:pt idx="738">
                  <c:v>0.31820459290187891</c:v>
                </c:pt>
                <c:pt idx="739">
                  <c:v>0.31596153846153846</c:v>
                </c:pt>
                <c:pt idx="740">
                  <c:v>0.31011299435028244</c:v>
                </c:pt>
                <c:pt idx="741">
                  <c:v>0.31856147336983576</c:v>
                </c:pt>
                <c:pt idx="742">
                  <c:v>0.32526579739217654</c:v>
                </c:pt>
                <c:pt idx="743">
                  <c:v>0.33228388998035363</c:v>
                </c:pt>
                <c:pt idx="744">
                  <c:v>0.32303297769156164</c:v>
                </c:pt>
                <c:pt idx="745">
                  <c:v>0.30954456415279141</c:v>
                </c:pt>
                <c:pt idx="746">
                  <c:v>0.29904876871076774</c:v>
                </c:pt>
                <c:pt idx="747">
                  <c:v>0.29194269062651773</c:v>
                </c:pt>
                <c:pt idx="748">
                  <c:v>0.28887033398821216</c:v>
                </c:pt>
                <c:pt idx="749">
                  <c:v>0.29177145708582836</c:v>
                </c:pt>
                <c:pt idx="750">
                  <c:v>0.29419531639262581</c:v>
                </c:pt>
                <c:pt idx="751">
                  <c:v>0.30322289156626503</c:v>
                </c:pt>
                <c:pt idx="752">
                  <c:v>0.29444444444444445</c:v>
                </c:pt>
                <c:pt idx="753">
                  <c:v>0.28213654223968565</c:v>
                </c:pt>
                <c:pt idx="754">
                  <c:v>0.27967773921665839</c:v>
                </c:pt>
                <c:pt idx="755">
                  <c:v>0.29032241555783006</c:v>
                </c:pt>
                <c:pt idx="756">
                  <c:v>0.28871944739638683</c:v>
                </c:pt>
                <c:pt idx="757">
                  <c:v>0.2952428028245519</c:v>
                </c:pt>
                <c:pt idx="758">
                  <c:v>0.29443240454076369</c:v>
                </c:pt>
                <c:pt idx="759">
                  <c:v>0.29258663987945754</c:v>
                </c:pt>
                <c:pt idx="760">
                  <c:v>0.28384019370460051</c:v>
                </c:pt>
                <c:pt idx="761">
                  <c:v>0.29692502532928067</c:v>
                </c:pt>
                <c:pt idx="762">
                  <c:v>0.30148830263812842</c:v>
                </c:pt>
                <c:pt idx="763">
                  <c:v>0.30008134214539905</c:v>
                </c:pt>
                <c:pt idx="764">
                  <c:v>0.29864743908503233</c:v>
                </c:pt>
                <c:pt idx="765">
                  <c:v>0.30361324376199617</c:v>
                </c:pt>
                <c:pt idx="766">
                  <c:v>0.29472823472823473</c:v>
                </c:pt>
                <c:pt idx="767">
                  <c:v>0.29317647058823532</c:v>
                </c:pt>
                <c:pt idx="768">
                  <c:v>0.29663996439697371</c:v>
                </c:pt>
                <c:pt idx="769">
                  <c:v>0.30216508210890236</c:v>
                </c:pt>
                <c:pt idx="770">
                  <c:v>0.28811621368322399</c:v>
                </c:pt>
                <c:pt idx="771">
                  <c:v>0.27490307328605201</c:v>
                </c:pt>
                <c:pt idx="772">
                  <c:v>0.28590397923875432</c:v>
                </c:pt>
                <c:pt idx="773">
                  <c:v>0.28327403642524351</c:v>
                </c:pt>
                <c:pt idx="774">
                  <c:v>0.27944885177453027</c:v>
                </c:pt>
                <c:pt idx="775">
                  <c:v>0.27855729596042866</c:v>
                </c:pt>
                <c:pt idx="776">
                  <c:v>0.27980920779759438</c:v>
                </c:pt>
                <c:pt idx="777">
                  <c:v>0.28224383916990925</c:v>
                </c:pt>
                <c:pt idx="778">
                  <c:v>0.26856158484065462</c:v>
                </c:pt>
                <c:pt idx="779">
                  <c:v>0.26529102844638952</c:v>
                </c:pt>
                <c:pt idx="780">
                  <c:v>0.27572005383580084</c:v>
                </c:pt>
                <c:pt idx="781">
                  <c:v>0.27057666517657575</c:v>
                </c:pt>
                <c:pt idx="782">
                  <c:v>0.26653401797175869</c:v>
                </c:pt>
                <c:pt idx="783">
                  <c:v>0.26012673753066229</c:v>
                </c:pt>
                <c:pt idx="784">
                  <c:v>0.25359356136820921</c:v>
                </c:pt>
                <c:pt idx="785">
                  <c:v>0.25337811141841166</c:v>
                </c:pt>
                <c:pt idx="786">
                  <c:v>0.25049706457925636</c:v>
                </c:pt>
                <c:pt idx="787">
                  <c:v>0.25087275693311584</c:v>
                </c:pt>
                <c:pt idx="788">
                  <c:v>0.25423114247904721</c:v>
                </c:pt>
                <c:pt idx="789">
                  <c:v>0.26160318866253324</c:v>
                </c:pt>
                <c:pt idx="790">
                  <c:v>0.2570438596491228</c:v>
                </c:pt>
                <c:pt idx="791">
                  <c:v>0.25831627906976745</c:v>
                </c:pt>
                <c:pt idx="792">
                  <c:v>0.26936151079136689</c:v>
                </c:pt>
                <c:pt idx="793">
                  <c:v>0.27373764600179695</c:v>
                </c:pt>
                <c:pt idx="794">
                  <c:v>0.27037934186471663</c:v>
                </c:pt>
                <c:pt idx="795">
                  <c:v>0.27601316408086507</c:v>
                </c:pt>
                <c:pt idx="796">
                  <c:v>0.27162950340798442</c:v>
                </c:pt>
                <c:pt idx="797">
                  <c:v>0.26819798173954829</c:v>
                </c:pt>
                <c:pt idx="798">
                  <c:v>0.27216650438169426</c:v>
                </c:pt>
                <c:pt idx="799">
                  <c:v>0.28246958089229379</c:v>
                </c:pt>
                <c:pt idx="800">
                  <c:v>0.28248078565328782</c:v>
                </c:pt>
                <c:pt idx="801">
                  <c:v>0.27930020703933744</c:v>
                </c:pt>
                <c:pt idx="802">
                  <c:v>0.27550125313283208</c:v>
                </c:pt>
                <c:pt idx="803">
                  <c:v>0.27447590870667793</c:v>
                </c:pt>
                <c:pt idx="804">
                  <c:v>0.27634797588285959</c:v>
                </c:pt>
                <c:pt idx="805">
                  <c:v>0.27143562135486765</c:v>
                </c:pt>
                <c:pt idx="806">
                  <c:v>0.26732558139534884</c:v>
                </c:pt>
                <c:pt idx="807">
                  <c:v>0.2629656342808655</c:v>
                </c:pt>
                <c:pt idx="808">
                  <c:v>0.26429301533219757</c:v>
                </c:pt>
                <c:pt idx="809">
                  <c:v>0.26845010615711257</c:v>
                </c:pt>
                <c:pt idx="810">
                  <c:v>0.2661345253299276</c:v>
                </c:pt>
                <c:pt idx="811">
                  <c:v>0.26565142364106986</c:v>
                </c:pt>
                <c:pt idx="812">
                  <c:v>0.26533273381294964</c:v>
                </c:pt>
                <c:pt idx="813">
                  <c:v>0.27561715028150713</c:v>
                </c:pt>
                <c:pt idx="814">
                  <c:v>0.27095335515548286</c:v>
                </c:pt>
                <c:pt idx="815">
                  <c:v>0.27064733915806194</c:v>
                </c:pt>
                <c:pt idx="816">
                  <c:v>0.27237125748502994</c:v>
                </c:pt>
                <c:pt idx="817">
                  <c:v>0.27292921074043941</c:v>
                </c:pt>
                <c:pt idx="818">
                  <c:v>0.27359029759478187</c:v>
                </c:pt>
                <c:pt idx="819">
                  <c:v>0.27139192598822542</c:v>
                </c:pt>
                <c:pt idx="820">
                  <c:v>0.27446234393878371</c:v>
                </c:pt>
                <c:pt idx="821">
                  <c:v>0.26978632478632475</c:v>
                </c:pt>
                <c:pt idx="822">
                  <c:v>0.27301120989563199</c:v>
                </c:pt>
                <c:pt idx="823">
                  <c:v>0.27012274645186041</c:v>
                </c:pt>
                <c:pt idx="824">
                  <c:v>0.25541666666666668</c:v>
                </c:pt>
                <c:pt idx="825">
                  <c:v>0.26238095238095238</c:v>
                </c:pt>
                <c:pt idx="826">
                  <c:v>0.28442060085836907</c:v>
                </c:pt>
                <c:pt idx="827">
                  <c:v>0.29022747952684258</c:v>
                </c:pt>
                <c:pt idx="828">
                  <c:v>0.28766871165644176</c:v>
                </c:pt>
                <c:pt idx="829">
                  <c:v>0.29634819532908702</c:v>
                </c:pt>
                <c:pt idx="830">
                  <c:v>0.29000000000000004</c:v>
                </c:pt>
                <c:pt idx="831">
                  <c:v>0.28704276985743382</c:v>
                </c:pt>
                <c:pt idx="832">
                  <c:v>0.2910236559139785</c:v>
                </c:pt>
                <c:pt idx="833">
                  <c:v>0.27613262342691192</c:v>
                </c:pt>
                <c:pt idx="834">
                  <c:v>0.28896842105263154</c:v>
                </c:pt>
                <c:pt idx="835">
                  <c:v>0.2829275929549902</c:v>
                </c:pt>
                <c:pt idx="836">
                  <c:v>0.28646178092986602</c:v>
                </c:pt>
                <c:pt idx="837">
                  <c:v>0.28608678500986195</c:v>
                </c:pt>
                <c:pt idx="838">
                  <c:v>0.28570926143024616</c:v>
                </c:pt>
                <c:pt idx="839">
                  <c:v>0.28592550790067722</c:v>
                </c:pt>
                <c:pt idx="840">
                  <c:v>0.2863242375601926</c:v>
                </c:pt>
                <c:pt idx="841">
                  <c:v>0.28519866164784607</c:v>
                </c:pt>
                <c:pt idx="842">
                  <c:v>0.28640449438202248</c:v>
                </c:pt>
                <c:pt idx="843">
                  <c:v>0.28784677419354837</c:v>
                </c:pt>
                <c:pt idx="844">
                  <c:v>0.28347791798107252</c:v>
                </c:pt>
                <c:pt idx="845">
                  <c:v>0.27901086113266094</c:v>
                </c:pt>
                <c:pt idx="846">
                  <c:v>0.2801970633693972</c:v>
                </c:pt>
                <c:pt idx="847">
                  <c:v>0.28741706161137442</c:v>
                </c:pt>
                <c:pt idx="848">
                  <c:v>0.28388589599700709</c:v>
                </c:pt>
                <c:pt idx="849">
                  <c:v>0.29514296187683281</c:v>
                </c:pt>
                <c:pt idx="850">
                  <c:v>0.29697814619442348</c:v>
                </c:pt>
                <c:pt idx="851">
                  <c:v>0.29746228239845263</c:v>
                </c:pt>
                <c:pt idx="852">
                  <c:v>0.2963609022556391</c:v>
                </c:pt>
                <c:pt idx="853">
                  <c:v>0.29697145061728397</c:v>
                </c:pt>
                <c:pt idx="854">
                  <c:v>0.2884248496993988</c:v>
                </c:pt>
                <c:pt idx="855">
                  <c:v>0.2886735112936345</c:v>
                </c:pt>
                <c:pt idx="856">
                  <c:v>0.28809762202753442</c:v>
                </c:pt>
                <c:pt idx="857">
                  <c:v>0.28346930193439868</c:v>
                </c:pt>
                <c:pt idx="858">
                  <c:v>0.27466053438458166</c:v>
                </c:pt>
                <c:pt idx="859">
                  <c:v>0.27840311986863714</c:v>
                </c:pt>
                <c:pt idx="860">
                  <c:v>0.28900280336403683</c:v>
                </c:pt>
                <c:pt idx="861">
                  <c:v>0.28383250825082507</c:v>
                </c:pt>
                <c:pt idx="862">
                  <c:v>0.28063280599500418</c:v>
                </c:pt>
                <c:pt idx="863">
                  <c:v>0.28774028193079881</c:v>
                </c:pt>
                <c:pt idx="864">
                  <c:v>0.27795918367346939</c:v>
                </c:pt>
                <c:pt idx="865">
                  <c:v>0.27733395262424526</c:v>
                </c:pt>
                <c:pt idx="866">
                  <c:v>0.27741112123974476</c:v>
                </c:pt>
                <c:pt idx="867">
                  <c:v>0.28947244465379179</c:v>
                </c:pt>
                <c:pt idx="868">
                  <c:v>0.30091566265060238</c:v>
                </c:pt>
                <c:pt idx="869">
                  <c:v>0.29340350877192983</c:v>
                </c:pt>
                <c:pt idx="870">
                  <c:v>0.29815089402529438</c:v>
                </c:pt>
                <c:pt idx="871">
                  <c:v>0.29799816765918458</c:v>
                </c:pt>
                <c:pt idx="872">
                  <c:v>0.30148946135831378</c:v>
                </c:pt>
                <c:pt idx="873">
                  <c:v>0.30050697674418608</c:v>
                </c:pt>
                <c:pt idx="874">
                  <c:v>0.29705440900562852</c:v>
                </c:pt>
                <c:pt idx="875">
                  <c:v>0.29333008288639689</c:v>
                </c:pt>
                <c:pt idx="876">
                  <c:v>0.29643942883463842</c:v>
                </c:pt>
                <c:pt idx="877">
                  <c:v>0.29769431176726013</c:v>
                </c:pt>
                <c:pt idx="878">
                  <c:v>0.28916491375683634</c:v>
                </c:pt>
                <c:pt idx="879">
                  <c:v>0.28742114164904864</c:v>
                </c:pt>
                <c:pt idx="880">
                  <c:v>0.28603773584905656</c:v>
                </c:pt>
                <c:pt idx="881">
                  <c:v>0.28647058823529414</c:v>
                </c:pt>
                <c:pt idx="882">
                  <c:v>0.28044485896269339</c:v>
                </c:pt>
                <c:pt idx="883">
                  <c:v>0.27813646055437102</c:v>
                </c:pt>
                <c:pt idx="884">
                  <c:v>0.28199516324062879</c:v>
                </c:pt>
                <c:pt idx="885">
                  <c:v>0.27086836935166997</c:v>
                </c:pt>
                <c:pt idx="886">
                  <c:v>0.2696355176424971</c:v>
                </c:pt>
                <c:pt idx="887">
                  <c:v>0.28674895556399543</c:v>
                </c:pt>
                <c:pt idx="888">
                  <c:v>0.28772675950319909</c:v>
                </c:pt>
                <c:pt idx="889">
                  <c:v>0.29294653705953827</c:v>
                </c:pt>
                <c:pt idx="890">
                  <c:v>0.28840778607943374</c:v>
                </c:pt>
                <c:pt idx="891">
                  <c:v>0.28704309063893019</c:v>
                </c:pt>
                <c:pt idx="892">
                  <c:v>0.27927577595433462</c:v>
                </c:pt>
                <c:pt idx="893">
                  <c:v>0.27453463203463202</c:v>
                </c:pt>
                <c:pt idx="894">
                  <c:v>0.27061351947097723</c:v>
                </c:pt>
                <c:pt idx="895">
                  <c:v>0.27114955357142856</c:v>
                </c:pt>
                <c:pt idx="896">
                  <c:v>0.27748524203069658</c:v>
                </c:pt>
                <c:pt idx="897">
                  <c:v>0.27507014809041314</c:v>
                </c:pt>
                <c:pt idx="898">
                  <c:v>0.27511128165771298</c:v>
                </c:pt>
                <c:pt idx="899">
                  <c:v>0.27457563183704264</c:v>
                </c:pt>
                <c:pt idx="900">
                  <c:v>0.27195488721804512</c:v>
                </c:pt>
                <c:pt idx="901">
                  <c:v>0.26687671232876714</c:v>
                </c:pt>
                <c:pt idx="902">
                  <c:v>0.25792830188679244</c:v>
                </c:pt>
                <c:pt idx="903">
                  <c:v>0.25997637795275591</c:v>
                </c:pt>
                <c:pt idx="904">
                  <c:v>0.25529576338928855</c:v>
                </c:pt>
                <c:pt idx="905">
                  <c:v>0.25701711491442542</c:v>
                </c:pt>
                <c:pt idx="906">
                  <c:v>0.25600422832980974</c:v>
                </c:pt>
                <c:pt idx="907">
                  <c:v>0.26796092796092796</c:v>
                </c:pt>
                <c:pt idx="908">
                  <c:v>0.25939165009940357</c:v>
                </c:pt>
                <c:pt idx="909">
                  <c:v>0.25337854500616525</c:v>
                </c:pt>
                <c:pt idx="910">
                  <c:v>0.25284653465346535</c:v>
                </c:pt>
                <c:pt idx="911">
                  <c:v>0.25939232814280289</c:v>
                </c:pt>
                <c:pt idx="912">
                  <c:v>0.26053921568627453</c:v>
                </c:pt>
                <c:pt idx="913">
                  <c:v>0.26139508506616255</c:v>
                </c:pt>
                <c:pt idx="914">
                  <c:v>0.26233867813844347</c:v>
                </c:pt>
                <c:pt idx="915">
                  <c:v>0.26983105390185036</c:v>
                </c:pt>
                <c:pt idx="916">
                  <c:v>0.26366406250000002</c:v>
                </c:pt>
                <c:pt idx="917">
                  <c:v>0.25842961757526445</c:v>
                </c:pt>
                <c:pt idx="918">
                  <c:v>0.25402148887183423</c:v>
                </c:pt>
                <c:pt idx="919">
                  <c:v>0.26674315321983716</c:v>
                </c:pt>
                <c:pt idx="920">
                  <c:v>0.26237068965517241</c:v>
                </c:pt>
                <c:pt idx="921">
                  <c:v>0.26703285058283294</c:v>
                </c:pt>
                <c:pt idx="922">
                  <c:v>0.2707535211267606</c:v>
                </c:pt>
                <c:pt idx="923">
                  <c:v>0.26402076620121734</c:v>
                </c:pt>
                <c:pt idx="924">
                  <c:v>0.25707184466019417</c:v>
                </c:pt>
                <c:pt idx="925">
                  <c:v>0.26380249716231557</c:v>
                </c:pt>
                <c:pt idx="926">
                  <c:v>0.26918352059925094</c:v>
                </c:pt>
                <c:pt idx="927">
                  <c:v>0.2709474930911962</c:v>
                </c:pt>
                <c:pt idx="928">
                  <c:v>0.26951421800947867</c:v>
                </c:pt>
                <c:pt idx="929">
                  <c:v>0.27195919938414165</c:v>
                </c:pt>
                <c:pt idx="930">
                  <c:v>0.27774690199023655</c:v>
                </c:pt>
                <c:pt idx="931">
                  <c:v>0.26934637964774949</c:v>
                </c:pt>
                <c:pt idx="932">
                  <c:v>0.25758034026465026</c:v>
                </c:pt>
                <c:pt idx="933">
                  <c:v>0.25465549348230915</c:v>
                </c:pt>
                <c:pt idx="934">
                  <c:v>0.25387561623056504</c:v>
                </c:pt>
                <c:pt idx="935">
                  <c:v>0.25360260336906582</c:v>
                </c:pt>
                <c:pt idx="936">
                  <c:v>0.25907067551737606</c:v>
                </c:pt>
                <c:pt idx="937">
                  <c:v>0.25882846861255498</c:v>
                </c:pt>
                <c:pt idx="938">
                  <c:v>0.26428209459459462</c:v>
                </c:pt>
                <c:pt idx="939">
                  <c:v>0.26214343598055106</c:v>
                </c:pt>
                <c:pt idx="940">
                  <c:v>0.27030504497457958</c:v>
                </c:pt>
                <c:pt idx="941">
                  <c:v>0.27069071373752879</c:v>
                </c:pt>
                <c:pt idx="942">
                  <c:v>0.26739257294429708</c:v>
                </c:pt>
                <c:pt idx="943">
                  <c:v>0.26518973972086007</c:v>
                </c:pt>
                <c:pt idx="944">
                  <c:v>0.26009755178907717</c:v>
                </c:pt>
                <c:pt idx="945">
                  <c:v>0.26192770137524557</c:v>
                </c:pt>
                <c:pt idx="946">
                  <c:v>0.26488619119878604</c:v>
                </c:pt>
                <c:pt idx="947">
                  <c:v>0.26626077182465341</c:v>
                </c:pt>
                <c:pt idx="948">
                  <c:v>0.26095967078189303</c:v>
                </c:pt>
                <c:pt idx="949">
                  <c:v>0.26319756376094405</c:v>
                </c:pt>
                <c:pt idx="950">
                  <c:v>0.25590857999250655</c:v>
                </c:pt>
                <c:pt idx="951">
                  <c:v>0.24663392519833777</c:v>
                </c:pt>
                <c:pt idx="952">
                  <c:v>0.25215770890545314</c:v>
                </c:pt>
                <c:pt idx="953">
                  <c:v>0.2582241575160924</c:v>
                </c:pt>
                <c:pt idx="954">
                  <c:v>0.26072485768500947</c:v>
                </c:pt>
                <c:pt idx="955">
                  <c:v>0.26174079754601226</c:v>
                </c:pt>
                <c:pt idx="956">
                  <c:v>0.26041823662396379</c:v>
                </c:pt>
                <c:pt idx="957">
                  <c:v>0.26641750580945001</c:v>
                </c:pt>
                <c:pt idx="958">
                  <c:v>0.27790067720090289</c:v>
                </c:pt>
                <c:pt idx="959">
                  <c:v>0.27629363940698232</c:v>
                </c:pt>
                <c:pt idx="960">
                  <c:v>0.28225439012814429</c:v>
                </c:pt>
                <c:pt idx="961">
                  <c:v>0.28158641444539984</c:v>
                </c:pt>
                <c:pt idx="962">
                  <c:v>0.2778518821603928</c:v>
                </c:pt>
                <c:pt idx="963">
                  <c:v>0.27575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5F-46B5-B26A-5DBEF6065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51754"/>
        <c:axId val="403832827"/>
      </c:lineChart>
      <c:dateAx>
        <c:axId val="21071758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yyyy\-mm\-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52550718"/>
        <c:crosses val="autoZero"/>
        <c:auto val="1"/>
        <c:lblOffset val="100"/>
        <c:baseTimeUnit val="days"/>
      </c:dateAx>
      <c:valAx>
        <c:axId val="525507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107175805"/>
        <c:crosses val="autoZero"/>
        <c:crossBetween val="between"/>
      </c:valAx>
      <c:dateAx>
        <c:axId val="39251754"/>
        <c:scaling>
          <c:orientation val="minMax"/>
        </c:scaling>
        <c:delete val="1"/>
        <c:axPos val="b"/>
        <c:numFmt formatCode="yyyy\-mm\-dd" sourceLinked="1"/>
        <c:majorTickMark val="none"/>
        <c:minorTickMark val="none"/>
        <c:tickLblPos val="nextTo"/>
        <c:crossAx val="403832827"/>
        <c:crosses val="autoZero"/>
        <c:auto val="1"/>
        <c:lblOffset val="100"/>
        <c:baseTimeUnit val="days"/>
      </c:dateAx>
      <c:valAx>
        <c:axId val="40383282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39251754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Sheet23!$J$1</c:f>
              <c:strCache>
                <c:ptCount val="1"/>
                <c:pt idx="0">
                  <c:v>MarketShare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Sheet23!$B$2:$B$1000</c:f>
              <c:numCache>
                <c:formatCode>General</c:formatCode>
                <c:ptCount val="999"/>
                <c:pt idx="0">
                  <c:v>2667</c:v>
                </c:pt>
                <c:pt idx="1">
                  <c:v>2759</c:v>
                </c:pt>
                <c:pt idx="2">
                  <c:v>2852</c:v>
                </c:pt>
                <c:pt idx="3">
                  <c:v>2897</c:v>
                </c:pt>
                <c:pt idx="4">
                  <c:v>2892</c:v>
                </c:pt>
                <c:pt idx="5">
                  <c:v>2882</c:v>
                </c:pt>
                <c:pt idx="6">
                  <c:v>2775</c:v>
                </c:pt>
                <c:pt idx="7">
                  <c:v>2640</c:v>
                </c:pt>
                <c:pt idx="8">
                  <c:v>2737</c:v>
                </c:pt>
                <c:pt idx="9">
                  <c:v>2802</c:v>
                </c:pt>
                <c:pt idx="10">
                  <c:v>2759</c:v>
                </c:pt>
                <c:pt idx="11">
                  <c:v>2717</c:v>
                </c:pt>
                <c:pt idx="12">
                  <c:v>2773</c:v>
                </c:pt>
                <c:pt idx="13">
                  <c:v>2783</c:v>
                </c:pt>
                <c:pt idx="14">
                  <c:v>2736</c:v>
                </c:pt>
                <c:pt idx="15">
                  <c:v>2888</c:v>
                </c:pt>
                <c:pt idx="16">
                  <c:v>2930</c:v>
                </c:pt>
                <c:pt idx="17">
                  <c:v>2887</c:v>
                </c:pt>
                <c:pt idx="18">
                  <c:v>2926</c:v>
                </c:pt>
                <c:pt idx="19">
                  <c:v>2771</c:v>
                </c:pt>
                <c:pt idx="20">
                  <c:v>2900</c:v>
                </c:pt>
                <c:pt idx="21">
                  <c:v>2778</c:v>
                </c:pt>
                <c:pt idx="22">
                  <c:v>2898</c:v>
                </c:pt>
                <c:pt idx="23">
                  <c:v>2907</c:v>
                </c:pt>
                <c:pt idx="24">
                  <c:v>2908</c:v>
                </c:pt>
                <c:pt idx="25">
                  <c:v>2906</c:v>
                </c:pt>
                <c:pt idx="26">
                  <c:v>2928</c:v>
                </c:pt>
                <c:pt idx="27">
                  <c:v>2941</c:v>
                </c:pt>
                <c:pt idx="28">
                  <c:v>2773</c:v>
                </c:pt>
                <c:pt idx="29">
                  <c:v>2686</c:v>
                </c:pt>
                <c:pt idx="30">
                  <c:v>2615</c:v>
                </c:pt>
                <c:pt idx="31">
                  <c:v>2664</c:v>
                </c:pt>
                <c:pt idx="32">
                  <c:v>2545</c:v>
                </c:pt>
                <c:pt idx="33">
                  <c:v>2733</c:v>
                </c:pt>
                <c:pt idx="34">
                  <c:v>2845</c:v>
                </c:pt>
                <c:pt idx="35">
                  <c:v>2735</c:v>
                </c:pt>
                <c:pt idx="36">
                  <c:v>2836</c:v>
                </c:pt>
                <c:pt idx="37">
                  <c:v>2781</c:v>
                </c:pt>
                <c:pt idx="38">
                  <c:v>2799</c:v>
                </c:pt>
                <c:pt idx="39">
                  <c:v>2863</c:v>
                </c:pt>
                <c:pt idx="40">
                  <c:v>2909</c:v>
                </c:pt>
                <c:pt idx="41">
                  <c:v>2843</c:v>
                </c:pt>
                <c:pt idx="42">
                  <c:v>2682</c:v>
                </c:pt>
                <c:pt idx="43">
                  <c:v>2618</c:v>
                </c:pt>
                <c:pt idx="44">
                  <c:v>2828</c:v>
                </c:pt>
                <c:pt idx="45">
                  <c:v>2841</c:v>
                </c:pt>
                <c:pt idx="46">
                  <c:v>2888</c:v>
                </c:pt>
                <c:pt idx="47">
                  <c:v>2872</c:v>
                </c:pt>
                <c:pt idx="48">
                  <c:v>2861</c:v>
                </c:pt>
                <c:pt idx="49">
                  <c:v>2783</c:v>
                </c:pt>
                <c:pt idx="50">
                  <c:v>2933</c:v>
                </c:pt>
                <c:pt idx="51">
                  <c:v>3045</c:v>
                </c:pt>
                <c:pt idx="52">
                  <c:v>3033</c:v>
                </c:pt>
                <c:pt idx="53">
                  <c:v>3006</c:v>
                </c:pt>
                <c:pt idx="54">
                  <c:v>2843</c:v>
                </c:pt>
                <c:pt idx="55">
                  <c:v>2956</c:v>
                </c:pt>
                <c:pt idx="56">
                  <c:v>2906</c:v>
                </c:pt>
                <c:pt idx="57">
                  <c:v>2980</c:v>
                </c:pt>
                <c:pt idx="58">
                  <c:v>2874</c:v>
                </c:pt>
                <c:pt idx="59">
                  <c:v>2928</c:v>
                </c:pt>
                <c:pt idx="60">
                  <c:v>2966</c:v>
                </c:pt>
                <c:pt idx="61">
                  <c:v>2853</c:v>
                </c:pt>
                <c:pt idx="62">
                  <c:v>2634</c:v>
                </c:pt>
                <c:pt idx="63">
                  <c:v>2557</c:v>
                </c:pt>
                <c:pt idx="64">
                  <c:v>2769</c:v>
                </c:pt>
                <c:pt idx="65">
                  <c:v>2797</c:v>
                </c:pt>
                <c:pt idx="66">
                  <c:v>2685</c:v>
                </c:pt>
                <c:pt idx="67">
                  <c:v>2684</c:v>
                </c:pt>
                <c:pt idx="68">
                  <c:v>2695</c:v>
                </c:pt>
                <c:pt idx="69">
                  <c:v>2455</c:v>
                </c:pt>
                <c:pt idx="70">
                  <c:v>2290</c:v>
                </c:pt>
                <c:pt idx="71">
                  <c:v>2404</c:v>
                </c:pt>
                <c:pt idx="72">
                  <c:v>2418</c:v>
                </c:pt>
                <c:pt idx="73">
                  <c:v>2439</c:v>
                </c:pt>
                <c:pt idx="74">
                  <c:v>2556</c:v>
                </c:pt>
                <c:pt idx="75">
                  <c:v>2628</c:v>
                </c:pt>
                <c:pt idx="76">
                  <c:v>2591</c:v>
                </c:pt>
                <c:pt idx="77">
                  <c:v>2391</c:v>
                </c:pt>
                <c:pt idx="78">
                  <c:v>2621</c:v>
                </c:pt>
                <c:pt idx="79">
                  <c:v>2748</c:v>
                </c:pt>
                <c:pt idx="80">
                  <c:v>2840</c:v>
                </c:pt>
                <c:pt idx="81">
                  <c:v>2876</c:v>
                </c:pt>
                <c:pt idx="82">
                  <c:v>2900</c:v>
                </c:pt>
                <c:pt idx="83">
                  <c:v>2855</c:v>
                </c:pt>
                <c:pt idx="84">
                  <c:v>2663</c:v>
                </c:pt>
                <c:pt idx="85">
                  <c:v>2712</c:v>
                </c:pt>
                <c:pt idx="86">
                  <c:v>2594</c:v>
                </c:pt>
                <c:pt idx="87">
                  <c:v>2535</c:v>
                </c:pt>
                <c:pt idx="88">
                  <c:v>2400</c:v>
                </c:pt>
                <c:pt idx="89">
                  <c:v>2492</c:v>
                </c:pt>
                <c:pt idx="90">
                  <c:v>2594</c:v>
                </c:pt>
                <c:pt idx="91">
                  <c:v>2520</c:v>
                </c:pt>
                <c:pt idx="92">
                  <c:v>2483</c:v>
                </c:pt>
                <c:pt idx="93">
                  <c:v>2368</c:v>
                </c:pt>
                <c:pt idx="94">
                  <c:v>2319</c:v>
                </c:pt>
                <c:pt idx="95">
                  <c:v>2413</c:v>
                </c:pt>
                <c:pt idx="96">
                  <c:v>2592</c:v>
                </c:pt>
                <c:pt idx="97">
                  <c:v>2627</c:v>
                </c:pt>
                <c:pt idx="98">
                  <c:v>2523</c:v>
                </c:pt>
                <c:pt idx="99">
                  <c:v>2593</c:v>
                </c:pt>
                <c:pt idx="100">
                  <c:v>2636</c:v>
                </c:pt>
                <c:pt idx="101">
                  <c:v>2572</c:v>
                </c:pt>
                <c:pt idx="102">
                  <c:v>2481</c:v>
                </c:pt>
                <c:pt idx="103">
                  <c:v>2430</c:v>
                </c:pt>
                <c:pt idx="104">
                  <c:v>2390</c:v>
                </c:pt>
                <c:pt idx="105">
                  <c:v>2320</c:v>
                </c:pt>
                <c:pt idx="106">
                  <c:v>2381</c:v>
                </c:pt>
                <c:pt idx="107">
                  <c:v>2353</c:v>
                </c:pt>
                <c:pt idx="108">
                  <c:v>2447</c:v>
                </c:pt>
                <c:pt idx="109">
                  <c:v>2467</c:v>
                </c:pt>
                <c:pt idx="110">
                  <c:v>2452</c:v>
                </c:pt>
                <c:pt idx="111">
                  <c:v>2312</c:v>
                </c:pt>
                <c:pt idx="112">
                  <c:v>2107</c:v>
                </c:pt>
                <c:pt idx="113">
                  <c:v>2269</c:v>
                </c:pt>
                <c:pt idx="114">
                  <c:v>2370</c:v>
                </c:pt>
                <c:pt idx="115">
                  <c:v>2293</c:v>
                </c:pt>
                <c:pt idx="116">
                  <c:v>2129</c:v>
                </c:pt>
                <c:pt idx="117">
                  <c:v>2157</c:v>
                </c:pt>
                <c:pt idx="118">
                  <c:v>2226</c:v>
                </c:pt>
                <c:pt idx="119">
                  <c:v>2200</c:v>
                </c:pt>
                <c:pt idx="120">
                  <c:v>2383</c:v>
                </c:pt>
                <c:pt idx="121">
                  <c:v>2432</c:v>
                </c:pt>
                <c:pt idx="122">
                  <c:v>2436</c:v>
                </c:pt>
                <c:pt idx="123">
                  <c:v>2503</c:v>
                </c:pt>
                <c:pt idx="124">
                  <c:v>2535</c:v>
                </c:pt>
                <c:pt idx="125">
                  <c:v>2569</c:v>
                </c:pt>
                <c:pt idx="126">
                  <c:v>2473</c:v>
                </c:pt>
                <c:pt idx="127">
                  <c:v>2481</c:v>
                </c:pt>
                <c:pt idx="128">
                  <c:v>2567</c:v>
                </c:pt>
                <c:pt idx="129">
                  <c:v>2587</c:v>
                </c:pt>
                <c:pt idx="130">
                  <c:v>2647</c:v>
                </c:pt>
                <c:pt idx="131">
                  <c:v>2672</c:v>
                </c:pt>
                <c:pt idx="132">
                  <c:v>2529</c:v>
                </c:pt>
                <c:pt idx="133">
                  <c:v>2328</c:v>
                </c:pt>
                <c:pt idx="134">
                  <c:v>2444</c:v>
                </c:pt>
                <c:pt idx="135">
                  <c:v>2549</c:v>
                </c:pt>
                <c:pt idx="136">
                  <c:v>2341</c:v>
                </c:pt>
                <c:pt idx="137">
                  <c:v>2372</c:v>
                </c:pt>
                <c:pt idx="138">
                  <c:v>2390</c:v>
                </c:pt>
                <c:pt idx="139">
                  <c:v>2453</c:v>
                </c:pt>
                <c:pt idx="140">
                  <c:v>2293</c:v>
                </c:pt>
                <c:pt idx="141">
                  <c:v>2342</c:v>
                </c:pt>
                <c:pt idx="142">
                  <c:v>2386</c:v>
                </c:pt>
                <c:pt idx="143">
                  <c:v>2420</c:v>
                </c:pt>
                <c:pt idx="144">
                  <c:v>2395</c:v>
                </c:pt>
                <c:pt idx="145">
                  <c:v>2444</c:v>
                </c:pt>
                <c:pt idx="146">
                  <c:v>2387</c:v>
                </c:pt>
                <c:pt idx="147">
                  <c:v>2223</c:v>
                </c:pt>
                <c:pt idx="148">
                  <c:v>2394</c:v>
                </c:pt>
                <c:pt idx="149">
                  <c:v>2464</c:v>
                </c:pt>
                <c:pt idx="150">
                  <c:v>2477</c:v>
                </c:pt>
                <c:pt idx="151">
                  <c:v>2402</c:v>
                </c:pt>
                <c:pt idx="152">
                  <c:v>2461</c:v>
                </c:pt>
                <c:pt idx="153">
                  <c:v>2411</c:v>
                </c:pt>
                <c:pt idx="154">
                  <c:v>2190</c:v>
                </c:pt>
                <c:pt idx="155">
                  <c:v>2304</c:v>
                </c:pt>
                <c:pt idx="156">
                  <c:v>2605</c:v>
                </c:pt>
                <c:pt idx="157">
                  <c:v>2419</c:v>
                </c:pt>
                <c:pt idx="158">
                  <c:v>2420</c:v>
                </c:pt>
                <c:pt idx="159">
                  <c:v>2490</c:v>
                </c:pt>
                <c:pt idx="160">
                  <c:v>2489</c:v>
                </c:pt>
                <c:pt idx="161">
                  <c:v>2475</c:v>
                </c:pt>
                <c:pt idx="162">
                  <c:v>2653</c:v>
                </c:pt>
                <c:pt idx="163">
                  <c:v>2712</c:v>
                </c:pt>
                <c:pt idx="164">
                  <c:v>2734</c:v>
                </c:pt>
                <c:pt idx="165">
                  <c:v>2808</c:v>
                </c:pt>
                <c:pt idx="166">
                  <c:v>2838</c:v>
                </c:pt>
                <c:pt idx="167">
                  <c:v>3088</c:v>
                </c:pt>
                <c:pt idx="168">
                  <c:v>2838</c:v>
                </c:pt>
                <c:pt idx="169">
                  <c:v>2854</c:v>
                </c:pt>
                <c:pt idx="170">
                  <c:v>2899</c:v>
                </c:pt>
                <c:pt idx="171">
                  <c:v>2934</c:v>
                </c:pt>
                <c:pt idx="172">
                  <c:v>2927</c:v>
                </c:pt>
                <c:pt idx="173">
                  <c:v>2758</c:v>
                </c:pt>
                <c:pt idx="174">
                  <c:v>2512</c:v>
                </c:pt>
                <c:pt idx="175">
                  <c:v>2402</c:v>
                </c:pt>
                <c:pt idx="176">
                  <c:v>2537</c:v>
                </c:pt>
                <c:pt idx="177">
                  <c:v>2551</c:v>
                </c:pt>
                <c:pt idx="178">
                  <c:v>2698</c:v>
                </c:pt>
                <c:pt idx="179">
                  <c:v>2729</c:v>
                </c:pt>
                <c:pt idx="180">
                  <c:v>2767</c:v>
                </c:pt>
                <c:pt idx="181">
                  <c:v>2798</c:v>
                </c:pt>
                <c:pt idx="182">
                  <c:v>2736</c:v>
                </c:pt>
                <c:pt idx="183">
                  <c:v>2813</c:v>
                </c:pt>
                <c:pt idx="184">
                  <c:v>2792</c:v>
                </c:pt>
                <c:pt idx="185">
                  <c:v>2891</c:v>
                </c:pt>
                <c:pt idx="186">
                  <c:v>2753</c:v>
                </c:pt>
                <c:pt idx="187">
                  <c:v>2847</c:v>
                </c:pt>
                <c:pt idx="188">
                  <c:v>2829</c:v>
                </c:pt>
                <c:pt idx="189">
                  <c:v>2787</c:v>
                </c:pt>
                <c:pt idx="190">
                  <c:v>2867</c:v>
                </c:pt>
                <c:pt idx="191">
                  <c:v>2857</c:v>
                </c:pt>
                <c:pt idx="192">
                  <c:v>2909</c:v>
                </c:pt>
                <c:pt idx="193">
                  <c:v>2878</c:v>
                </c:pt>
                <c:pt idx="194">
                  <c:v>2876</c:v>
                </c:pt>
                <c:pt idx="195">
                  <c:v>2869</c:v>
                </c:pt>
                <c:pt idx="196">
                  <c:v>2825</c:v>
                </c:pt>
                <c:pt idx="197">
                  <c:v>2925</c:v>
                </c:pt>
                <c:pt idx="198">
                  <c:v>2917</c:v>
                </c:pt>
                <c:pt idx="199">
                  <c:v>2900</c:v>
                </c:pt>
                <c:pt idx="200">
                  <c:v>2789</c:v>
                </c:pt>
                <c:pt idx="201">
                  <c:v>2766</c:v>
                </c:pt>
                <c:pt idx="202">
                  <c:v>2820</c:v>
                </c:pt>
                <c:pt idx="203">
                  <c:v>2784</c:v>
                </c:pt>
                <c:pt idx="204">
                  <c:v>2834</c:v>
                </c:pt>
                <c:pt idx="205">
                  <c:v>2920</c:v>
                </c:pt>
                <c:pt idx="206">
                  <c:v>2858</c:v>
                </c:pt>
                <c:pt idx="207">
                  <c:v>2871</c:v>
                </c:pt>
                <c:pt idx="208">
                  <c:v>2841</c:v>
                </c:pt>
                <c:pt idx="209">
                  <c:v>2828</c:v>
                </c:pt>
                <c:pt idx="210">
                  <c:v>2719</c:v>
                </c:pt>
                <c:pt idx="211">
                  <c:v>2762</c:v>
                </c:pt>
                <c:pt idx="212">
                  <c:v>2738</c:v>
                </c:pt>
                <c:pt idx="213">
                  <c:v>2796</c:v>
                </c:pt>
                <c:pt idx="214">
                  <c:v>2817</c:v>
                </c:pt>
                <c:pt idx="215">
                  <c:v>2825</c:v>
                </c:pt>
                <c:pt idx="216">
                  <c:v>2810</c:v>
                </c:pt>
                <c:pt idx="217">
                  <c:v>2675</c:v>
                </c:pt>
                <c:pt idx="218">
                  <c:v>2786</c:v>
                </c:pt>
                <c:pt idx="219">
                  <c:v>2735</c:v>
                </c:pt>
                <c:pt idx="220">
                  <c:v>2540</c:v>
                </c:pt>
                <c:pt idx="221">
                  <c:v>2436</c:v>
                </c:pt>
                <c:pt idx="222">
                  <c:v>2530</c:v>
                </c:pt>
                <c:pt idx="223">
                  <c:v>2621</c:v>
                </c:pt>
                <c:pt idx="224">
                  <c:v>2638</c:v>
                </c:pt>
                <c:pt idx="225">
                  <c:v>2712</c:v>
                </c:pt>
                <c:pt idx="226">
                  <c:v>2743</c:v>
                </c:pt>
                <c:pt idx="227">
                  <c:v>2770</c:v>
                </c:pt>
                <c:pt idx="228">
                  <c:v>2725</c:v>
                </c:pt>
                <c:pt idx="229">
                  <c:v>2665</c:v>
                </c:pt>
                <c:pt idx="230">
                  <c:v>2728</c:v>
                </c:pt>
                <c:pt idx="231">
                  <c:v>2680</c:v>
                </c:pt>
                <c:pt idx="232">
                  <c:v>2750</c:v>
                </c:pt>
                <c:pt idx="233">
                  <c:v>2728</c:v>
                </c:pt>
                <c:pt idx="234">
                  <c:v>2750</c:v>
                </c:pt>
                <c:pt idx="235">
                  <c:v>2701</c:v>
                </c:pt>
                <c:pt idx="236">
                  <c:v>2662</c:v>
                </c:pt>
                <c:pt idx="237">
                  <c:v>2666</c:v>
                </c:pt>
                <c:pt idx="238">
                  <c:v>2630</c:v>
                </c:pt>
                <c:pt idx="239">
                  <c:v>2687</c:v>
                </c:pt>
                <c:pt idx="240">
                  <c:v>2688</c:v>
                </c:pt>
                <c:pt idx="241">
                  <c:v>2704</c:v>
                </c:pt>
                <c:pt idx="242">
                  <c:v>2728</c:v>
                </c:pt>
                <c:pt idx="243">
                  <c:v>2708</c:v>
                </c:pt>
                <c:pt idx="244">
                  <c:v>2694</c:v>
                </c:pt>
                <c:pt idx="245">
                  <c:v>2597</c:v>
                </c:pt>
                <c:pt idx="246">
                  <c:v>2663</c:v>
                </c:pt>
                <c:pt idx="247">
                  <c:v>2723</c:v>
                </c:pt>
                <c:pt idx="248">
                  <c:v>2747</c:v>
                </c:pt>
                <c:pt idx="249">
                  <c:v>2764</c:v>
                </c:pt>
                <c:pt idx="250">
                  <c:v>2733</c:v>
                </c:pt>
                <c:pt idx="251">
                  <c:v>2730</c:v>
                </c:pt>
                <c:pt idx="252">
                  <c:v>2640</c:v>
                </c:pt>
                <c:pt idx="253">
                  <c:v>2721</c:v>
                </c:pt>
                <c:pt idx="254">
                  <c:v>2697</c:v>
                </c:pt>
                <c:pt idx="255">
                  <c:v>2657</c:v>
                </c:pt>
                <c:pt idx="256">
                  <c:v>2694</c:v>
                </c:pt>
                <c:pt idx="257">
                  <c:v>2636</c:v>
                </c:pt>
                <c:pt idx="258">
                  <c:v>2560</c:v>
                </c:pt>
                <c:pt idx="259">
                  <c:v>2504</c:v>
                </c:pt>
                <c:pt idx="260">
                  <c:v>2563</c:v>
                </c:pt>
                <c:pt idx="261">
                  <c:v>2598</c:v>
                </c:pt>
                <c:pt idx="262">
                  <c:v>2623</c:v>
                </c:pt>
                <c:pt idx="263">
                  <c:v>2661</c:v>
                </c:pt>
                <c:pt idx="264">
                  <c:v>2723</c:v>
                </c:pt>
                <c:pt idx="265">
                  <c:v>2738</c:v>
                </c:pt>
                <c:pt idx="266">
                  <c:v>2637</c:v>
                </c:pt>
                <c:pt idx="267">
                  <c:v>2673</c:v>
                </c:pt>
                <c:pt idx="268">
                  <c:v>2702</c:v>
                </c:pt>
                <c:pt idx="269">
                  <c:v>2765</c:v>
                </c:pt>
                <c:pt idx="270">
                  <c:v>2808</c:v>
                </c:pt>
                <c:pt idx="271">
                  <c:v>2810</c:v>
                </c:pt>
                <c:pt idx="272">
                  <c:v>2726</c:v>
                </c:pt>
                <c:pt idx="273">
                  <c:v>2613</c:v>
                </c:pt>
                <c:pt idx="274">
                  <c:v>2679</c:v>
                </c:pt>
                <c:pt idx="275">
                  <c:v>2671</c:v>
                </c:pt>
                <c:pt idx="276">
                  <c:v>2705</c:v>
                </c:pt>
                <c:pt idx="277">
                  <c:v>2741</c:v>
                </c:pt>
                <c:pt idx="278">
                  <c:v>2759</c:v>
                </c:pt>
                <c:pt idx="279">
                  <c:v>2743</c:v>
                </c:pt>
                <c:pt idx="280">
                  <c:v>2605</c:v>
                </c:pt>
                <c:pt idx="281">
                  <c:v>2685</c:v>
                </c:pt>
                <c:pt idx="282">
                  <c:v>2774</c:v>
                </c:pt>
                <c:pt idx="283">
                  <c:v>2765</c:v>
                </c:pt>
                <c:pt idx="284">
                  <c:v>2762</c:v>
                </c:pt>
                <c:pt idx="285">
                  <c:v>2813</c:v>
                </c:pt>
                <c:pt idx="286">
                  <c:v>2797</c:v>
                </c:pt>
                <c:pt idx="287">
                  <c:v>2656</c:v>
                </c:pt>
                <c:pt idx="288">
                  <c:v>2583</c:v>
                </c:pt>
                <c:pt idx="289">
                  <c:v>2647</c:v>
                </c:pt>
                <c:pt idx="290">
                  <c:v>2714</c:v>
                </c:pt>
                <c:pt idx="291">
                  <c:v>2728</c:v>
                </c:pt>
                <c:pt idx="292">
                  <c:v>2777</c:v>
                </c:pt>
                <c:pt idx="293">
                  <c:v>2776</c:v>
                </c:pt>
                <c:pt idx="294">
                  <c:v>2674</c:v>
                </c:pt>
                <c:pt idx="295">
                  <c:v>2636</c:v>
                </c:pt>
                <c:pt idx="296">
                  <c:v>2628</c:v>
                </c:pt>
                <c:pt idx="297">
                  <c:v>2743</c:v>
                </c:pt>
                <c:pt idx="298">
                  <c:v>2699</c:v>
                </c:pt>
                <c:pt idx="299">
                  <c:v>2648</c:v>
                </c:pt>
                <c:pt idx="300">
                  <c:v>2465</c:v>
                </c:pt>
                <c:pt idx="301">
                  <c:v>2462</c:v>
                </c:pt>
                <c:pt idx="302">
                  <c:v>2597</c:v>
                </c:pt>
                <c:pt idx="303">
                  <c:v>2663</c:v>
                </c:pt>
                <c:pt idx="304">
                  <c:v>2724</c:v>
                </c:pt>
                <c:pt idx="305">
                  <c:v>2711</c:v>
                </c:pt>
                <c:pt idx="306">
                  <c:v>2657</c:v>
                </c:pt>
                <c:pt idx="307">
                  <c:v>2645</c:v>
                </c:pt>
                <c:pt idx="308">
                  <c:v>2563</c:v>
                </c:pt>
                <c:pt idx="309">
                  <c:v>2630</c:v>
                </c:pt>
                <c:pt idx="310">
                  <c:v>2765</c:v>
                </c:pt>
                <c:pt idx="311">
                  <c:v>2754</c:v>
                </c:pt>
                <c:pt idx="312">
                  <c:v>2642</c:v>
                </c:pt>
                <c:pt idx="313">
                  <c:v>2689</c:v>
                </c:pt>
                <c:pt idx="314">
                  <c:v>2694</c:v>
                </c:pt>
                <c:pt idx="315">
                  <c:v>2634</c:v>
                </c:pt>
                <c:pt idx="316">
                  <c:v>2657</c:v>
                </c:pt>
                <c:pt idx="317">
                  <c:v>2689</c:v>
                </c:pt>
                <c:pt idx="318">
                  <c:v>2744</c:v>
                </c:pt>
                <c:pt idx="319">
                  <c:v>2741</c:v>
                </c:pt>
                <c:pt idx="320">
                  <c:v>2696</c:v>
                </c:pt>
                <c:pt idx="321">
                  <c:v>2677</c:v>
                </c:pt>
                <c:pt idx="322">
                  <c:v>2640</c:v>
                </c:pt>
                <c:pt idx="323">
                  <c:v>2667</c:v>
                </c:pt>
                <c:pt idx="324">
                  <c:v>2785</c:v>
                </c:pt>
                <c:pt idx="325">
                  <c:v>2764</c:v>
                </c:pt>
                <c:pt idx="326">
                  <c:v>2764</c:v>
                </c:pt>
                <c:pt idx="327">
                  <c:v>2753</c:v>
                </c:pt>
                <c:pt idx="328">
                  <c:v>2749</c:v>
                </c:pt>
                <c:pt idx="329">
                  <c:v>2675</c:v>
                </c:pt>
                <c:pt idx="330">
                  <c:v>2746</c:v>
                </c:pt>
                <c:pt idx="331">
                  <c:v>2749</c:v>
                </c:pt>
                <c:pt idx="332">
                  <c:v>2726</c:v>
                </c:pt>
                <c:pt idx="333">
                  <c:v>2715</c:v>
                </c:pt>
                <c:pt idx="334">
                  <c:v>2794</c:v>
                </c:pt>
                <c:pt idx="335">
                  <c:v>2726</c:v>
                </c:pt>
                <c:pt idx="336">
                  <c:v>2644</c:v>
                </c:pt>
                <c:pt idx="337">
                  <c:v>2740</c:v>
                </c:pt>
                <c:pt idx="338">
                  <c:v>2812</c:v>
                </c:pt>
                <c:pt idx="339">
                  <c:v>2822</c:v>
                </c:pt>
                <c:pt idx="340">
                  <c:v>2896</c:v>
                </c:pt>
                <c:pt idx="341">
                  <c:v>2875</c:v>
                </c:pt>
                <c:pt idx="342">
                  <c:v>2860</c:v>
                </c:pt>
                <c:pt idx="343">
                  <c:v>2805</c:v>
                </c:pt>
                <c:pt idx="344">
                  <c:v>2889</c:v>
                </c:pt>
                <c:pt idx="345">
                  <c:v>2921</c:v>
                </c:pt>
                <c:pt idx="346">
                  <c:v>2922</c:v>
                </c:pt>
                <c:pt idx="347">
                  <c:v>2884</c:v>
                </c:pt>
                <c:pt idx="348">
                  <c:v>2832</c:v>
                </c:pt>
                <c:pt idx="349">
                  <c:v>2832</c:v>
                </c:pt>
                <c:pt idx="350">
                  <c:v>2775</c:v>
                </c:pt>
                <c:pt idx="351">
                  <c:v>2886</c:v>
                </c:pt>
                <c:pt idx="352">
                  <c:v>2941</c:v>
                </c:pt>
                <c:pt idx="353">
                  <c:v>2942</c:v>
                </c:pt>
                <c:pt idx="354">
                  <c:v>2596</c:v>
                </c:pt>
                <c:pt idx="355">
                  <c:v>2726</c:v>
                </c:pt>
                <c:pt idx="356">
                  <c:v>2848</c:v>
                </c:pt>
                <c:pt idx="357">
                  <c:v>2842</c:v>
                </c:pt>
                <c:pt idx="358">
                  <c:v>2947</c:v>
                </c:pt>
                <c:pt idx="359">
                  <c:v>2944</c:v>
                </c:pt>
                <c:pt idx="360">
                  <c:v>2991</c:v>
                </c:pt>
                <c:pt idx="361">
                  <c:v>3023</c:v>
                </c:pt>
                <c:pt idx="362">
                  <c:v>3059</c:v>
                </c:pt>
                <c:pt idx="363">
                  <c:v>3100</c:v>
                </c:pt>
                <c:pt idx="364">
                  <c:v>2812</c:v>
                </c:pt>
                <c:pt idx="365">
                  <c:v>2867</c:v>
                </c:pt>
                <c:pt idx="366">
                  <c:v>2983</c:v>
                </c:pt>
                <c:pt idx="367">
                  <c:v>3031</c:v>
                </c:pt>
                <c:pt idx="368">
                  <c:v>3076</c:v>
                </c:pt>
                <c:pt idx="369">
                  <c:v>3003</c:v>
                </c:pt>
                <c:pt idx="370">
                  <c:v>2946</c:v>
                </c:pt>
                <c:pt idx="371">
                  <c:v>2712</c:v>
                </c:pt>
                <c:pt idx="372">
                  <c:v>2955</c:v>
                </c:pt>
                <c:pt idx="373">
                  <c:v>2918</c:v>
                </c:pt>
                <c:pt idx="374">
                  <c:v>2949</c:v>
                </c:pt>
                <c:pt idx="375">
                  <c:v>2907</c:v>
                </c:pt>
                <c:pt idx="376">
                  <c:v>2997</c:v>
                </c:pt>
                <c:pt idx="377">
                  <c:v>2974</c:v>
                </c:pt>
                <c:pt idx="378">
                  <c:v>2884</c:v>
                </c:pt>
                <c:pt idx="379">
                  <c:v>2928</c:v>
                </c:pt>
                <c:pt idx="380">
                  <c:v>2740</c:v>
                </c:pt>
                <c:pt idx="381">
                  <c:v>2597</c:v>
                </c:pt>
                <c:pt idx="382">
                  <c:v>2669</c:v>
                </c:pt>
                <c:pt idx="383">
                  <c:v>2731</c:v>
                </c:pt>
                <c:pt idx="384">
                  <c:v>2788</c:v>
                </c:pt>
                <c:pt idx="385">
                  <c:v>2700</c:v>
                </c:pt>
                <c:pt idx="386">
                  <c:v>2851</c:v>
                </c:pt>
                <c:pt idx="387">
                  <c:v>2870</c:v>
                </c:pt>
                <c:pt idx="388">
                  <c:v>2940</c:v>
                </c:pt>
                <c:pt idx="389">
                  <c:v>3053</c:v>
                </c:pt>
                <c:pt idx="390">
                  <c:v>3049</c:v>
                </c:pt>
                <c:pt idx="391">
                  <c:v>3046</c:v>
                </c:pt>
                <c:pt idx="392">
                  <c:v>2922</c:v>
                </c:pt>
                <c:pt idx="393">
                  <c:v>3002</c:v>
                </c:pt>
                <c:pt idx="394">
                  <c:v>2897</c:v>
                </c:pt>
                <c:pt idx="395">
                  <c:v>2694</c:v>
                </c:pt>
                <c:pt idx="396">
                  <c:v>2690</c:v>
                </c:pt>
                <c:pt idx="397">
                  <c:v>2614</c:v>
                </c:pt>
                <c:pt idx="398">
                  <c:v>2651</c:v>
                </c:pt>
                <c:pt idx="399">
                  <c:v>2703</c:v>
                </c:pt>
                <c:pt idx="400">
                  <c:v>2872</c:v>
                </c:pt>
                <c:pt idx="401">
                  <c:v>2865</c:v>
                </c:pt>
                <c:pt idx="402">
                  <c:v>2881</c:v>
                </c:pt>
                <c:pt idx="403">
                  <c:v>2925</c:v>
                </c:pt>
                <c:pt idx="404">
                  <c:v>2985</c:v>
                </c:pt>
                <c:pt idx="405">
                  <c:v>2942</c:v>
                </c:pt>
                <c:pt idx="406">
                  <c:v>2857</c:v>
                </c:pt>
                <c:pt idx="407">
                  <c:v>2880</c:v>
                </c:pt>
                <c:pt idx="408">
                  <c:v>2821</c:v>
                </c:pt>
                <c:pt idx="409">
                  <c:v>2903</c:v>
                </c:pt>
                <c:pt idx="410">
                  <c:v>2966</c:v>
                </c:pt>
                <c:pt idx="411">
                  <c:v>2913</c:v>
                </c:pt>
                <c:pt idx="412">
                  <c:v>2841</c:v>
                </c:pt>
                <c:pt idx="413">
                  <c:v>2849</c:v>
                </c:pt>
                <c:pt idx="414">
                  <c:v>2999</c:v>
                </c:pt>
                <c:pt idx="415">
                  <c:v>3095</c:v>
                </c:pt>
                <c:pt idx="416">
                  <c:v>3089</c:v>
                </c:pt>
                <c:pt idx="417">
                  <c:v>3061</c:v>
                </c:pt>
                <c:pt idx="418">
                  <c:v>2947</c:v>
                </c:pt>
                <c:pt idx="419">
                  <c:v>2940</c:v>
                </c:pt>
                <c:pt idx="420">
                  <c:v>2846</c:v>
                </c:pt>
                <c:pt idx="421">
                  <c:v>3022</c:v>
                </c:pt>
                <c:pt idx="422">
                  <c:v>3086</c:v>
                </c:pt>
                <c:pt idx="423">
                  <c:v>3145</c:v>
                </c:pt>
                <c:pt idx="424">
                  <c:v>3156</c:v>
                </c:pt>
                <c:pt idx="425">
                  <c:v>3082</c:v>
                </c:pt>
                <c:pt idx="426">
                  <c:v>2971</c:v>
                </c:pt>
                <c:pt idx="427">
                  <c:v>2885</c:v>
                </c:pt>
                <c:pt idx="428">
                  <c:v>2798</c:v>
                </c:pt>
                <c:pt idx="429">
                  <c:v>2899</c:v>
                </c:pt>
                <c:pt idx="430">
                  <c:v>3059</c:v>
                </c:pt>
                <c:pt idx="431">
                  <c:v>3011</c:v>
                </c:pt>
                <c:pt idx="432">
                  <c:v>2950</c:v>
                </c:pt>
                <c:pt idx="433">
                  <c:v>2987</c:v>
                </c:pt>
                <c:pt idx="434">
                  <c:v>2952</c:v>
                </c:pt>
                <c:pt idx="435">
                  <c:v>3003</c:v>
                </c:pt>
                <c:pt idx="436">
                  <c:v>2967</c:v>
                </c:pt>
                <c:pt idx="437">
                  <c:v>2821</c:v>
                </c:pt>
                <c:pt idx="438">
                  <c:v>2753</c:v>
                </c:pt>
                <c:pt idx="439">
                  <c:v>2929</c:v>
                </c:pt>
                <c:pt idx="440">
                  <c:v>2824</c:v>
                </c:pt>
                <c:pt idx="441">
                  <c:v>2617</c:v>
                </c:pt>
                <c:pt idx="442">
                  <c:v>2661</c:v>
                </c:pt>
                <c:pt idx="443">
                  <c:v>2688</c:v>
                </c:pt>
                <c:pt idx="444">
                  <c:v>2766</c:v>
                </c:pt>
                <c:pt idx="445">
                  <c:v>2829</c:v>
                </c:pt>
                <c:pt idx="446">
                  <c:v>2904</c:v>
                </c:pt>
                <c:pt idx="447">
                  <c:v>2869</c:v>
                </c:pt>
                <c:pt idx="448">
                  <c:v>2754</c:v>
                </c:pt>
                <c:pt idx="449">
                  <c:v>2843</c:v>
                </c:pt>
                <c:pt idx="450">
                  <c:v>2919</c:v>
                </c:pt>
                <c:pt idx="451">
                  <c:v>2896</c:v>
                </c:pt>
                <c:pt idx="452">
                  <c:v>2831</c:v>
                </c:pt>
                <c:pt idx="453">
                  <c:v>2793</c:v>
                </c:pt>
                <c:pt idx="454">
                  <c:v>2786</c:v>
                </c:pt>
                <c:pt idx="455">
                  <c:v>2650</c:v>
                </c:pt>
                <c:pt idx="456">
                  <c:v>2753</c:v>
                </c:pt>
                <c:pt idx="457">
                  <c:v>2729</c:v>
                </c:pt>
                <c:pt idx="458">
                  <c:v>2757</c:v>
                </c:pt>
                <c:pt idx="459">
                  <c:v>2686</c:v>
                </c:pt>
                <c:pt idx="460">
                  <c:v>2588</c:v>
                </c:pt>
                <c:pt idx="461">
                  <c:v>2486</c:v>
                </c:pt>
                <c:pt idx="462">
                  <c:v>2308</c:v>
                </c:pt>
                <c:pt idx="463">
                  <c:v>2445</c:v>
                </c:pt>
                <c:pt idx="464">
                  <c:v>2418</c:v>
                </c:pt>
                <c:pt idx="465">
                  <c:v>2442</c:v>
                </c:pt>
                <c:pt idx="466">
                  <c:v>2413</c:v>
                </c:pt>
                <c:pt idx="467">
                  <c:v>2568</c:v>
                </c:pt>
                <c:pt idx="468">
                  <c:v>2561</c:v>
                </c:pt>
                <c:pt idx="469">
                  <c:v>2388</c:v>
                </c:pt>
                <c:pt idx="470">
                  <c:v>2455</c:v>
                </c:pt>
                <c:pt idx="471">
                  <c:v>2460</c:v>
                </c:pt>
                <c:pt idx="472">
                  <c:v>2621</c:v>
                </c:pt>
                <c:pt idx="473">
                  <c:v>2718</c:v>
                </c:pt>
                <c:pt idx="474">
                  <c:v>2780</c:v>
                </c:pt>
                <c:pt idx="475">
                  <c:v>2772</c:v>
                </c:pt>
                <c:pt idx="476">
                  <c:v>2699</c:v>
                </c:pt>
                <c:pt idx="477">
                  <c:v>2826</c:v>
                </c:pt>
                <c:pt idx="478">
                  <c:v>2905</c:v>
                </c:pt>
                <c:pt idx="479">
                  <c:v>2791</c:v>
                </c:pt>
                <c:pt idx="480">
                  <c:v>2561</c:v>
                </c:pt>
                <c:pt idx="481">
                  <c:v>2427</c:v>
                </c:pt>
                <c:pt idx="482">
                  <c:v>2280</c:v>
                </c:pt>
                <c:pt idx="483">
                  <c:v>2162</c:v>
                </c:pt>
                <c:pt idx="484">
                  <c:v>2293</c:v>
                </c:pt>
                <c:pt idx="485">
                  <c:v>2424</c:v>
                </c:pt>
                <c:pt idx="486">
                  <c:v>2431</c:v>
                </c:pt>
                <c:pt idx="487">
                  <c:v>2412</c:v>
                </c:pt>
                <c:pt idx="488">
                  <c:v>2354</c:v>
                </c:pt>
                <c:pt idx="489">
                  <c:v>2317</c:v>
                </c:pt>
                <c:pt idx="490">
                  <c:v>2267</c:v>
                </c:pt>
                <c:pt idx="491">
                  <c:v>2364</c:v>
                </c:pt>
                <c:pt idx="492">
                  <c:v>2271</c:v>
                </c:pt>
                <c:pt idx="493">
                  <c:v>2189</c:v>
                </c:pt>
                <c:pt idx="494">
                  <c:v>2261</c:v>
                </c:pt>
                <c:pt idx="495">
                  <c:v>2204</c:v>
                </c:pt>
                <c:pt idx="496">
                  <c:v>2204</c:v>
                </c:pt>
                <c:pt idx="497">
                  <c:v>2238</c:v>
                </c:pt>
                <c:pt idx="498">
                  <c:v>2414</c:v>
                </c:pt>
                <c:pt idx="499">
                  <c:v>2387</c:v>
                </c:pt>
                <c:pt idx="500">
                  <c:v>2326</c:v>
                </c:pt>
                <c:pt idx="501">
                  <c:v>2037</c:v>
                </c:pt>
                <c:pt idx="502">
                  <c:v>2151</c:v>
                </c:pt>
                <c:pt idx="503">
                  <c:v>2156</c:v>
                </c:pt>
                <c:pt idx="504">
                  <c:v>2134</c:v>
                </c:pt>
                <c:pt idx="505">
                  <c:v>2323</c:v>
                </c:pt>
                <c:pt idx="506">
                  <c:v>2384</c:v>
                </c:pt>
                <c:pt idx="507">
                  <c:v>2357</c:v>
                </c:pt>
                <c:pt idx="508">
                  <c:v>2404</c:v>
                </c:pt>
                <c:pt idx="509">
                  <c:v>2418</c:v>
                </c:pt>
                <c:pt idx="510">
                  <c:v>2332</c:v>
                </c:pt>
                <c:pt idx="511">
                  <c:v>2322</c:v>
                </c:pt>
                <c:pt idx="512">
                  <c:v>2418</c:v>
                </c:pt>
                <c:pt idx="513">
                  <c:v>2536</c:v>
                </c:pt>
                <c:pt idx="514">
                  <c:v>2653</c:v>
                </c:pt>
                <c:pt idx="515">
                  <c:v>2694</c:v>
                </c:pt>
                <c:pt idx="516">
                  <c:v>2677</c:v>
                </c:pt>
                <c:pt idx="517">
                  <c:v>2642</c:v>
                </c:pt>
                <c:pt idx="518">
                  <c:v>2425</c:v>
                </c:pt>
                <c:pt idx="519">
                  <c:v>2433</c:v>
                </c:pt>
                <c:pt idx="520">
                  <c:v>2481</c:v>
                </c:pt>
                <c:pt idx="521">
                  <c:v>2464</c:v>
                </c:pt>
                <c:pt idx="522">
                  <c:v>2422</c:v>
                </c:pt>
                <c:pt idx="523">
                  <c:v>2398</c:v>
                </c:pt>
                <c:pt idx="524">
                  <c:v>2338</c:v>
                </c:pt>
                <c:pt idx="525">
                  <c:v>2253</c:v>
                </c:pt>
                <c:pt idx="526">
                  <c:v>2381</c:v>
                </c:pt>
                <c:pt idx="527">
                  <c:v>2480</c:v>
                </c:pt>
                <c:pt idx="528">
                  <c:v>2507</c:v>
                </c:pt>
                <c:pt idx="529">
                  <c:v>2419</c:v>
                </c:pt>
                <c:pt idx="530">
                  <c:v>2393</c:v>
                </c:pt>
                <c:pt idx="531">
                  <c:v>2416</c:v>
                </c:pt>
                <c:pt idx="532">
                  <c:v>2343</c:v>
                </c:pt>
                <c:pt idx="533">
                  <c:v>2419</c:v>
                </c:pt>
                <c:pt idx="534">
                  <c:v>2467</c:v>
                </c:pt>
                <c:pt idx="535">
                  <c:v>2442</c:v>
                </c:pt>
                <c:pt idx="536">
                  <c:v>2443</c:v>
                </c:pt>
                <c:pt idx="537">
                  <c:v>2494</c:v>
                </c:pt>
                <c:pt idx="538">
                  <c:v>2514</c:v>
                </c:pt>
                <c:pt idx="539">
                  <c:v>2328</c:v>
                </c:pt>
                <c:pt idx="540">
                  <c:v>2467</c:v>
                </c:pt>
                <c:pt idx="541">
                  <c:v>2433</c:v>
                </c:pt>
                <c:pt idx="542">
                  <c:v>2341</c:v>
                </c:pt>
                <c:pt idx="543">
                  <c:v>2253</c:v>
                </c:pt>
                <c:pt idx="544">
                  <c:v>2170</c:v>
                </c:pt>
                <c:pt idx="545">
                  <c:v>2067</c:v>
                </c:pt>
                <c:pt idx="546">
                  <c:v>1886</c:v>
                </c:pt>
                <c:pt idx="547">
                  <c:v>1987</c:v>
                </c:pt>
                <c:pt idx="548">
                  <c:v>2080</c:v>
                </c:pt>
                <c:pt idx="549">
                  <c:v>2075</c:v>
                </c:pt>
                <c:pt idx="550">
                  <c:v>2228</c:v>
                </c:pt>
                <c:pt idx="551">
                  <c:v>2318</c:v>
                </c:pt>
                <c:pt idx="552">
                  <c:v>2369</c:v>
                </c:pt>
                <c:pt idx="553">
                  <c:v>2280</c:v>
                </c:pt>
                <c:pt idx="554">
                  <c:v>2297</c:v>
                </c:pt>
                <c:pt idx="555">
                  <c:v>2115</c:v>
                </c:pt>
                <c:pt idx="556">
                  <c:v>2264</c:v>
                </c:pt>
                <c:pt idx="557">
                  <c:v>2394</c:v>
                </c:pt>
                <c:pt idx="558">
                  <c:v>2451</c:v>
                </c:pt>
                <c:pt idx="559">
                  <c:v>2471</c:v>
                </c:pt>
                <c:pt idx="560">
                  <c:v>2393</c:v>
                </c:pt>
                <c:pt idx="561">
                  <c:v>2495</c:v>
                </c:pt>
                <c:pt idx="562">
                  <c:v>2560</c:v>
                </c:pt>
                <c:pt idx="563">
                  <c:v>2589</c:v>
                </c:pt>
                <c:pt idx="564">
                  <c:v>2575</c:v>
                </c:pt>
                <c:pt idx="565">
                  <c:v>2533</c:v>
                </c:pt>
                <c:pt idx="566">
                  <c:v>2468</c:v>
                </c:pt>
                <c:pt idx="567">
                  <c:v>2341</c:v>
                </c:pt>
                <c:pt idx="568">
                  <c:v>2305</c:v>
                </c:pt>
                <c:pt idx="569">
                  <c:v>2325</c:v>
                </c:pt>
                <c:pt idx="570">
                  <c:v>2318</c:v>
                </c:pt>
                <c:pt idx="571">
                  <c:v>2156</c:v>
                </c:pt>
                <c:pt idx="572">
                  <c:v>2194</c:v>
                </c:pt>
                <c:pt idx="573">
                  <c:v>2057</c:v>
                </c:pt>
                <c:pt idx="574">
                  <c:v>1920</c:v>
                </c:pt>
                <c:pt idx="575">
                  <c:v>1855</c:v>
                </c:pt>
                <c:pt idx="576">
                  <c:v>1959</c:v>
                </c:pt>
                <c:pt idx="577">
                  <c:v>2026</c:v>
                </c:pt>
                <c:pt idx="578">
                  <c:v>2106</c:v>
                </c:pt>
                <c:pt idx="579">
                  <c:v>2159</c:v>
                </c:pt>
                <c:pt idx="580">
                  <c:v>2222</c:v>
                </c:pt>
                <c:pt idx="581">
                  <c:v>2171</c:v>
                </c:pt>
                <c:pt idx="582">
                  <c:v>2312</c:v>
                </c:pt>
                <c:pt idx="583">
                  <c:v>2404</c:v>
                </c:pt>
                <c:pt idx="584">
                  <c:v>2466</c:v>
                </c:pt>
                <c:pt idx="585">
                  <c:v>2385</c:v>
                </c:pt>
                <c:pt idx="586">
                  <c:v>2302</c:v>
                </c:pt>
                <c:pt idx="587">
                  <c:v>2245</c:v>
                </c:pt>
                <c:pt idx="588">
                  <c:v>2208</c:v>
                </c:pt>
                <c:pt idx="589">
                  <c:v>2369</c:v>
                </c:pt>
                <c:pt idx="590">
                  <c:v>2418</c:v>
                </c:pt>
                <c:pt idx="591">
                  <c:v>2455</c:v>
                </c:pt>
                <c:pt idx="592">
                  <c:v>2454</c:v>
                </c:pt>
                <c:pt idx="593">
                  <c:v>2471</c:v>
                </c:pt>
                <c:pt idx="594">
                  <c:v>2464</c:v>
                </c:pt>
                <c:pt idx="595">
                  <c:v>2414</c:v>
                </c:pt>
                <c:pt idx="596">
                  <c:v>2654</c:v>
                </c:pt>
                <c:pt idx="597">
                  <c:v>2544</c:v>
                </c:pt>
                <c:pt idx="598">
                  <c:v>2566</c:v>
                </c:pt>
                <c:pt idx="599">
                  <c:v>2509</c:v>
                </c:pt>
                <c:pt idx="600">
                  <c:v>2681</c:v>
                </c:pt>
                <c:pt idx="601">
                  <c:v>2538</c:v>
                </c:pt>
                <c:pt idx="602">
                  <c:v>2411</c:v>
                </c:pt>
                <c:pt idx="603">
                  <c:v>2492</c:v>
                </c:pt>
                <c:pt idx="604">
                  <c:v>2509</c:v>
                </c:pt>
                <c:pt idx="605">
                  <c:v>2517</c:v>
                </c:pt>
                <c:pt idx="606">
                  <c:v>2418</c:v>
                </c:pt>
                <c:pt idx="607">
                  <c:v>2420</c:v>
                </c:pt>
                <c:pt idx="608">
                  <c:v>2406</c:v>
                </c:pt>
                <c:pt idx="609">
                  <c:v>2312</c:v>
                </c:pt>
                <c:pt idx="610">
                  <c:v>2375</c:v>
                </c:pt>
                <c:pt idx="611">
                  <c:v>2385</c:v>
                </c:pt>
                <c:pt idx="612">
                  <c:v>2422</c:v>
                </c:pt>
                <c:pt idx="613">
                  <c:v>2444</c:v>
                </c:pt>
                <c:pt idx="614">
                  <c:v>2450</c:v>
                </c:pt>
                <c:pt idx="615">
                  <c:v>2427</c:v>
                </c:pt>
                <c:pt idx="616">
                  <c:v>2365</c:v>
                </c:pt>
                <c:pt idx="617">
                  <c:v>2455</c:v>
                </c:pt>
                <c:pt idx="618">
                  <c:v>2605</c:v>
                </c:pt>
                <c:pt idx="619">
                  <c:v>2678</c:v>
                </c:pt>
                <c:pt idx="620">
                  <c:v>2635</c:v>
                </c:pt>
                <c:pt idx="621">
                  <c:v>2428</c:v>
                </c:pt>
                <c:pt idx="622">
                  <c:v>2466</c:v>
                </c:pt>
                <c:pt idx="623">
                  <c:v>2328</c:v>
                </c:pt>
                <c:pt idx="624">
                  <c:v>2384</c:v>
                </c:pt>
                <c:pt idx="625">
                  <c:v>2457</c:v>
                </c:pt>
                <c:pt idx="626">
                  <c:v>2541</c:v>
                </c:pt>
                <c:pt idx="627">
                  <c:v>2606</c:v>
                </c:pt>
                <c:pt idx="628">
                  <c:v>2700</c:v>
                </c:pt>
                <c:pt idx="629">
                  <c:v>2641</c:v>
                </c:pt>
                <c:pt idx="630">
                  <c:v>2507</c:v>
                </c:pt>
                <c:pt idx="631">
                  <c:v>2625</c:v>
                </c:pt>
                <c:pt idx="632">
                  <c:v>2703</c:v>
                </c:pt>
                <c:pt idx="633">
                  <c:v>2691</c:v>
                </c:pt>
                <c:pt idx="634">
                  <c:v>2778</c:v>
                </c:pt>
                <c:pt idx="635">
                  <c:v>2741</c:v>
                </c:pt>
                <c:pt idx="636">
                  <c:v>2696</c:v>
                </c:pt>
                <c:pt idx="637">
                  <c:v>2626</c:v>
                </c:pt>
                <c:pt idx="638">
                  <c:v>2739</c:v>
                </c:pt>
                <c:pt idx="639">
                  <c:v>2759</c:v>
                </c:pt>
                <c:pt idx="640">
                  <c:v>2649</c:v>
                </c:pt>
                <c:pt idx="641">
                  <c:v>2682</c:v>
                </c:pt>
                <c:pt idx="642">
                  <c:v>2713</c:v>
                </c:pt>
                <c:pt idx="643">
                  <c:v>2761</c:v>
                </c:pt>
                <c:pt idx="644">
                  <c:v>2615</c:v>
                </c:pt>
                <c:pt idx="645">
                  <c:v>2671</c:v>
                </c:pt>
                <c:pt idx="646">
                  <c:v>2739</c:v>
                </c:pt>
                <c:pt idx="647">
                  <c:v>2728</c:v>
                </c:pt>
                <c:pt idx="648">
                  <c:v>2676</c:v>
                </c:pt>
                <c:pt idx="649">
                  <c:v>2656</c:v>
                </c:pt>
                <c:pt idx="650">
                  <c:v>2695</c:v>
                </c:pt>
                <c:pt idx="651">
                  <c:v>2681</c:v>
                </c:pt>
                <c:pt idx="652">
                  <c:v>2747</c:v>
                </c:pt>
                <c:pt idx="653">
                  <c:v>2689</c:v>
                </c:pt>
                <c:pt idx="654">
                  <c:v>2587</c:v>
                </c:pt>
                <c:pt idx="655">
                  <c:v>2548</c:v>
                </c:pt>
                <c:pt idx="656">
                  <c:v>2651</c:v>
                </c:pt>
                <c:pt idx="657">
                  <c:v>2672</c:v>
                </c:pt>
                <c:pt idx="658">
                  <c:v>2525</c:v>
                </c:pt>
                <c:pt idx="659">
                  <c:v>2691</c:v>
                </c:pt>
                <c:pt idx="660">
                  <c:v>2740</c:v>
                </c:pt>
                <c:pt idx="661">
                  <c:v>2650</c:v>
                </c:pt>
                <c:pt idx="662">
                  <c:v>2681</c:v>
                </c:pt>
                <c:pt idx="663">
                  <c:v>2770</c:v>
                </c:pt>
                <c:pt idx="664">
                  <c:v>2781</c:v>
                </c:pt>
                <c:pt idx="665">
                  <c:v>2654</c:v>
                </c:pt>
                <c:pt idx="666">
                  <c:v>2765</c:v>
                </c:pt>
                <c:pt idx="667">
                  <c:v>2789</c:v>
                </c:pt>
                <c:pt idx="668">
                  <c:v>2827</c:v>
                </c:pt>
                <c:pt idx="669">
                  <c:v>2821</c:v>
                </c:pt>
                <c:pt idx="670">
                  <c:v>2835</c:v>
                </c:pt>
                <c:pt idx="671">
                  <c:v>2755</c:v>
                </c:pt>
                <c:pt idx="672">
                  <c:v>2627</c:v>
                </c:pt>
                <c:pt idx="673">
                  <c:v>2739</c:v>
                </c:pt>
                <c:pt idx="674">
                  <c:v>2838</c:v>
                </c:pt>
                <c:pt idx="675">
                  <c:v>2845</c:v>
                </c:pt>
                <c:pt idx="676">
                  <c:v>2877</c:v>
                </c:pt>
                <c:pt idx="677">
                  <c:v>2889</c:v>
                </c:pt>
                <c:pt idx="678">
                  <c:v>2813</c:v>
                </c:pt>
                <c:pt idx="679">
                  <c:v>2694</c:v>
                </c:pt>
                <c:pt idx="680">
                  <c:v>2772</c:v>
                </c:pt>
                <c:pt idx="681">
                  <c:v>2822</c:v>
                </c:pt>
                <c:pt idx="682">
                  <c:v>2855</c:v>
                </c:pt>
                <c:pt idx="683">
                  <c:v>2932</c:v>
                </c:pt>
                <c:pt idx="684">
                  <c:v>2936</c:v>
                </c:pt>
                <c:pt idx="685">
                  <c:v>2956</c:v>
                </c:pt>
                <c:pt idx="686">
                  <c:v>2836</c:v>
                </c:pt>
                <c:pt idx="687">
                  <c:v>2888</c:v>
                </c:pt>
                <c:pt idx="688">
                  <c:v>2968</c:v>
                </c:pt>
                <c:pt idx="689">
                  <c:v>2961</c:v>
                </c:pt>
                <c:pt idx="690">
                  <c:v>2862</c:v>
                </c:pt>
                <c:pt idx="691">
                  <c:v>2766</c:v>
                </c:pt>
                <c:pt idx="692">
                  <c:v>2767</c:v>
                </c:pt>
                <c:pt idx="693">
                  <c:v>2708</c:v>
                </c:pt>
                <c:pt idx="694">
                  <c:v>2834</c:v>
                </c:pt>
                <c:pt idx="695">
                  <c:v>2864</c:v>
                </c:pt>
                <c:pt idx="696">
                  <c:v>2877</c:v>
                </c:pt>
                <c:pt idx="697">
                  <c:v>2810</c:v>
                </c:pt>
                <c:pt idx="698">
                  <c:v>2694</c:v>
                </c:pt>
                <c:pt idx="699">
                  <c:v>2777</c:v>
                </c:pt>
                <c:pt idx="700">
                  <c:v>2593</c:v>
                </c:pt>
                <c:pt idx="701">
                  <c:v>2798</c:v>
                </c:pt>
                <c:pt idx="702">
                  <c:v>2835</c:v>
                </c:pt>
                <c:pt idx="703">
                  <c:v>2758</c:v>
                </c:pt>
                <c:pt idx="704">
                  <c:v>2693</c:v>
                </c:pt>
                <c:pt idx="705">
                  <c:v>2587</c:v>
                </c:pt>
                <c:pt idx="706">
                  <c:v>2709</c:v>
                </c:pt>
                <c:pt idx="707">
                  <c:v>2620</c:v>
                </c:pt>
                <c:pt idx="708">
                  <c:v>2602</c:v>
                </c:pt>
                <c:pt idx="709">
                  <c:v>2293</c:v>
                </c:pt>
                <c:pt idx="710">
                  <c:v>2415</c:v>
                </c:pt>
                <c:pt idx="711">
                  <c:v>2585</c:v>
                </c:pt>
                <c:pt idx="712">
                  <c:v>2634</c:v>
                </c:pt>
                <c:pt idx="713">
                  <c:v>2650</c:v>
                </c:pt>
                <c:pt idx="714">
                  <c:v>2483</c:v>
                </c:pt>
                <c:pt idx="715">
                  <c:v>2587</c:v>
                </c:pt>
                <c:pt idx="716">
                  <c:v>2690</c:v>
                </c:pt>
                <c:pt idx="717">
                  <c:v>2759</c:v>
                </c:pt>
                <c:pt idx="718">
                  <c:v>2785</c:v>
                </c:pt>
                <c:pt idx="719">
                  <c:v>2677</c:v>
                </c:pt>
                <c:pt idx="720">
                  <c:v>2625</c:v>
                </c:pt>
                <c:pt idx="721">
                  <c:v>2287</c:v>
                </c:pt>
                <c:pt idx="722">
                  <c:v>2386</c:v>
                </c:pt>
                <c:pt idx="723">
                  <c:v>2225</c:v>
                </c:pt>
                <c:pt idx="724">
                  <c:v>2021</c:v>
                </c:pt>
                <c:pt idx="725">
                  <c:v>1873</c:v>
                </c:pt>
                <c:pt idx="726">
                  <c:v>1817</c:v>
                </c:pt>
                <c:pt idx="727">
                  <c:v>1817</c:v>
                </c:pt>
                <c:pt idx="728">
                  <c:v>1803</c:v>
                </c:pt>
                <c:pt idx="729">
                  <c:v>1805</c:v>
                </c:pt>
                <c:pt idx="730">
                  <c:v>1854</c:v>
                </c:pt>
                <c:pt idx="731">
                  <c:v>1884</c:v>
                </c:pt>
                <c:pt idx="732">
                  <c:v>1961</c:v>
                </c:pt>
                <c:pt idx="733">
                  <c:v>1946</c:v>
                </c:pt>
                <c:pt idx="734">
                  <c:v>1981</c:v>
                </c:pt>
                <c:pt idx="735">
                  <c:v>1926</c:v>
                </c:pt>
                <c:pt idx="736">
                  <c:v>1973</c:v>
                </c:pt>
                <c:pt idx="737">
                  <c:v>1910</c:v>
                </c:pt>
                <c:pt idx="738">
                  <c:v>1916</c:v>
                </c:pt>
                <c:pt idx="739">
                  <c:v>1924</c:v>
                </c:pt>
                <c:pt idx="740">
                  <c:v>1947</c:v>
                </c:pt>
                <c:pt idx="741">
                  <c:v>2009</c:v>
                </c:pt>
                <c:pt idx="742">
                  <c:v>1994</c:v>
                </c:pt>
                <c:pt idx="743">
                  <c:v>2036</c:v>
                </c:pt>
                <c:pt idx="744">
                  <c:v>2062</c:v>
                </c:pt>
                <c:pt idx="745">
                  <c:v>2042</c:v>
                </c:pt>
                <c:pt idx="746">
                  <c:v>2071</c:v>
                </c:pt>
                <c:pt idx="747">
                  <c:v>2059</c:v>
                </c:pt>
                <c:pt idx="748">
                  <c:v>2036</c:v>
                </c:pt>
                <c:pt idx="749">
                  <c:v>2004</c:v>
                </c:pt>
                <c:pt idx="750">
                  <c:v>2007</c:v>
                </c:pt>
                <c:pt idx="751">
                  <c:v>1992</c:v>
                </c:pt>
                <c:pt idx="752">
                  <c:v>2034</c:v>
                </c:pt>
                <c:pt idx="753">
                  <c:v>2036</c:v>
                </c:pt>
                <c:pt idx="754">
                  <c:v>2017</c:v>
                </c:pt>
                <c:pt idx="755">
                  <c:v>1954</c:v>
                </c:pt>
                <c:pt idx="756">
                  <c:v>1882</c:v>
                </c:pt>
                <c:pt idx="757">
                  <c:v>1841</c:v>
                </c:pt>
                <c:pt idx="758">
                  <c:v>1938</c:v>
                </c:pt>
                <c:pt idx="759">
                  <c:v>1991</c:v>
                </c:pt>
                <c:pt idx="760">
                  <c:v>2065</c:v>
                </c:pt>
                <c:pt idx="761">
                  <c:v>1974</c:v>
                </c:pt>
                <c:pt idx="762">
                  <c:v>2009</c:v>
                </c:pt>
                <c:pt idx="763">
                  <c:v>1967</c:v>
                </c:pt>
                <c:pt idx="764">
                  <c:v>2011</c:v>
                </c:pt>
                <c:pt idx="765">
                  <c:v>2084</c:v>
                </c:pt>
                <c:pt idx="766">
                  <c:v>2079</c:v>
                </c:pt>
                <c:pt idx="767">
                  <c:v>2125</c:v>
                </c:pt>
                <c:pt idx="768">
                  <c:v>2247</c:v>
                </c:pt>
                <c:pt idx="769">
                  <c:v>2314</c:v>
                </c:pt>
                <c:pt idx="770">
                  <c:v>2134</c:v>
                </c:pt>
                <c:pt idx="771">
                  <c:v>2115</c:v>
                </c:pt>
                <c:pt idx="772">
                  <c:v>2312</c:v>
                </c:pt>
                <c:pt idx="773">
                  <c:v>2361</c:v>
                </c:pt>
                <c:pt idx="774">
                  <c:v>2395</c:v>
                </c:pt>
                <c:pt idx="775">
                  <c:v>2426</c:v>
                </c:pt>
                <c:pt idx="776">
                  <c:v>2411</c:v>
                </c:pt>
                <c:pt idx="777">
                  <c:v>2313</c:v>
                </c:pt>
                <c:pt idx="778">
                  <c:v>2322</c:v>
                </c:pt>
                <c:pt idx="779">
                  <c:v>2285</c:v>
                </c:pt>
                <c:pt idx="780">
                  <c:v>2229</c:v>
                </c:pt>
                <c:pt idx="781">
                  <c:v>2237</c:v>
                </c:pt>
                <c:pt idx="782">
                  <c:v>2337</c:v>
                </c:pt>
                <c:pt idx="783">
                  <c:v>2446</c:v>
                </c:pt>
                <c:pt idx="784">
                  <c:v>2485</c:v>
                </c:pt>
                <c:pt idx="785">
                  <c:v>2531</c:v>
                </c:pt>
                <c:pt idx="786">
                  <c:v>2555</c:v>
                </c:pt>
                <c:pt idx="787">
                  <c:v>2452</c:v>
                </c:pt>
                <c:pt idx="788">
                  <c:v>2267</c:v>
                </c:pt>
                <c:pt idx="789">
                  <c:v>2258</c:v>
                </c:pt>
                <c:pt idx="790">
                  <c:v>2280</c:v>
                </c:pt>
                <c:pt idx="791">
                  <c:v>2150</c:v>
                </c:pt>
                <c:pt idx="792">
                  <c:v>2224</c:v>
                </c:pt>
                <c:pt idx="793">
                  <c:v>2226</c:v>
                </c:pt>
                <c:pt idx="794">
                  <c:v>2188</c:v>
                </c:pt>
                <c:pt idx="795">
                  <c:v>2127</c:v>
                </c:pt>
                <c:pt idx="796">
                  <c:v>2054</c:v>
                </c:pt>
                <c:pt idx="797">
                  <c:v>2081</c:v>
                </c:pt>
                <c:pt idx="798">
                  <c:v>2054</c:v>
                </c:pt>
                <c:pt idx="799">
                  <c:v>2219</c:v>
                </c:pt>
                <c:pt idx="800">
                  <c:v>2342</c:v>
                </c:pt>
                <c:pt idx="801">
                  <c:v>2415</c:v>
                </c:pt>
                <c:pt idx="802">
                  <c:v>2394</c:v>
                </c:pt>
                <c:pt idx="803">
                  <c:v>2366</c:v>
                </c:pt>
                <c:pt idx="804">
                  <c:v>2322</c:v>
                </c:pt>
                <c:pt idx="805">
                  <c:v>2229</c:v>
                </c:pt>
                <c:pt idx="806">
                  <c:v>2322</c:v>
                </c:pt>
                <c:pt idx="807">
                  <c:v>2357</c:v>
                </c:pt>
                <c:pt idx="808">
                  <c:v>2348</c:v>
                </c:pt>
                <c:pt idx="809">
                  <c:v>2355</c:v>
                </c:pt>
                <c:pt idx="810">
                  <c:v>2349</c:v>
                </c:pt>
                <c:pt idx="811">
                  <c:v>2318</c:v>
                </c:pt>
                <c:pt idx="812">
                  <c:v>2224</c:v>
                </c:pt>
                <c:pt idx="813">
                  <c:v>2309</c:v>
                </c:pt>
                <c:pt idx="814">
                  <c:v>2444</c:v>
                </c:pt>
                <c:pt idx="815">
                  <c:v>2518</c:v>
                </c:pt>
                <c:pt idx="816">
                  <c:v>2505</c:v>
                </c:pt>
                <c:pt idx="817">
                  <c:v>2458</c:v>
                </c:pt>
                <c:pt idx="818">
                  <c:v>2453</c:v>
                </c:pt>
                <c:pt idx="819">
                  <c:v>2378</c:v>
                </c:pt>
                <c:pt idx="820">
                  <c:v>2483</c:v>
                </c:pt>
                <c:pt idx="821">
                  <c:v>2574</c:v>
                </c:pt>
                <c:pt idx="822">
                  <c:v>2587</c:v>
                </c:pt>
                <c:pt idx="823">
                  <c:v>2607</c:v>
                </c:pt>
                <c:pt idx="824">
                  <c:v>2568</c:v>
                </c:pt>
                <c:pt idx="825">
                  <c:v>2457</c:v>
                </c:pt>
                <c:pt idx="826">
                  <c:v>2097</c:v>
                </c:pt>
                <c:pt idx="827">
                  <c:v>2198</c:v>
                </c:pt>
                <c:pt idx="828">
                  <c:v>2282</c:v>
                </c:pt>
                <c:pt idx="829">
                  <c:v>2355</c:v>
                </c:pt>
                <c:pt idx="830">
                  <c:v>2471</c:v>
                </c:pt>
                <c:pt idx="831">
                  <c:v>2455</c:v>
                </c:pt>
                <c:pt idx="832">
                  <c:v>2325</c:v>
                </c:pt>
                <c:pt idx="833">
                  <c:v>2066</c:v>
                </c:pt>
                <c:pt idx="834">
                  <c:v>2375</c:v>
                </c:pt>
                <c:pt idx="835">
                  <c:v>2555</c:v>
                </c:pt>
                <c:pt idx="836">
                  <c:v>2538</c:v>
                </c:pt>
                <c:pt idx="837">
                  <c:v>2535</c:v>
                </c:pt>
                <c:pt idx="838">
                  <c:v>2559</c:v>
                </c:pt>
                <c:pt idx="839">
                  <c:v>2658</c:v>
                </c:pt>
                <c:pt idx="840">
                  <c:v>2492</c:v>
                </c:pt>
                <c:pt idx="841">
                  <c:v>2391</c:v>
                </c:pt>
                <c:pt idx="842">
                  <c:v>2314</c:v>
                </c:pt>
                <c:pt idx="843">
                  <c:v>2480</c:v>
                </c:pt>
                <c:pt idx="844">
                  <c:v>2536</c:v>
                </c:pt>
                <c:pt idx="845">
                  <c:v>2578</c:v>
                </c:pt>
                <c:pt idx="846">
                  <c:v>2588</c:v>
                </c:pt>
                <c:pt idx="847">
                  <c:v>2532</c:v>
                </c:pt>
                <c:pt idx="848">
                  <c:v>2673</c:v>
                </c:pt>
                <c:pt idx="849">
                  <c:v>2728</c:v>
                </c:pt>
                <c:pt idx="850">
                  <c:v>2654</c:v>
                </c:pt>
                <c:pt idx="851">
                  <c:v>2585</c:v>
                </c:pt>
                <c:pt idx="852">
                  <c:v>2660</c:v>
                </c:pt>
                <c:pt idx="853">
                  <c:v>2592</c:v>
                </c:pt>
                <c:pt idx="854">
                  <c:v>2495</c:v>
                </c:pt>
                <c:pt idx="855">
                  <c:v>2435</c:v>
                </c:pt>
                <c:pt idx="856">
                  <c:v>2397</c:v>
                </c:pt>
                <c:pt idx="857">
                  <c:v>2378</c:v>
                </c:pt>
                <c:pt idx="858">
                  <c:v>2283</c:v>
                </c:pt>
                <c:pt idx="859">
                  <c:v>2436</c:v>
                </c:pt>
                <c:pt idx="860">
                  <c:v>2497</c:v>
                </c:pt>
                <c:pt idx="861">
                  <c:v>2424</c:v>
                </c:pt>
                <c:pt idx="862">
                  <c:v>2402</c:v>
                </c:pt>
                <c:pt idx="863">
                  <c:v>2341</c:v>
                </c:pt>
                <c:pt idx="864">
                  <c:v>2205</c:v>
                </c:pt>
                <c:pt idx="865">
                  <c:v>2153</c:v>
                </c:pt>
                <c:pt idx="866">
                  <c:v>2194</c:v>
                </c:pt>
                <c:pt idx="867">
                  <c:v>2123</c:v>
                </c:pt>
                <c:pt idx="868">
                  <c:v>2075</c:v>
                </c:pt>
                <c:pt idx="869">
                  <c:v>2280</c:v>
                </c:pt>
                <c:pt idx="870">
                  <c:v>2293</c:v>
                </c:pt>
                <c:pt idx="871">
                  <c:v>2183</c:v>
                </c:pt>
                <c:pt idx="872">
                  <c:v>2135</c:v>
                </c:pt>
                <c:pt idx="873">
                  <c:v>2150</c:v>
                </c:pt>
                <c:pt idx="874">
                  <c:v>2132</c:v>
                </c:pt>
                <c:pt idx="875">
                  <c:v>2051</c:v>
                </c:pt>
                <c:pt idx="876">
                  <c:v>2171</c:v>
                </c:pt>
                <c:pt idx="877">
                  <c:v>2303</c:v>
                </c:pt>
                <c:pt idx="878">
                  <c:v>2377</c:v>
                </c:pt>
                <c:pt idx="879">
                  <c:v>2365</c:v>
                </c:pt>
                <c:pt idx="880">
                  <c:v>2332</c:v>
                </c:pt>
                <c:pt idx="881">
                  <c:v>2329</c:v>
                </c:pt>
                <c:pt idx="882">
                  <c:v>2198</c:v>
                </c:pt>
                <c:pt idx="883">
                  <c:v>2345</c:v>
                </c:pt>
                <c:pt idx="884">
                  <c:v>2481</c:v>
                </c:pt>
                <c:pt idx="885">
                  <c:v>2545</c:v>
                </c:pt>
                <c:pt idx="886">
                  <c:v>2579</c:v>
                </c:pt>
                <c:pt idx="887">
                  <c:v>2633</c:v>
                </c:pt>
                <c:pt idx="888">
                  <c:v>2657</c:v>
                </c:pt>
                <c:pt idx="889">
                  <c:v>2469</c:v>
                </c:pt>
                <c:pt idx="890">
                  <c:v>2543</c:v>
                </c:pt>
                <c:pt idx="891">
                  <c:v>2692</c:v>
                </c:pt>
                <c:pt idx="892">
                  <c:v>2803</c:v>
                </c:pt>
                <c:pt idx="893">
                  <c:v>2772</c:v>
                </c:pt>
                <c:pt idx="894">
                  <c:v>2722</c:v>
                </c:pt>
                <c:pt idx="895">
                  <c:v>2688</c:v>
                </c:pt>
                <c:pt idx="896">
                  <c:v>2541</c:v>
                </c:pt>
                <c:pt idx="897">
                  <c:v>2566</c:v>
                </c:pt>
                <c:pt idx="898">
                  <c:v>2606</c:v>
                </c:pt>
                <c:pt idx="899">
                  <c:v>2651</c:v>
                </c:pt>
                <c:pt idx="900">
                  <c:v>2527</c:v>
                </c:pt>
                <c:pt idx="901">
                  <c:v>2555</c:v>
                </c:pt>
                <c:pt idx="902">
                  <c:v>2650</c:v>
                </c:pt>
                <c:pt idx="903">
                  <c:v>2540</c:v>
                </c:pt>
                <c:pt idx="904">
                  <c:v>2502</c:v>
                </c:pt>
                <c:pt idx="905">
                  <c:v>2454</c:v>
                </c:pt>
                <c:pt idx="906">
                  <c:v>2365</c:v>
                </c:pt>
                <c:pt idx="907">
                  <c:v>2457</c:v>
                </c:pt>
                <c:pt idx="908">
                  <c:v>2515</c:v>
                </c:pt>
                <c:pt idx="909">
                  <c:v>2433</c:v>
                </c:pt>
                <c:pt idx="910">
                  <c:v>2424</c:v>
                </c:pt>
                <c:pt idx="911">
                  <c:v>2633</c:v>
                </c:pt>
                <c:pt idx="912">
                  <c:v>2652</c:v>
                </c:pt>
                <c:pt idx="913">
                  <c:v>2645</c:v>
                </c:pt>
                <c:pt idx="914">
                  <c:v>2557</c:v>
                </c:pt>
                <c:pt idx="915">
                  <c:v>2486</c:v>
                </c:pt>
                <c:pt idx="916">
                  <c:v>2560</c:v>
                </c:pt>
                <c:pt idx="917">
                  <c:v>2458</c:v>
                </c:pt>
                <c:pt idx="918">
                  <c:v>2606</c:v>
                </c:pt>
                <c:pt idx="919">
                  <c:v>2702</c:v>
                </c:pt>
                <c:pt idx="920">
                  <c:v>2784</c:v>
                </c:pt>
                <c:pt idx="921">
                  <c:v>2831</c:v>
                </c:pt>
                <c:pt idx="922">
                  <c:v>2840</c:v>
                </c:pt>
                <c:pt idx="923">
                  <c:v>2793</c:v>
                </c:pt>
                <c:pt idx="924">
                  <c:v>2575</c:v>
                </c:pt>
                <c:pt idx="925">
                  <c:v>2643</c:v>
                </c:pt>
                <c:pt idx="926">
                  <c:v>2670</c:v>
                </c:pt>
                <c:pt idx="927">
                  <c:v>2533</c:v>
                </c:pt>
                <c:pt idx="928">
                  <c:v>2532</c:v>
                </c:pt>
                <c:pt idx="929">
                  <c:v>2598</c:v>
                </c:pt>
                <c:pt idx="930">
                  <c:v>2663</c:v>
                </c:pt>
                <c:pt idx="931">
                  <c:v>2555</c:v>
                </c:pt>
                <c:pt idx="932">
                  <c:v>2645</c:v>
                </c:pt>
                <c:pt idx="933">
                  <c:v>2685</c:v>
                </c:pt>
                <c:pt idx="934">
                  <c:v>2637</c:v>
                </c:pt>
                <c:pt idx="935">
                  <c:v>2612</c:v>
                </c:pt>
                <c:pt idx="936">
                  <c:v>2561</c:v>
                </c:pt>
                <c:pt idx="937">
                  <c:v>2501</c:v>
                </c:pt>
                <c:pt idx="938">
                  <c:v>2368</c:v>
                </c:pt>
                <c:pt idx="939">
                  <c:v>2468</c:v>
                </c:pt>
                <c:pt idx="940">
                  <c:v>2557</c:v>
                </c:pt>
                <c:pt idx="941">
                  <c:v>2606</c:v>
                </c:pt>
                <c:pt idx="942">
                  <c:v>2639</c:v>
                </c:pt>
                <c:pt idx="943">
                  <c:v>2651</c:v>
                </c:pt>
                <c:pt idx="944">
                  <c:v>2655</c:v>
                </c:pt>
                <c:pt idx="945">
                  <c:v>2545</c:v>
                </c:pt>
                <c:pt idx="946">
                  <c:v>2636</c:v>
                </c:pt>
                <c:pt idx="947">
                  <c:v>2669</c:v>
                </c:pt>
                <c:pt idx="948">
                  <c:v>2673</c:v>
                </c:pt>
                <c:pt idx="949">
                  <c:v>2627</c:v>
                </c:pt>
                <c:pt idx="950">
                  <c:v>2669</c:v>
                </c:pt>
                <c:pt idx="951">
                  <c:v>2647</c:v>
                </c:pt>
                <c:pt idx="952">
                  <c:v>2549</c:v>
                </c:pt>
                <c:pt idx="953">
                  <c:v>2641</c:v>
                </c:pt>
                <c:pt idx="954">
                  <c:v>2635</c:v>
                </c:pt>
                <c:pt idx="955">
                  <c:v>2608</c:v>
                </c:pt>
                <c:pt idx="956">
                  <c:v>2654</c:v>
                </c:pt>
                <c:pt idx="957">
                  <c:v>2582</c:v>
                </c:pt>
                <c:pt idx="958">
                  <c:v>2215</c:v>
                </c:pt>
                <c:pt idx="959">
                  <c:v>2091</c:v>
                </c:pt>
                <c:pt idx="960">
                  <c:v>2107</c:v>
                </c:pt>
                <c:pt idx="961">
                  <c:v>2326</c:v>
                </c:pt>
                <c:pt idx="962">
                  <c:v>2444</c:v>
                </c:pt>
                <c:pt idx="963">
                  <c:v>2480</c:v>
                </c:pt>
              </c:numCache>
            </c:numRef>
          </c:xVal>
          <c:yVal>
            <c:numRef>
              <c:f>Sheet23!$J$2:$J$1000</c:f>
              <c:numCache>
                <c:formatCode>0.00%</c:formatCode>
                <c:ptCount val="999"/>
                <c:pt idx="0">
                  <c:v>0.2575838020247469</c:v>
                </c:pt>
                <c:pt idx="1">
                  <c:v>0.24855744835085175</c:v>
                </c:pt>
                <c:pt idx="2">
                  <c:v>0.258390603085554</c:v>
                </c:pt>
                <c:pt idx="3">
                  <c:v>0.25754228512254057</c:v>
                </c:pt>
                <c:pt idx="4">
                  <c:v>0.26534578146611343</c:v>
                </c:pt>
                <c:pt idx="5">
                  <c:v>0.26675225537820957</c:v>
                </c:pt>
                <c:pt idx="6">
                  <c:v>0.26496216216216217</c:v>
                </c:pt>
                <c:pt idx="7">
                  <c:v>0.26517424242424242</c:v>
                </c:pt>
                <c:pt idx="8">
                  <c:v>0.26171355498721227</c:v>
                </c:pt>
                <c:pt idx="9">
                  <c:v>0.26152034261241969</c:v>
                </c:pt>
                <c:pt idx="10">
                  <c:v>0.26280536426241391</c:v>
                </c:pt>
                <c:pt idx="11">
                  <c:v>0.26741626794258377</c:v>
                </c:pt>
                <c:pt idx="12">
                  <c:v>0.26297151099891813</c:v>
                </c:pt>
                <c:pt idx="13">
                  <c:v>0.26472871002515269</c:v>
                </c:pt>
                <c:pt idx="14">
                  <c:v>0.2685599415204678</c:v>
                </c:pt>
                <c:pt idx="15">
                  <c:v>0.27067520775623272</c:v>
                </c:pt>
                <c:pt idx="16">
                  <c:v>0.268641638225256</c:v>
                </c:pt>
                <c:pt idx="17">
                  <c:v>0.2627883616210599</c:v>
                </c:pt>
                <c:pt idx="18">
                  <c:v>0.26558099794941903</c:v>
                </c:pt>
                <c:pt idx="19">
                  <c:v>0.26795380728978707</c:v>
                </c:pt>
                <c:pt idx="20">
                  <c:v>0.25810344827586207</c:v>
                </c:pt>
                <c:pt idx="21">
                  <c:v>0.25907127429805615</c:v>
                </c:pt>
                <c:pt idx="22">
                  <c:v>0.26077639751552795</c:v>
                </c:pt>
                <c:pt idx="23">
                  <c:v>0.25741314069487442</c:v>
                </c:pt>
                <c:pt idx="24">
                  <c:v>0.25679504814305365</c:v>
                </c:pt>
                <c:pt idx="25">
                  <c:v>0.2613730213351686</c:v>
                </c:pt>
                <c:pt idx="26">
                  <c:v>0.2620218579234973</c:v>
                </c:pt>
                <c:pt idx="27">
                  <c:v>0.26610336620197211</c:v>
                </c:pt>
                <c:pt idx="28">
                  <c:v>0.25769563649477101</c:v>
                </c:pt>
                <c:pt idx="29">
                  <c:v>0.25149664929262844</c:v>
                </c:pt>
                <c:pt idx="30">
                  <c:v>0.26043594646271512</c:v>
                </c:pt>
                <c:pt idx="31">
                  <c:v>0.26891516516516517</c:v>
                </c:pt>
                <c:pt idx="32">
                  <c:v>0.26900982318271122</c:v>
                </c:pt>
                <c:pt idx="33">
                  <c:v>0.26866813025978775</c:v>
                </c:pt>
                <c:pt idx="34">
                  <c:v>0.27068189806678383</c:v>
                </c:pt>
                <c:pt idx="35">
                  <c:v>0.27244241316270568</c:v>
                </c:pt>
                <c:pt idx="36">
                  <c:v>0.26891043723554303</c:v>
                </c:pt>
                <c:pt idx="37">
                  <c:v>0.26778137360661636</c:v>
                </c:pt>
                <c:pt idx="38">
                  <c:v>0.27204358699535552</c:v>
                </c:pt>
                <c:pt idx="39">
                  <c:v>0.26714600069856798</c:v>
                </c:pt>
                <c:pt idx="40">
                  <c:v>0.26797868683396353</c:v>
                </c:pt>
                <c:pt idx="41">
                  <c:v>0.24715089693985226</c:v>
                </c:pt>
                <c:pt idx="42">
                  <c:v>0.26721103653989559</c:v>
                </c:pt>
                <c:pt idx="43">
                  <c:v>0.26038197097020627</c:v>
                </c:pt>
                <c:pt idx="44">
                  <c:v>0.27129773691654879</c:v>
                </c:pt>
                <c:pt idx="45">
                  <c:v>0.26936642027455121</c:v>
                </c:pt>
                <c:pt idx="46">
                  <c:v>0.2643005540166205</c:v>
                </c:pt>
                <c:pt idx="47">
                  <c:v>0.26105501392757663</c:v>
                </c:pt>
                <c:pt idx="48">
                  <c:v>0.25189094722125133</c:v>
                </c:pt>
                <c:pt idx="49">
                  <c:v>0.25219906575637802</c:v>
                </c:pt>
                <c:pt idx="50">
                  <c:v>0.26043300375042622</c:v>
                </c:pt>
                <c:pt idx="51">
                  <c:v>0.25815106732348114</c:v>
                </c:pt>
                <c:pt idx="52">
                  <c:v>0.24845367622815692</c:v>
                </c:pt>
                <c:pt idx="53">
                  <c:v>0.24394544244843644</c:v>
                </c:pt>
                <c:pt idx="54">
                  <c:v>0.26392894829405561</c:v>
                </c:pt>
                <c:pt idx="55">
                  <c:v>0.25050067658998648</c:v>
                </c:pt>
                <c:pt idx="56">
                  <c:v>0.25175843083275984</c:v>
                </c:pt>
                <c:pt idx="57">
                  <c:v>0.26073825503355702</c:v>
                </c:pt>
                <c:pt idx="58">
                  <c:v>0.2545302713987474</c:v>
                </c:pt>
                <c:pt idx="59">
                  <c:v>0.25822404371584701</c:v>
                </c:pt>
                <c:pt idx="60">
                  <c:v>0.25723533378287256</c:v>
                </c:pt>
                <c:pt idx="61">
                  <c:v>0.24905713284262179</c:v>
                </c:pt>
                <c:pt idx="62">
                  <c:v>0.25805618830675781</c:v>
                </c:pt>
                <c:pt idx="63">
                  <c:v>0.24903793508017205</c:v>
                </c:pt>
                <c:pt idx="64">
                  <c:v>0.26457204767063924</c:v>
                </c:pt>
                <c:pt idx="65">
                  <c:v>0.27135502323918487</c:v>
                </c:pt>
                <c:pt idx="66">
                  <c:v>0.26658845437616385</c:v>
                </c:pt>
                <c:pt idx="67">
                  <c:v>0.26138599105812216</c:v>
                </c:pt>
                <c:pt idx="68">
                  <c:v>0.25366604823747679</c:v>
                </c:pt>
                <c:pt idx="69">
                  <c:v>0.25817107942973522</c:v>
                </c:pt>
                <c:pt idx="70">
                  <c:v>0.26687336244541482</c:v>
                </c:pt>
                <c:pt idx="71">
                  <c:v>0.27387271214642261</c:v>
                </c:pt>
                <c:pt idx="72">
                  <c:v>0.2703267162944582</c:v>
                </c:pt>
                <c:pt idx="73">
                  <c:v>0.27785977859778599</c:v>
                </c:pt>
                <c:pt idx="74">
                  <c:v>0.28006651017214396</c:v>
                </c:pt>
                <c:pt idx="75">
                  <c:v>0.28135083713850839</c:v>
                </c:pt>
                <c:pt idx="76">
                  <c:v>0.27809340023157081</c:v>
                </c:pt>
                <c:pt idx="77">
                  <c:v>0.27792973651191971</c:v>
                </c:pt>
                <c:pt idx="78">
                  <c:v>0.27820297596337273</c:v>
                </c:pt>
                <c:pt idx="79">
                  <c:v>0.26853711790393014</c:v>
                </c:pt>
                <c:pt idx="80">
                  <c:v>0.25796830985915492</c:v>
                </c:pt>
                <c:pt idx="81">
                  <c:v>0.25021210013908207</c:v>
                </c:pt>
                <c:pt idx="82">
                  <c:v>0.25224137931034485</c:v>
                </c:pt>
                <c:pt idx="83">
                  <c:v>0.25701926444833623</c:v>
                </c:pt>
                <c:pt idx="84">
                  <c:v>0.25761922643634999</c:v>
                </c:pt>
                <c:pt idx="85">
                  <c:v>0.2614306784660767</c:v>
                </c:pt>
                <c:pt idx="86">
                  <c:v>0.2593215111796453</c:v>
                </c:pt>
                <c:pt idx="87">
                  <c:v>0.2632189349112426</c:v>
                </c:pt>
                <c:pt idx="88">
                  <c:v>0.26451666666666668</c:v>
                </c:pt>
                <c:pt idx="89">
                  <c:v>0.27465489566613166</c:v>
                </c:pt>
                <c:pt idx="90">
                  <c:v>0.27959136468774093</c:v>
                </c:pt>
                <c:pt idx="91">
                  <c:v>0.28350396825396823</c:v>
                </c:pt>
                <c:pt idx="92">
                  <c:v>0.28409585179218688</c:v>
                </c:pt>
                <c:pt idx="93">
                  <c:v>0.27723395270270268</c:v>
                </c:pt>
                <c:pt idx="94">
                  <c:v>0.28003018542475205</c:v>
                </c:pt>
                <c:pt idx="95">
                  <c:v>0.28704931620389557</c:v>
                </c:pt>
                <c:pt idx="96">
                  <c:v>0.27738040123456792</c:v>
                </c:pt>
                <c:pt idx="97">
                  <c:v>0.26799771602588501</c:v>
                </c:pt>
                <c:pt idx="98">
                  <c:v>0.27200554894966311</c:v>
                </c:pt>
                <c:pt idx="99">
                  <c:v>0.26969533359043579</c:v>
                </c:pt>
                <c:pt idx="100">
                  <c:v>0.26756828528072835</c:v>
                </c:pt>
                <c:pt idx="101">
                  <c:v>0.266049766718507</c:v>
                </c:pt>
                <c:pt idx="102">
                  <c:v>0.26994357114066908</c:v>
                </c:pt>
                <c:pt idx="103">
                  <c:v>0.27325925925925926</c:v>
                </c:pt>
                <c:pt idx="104">
                  <c:v>0.2752092050209205</c:v>
                </c:pt>
                <c:pt idx="105">
                  <c:v>0.27354741379310343</c:v>
                </c:pt>
                <c:pt idx="106">
                  <c:v>0.27842923141537174</c:v>
                </c:pt>
                <c:pt idx="107">
                  <c:v>0.27301317467063324</c:v>
                </c:pt>
                <c:pt idx="108">
                  <c:v>0.27648549243972209</c:v>
                </c:pt>
                <c:pt idx="109">
                  <c:v>0.27586137008512363</c:v>
                </c:pt>
                <c:pt idx="110">
                  <c:v>0.26944127243066884</c:v>
                </c:pt>
                <c:pt idx="111">
                  <c:v>0.27092560553633216</c:v>
                </c:pt>
                <c:pt idx="112">
                  <c:v>0.26370194589463691</c:v>
                </c:pt>
                <c:pt idx="113">
                  <c:v>0.28117672983693259</c:v>
                </c:pt>
                <c:pt idx="114">
                  <c:v>0.27659915611814345</c:v>
                </c:pt>
                <c:pt idx="115">
                  <c:v>0.27666375926733539</c:v>
                </c:pt>
                <c:pt idx="116">
                  <c:v>0.28086425551902305</c:v>
                </c:pt>
                <c:pt idx="117">
                  <c:v>0.29097357440890126</c:v>
                </c:pt>
                <c:pt idx="118">
                  <c:v>0.29586702605570531</c:v>
                </c:pt>
                <c:pt idx="119">
                  <c:v>0.29619090909090912</c:v>
                </c:pt>
                <c:pt idx="120">
                  <c:v>0.28978178766261015</c:v>
                </c:pt>
                <c:pt idx="121">
                  <c:v>0.2739967105263158</c:v>
                </c:pt>
                <c:pt idx="122">
                  <c:v>0.27346880131362888</c:v>
                </c:pt>
                <c:pt idx="123">
                  <c:v>0.26304834198961247</c:v>
                </c:pt>
                <c:pt idx="124">
                  <c:v>0.26550295857988165</c:v>
                </c:pt>
                <c:pt idx="125">
                  <c:v>0.26554690541066567</c:v>
                </c:pt>
                <c:pt idx="126">
                  <c:v>0.27218358269308535</c:v>
                </c:pt>
                <c:pt idx="127">
                  <c:v>0.26948004836759371</c:v>
                </c:pt>
                <c:pt idx="128">
                  <c:v>0.2764199454616284</c:v>
                </c:pt>
                <c:pt idx="129">
                  <c:v>0.27740626207962893</c:v>
                </c:pt>
                <c:pt idx="130">
                  <c:v>0.27420098224404987</c:v>
                </c:pt>
                <c:pt idx="131">
                  <c:v>0.27967065868263474</c:v>
                </c:pt>
                <c:pt idx="132">
                  <c:v>0.26992487149070776</c:v>
                </c:pt>
                <c:pt idx="133">
                  <c:v>0.27185996563573883</c:v>
                </c:pt>
                <c:pt idx="134">
                  <c:v>0.26997954173486088</c:v>
                </c:pt>
                <c:pt idx="135">
                  <c:v>0.26467242055708118</c:v>
                </c:pt>
                <c:pt idx="136">
                  <c:v>0.26170439982913285</c:v>
                </c:pt>
                <c:pt idx="137">
                  <c:v>0.26060708263069138</c:v>
                </c:pt>
                <c:pt idx="138">
                  <c:v>0.27341422594142262</c:v>
                </c:pt>
                <c:pt idx="139">
                  <c:v>0.27322869955156953</c:v>
                </c:pt>
                <c:pt idx="140">
                  <c:v>0.2664064544265155</c:v>
                </c:pt>
                <c:pt idx="141">
                  <c:v>0.26689154568744661</c:v>
                </c:pt>
                <c:pt idx="142">
                  <c:v>0.27147527242246439</c:v>
                </c:pt>
                <c:pt idx="143">
                  <c:v>0.2810661157024793</c:v>
                </c:pt>
                <c:pt idx="144">
                  <c:v>0.27738204592901883</c:v>
                </c:pt>
                <c:pt idx="145">
                  <c:v>0.28145253682487725</c:v>
                </c:pt>
                <c:pt idx="146">
                  <c:v>0.26967322999581067</c:v>
                </c:pt>
                <c:pt idx="147">
                  <c:v>0.25903283850652276</c:v>
                </c:pt>
                <c:pt idx="148">
                  <c:v>0.26763575605680873</c:v>
                </c:pt>
                <c:pt idx="149">
                  <c:v>0.26812905844155843</c:v>
                </c:pt>
                <c:pt idx="150">
                  <c:v>0.27085183689947517</c:v>
                </c:pt>
                <c:pt idx="151">
                  <c:v>0.28016236469608663</c:v>
                </c:pt>
                <c:pt idx="152">
                  <c:v>0.27629825274278752</c:v>
                </c:pt>
                <c:pt idx="153">
                  <c:v>0.25981750311074242</c:v>
                </c:pt>
                <c:pt idx="154">
                  <c:v>0.27102739726027397</c:v>
                </c:pt>
                <c:pt idx="155">
                  <c:v>0.27606770833333333</c:v>
                </c:pt>
                <c:pt idx="156">
                  <c:v>0.26479078694817659</c:v>
                </c:pt>
                <c:pt idx="157">
                  <c:v>0.28620090946672183</c:v>
                </c:pt>
                <c:pt idx="158">
                  <c:v>0.28505371900826448</c:v>
                </c:pt>
                <c:pt idx="159">
                  <c:v>0.28181124497991972</c:v>
                </c:pt>
                <c:pt idx="160">
                  <c:v>0.28943350743270391</c:v>
                </c:pt>
                <c:pt idx="161">
                  <c:v>0.28713131313131313</c:v>
                </c:pt>
                <c:pt idx="162">
                  <c:v>0.27254052016584995</c:v>
                </c:pt>
                <c:pt idx="163">
                  <c:v>0.27571165191740415</c:v>
                </c:pt>
                <c:pt idx="164">
                  <c:v>0.27517922457937088</c:v>
                </c:pt>
                <c:pt idx="165">
                  <c:v>0.26479344729344728</c:v>
                </c:pt>
                <c:pt idx="166">
                  <c:v>0.27198379140239604</c:v>
                </c:pt>
                <c:pt idx="167">
                  <c:v>0.25398963730569951</c:v>
                </c:pt>
                <c:pt idx="168">
                  <c:v>0.26420718816067656</c:v>
                </c:pt>
                <c:pt idx="169">
                  <c:v>0.26247021723896286</c:v>
                </c:pt>
                <c:pt idx="170">
                  <c:v>0.26000689893066575</c:v>
                </c:pt>
                <c:pt idx="171">
                  <c:v>0.25559304703476482</c:v>
                </c:pt>
                <c:pt idx="172">
                  <c:v>0.2603963102152374</c:v>
                </c:pt>
                <c:pt idx="173">
                  <c:v>0.25276287164612038</c:v>
                </c:pt>
                <c:pt idx="174">
                  <c:v>0.25335191082802544</c:v>
                </c:pt>
                <c:pt idx="175">
                  <c:v>0.26664862614487927</c:v>
                </c:pt>
                <c:pt idx="176">
                  <c:v>0.25942057548285374</c:v>
                </c:pt>
                <c:pt idx="177">
                  <c:v>0.2748765190121521</c:v>
                </c:pt>
                <c:pt idx="178">
                  <c:v>0.26337657524091923</c:v>
                </c:pt>
                <c:pt idx="179">
                  <c:v>0.26160864785635762</c:v>
                </c:pt>
                <c:pt idx="180">
                  <c:v>0.25899891579327788</c:v>
                </c:pt>
                <c:pt idx="181">
                  <c:v>0.25531451036454611</c:v>
                </c:pt>
                <c:pt idx="182">
                  <c:v>0.25376827485380116</c:v>
                </c:pt>
                <c:pt idx="183">
                  <c:v>0.23845005332385352</c:v>
                </c:pt>
                <c:pt idx="184">
                  <c:v>0.23768982808022923</c:v>
                </c:pt>
                <c:pt idx="185">
                  <c:v>0.24171566931857488</c:v>
                </c:pt>
                <c:pt idx="186">
                  <c:v>0.25183073011260443</c:v>
                </c:pt>
                <c:pt idx="187">
                  <c:v>0.23902704601334737</c:v>
                </c:pt>
                <c:pt idx="188">
                  <c:v>0.24496288441145281</c:v>
                </c:pt>
                <c:pt idx="189">
                  <c:v>0.25310728381772513</c:v>
                </c:pt>
                <c:pt idx="190">
                  <c:v>0.25125566794558774</c:v>
                </c:pt>
                <c:pt idx="191">
                  <c:v>0.25769338466923347</c:v>
                </c:pt>
                <c:pt idx="192">
                  <c:v>0.25733241663801998</c:v>
                </c:pt>
                <c:pt idx="193">
                  <c:v>0.24568102849200835</c:v>
                </c:pt>
                <c:pt idx="194">
                  <c:v>0.24680458970792765</c:v>
                </c:pt>
                <c:pt idx="195">
                  <c:v>0.26338096897873825</c:v>
                </c:pt>
                <c:pt idx="196">
                  <c:v>0.26471858407079646</c:v>
                </c:pt>
                <c:pt idx="197">
                  <c:v>0.25659829059829059</c:v>
                </c:pt>
                <c:pt idx="198">
                  <c:v>0.25465203976688378</c:v>
                </c:pt>
                <c:pt idx="199">
                  <c:v>0.25451724137931037</c:v>
                </c:pt>
                <c:pt idx="200">
                  <c:v>0.25814987450699178</c:v>
                </c:pt>
                <c:pt idx="201">
                  <c:v>0.26621475054229937</c:v>
                </c:pt>
                <c:pt idx="202">
                  <c:v>0.26498936170212767</c:v>
                </c:pt>
                <c:pt idx="203">
                  <c:v>0.2669396551724138</c:v>
                </c:pt>
                <c:pt idx="204">
                  <c:v>0.26419901199717716</c:v>
                </c:pt>
                <c:pt idx="205">
                  <c:v>0.25651369863013695</c:v>
                </c:pt>
                <c:pt idx="206">
                  <c:v>0.26164450664800559</c:v>
                </c:pt>
                <c:pt idx="207">
                  <c:v>0.25493730407523507</c:v>
                </c:pt>
                <c:pt idx="208">
                  <c:v>0.26024287222808873</c:v>
                </c:pt>
                <c:pt idx="209">
                  <c:v>0.2610855728429986</c:v>
                </c:pt>
                <c:pt idx="210">
                  <c:v>0.26801765354909896</c:v>
                </c:pt>
                <c:pt idx="211">
                  <c:v>0.26833816075307748</c:v>
                </c:pt>
                <c:pt idx="212">
                  <c:v>0.26303140978816653</c:v>
                </c:pt>
                <c:pt idx="213">
                  <c:v>0.26008941344778258</c:v>
                </c:pt>
                <c:pt idx="214">
                  <c:v>0.26520411785587505</c:v>
                </c:pt>
                <c:pt idx="215">
                  <c:v>0.26659823008849559</c:v>
                </c:pt>
                <c:pt idx="216">
                  <c:v>0.26590747330960857</c:v>
                </c:pt>
                <c:pt idx="217">
                  <c:v>0.27016822429906545</c:v>
                </c:pt>
                <c:pt idx="218">
                  <c:v>0.26533740129217515</c:v>
                </c:pt>
                <c:pt idx="219">
                  <c:v>0.26496526508226687</c:v>
                </c:pt>
                <c:pt idx="220">
                  <c:v>0.27075984251968505</c:v>
                </c:pt>
                <c:pt idx="221">
                  <c:v>0.28741379310344828</c:v>
                </c:pt>
                <c:pt idx="222">
                  <c:v>0.29372727272727273</c:v>
                </c:pt>
                <c:pt idx="223">
                  <c:v>0.28710415871804656</c:v>
                </c:pt>
                <c:pt idx="224">
                  <c:v>0.2851440485216073</c:v>
                </c:pt>
                <c:pt idx="225">
                  <c:v>0.28133112094395279</c:v>
                </c:pt>
                <c:pt idx="226">
                  <c:v>0.27928180823915422</c:v>
                </c:pt>
                <c:pt idx="227">
                  <c:v>0.2760361010830325</c:v>
                </c:pt>
                <c:pt idx="228">
                  <c:v>0.27420550458715598</c:v>
                </c:pt>
                <c:pt idx="229">
                  <c:v>0.28375609756097564</c:v>
                </c:pt>
                <c:pt idx="230">
                  <c:v>0.28173020527859238</c:v>
                </c:pt>
                <c:pt idx="231">
                  <c:v>0.27997761194029852</c:v>
                </c:pt>
                <c:pt idx="232">
                  <c:v>0.28083636363636361</c:v>
                </c:pt>
                <c:pt idx="233">
                  <c:v>0.28158357771260994</c:v>
                </c:pt>
                <c:pt idx="234">
                  <c:v>0.27902181818181815</c:v>
                </c:pt>
                <c:pt idx="235">
                  <c:v>0.28101443909663087</c:v>
                </c:pt>
                <c:pt idx="236">
                  <c:v>0.27507513148009016</c:v>
                </c:pt>
                <c:pt idx="237">
                  <c:v>0.26768192048012002</c:v>
                </c:pt>
                <c:pt idx="238">
                  <c:v>0.27303041825095059</c:v>
                </c:pt>
                <c:pt idx="239">
                  <c:v>0.27341644957201339</c:v>
                </c:pt>
                <c:pt idx="240">
                  <c:v>0.26893973214285716</c:v>
                </c:pt>
                <c:pt idx="241">
                  <c:v>0.27232988165680472</c:v>
                </c:pt>
                <c:pt idx="242">
                  <c:v>0.27036290322580642</c:v>
                </c:pt>
                <c:pt idx="243">
                  <c:v>0.27579763663220092</c:v>
                </c:pt>
                <c:pt idx="244">
                  <c:v>0.27119896065330362</c:v>
                </c:pt>
                <c:pt idx="245">
                  <c:v>0.26814401232190987</c:v>
                </c:pt>
                <c:pt idx="246">
                  <c:v>0.26958693203154338</c:v>
                </c:pt>
                <c:pt idx="247">
                  <c:v>0.2686191700330518</c:v>
                </c:pt>
                <c:pt idx="248">
                  <c:v>0.27013105205678922</c:v>
                </c:pt>
                <c:pt idx="249">
                  <c:v>0.26263024602026047</c:v>
                </c:pt>
                <c:pt idx="250">
                  <c:v>0.26547749725576286</c:v>
                </c:pt>
                <c:pt idx="251">
                  <c:v>0.2674175824175824</c:v>
                </c:pt>
                <c:pt idx="252">
                  <c:v>0.27131818181818179</c:v>
                </c:pt>
                <c:pt idx="253">
                  <c:v>0.26522969496508636</c:v>
                </c:pt>
                <c:pt idx="254">
                  <c:v>0.26935113088616985</c:v>
                </c:pt>
                <c:pt idx="255">
                  <c:v>0.27365073391042533</c:v>
                </c:pt>
                <c:pt idx="256">
                  <c:v>0.26600593912397924</c:v>
                </c:pt>
                <c:pt idx="257">
                  <c:v>0.2720371775417299</c:v>
                </c:pt>
                <c:pt idx="258">
                  <c:v>0.26724609374999997</c:v>
                </c:pt>
                <c:pt idx="259">
                  <c:v>0.27295527156549521</c:v>
                </c:pt>
                <c:pt idx="260">
                  <c:v>0.26614904408895823</c:v>
                </c:pt>
                <c:pt idx="261">
                  <c:v>0.262328714395689</c:v>
                </c:pt>
                <c:pt idx="262">
                  <c:v>0.26159740754860844</c:v>
                </c:pt>
                <c:pt idx="263">
                  <c:v>0.26227358136039081</c:v>
                </c:pt>
                <c:pt idx="264">
                  <c:v>0.26849063532868161</c:v>
                </c:pt>
                <c:pt idx="265">
                  <c:v>0.26658144631117603</c:v>
                </c:pt>
                <c:pt idx="266">
                  <c:v>0.27284414106939703</c:v>
                </c:pt>
                <c:pt idx="267">
                  <c:v>0.27338196782641228</c:v>
                </c:pt>
                <c:pt idx="268">
                  <c:v>0.27686158401184308</c:v>
                </c:pt>
                <c:pt idx="269">
                  <c:v>0.2708209764918626</c:v>
                </c:pt>
                <c:pt idx="270">
                  <c:v>0.26065883190883188</c:v>
                </c:pt>
                <c:pt idx="271">
                  <c:v>0.26104982206405691</c:v>
                </c:pt>
                <c:pt idx="272">
                  <c:v>0.26866837857666909</c:v>
                </c:pt>
                <c:pt idx="273">
                  <c:v>0.27583237657864523</c:v>
                </c:pt>
                <c:pt idx="274">
                  <c:v>0.26927584919746173</c:v>
                </c:pt>
                <c:pt idx="275">
                  <c:v>0.26764882066641704</c:v>
                </c:pt>
                <c:pt idx="276">
                  <c:v>0.2713604436229205</c:v>
                </c:pt>
                <c:pt idx="277">
                  <c:v>0.26856256840569137</c:v>
                </c:pt>
                <c:pt idx="278">
                  <c:v>0.26822036969916635</c:v>
                </c:pt>
                <c:pt idx="279">
                  <c:v>0.26364199781261394</c:v>
                </c:pt>
                <c:pt idx="280">
                  <c:v>0.26671785028790784</c:v>
                </c:pt>
                <c:pt idx="281">
                  <c:v>0.26779515828677841</c:v>
                </c:pt>
                <c:pt idx="282">
                  <c:v>0.27642754145638065</c:v>
                </c:pt>
                <c:pt idx="283">
                  <c:v>0.27594936708860762</c:v>
                </c:pt>
                <c:pt idx="284">
                  <c:v>0.2759087617668356</c:v>
                </c:pt>
                <c:pt idx="285">
                  <c:v>0.27432278706007818</c:v>
                </c:pt>
                <c:pt idx="286">
                  <c:v>0.27771898462638539</c:v>
                </c:pt>
                <c:pt idx="287">
                  <c:v>0.27512048192771088</c:v>
                </c:pt>
                <c:pt idx="288">
                  <c:v>0.26796360820751064</c:v>
                </c:pt>
                <c:pt idx="289">
                  <c:v>0.27160181337363049</c:v>
                </c:pt>
                <c:pt idx="290">
                  <c:v>0.26801400147383936</c:v>
                </c:pt>
                <c:pt idx="291">
                  <c:v>0.27752199413489737</c:v>
                </c:pt>
                <c:pt idx="292">
                  <c:v>0.28353258912495499</c:v>
                </c:pt>
                <c:pt idx="293">
                  <c:v>0.28128242074927956</c:v>
                </c:pt>
                <c:pt idx="294">
                  <c:v>0.28211293941660431</c:v>
                </c:pt>
                <c:pt idx="295">
                  <c:v>0.27580804248861912</c:v>
                </c:pt>
                <c:pt idx="296">
                  <c:v>0.28048706240487065</c:v>
                </c:pt>
                <c:pt idx="297">
                  <c:v>0.27855997083485234</c:v>
                </c:pt>
                <c:pt idx="298">
                  <c:v>0.27314560948499444</c:v>
                </c:pt>
                <c:pt idx="299">
                  <c:v>0.27243580060422962</c:v>
                </c:pt>
                <c:pt idx="300">
                  <c:v>0.27345638945233269</c:v>
                </c:pt>
                <c:pt idx="301">
                  <c:v>0.26874898456539398</c:v>
                </c:pt>
                <c:pt idx="302">
                  <c:v>0.26236426646130151</c:v>
                </c:pt>
                <c:pt idx="303">
                  <c:v>0.25938039804731505</c:v>
                </c:pt>
                <c:pt idx="304">
                  <c:v>0.26043318649045522</c:v>
                </c:pt>
                <c:pt idx="305">
                  <c:v>0.26274437476945772</c:v>
                </c:pt>
                <c:pt idx="306">
                  <c:v>0.27268347760632289</c:v>
                </c:pt>
                <c:pt idx="307">
                  <c:v>0.273187145557656</c:v>
                </c:pt>
                <c:pt idx="308">
                  <c:v>0.27276238782676554</c:v>
                </c:pt>
                <c:pt idx="309">
                  <c:v>0.27019391634980988</c:v>
                </c:pt>
                <c:pt idx="310">
                  <c:v>0.27174683544303796</c:v>
                </c:pt>
                <c:pt idx="311">
                  <c:v>0.26442628903413218</c:v>
                </c:pt>
                <c:pt idx="312">
                  <c:v>0.26034065102195308</c:v>
                </c:pt>
                <c:pt idx="313">
                  <c:v>0.25945332837486051</c:v>
                </c:pt>
                <c:pt idx="314">
                  <c:v>0.26180029695619894</c:v>
                </c:pt>
                <c:pt idx="315">
                  <c:v>0.27264236902050115</c:v>
                </c:pt>
                <c:pt idx="316">
                  <c:v>0.2712194203989462</c:v>
                </c:pt>
                <c:pt idx="317">
                  <c:v>0.26613611007809596</c:v>
                </c:pt>
                <c:pt idx="318">
                  <c:v>0.27040451895043732</c:v>
                </c:pt>
                <c:pt idx="319">
                  <c:v>0.2708573513316308</c:v>
                </c:pt>
                <c:pt idx="320">
                  <c:v>0.26852744807121665</c:v>
                </c:pt>
                <c:pt idx="321">
                  <c:v>0.26264848711243932</c:v>
                </c:pt>
                <c:pt idx="322">
                  <c:v>0.26327272727272727</c:v>
                </c:pt>
                <c:pt idx="323">
                  <c:v>0.26196850393700788</c:v>
                </c:pt>
                <c:pt idx="324">
                  <c:v>0.26556552962298025</c:v>
                </c:pt>
                <c:pt idx="325">
                  <c:v>0.26153400868306803</c:v>
                </c:pt>
                <c:pt idx="326">
                  <c:v>0.25708031837916068</c:v>
                </c:pt>
                <c:pt idx="327">
                  <c:v>0.26155466763530694</c:v>
                </c:pt>
                <c:pt idx="328">
                  <c:v>0.27047653692251727</c:v>
                </c:pt>
                <c:pt idx="329">
                  <c:v>0.27503551401869158</c:v>
                </c:pt>
                <c:pt idx="330">
                  <c:v>0.27822286962855064</c:v>
                </c:pt>
                <c:pt idx="331">
                  <c:v>0.28293925063659509</c:v>
                </c:pt>
                <c:pt idx="332">
                  <c:v>0.28633895818048422</c:v>
                </c:pt>
                <c:pt idx="333">
                  <c:v>0.2884088397790055</c:v>
                </c:pt>
                <c:pt idx="334">
                  <c:v>0.28210450966356482</c:v>
                </c:pt>
                <c:pt idx="335">
                  <c:v>0.28389214966984594</c:v>
                </c:pt>
                <c:pt idx="336">
                  <c:v>0.27549167927382751</c:v>
                </c:pt>
                <c:pt idx="337">
                  <c:v>0.27773357664233578</c:v>
                </c:pt>
                <c:pt idx="338">
                  <c:v>0.27131578947368423</c:v>
                </c:pt>
                <c:pt idx="339">
                  <c:v>0.27418851878100636</c:v>
                </c:pt>
                <c:pt idx="340">
                  <c:v>0.27198549723756904</c:v>
                </c:pt>
                <c:pt idx="341">
                  <c:v>0.27688695652173911</c:v>
                </c:pt>
                <c:pt idx="342">
                  <c:v>0.2808986013986014</c:v>
                </c:pt>
                <c:pt idx="343">
                  <c:v>0.2808983957219251</c:v>
                </c:pt>
                <c:pt idx="344">
                  <c:v>0.2772827968155071</c:v>
                </c:pt>
                <c:pt idx="345">
                  <c:v>0.27526874358096542</c:v>
                </c:pt>
                <c:pt idx="346">
                  <c:v>0.27453798767967147</c:v>
                </c:pt>
                <c:pt idx="347">
                  <c:v>0.27417822468793346</c:v>
                </c:pt>
                <c:pt idx="348">
                  <c:v>0.26820621468926553</c:v>
                </c:pt>
                <c:pt idx="349">
                  <c:v>0.26477754237288137</c:v>
                </c:pt>
                <c:pt idx="350">
                  <c:v>0.26110270270270269</c:v>
                </c:pt>
                <c:pt idx="351">
                  <c:v>0.25819473319473318</c:v>
                </c:pt>
                <c:pt idx="352">
                  <c:v>0.26216592995579735</c:v>
                </c:pt>
                <c:pt idx="353">
                  <c:v>0.25757647858599592</c:v>
                </c:pt>
                <c:pt idx="354">
                  <c:v>0.26466486902927583</c:v>
                </c:pt>
                <c:pt idx="355">
                  <c:v>0.26878943506969921</c:v>
                </c:pt>
                <c:pt idx="356">
                  <c:v>0.27908005617977527</c:v>
                </c:pt>
                <c:pt idx="357">
                  <c:v>0.27421182266009853</c:v>
                </c:pt>
                <c:pt idx="358">
                  <c:v>0.26942653545978962</c:v>
                </c:pt>
                <c:pt idx="359">
                  <c:v>0.2604517663043478</c:v>
                </c:pt>
                <c:pt idx="360">
                  <c:v>0.26487462387161487</c:v>
                </c:pt>
                <c:pt idx="361">
                  <c:v>0.26158451869004301</c:v>
                </c:pt>
                <c:pt idx="362">
                  <c:v>0.2639359267734554</c:v>
                </c:pt>
                <c:pt idx="363">
                  <c:v>0.24786451612903226</c:v>
                </c:pt>
                <c:pt idx="364">
                  <c:v>0.25415718349928879</c:v>
                </c:pt>
                <c:pt idx="365">
                  <c:v>0.24955702825252879</c:v>
                </c:pt>
                <c:pt idx="366">
                  <c:v>0.26084478712705333</c:v>
                </c:pt>
                <c:pt idx="367">
                  <c:v>0.26521610029693171</c:v>
                </c:pt>
                <c:pt idx="368">
                  <c:v>0.27066644993498051</c:v>
                </c:pt>
                <c:pt idx="369">
                  <c:v>0.26397935397935396</c:v>
                </c:pt>
                <c:pt idx="370">
                  <c:v>0.26005091649694501</c:v>
                </c:pt>
                <c:pt idx="371">
                  <c:v>0.25254424778761059</c:v>
                </c:pt>
                <c:pt idx="372">
                  <c:v>0.2472859560067682</c:v>
                </c:pt>
                <c:pt idx="373">
                  <c:v>0.24810829335161069</c:v>
                </c:pt>
                <c:pt idx="374">
                  <c:v>0.25895896914208205</c:v>
                </c:pt>
                <c:pt idx="375">
                  <c:v>0.26551427588579291</c:v>
                </c:pt>
                <c:pt idx="376">
                  <c:v>0.26004004004004005</c:v>
                </c:pt>
                <c:pt idx="377">
                  <c:v>0.25797242770679218</c:v>
                </c:pt>
                <c:pt idx="378">
                  <c:v>0.25199375866851598</c:v>
                </c:pt>
                <c:pt idx="379">
                  <c:v>0.25151980874316943</c:v>
                </c:pt>
                <c:pt idx="380">
                  <c:v>0.25101824817518248</c:v>
                </c:pt>
                <c:pt idx="381">
                  <c:v>0.2602502887947632</c:v>
                </c:pt>
                <c:pt idx="382">
                  <c:v>0.26570625702510303</c:v>
                </c:pt>
                <c:pt idx="383">
                  <c:v>0.26322592456975469</c:v>
                </c:pt>
                <c:pt idx="384">
                  <c:v>0.26280846484935438</c:v>
                </c:pt>
                <c:pt idx="385">
                  <c:v>0.25900370370370368</c:v>
                </c:pt>
                <c:pt idx="386">
                  <c:v>0.24613118204138901</c:v>
                </c:pt>
                <c:pt idx="387">
                  <c:v>0.24425087108013938</c:v>
                </c:pt>
                <c:pt idx="388">
                  <c:v>0.24689455782312925</c:v>
                </c:pt>
                <c:pt idx="389">
                  <c:v>0.25387815263675073</c:v>
                </c:pt>
                <c:pt idx="390">
                  <c:v>0.25373565103312562</c:v>
                </c:pt>
                <c:pt idx="391">
                  <c:v>0.24845042678923177</c:v>
                </c:pt>
                <c:pt idx="392">
                  <c:v>0.24565023956194387</c:v>
                </c:pt>
                <c:pt idx="393">
                  <c:v>0.25234510326449033</c:v>
                </c:pt>
                <c:pt idx="394">
                  <c:v>0.2510873317224715</c:v>
                </c:pt>
                <c:pt idx="395">
                  <c:v>0.25614328136599851</c:v>
                </c:pt>
                <c:pt idx="396">
                  <c:v>0.2556728624535316</c:v>
                </c:pt>
                <c:pt idx="397">
                  <c:v>0.25386763580719207</c:v>
                </c:pt>
                <c:pt idx="398">
                  <c:v>0.25812146359864202</c:v>
                </c:pt>
                <c:pt idx="399">
                  <c:v>0.25635960044395117</c:v>
                </c:pt>
                <c:pt idx="400">
                  <c:v>0.24760793871866296</c:v>
                </c:pt>
                <c:pt idx="401">
                  <c:v>0.25054799301919722</c:v>
                </c:pt>
                <c:pt idx="402">
                  <c:v>0.25168344324887193</c:v>
                </c:pt>
                <c:pt idx="403">
                  <c:v>0.25307692307692309</c:v>
                </c:pt>
                <c:pt idx="404">
                  <c:v>0.25135678391959798</c:v>
                </c:pt>
                <c:pt idx="405">
                  <c:v>0.24327328348062544</c:v>
                </c:pt>
                <c:pt idx="406">
                  <c:v>0.23405670283514177</c:v>
                </c:pt>
                <c:pt idx="407">
                  <c:v>0.23520138888888889</c:v>
                </c:pt>
                <c:pt idx="408">
                  <c:v>0.23649769585253455</c:v>
                </c:pt>
                <c:pt idx="409">
                  <c:v>0.24711677574922494</c:v>
                </c:pt>
                <c:pt idx="410">
                  <c:v>0.24861429534726903</c:v>
                </c:pt>
                <c:pt idx="411">
                  <c:v>0.23901819430140747</c:v>
                </c:pt>
                <c:pt idx="412">
                  <c:v>0.23429778247096092</c:v>
                </c:pt>
                <c:pt idx="413">
                  <c:v>0.22838539838539837</c:v>
                </c:pt>
                <c:pt idx="414">
                  <c:v>0.23089696565521842</c:v>
                </c:pt>
                <c:pt idx="415">
                  <c:v>0.23600969305331182</c:v>
                </c:pt>
                <c:pt idx="416">
                  <c:v>0.23775008093234054</c:v>
                </c:pt>
                <c:pt idx="417">
                  <c:v>0.23474681476641618</c:v>
                </c:pt>
                <c:pt idx="418">
                  <c:v>0.24002375296912115</c:v>
                </c:pt>
                <c:pt idx="419">
                  <c:v>0.24377551020408164</c:v>
                </c:pt>
                <c:pt idx="420">
                  <c:v>0.24857343640196769</c:v>
                </c:pt>
                <c:pt idx="421">
                  <c:v>0.24869291859695564</c:v>
                </c:pt>
                <c:pt idx="422">
                  <c:v>0.24297472456254052</c:v>
                </c:pt>
                <c:pt idx="423">
                  <c:v>0.24432114467408583</c:v>
                </c:pt>
                <c:pt idx="424">
                  <c:v>0.23994613434727502</c:v>
                </c:pt>
                <c:pt idx="425">
                  <c:v>0.24507138221933808</c:v>
                </c:pt>
                <c:pt idx="426">
                  <c:v>0.25828340626051832</c:v>
                </c:pt>
                <c:pt idx="427">
                  <c:v>0.24554592720970536</c:v>
                </c:pt>
                <c:pt idx="428">
                  <c:v>0.24017869907076483</c:v>
                </c:pt>
                <c:pt idx="429">
                  <c:v>0.24748878923766818</c:v>
                </c:pt>
                <c:pt idx="430">
                  <c:v>0.25388362209872506</c:v>
                </c:pt>
                <c:pt idx="431">
                  <c:v>0.24415476585851875</c:v>
                </c:pt>
                <c:pt idx="432">
                  <c:v>0.24400338983050845</c:v>
                </c:pt>
                <c:pt idx="433">
                  <c:v>0.24574154670237697</c:v>
                </c:pt>
                <c:pt idx="434">
                  <c:v>0.23932249322493226</c:v>
                </c:pt>
                <c:pt idx="435">
                  <c:v>0.24343989343989342</c:v>
                </c:pt>
                <c:pt idx="436">
                  <c:v>0.23464779238287833</c:v>
                </c:pt>
                <c:pt idx="437">
                  <c:v>0.24180432470755051</c:v>
                </c:pt>
                <c:pt idx="438">
                  <c:v>0.24007264802034142</c:v>
                </c:pt>
                <c:pt idx="439">
                  <c:v>0.25040628200751114</c:v>
                </c:pt>
                <c:pt idx="440">
                  <c:v>0.24807011331444759</c:v>
                </c:pt>
                <c:pt idx="441">
                  <c:v>0.23367978601452044</c:v>
                </c:pt>
                <c:pt idx="442">
                  <c:v>0.23370161593385946</c:v>
                </c:pt>
                <c:pt idx="443">
                  <c:v>0.23945312499999999</c:v>
                </c:pt>
                <c:pt idx="444">
                  <c:v>0.24543383947939262</c:v>
                </c:pt>
                <c:pt idx="445">
                  <c:v>0.24594202898550724</c:v>
                </c:pt>
                <c:pt idx="446">
                  <c:v>0.24720041322314049</c:v>
                </c:pt>
                <c:pt idx="447">
                  <c:v>0.24438480306727081</c:v>
                </c:pt>
                <c:pt idx="448">
                  <c:v>0.25102759622367465</c:v>
                </c:pt>
                <c:pt idx="449">
                  <c:v>0.25007738304607807</c:v>
                </c:pt>
                <c:pt idx="450">
                  <c:v>0.24678657074340526</c:v>
                </c:pt>
                <c:pt idx="451">
                  <c:v>0.24366022099447512</c:v>
                </c:pt>
                <c:pt idx="452">
                  <c:v>0.24539738608265632</c:v>
                </c:pt>
                <c:pt idx="453">
                  <c:v>0.24523451485857503</c:v>
                </c:pt>
                <c:pt idx="454">
                  <c:v>0.25306173725771713</c:v>
                </c:pt>
                <c:pt idx="455">
                  <c:v>0.24215094339622642</c:v>
                </c:pt>
                <c:pt idx="456">
                  <c:v>0.25207410098074828</c:v>
                </c:pt>
                <c:pt idx="457">
                  <c:v>0.25704653719311105</c:v>
                </c:pt>
                <c:pt idx="458">
                  <c:v>0.24774755168661589</c:v>
                </c:pt>
                <c:pt idx="459">
                  <c:v>0.25185033507073717</c:v>
                </c:pt>
                <c:pt idx="460">
                  <c:v>0.25619010819165378</c:v>
                </c:pt>
                <c:pt idx="461">
                  <c:v>0.26184633950120678</c:v>
                </c:pt>
                <c:pt idx="462">
                  <c:v>0.25251733102253032</c:v>
                </c:pt>
                <c:pt idx="463">
                  <c:v>0.25782413087934558</c:v>
                </c:pt>
                <c:pt idx="464">
                  <c:v>0.26447477253928869</c:v>
                </c:pt>
                <c:pt idx="465">
                  <c:v>0.27362817362817365</c:v>
                </c:pt>
                <c:pt idx="466">
                  <c:v>0.26404061334438456</c:v>
                </c:pt>
                <c:pt idx="467">
                  <c:v>0.26853193146417448</c:v>
                </c:pt>
                <c:pt idx="468">
                  <c:v>0.26910972276454515</c:v>
                </c:pt>
                <c:pt idx="469">
                  <c:v>0.269321608040201</c:v>
                </c:pt>
                <c:pt idx="470">
                  <c:v>0.26536863543788186</c:v>
                </c:pt>
                <c:pt idx="471">
                  <c:v>0.27272357723577234</c:v>
                </c:pt>
                <c:pt idx="472">
                  <c:v>0.27463945059137734</c:v>
                </c:pt>
                <c:pt idx="473">
                  <c:v>0.2745952906548933</c:v>
                </c:pt>
                <c:pt idx="474">
                  <c:v>0.26935611510791363</c:v>
                </c:pt>
                <c:pt idx="475">
                  <c:v>0.26386724386724386</c:v>
                </c:pt>
                <c:pt idx="476">
                  <c:v>0.26212300852167469</c:v>
                </c:pt>
                <c:pt idx="477">
                  <c:v>0.25925690021231423</c:v>
                </c:pt>
                <c:pt idx="478">
                  <c:v>0.2707263339070568</c:v>
                </c:pt>
                <c:pt idx="479">
                  <c:v>0.26509494804729489</c:v>
                </c:pt>
                <c:pt idx="480">
                  <c:v>0.25818820773135492</c:v>
                </c:pt>
                <c:pt idx="481">
                  <c:v>0.26547589616810874</c:v>
                </c:pt>
                <c:pt idx="482">
                  <c:v>0.25116666666666665</c:v>
                </c:pt>
                <c:pt idx="483">
                  <c:v>0.2506290471785384</c:v>
                </c:pt>
                <c:pt idx="484">
                  <c:v>0.2578281726995203</c:v>
                </c:pt>
                <c:pt idx="485">
                  <c:v>0.25340346534653463</c:v>
                </c:pt>
                <c:pt idx="486">
                  <c:v>0.26020979020979024</c:v>
                </c:pt>
                <c:pt idx="487">
                  <c:v>0.25614842454394693</c:v>
                </c:pt>
                <c:pt idx="488">
                  <c:v>0.26727272727272727</c:v>
                </c:pt>
                <c:pt idx="489">
                  <c:v>0.25749244712990937</c:v>
                </c:pt>
                <c:pt idx="490">
                  <c:v>0.2628672254080282</c:v>
                </c:pt>
                <c:pt idx="491">
                  <c:v>0.25818527918781725</c:v>
                </c:pt>
                <c:pt idx="492">
                  <c:v>0.24762219286657861</c:v>
                </c:pt>
                <c:pt idx="493">
                  <c:v>0.24928277752398353</c:v>
                </c:pt>
                <c:pt idx="494">
                  <c:v>0.24991596638655461</c:v>
                </c:pt>
                <c:pt idx="495">
                  <c:v>0.25979582577132487</c:v>
                </c:pt>
                <c:pt idx="496">
                  <c:v>0.25293557168784031</c:v>
                </c:pt>
                <c:pt idx="497">
                  <c:v>0.27596961572832884</c:v>
                </c:pt>
                <c:pt idx="498">
                  <c:v>0.27986329743164873</c:v>
                </c:pt>
                <c:pt idx="499">
                  <c:v>0.27844993715961458</c:v>
                </c:pt>
                <c:pt idx="500">
                  <c:v>0.2673301805674978</c:v>
                </c:pt>
                <c:pt idx="501">
                  <c:v>0.25834069710358371</c:v>
                </c:pt>
                <c:pt idx="502">
                  <c:v>0.26942352394235236</c:v>
                </c:pt>
                <c:pt idx="503">
                  <c:v>0.27251391465677177</c:v>
                </c:pt>
                <c:pt idx="504">
                  <c:v>0.28131208997188378</c:v>
                </c:pt>
                <c:pt idx="505">
                  <c:v>0.28529057253551443</c:v>
                </c:pt>
                <c:pt idx="506">
                  <c:v>0.2780285234899329</c:v>
                </c:pt>
                <c:pt idx="507">
                  <c:v>0.27787865931268563</c:v>
                </c:pt>
                <c:pt idx="508">
                  <c:v>0.27034525790349417</c:v>
                </c:pt>
                <c:pt idx="509">
                  <c:v>0.25395368072787428</c:v>
                </c:pt>
                <c:pt idx="510">
                  <c:v>0.25078473413379077</c:v>
                </c:pt>
                <c:pt idx="511">
                  <c:v>0.25814814814814813</c:v>
                </c:pt>
                <c:pt idx="512">
                  <c:v>0.25862696443341604</c:v>
                </c:pt>
                <c:pt idx="513">
                  <c:v>0.25450709779179809</c:v>
                </c:pt>
                <c:pt idx="514">
                  <c:v>0.25048624199019975</c:v>
                </c:pt>
                <c:pt idx="515">
                  <c:v>0.24569042316258352</c:v>
                </c:pt>
                <c:pt idx="516">
                  <c:v>0.23760926410160629</c:v>
                </c:pt>
                <c:pt idx="517">
                  <c:v>0.2436979560938683</c:v>
                </c:pt>
                <c:pt idx="518">
                  <c:v>0.2454515463917526</c:v>
                </c:pt>
                <c:pt idx="519">
                  <c:v>0.24415536374845867</c:v>
                </c:pt>
                <c:pt idx="520">
                  <c:v>0.24943571140669085</c:v>
                </c:pt>
                <c:pt idx="521">
                  <c:v>0.25378652597402601</c:v>
                </c:pt>
                <c:pt idx="522">
                  <c:v>0.261701073492981</c:v>
                </c:pt>
                <c:pt idx="523">
                  <c:v>0.26030442035029194</c:v>
                </c:pt>
                <c:pt idx="524">
                  <c:v>0.25420017108639864</c:v>
                </c:pt>
                <c:pt idx="525">
                  <c:v>0.24924988903683976</c:v>
                </c:pt>
                <c:pt idx="526">
                  <c:v>0.25682906341873163</c:v>
                </c:pt>
                <c:pt idx="527">
                  <c:v>0.25339516129032258</c:v>
                </c:pt>
                <c:pt idx="528">
                  <c:v>0.25473873155165538</c:v>
                </c:pt>
                <c:pt idx="529">
                  <c:v>0.2531417941298057</c:v>
                </c:pt>
                <c:pt idx="530">
                  <c:v>0.24873380693689931</c:v>
                </c:pt>
                <c:pt idx="531">
                  <c:v>0.25651490066225163</c:v>
                </c:pt>
                <c:pt idx="532">
                  <c:v>0.25850618864703367</c:v>
                </c:pt>
                <c:pt idx="533">
                  <c:v>0.261984291029351</c:v>
                </c:pt>
                <c:pt idx="534">
                  <c:v>0.26299959464937173</c:v>
                </c:pt>
                <c:pt idx="535">
                  <c:v>0.26047911547911551</c:v>
                </c:pt>
                <c:pt idx="536">
                  <c:v>0.26525583299222266</c:v>
                </c:pt>
                <c:pt idx="537">
                  <c:v>0.26599438652766638</c:v>
                </c:pt>
                <c:pt idx="538">
                  <c:v>0.27271678599840893</c:v>
                </c:pt>
                <c:pt idx="539">
                  <c:v>0.27545103092783507</c:v>
                </c:pt>
                <c:pt idx="540">
                  <c:v>0.2754803404945278</c:v>
                </c:pt>
                <c:pt idx="541">
                  <c:v>0.26374023838882038</c:v>
                </c:pt>
                <c:pt idx="542">
                  <c:v>0.26395984621956425</c:v>
                </c:pt>
                <c:pt idx="543">
                  <c:v>0.28080337328007099</c:v>
                </c:pt>
                <c:pt idx="544">
                  <c:v>0.29356682027649766</c:v>
                </c:pt>
                <c:pt idx="545">
                  <c:v>0.28756652152878565</c:v>
                </c:pt>
                <c:pt idx="546">
                  <c:v>0.2863255567338282</c:v>
                </c:pt>
                <c:pt idx="547">
                  <c:v>0.27473074987418217</c:v>
                </c:pt>
                <c:pt idx="548">
                  <c:v>0.25913942307692306</c:v>
                </c:pt>
                <c:pt idx="549">
                  <c:v>0.25976385542168673</c:v>
                </c:pt>
                <c:pt idx="550">
                  <c:v>0.2667818671454219</c:v>
                </c:pt>
                <c:pt idx="551">
                  <c:v>0.2729637618636756</c:v>
                </c:pt>
                <c:pt idx="552">
                  <c:v>0.27314900802026171</c:v>
                </c:pt>
                <c:pt idx="553">
                  <c:v>0.27169298245614038</c:v>
                </c:pt>
                <c:pt idx="554">
                  <c:v>0.26121027427078797</c:v>
                </c:pt>
                <c:pt idx="555">
                  <c:v>0.26209929078014188</c:v>
                </c:pt>
                <c:pt idx="556">
                  <c:v>0.2634275618374558</c:v>
                </c:pt>
                <c:pt idx="557">
                  <c:v>0.27408939014202172</c:v>
                </c:pt>
                <c:pt idx="558">
                  <c:v>0.27060383516931863</c:v>
                </c:pt>
                <c:pt idx="559">
                  <c:v>0.26102792391744234</c:v>
                </c:pt>
                <c:pt idx="560">
                  <c:v>0.26376514834935227</c:v>
                </c:pt>
                <c:pt idx="561">
                  <c:v>0.2627935871743487</c:v>
                </c:pt>
                <c:pt idx="562">
                  <c:v>0.26285546874999999</c:v>
                </c:pt>
                <c:pt idx="563">
                  <c:v>0.25950173812282734</c:v>
                </c:pt>
                <c:pt idx="564">
                  <c:v>0.26635339805825242</c:v>
                </c:pt>
                <c:pt idx="565">
                  <c:v>0.26274378207658899</c:v>
                </c:pt>
                <c:pt idx="566">
                  <c:v>0.268387358184765</c:v>
                </c:pt>
                <c:pt idx="567">
                  <c:v>0.27016232379325078</c:v>
                </c:pt>
                <c:pt idx="568">
                  <c:v>0.27141431670281996</c:v>
                </c:pt>
                <c:pt idx="569">
                  <c:v>0.26950107526881723</c:v>
                </c:pt>
                <c:pt idx="570">
                  <c:v>0.26015962036238133</c:v>
                </c:pt>
                <c:pt idx="571">
                  <c:v>0.27109925788497219</c:v>
                </c:pt>
                <c:pt idx="572">
                  <c:v>0.26240656335460349</c:v>
                </c:pt>
                <c:pt idx="573">
                  <c:v>0.2752989790957705</c:v>
                </c:pt>
                <c:pt idx="574">
                  <c:v>0.29091145833333332</c:v>
                </c:pt>
                <c:pt idx="575">
                  <c:v>0.29076010781671158</c:v>
                </c:pt>
                <c:pt idx="576">
                  <c:v>0.28559979581419093</c:v>
                </c:pt>
                <c:pt idx="577">
                  <c:v>0.27264560710760116</c:v>
                </c:pt>
                <c:pt idx="578">
                  <c:v>0.27462962962962961</c:v>
                </c:pt>
                <c:pt idx="579">
                  <c:v>0.26788791106993981</c:v>
                </c:pt>
                <c:pt idx="580">
                  <c:v>0.276012601260126</c:v>
                </c:pt>
                <c:pt idx="581">
                  <c:v>0.27937356057116536</c:v>
                </c:pt>
                <c:pt idx="582">
                  <c:v>0.2762543252595156</c:v>
                </c:pt>
                <c:pt idx="583">
                  <c:v>0.27663893510815307</c:v>
                </c:pt>
                <c:pt idx="584">
                  <c:v>0.2740064882400649</c:v>
                </c:pt>
                <c:pt idx="585">
                  <c:v>0.27056687631027254</c:v>
                </c:pt>
                <c:pt idx="586">
                  <c:v>0.26288618592528235</c:v>
                </c:pt>
                <c:pt idx="587">
                  <c:v>0.26340311804008909</c:v>
                </c:pt>
                <c:pt idx="588">
                  <c:v>0.27143568840579713</c:v>
                </c:pt>
                <c:pt idx="589">
                  <c:v>0.26094554664415365</c:v>
                </c:pt>
                <c:pt idx="590">
                  <c:v>0.25746484698097599</c:v>
                </c:pt>
                <c:pt idx="591">
                  <c:v>0.25226069246435845</c:v>
                </c:pt>
                <c:pt idx="592">
                  <c:v>0.26249796251018742</c:v>
                </c:pt>
                <c:pt idx="593">
                  <c:v>0.27531768514771343</c:v>
                </c:pt>
                <c:pt idx="594">
                  <c:v>0.27357142857142858</c:v>
                </c:pt>
                <c:pt idx="595">
                  <c:v>0.26989229494614747</c:v>
                </c:pt>
                <c:pt idx="596">
                  <c:v>0.25598342125094198</c:v>
                </c:pt>
                <c:pt idx="597">
                  <c:v>0.27651729559748428</c:v>
                </c:pt>
                <c:pt idx="598">
                  <c:v>0.27158222915042868</c:v>
                </c:pt>
                <c:pt idx="599">
                  <c:v>0.27333200478278197</c:v>
                </c:pt>
                <c:pt idx="600">
                  <c:v>0.25600149198060429</c:v>
                </c:pt>
                <c:pt idx="601">
                  <c:v>0.2654728132387707</c:v>
                </c:pt>
                <c:pt idx="602">
                  <c:v>0.27642472003318125</c:v>
                </c:pt>
                <c:pt idx="603">
                  <c:v>0.26835874799357945</c:v>
                </c:pt>
                <c:pt idx="604">
                  <c:v>0.26440534077321642</c:v>
                </c:pt>
                <c:pt idx="605">
                  <c:v>0.26217719507350018</c:v>
                </c:pt>
                <c:pt idx="606">
                  <c:v>0.26679239040529362</c:v>
                </c:pt>
                <c:pt idx="607">
                  <c:v>0.26817768595041325</c:v>
                </c:pt>
                <c:pt idx="608">
                  <c:v>0.27</c:v>
                </c:pt>
                <c:pt idx="609">
                  <c:v>0.2737370242214533</c:v>
                </c:pt>
                <c:pt idx="610">
                  <c:v>0.27875368421052632</c:v>
                </c:pt>
                <c:pt idx="611">
                  <c:v>0.28028092243186586</c:v>
                </c:pt>
                <c:pt idx="612">
                  <c:v>0.272233691164327</c:v>
                </c:pt>
                <c:pt idx="613">
                  <c:v>0.2643862520458265</c:v>
                </c:pt>
                <c:pt idx="614">
                  <c:v>0.25658775510204079</c:v>
                </c:pt>
                <c:pt idx="615">
                  <c:v>0.26424804285125669</c:v>
                </c:pt>
                <c:pt idx="616">
                  <c:v>0.26447357293868923</c:v>
                </c:pt>
                <c:pt idx="617">
                  <c:v>0.25742158859470471</c:v>
                </c:pt>
                <c:pt idx="618">
                  <c:v>0.25227639155470249</c:v>
                </c:pt>
                <c:pt idx="619">
                  <c:v>0.2532823002240478</c:v>
                </c:pt>
                <c:pt idx="620">
                  <c:v>0.25861100569259965</c:v>
                </c:pt>
                <c:pt idx="621">
                  <c:v>0.26293657331136738</c:v>
                </c:pt>
                <c:pt idx="622">
                  <c:v>0.27281427412814274</c:v>
                </c:pt>
                <c:pt idx="623">
                  <c:v>0.26342353951890035</c:v>
                </c:pt>
                <c:pt idx="624">
                  <c:v>0.26385486577181205</c:v>
                </c:pt>
                <c:pt idx="625">
                  <c:v>0.26775742775742778</c:v>
                </c:pt>
                <c:pt idx="626">
                  <c:v>0.27276269185360097</c:v>
                </c:pt>
                <c:pt idx="627">
                  <c:v>0.27211051419800458</c:v>
                </c:pt>
                <c:pt idx="628">
                  <c:v>0.26607407407407407</c:v>
                </c:pt>
                <c:pt idx="629">
                  <c:v>0.26611889435819769</c:v>
                </c:pt>
                <c:pt idx="630">
                  <c:v>0.27118867171918626</c:v>
                </c:pt>
                <c:pt idx="631">
                  <c:v>0.2647504761904762</c:v>
                </c:pt>
                <c:pt idx="632">
                  <c:v>0.27231964483906773</c:v>
                </c:pt>
                <c:pt idx="633">
                  <c:v>0.2735340022296544</c:v>
                </c:pt>
                <c:pt idx="634">
                  <c:v>0.27551331893448522</c:v>
                </c:pt>
                <c:pt idx="635">
                  <c:v>0.27844947099598688</c:v>
                </c:pt>
                <c:pt idx="636">
                  <c:v>0.27109792284866469</c:v>
                </c:pt>
                <c:pt idx="637">
                  <c:v>0.27129855293221627</c:v>
                </c:pt>
                <c:pt idx="638">
                  <c:v>0.26273822562979188</c:v>
                </c:pt>
                <c:pt idx="639">
                  <c:v>0.26773106197897789</c:v>
                </c:pt>
                <c:pt idx="640">
                  <c:v>0.26814269535673835</c:v>
                </c:pt>
                <c:pt idx="641">
                  <c:v>0.26936241610738254</c:v>
                </c:pt>
                <c:pt idx="642">
                  <c:v>0.27099152230003687</c:v>
                </c:pt>
                <c:pt idx="643">
                  <c:v>0.26628033321260414</c:v>
                </c:pt>
                <c:pt idx="644">
                  <c:v>0.27317399617590821</c:v>
                </c:pt>
                <c:pt idx="645">
                  <c:v>0.26676525645825533</c:v>
                </c:pt>
                <c:pt idx="646">
                  <c:v>0.2695618838992333</c:v>
                </c:pt>
                <c:pt idx="647">
                  <c:v>0.26771994134897364</c:v>
                </c:pt>
                <c:pt idx="648">
                  <c:v>0.26925635276532134</c:v>
                </c:pt>
                <c:pt idx="649">
                  <c:v>0.2666754518072289</c:v>
                </c:pt>
                <c:pt idx="650">
                  <c:v>0.26857884972170687</c:v>
                </c:pt>
                <c:pt idx="651">
                  <c:v>0.27221186124580377</c:v>
                </c:pt>
                <c:pt idx="652">
                  <c:v>0.27897706589006188</c:v>
                </c:pt>
                <c:pt idx="653">
                  <c:v>0.27842692450725176</c:v>
                </c:pt>
                <c:pt idx="654">
                  <c:v>0.26770390413606493</c:v>
                </c:pt>
                <c:pt idx="655">
                  <c:v>0.26346938775510204</c:v>
                </c:pt>
                <c:pt idx="656">
                  <c:v>0.26570350811014709</c:v>
                </c:pt>
                <c:pt idx="657">
                  <c:v>0.27005651197604791</c:v>
                </c:pt>
                <c:pt idx="658">
                  <c:v>0.27428554455445547</c:v>
                </c:pt>
                <c:pt idx="659">
                  <c:v>0.26918617614269785</c:v>
                </c:pt>
                <c:pt idx="660">
                  <c:v>0.27066058394160586</c:v>
                </c:pt>
                <c:pt idx="661">
                  <c:v>0.26766037735849058</c:v>
                </c:pt>
                <c:pt idx="662">
                  <c:v>0.26284222305110033</c:v>
                </c:pt>
                <c:pt idx="663">
                  <c:v>0.26543321299638989</c:v>
                </c:pt>
                <c:pt idx="664">
                  <c:v>0.27394102840704782</c:v>
                </c:pt>
                <c:pt idx="665">
                  <c:v>0.26895252449133383</c:v>
                </c:pt>
                <c:pt idx="666">
                  <c:v>0.25783363471971066</c:v>
                </c:pt>
                <c:pt idx="667">
                  <c:v>0.26647041950519901</c:v>
                </c:pt>
                <c:pt idx="668">
                  <c:v>0.26152923593915811</c:v>
                </c:pt>
                <c:pt idx="669">
                  <c:v>0.25218362282878409</c:v>
                </c:pt>
                <c:pt idx="670">
                  <c:v>0.25288536155202818</c:v>
                </c:pt>
                <c:pt idx="671">
                  <c:v>0.26123774954627949</c:v>
                </c:pt>
                <c:pt idx="672">
                  <c:v>0.26172820708031974</c:v>
                </c:pt>
                <c:pt idx="673">
                  <c:v>0.25697626871120843</c:v>
                </c:pt>
                <c:pt idx="674">
                  <c:v>0.26556272022551092</c:v>
                </c:pt>
                <c:pt idx="675">
                  <c:v>0.27486959578207382</c:v>
                </c:pt>
                <c:pt idx="676">
                  <c:v>0.27626242613833857</c:v>
                </c:pt>
                <c:pt idx="677">
                  <c:v>0.2727230875735549</c:v>
                </c:pt>
                <c:pt idx="678">
                  <c:v>0.27121169569854248</c:v>
                </c:pt>
                <c:pt idx="679">
                  <c:v>0.27391982182628066</c:v>
                </c:pt>
                <c:pt idx="680">
                  <c:v>0.27137806637806638</c:v>
                </c:pt>
                <c:pt idx="681">
                  <c:v>0.27093905031892274</c:v>
                </c:pt>
                <c:pt idx="682">
                  <c:v>0.27073204903677761</c:v>
                </c:pt>
                <c:pt idx="683">
                  <c:v>0.27111186903137791</c:v>
                </c:pt>
                <c:pt idx="684">
                  <c:v>0.278241485013624</c:v>
                </c:pt>
                <c:pt idx="685">
                  <c:v>0.27549729364005415</c:v>
                </c:pt>
                <c:pt idx="686">
                  <c:v>0.27036424541607901</c:v>
                </c:pt>
                <c:pt idx="687">
                  <c:v>0.2622437673130194</c:v>
                </c:pt>
                <c:pt idx="688">
                  <c:v>0.26273247978436659</c:v>
                </c:pt>
                <c:pt idx="689">
                  <c:v>0.26324552516041877</c:v>
                </c:pt>
                <c:pt idx="690">
                  <c:v>0.26157582110412297</c:v>
                </c:pt>
                <c:pt idx="691">
                  <c:v>0.27032176428054955</c:v>
                </c:pt>
                <c:pt idx="692">
                  <c:v>0.27022406938923021</c:v>
                </c:pt>
                <c:pt idx="693">
                  <c:v>0.28365694239290989</c:v>
                </c:pt>
                <c:pt idx="694">
                  <c:v>0.26846400846859564</c:v>
                </c:pt>
                <c:pt idx="695">
                  <c:v>0.26710195530726255</c:v>
                </c:pt>
                <c:pt idx="696">
                  <c:v>0.26718804310045186</c:v>
                </c:pt>
                <c:pt idx="697">
                  <c:v>0.26530249110320286</c:v>
                </c:pt>
                <c:pt idx="698">
                  <c:v>0.28007423904974016</c:v>
                </c:pt>
                <c:pt idx="699">
                  <c:v>0.27570759812747569</c:v>
                </c:pt>
                <c:pt idx="700">
                  <c:v>0.27756189741612031</c:v>
                </c:pt>
                <c:pt idx="701">
                  <c:v>0.27889921372408866</c:v>
                </c:pt>
                <c:pt idx="702">
                  <c:v>0.27193298059964727</c:v>
                </c:pt>
                <c:pt idx="703">
                  <c:v>0.27434010152284266</c:v>
                </c:pt>
                <c:pt idx="704">
                  <c:v>0.28010025993316001</c:v>
                </c:pt>
                <c:pt idx="705">
                  <c:v>0.28785079242365674</c:v>
                </c:pt>
                <c:pt idx="706">
                  <c:v>0.28929494278331491</c:v>
                </c:pt>
                <c:pt idx="707">
                  <c:v>0.2904083969465649</c:v>
                </c:pt>
                <c:pt idx="708">
                  <c:v>0.2910422751729439</c:v>
                </c:pt>
                <c:pt idx="709">
                  <c:v>0.28734409071085915</c:v>
                </c:pt>
                <c:pt idx="710">
                  <c:v>0.29224844720496895</c:v>
                </c:pt>
                <c:pt idx="711">
                  <c:v>0.29753191489361702</c:v>
                </c:pt>
                <c:pt idx="712">
                  <c:v>0.28437357630979498</c:v>
                </c:pt>
                <c:pt idx="713">
                  <c:v>0.28265660377358487</c:v>
                </c:pt>
                <c:pt idx="714">
                  <c:v>0.28001208215867901</c:v>
                </c:pt>
                <c:pt idx="715">
                  <c:v>0.28372632392732894</c:v>
                </c:pt>
                <c:pt idx="716">
                  <c:v>0.28072118959107806</c:v>
                </c:pt>
                <c:pt idx="717">
                  <c:v>0.28198985139543314</c:v>
                </c:pt>
                <c:pt idx="718">
                  <c:v>0.28463985637342909</c:v>
                </c:pt>
                <c:pt idx="719">
                  <c:v>0.28870377288008964</c:v>
                </c:pt>
                <c:pt idx="720">
                  <c:v>0.29442285714285715</c:v>
                </c:pt>
                <c:pt idx="721">
                  <c:v>0.28772627896808045</c:v>
                </c:pt>
                <c:pt idx="722">
                  <c:v>0.30462279966471084</c:v>
                </c:pt>
                <c:pt idx="723">
                  <c:v>0.30651235955056177</c:v>
                </c:pt>
                <c:pt idx="724">
                  <c:v>0.30143988124690752</c:v>
                </c:pt>
                <c:pt idx="725">
                  <c:v>0.31243459690336362</c:v>
                </c:pt>
                <c:pt idx="726">
                  <c:v>0.32997798569069897</c:v>
                </c:pt>
                <c:pt idx="727">
                  <c:v>0.33243258117776553</c:v>
                </c:pt>
                <c:pt idx="728">
                  <c:v>0.33244037714919578</c:v>
                </c:pt>
                <c:pt idx="729">
                  <c:v>0.33203878116343494</c:v>
                </c:pt>
                <c:pt idx="730">
                  <c:v>0.33594929881337648</c:v>
                </c:pt>
                <c:pt idx="731">
                  <c:v>0.33964437367303607</c:v>
                </c:pt>
                <c:pt idx="732">
                  <c:v>0.33629270780214177</c:v>
                </c:pt>
                <c:pt idx="733">
                  <c:v>0.32999999999999996</c:v>
                </c:pt>
                <c:pt idx="734">
                  <c:v>0.32358909641595152</c:v>
                </c:pt>
                <c:pt idx="735">
                  <c:v>0.32744548286604358</c:v>
                </c:pt>
                <c:pt idx="736">
                  <c:v>0.33080587937151545</c:v>
                </c:pt>
                <c:pt idx="737">
                  <c:v>0.3294188481675393</c:v>
                </c:pt>
                <c:pt idx="738">
                  <c:v>0.31820459290187891</c:v>
                </c:pt>
                <c:pt idx="739">
                  <c:v>0.31596153846153846</c:v>
                </c:pt>
                <c:pt idx="740">
                  <c:v>0.31011299435028244</c:v>
                </c:pt>
                <c:pt idx="741">
                  <c:v>0.31856147336983576</c:v>
                </c:pt>
                <c:pt idx="742">
                  <c:v>0.32526579739217654</c:v>
                </c:pt>
                <c:pt idx="743">
                  <c:v>0.33228388998035363</c:v>
                </c:pt>
                <c:pt idx="744">
                  <c:v>0.32303297769156164</c:v>
                </c:pt>
                <c:pt idx="745">
                  <c:v>0.30954456415279141</c:v>
                </c:pt>
                <c:pt idx="746">
                  <c:v>0.29904876871076774</c:v>
                </c:pt>
                <c:pt idx="747">
                  <c:v>0.29194269062651773</c:v>
                </c:pt>
                <c:pt idx="748">
                  <c:v>0.28887033398821216</c:v>
                </c:pt>
                <c:pt idx="749">
                  <c:v>0.29177145708582836</c:v>
                </c:pt>
                <c:pt idx="750">
                  <c:v>0.29419531639262581</c:v>
                </c:pt>
                <c:pt idx="751">
                  <c:v>0.30322289156626503</c:v>
                </c:pt>
                <c:pt idx="752">
                  <c:v>0.29444444444444445</c:v>
                </c:pt>
                <c:pt idx="753">
                  <c:v>0.28213654223968565</c:v>
                </c:pt>
                <c:pt idx="754">
                  <c:v>0.27967773921665839</c:v>
                </c:pt>
                <c:pt idx="755">
                  <c:v>0.29032241555783006</c:v>
                </c:pt>
                <c:pt idx="756">
                  <c:v>0.28871944739638683</c:v>
                </c:pt>
                <c:pt idx="757">
                  <c:v>0.2952428028245519</c:v>
                </c:pt>
                <c:pt idx="758">
                  <c:v>0.29443240454076369</c:v>
                </c:pt>
                <c:pt idx="759">
                  <c:v>0.29258663987945754</c:v>
                </c:pt>
                <c:pt idx="760">
                  <c:v>0.28384019370460051</c:v>
                </c:pt>
                <c:pt idx="761">
                  <c:v>0.29692502532928067</c:v>
                </c:pt>
                <c:pt idx="762">
                  <c:v>0.30148830263812842</c:v>
                </c:pt>
                <c:pt idx="763">
                  <c:v>0.30008134214539905</c:v>
                </c:pt>
                <c:pt idx="764">
                  <c:v>0.29864743908503233</c:v>
                </c:pt>
                <c:pt idx="765">
                  <c:v>0.30361324376199617</c:v>
                </c:pt>
                <c:pt idx="766">
                  <c:v>0.29472823472823473</c:v>
                </c:pt>
                <c:pt idx="767">
                  <c:v>0.29317647058823532</c:v>
                </c:pt>
                <c:pt idx="768">
                  <c:v>0.29663996439697371</c:v>
                </c:pt>
                <c:pt idx="769">
                  <c:v>0.30216508210890236</c:v>
                </c:pt>
                <c:pt idx="770">
                  <c:v>0.28811621368322399</c:v>
                </c:pt>
                <c:pt idx="771">
                  <c:v>0.27490307328605201</c:v>
                </c:pt>
                <c:pt idx="772">
                  <c:v>0.28590397923875432</c:v>
                </c:pt>
                <c:pt idx="773">
                  <c:v>0.28327403642524351</c:v>
                </c:pt>
                <c:pt idx="774">
                  <c:v>0.27944885177453027</c:v>
                </c:pt>
                <c:pt idx="775">
                  <c:v>0.27855729596042866</c:v>
                </c:pt>
                <c:pt idx="776">
                  <c:v>0.27980920779759438</c:v>
                </c:pt>
                <c:pt idx="777">
                  <c:v>0.28224383916990925</c:v>
                </c:pt>
                <c:pt idx="778">
                  <c:v>0.26856158484065462</c:v>
                </c:pt>
                <c:pt idx="779">
                  <c:v>0.26529102844638952</c:v>
                </c:pt>
                <c:pt idx="780">
                  <c:v>0.27572005383580084</c:v>
                </c:pt>
                <c:pt idx="781">
                  <c:v>0.27057666517657575</c:v>
                </c:pt>
                <c:pt idx="782">
                  <c:v>0.26653401797175869</c:v>
                </c:pt>
                <c:pt idx="783">
                  <c:v>0.26012673753066229</c:v>
                </c:pt>
                <c:pt idx="784">
                  <c:v>0.25359356136820921</c:v>
                </c:pt>
                <c:pt idx="785">
                  <c:v>0.25337811141841166</c:v>
                </c:pt>
                <c:pt idx="786">
                  <c:v>0.25049706457925636</c:v>
                </c:pt>
                <c:pt idx="787">
                  <c:v>0.25087275693311584</c:v>
                </c:pt>
                <c:pt idx="788">
                  <c:v>0.25423114247904721</c:v>
                </c:pt>
                <c:pt idx="789">
                  <c:v>0.26160318866253324</c:v>
                </c:pt>
                <c:pt idx="790">
                  <c:v>0.2570438596491228</c:v>
                </c:pt>
                <c:pt idx="791">
                  <c:v>0.25831627906976745</c:v>
                </c:pt>
                <c:pt idx="792">
                  <c:v>0.26936151079136689</c:v>
                </c:pt>
                <c:pt idx="793">
                  <c:v>0.27373764600179695</c:v>
                </c:pt>
                <c:pt idx="794">
                  <c:v>0.27037934186471663</c:v>
                </c:pt>
                <c:pt idx="795">
                  <c:v>0.27601316408086507</c:v>
                </c:pt>
                <c:pt idx="796">
                  <c:v>0.27162950340798442</c:v>
                </c:pt>
                <c:pt idx="797">
                  <c:v>0.26819798173954829</c:v>
                </c:pt>
                <c:pt idx="798">
                  <c:v>0.27216650438169426</c:v>
                </c:pt>
                <c:pt idx="799">
                  <c:v>0.28246958089229379</c:v>
                </c:pt>
                <c:pt idx="800">
                  <c:v>0.28248078565328782</c:v>
                </c:pt>
                <c:pt idx="801">
                  <c:v>0.27930020703933744</c:v>
                </c:pt>
                <c:pt idx="802">
                  <c:v>0.27550125313283208</c:v>
                </c:pt>
                <c:pt idx="803">
                  <c:v>0.27447590870667793</c:v>
                </c:pt>
                <c:pt idx="804">
                  <c:v>0.27634797588285959</c:v>
                </c:pt>
                <c:pt idx="805">
                  <c:v>0.27143562135486765</c:v>
                </c:pt>
                <c:pt idx="806">
                  <c:v>0.26732558139534884</c:v>
                </c:pt>
                <c:pt idx="807">
                  <c:v>0.2629656342808655</c:v>
                </c:pt>
                <c:pt idx="808">
                  <c:v>0.26429301533219757</c:v>
                </c:pt>
                <c:pt idx="809">
                  <c:v>0.26845010615711257</c:v>
                </c:pt>
                <c:pt idx="810">
                  <c:v>0.2661345253299276</c:v>
                </c:pt>
                <c:pt idx="811">
                  <c:v>0.26565142364106986</c:v>
                </c:pt>
                <c:pt idx="812">
                  <c:v>0.26533273381294964</c:v>
                </c:pt>
                <c:pt idx="813">
                  <c:v>0.27561715028150713</c:v>
                </c:pt>
                <c:pt idx="814">
                  <c:v>0.27095335515548286</c:v>
                </c:pt>
                <c:pt idx="815">
                  <c:v>0.27064733915806194</c:v>
                </c:pt>
                <c:pt idx="816">
                  <c:v>0.27237125748502994</c:v>
                </c:pt>
                <c:pt idx="817">
                  <c:v>0.27292921074043941</c:v>
                </c:pt>
                <c:pt idx="818">
                  <c:v>0.27359029759478187</c:v>
                </c:pt>
                <c:pt idx="819">
                  <c:v>0.27139192598822542</c:v>
                </c:pt>
                <c:pt idx="820">
                  <c:v>0.27446234393878371</c:v>
                </c:pt>
                <c:pt idx="821">
                  <c:v>0.26978632478632475</c:v>
                </c:pt>
                <c:pt idx="822">
                  <c:v>0.27301120989563199</c:v>
                </c:pt>
                <c:pt idx="823">
                  <c:v>0.27012274645186041</c:v>
                </c:pt>
                <c:pt idx="824">
                  <c:v>0.25541666666666668</c:v>
                </c:pt>
                <c:pt idx="825">
                  <c:v>0.26238095238095238</c:v>
                </c:pt>
                <c:pt idx="826">
                  <c:v>0.28442060085836907</c:v>
                </c:pt>
                <c:pt idx="827">
                  <c:v>0.29022747952684258</c:v>
                </c:pt>
                <c:pt idx="828">
                  <c:v>0.28766871165644176</c:v>
                </c:pt>
                <c:pt idx="829">
                  <c:v>0.29634819532908702</c:v>
                </c:pt>
                <c:pt idx="830">
                  <c:v>0.29000000000000004</c:v>
                </c:pt>
                <c:pt idx="831">
                  <c:v>0.28704276985743382</c:v>
                </c:pt>
                <c:pt idx="832">
                  <c:v>0.2910236559139785</c:v>
                </c:pt>
                <c:pt idx="833">
                  <c:v>0.27613262342691192</c:v>
                </c:pt>
                <c:pt idx="834">
                  <c:v>0.28896842105263154</c:v>
                </c:pt>
                <c:pt idx="835">
                  <c:v>0.2829275929549902</c:v>
                </c:pt>
                <c:pt idx="836">
                  <c:v>0.28646178092986602</c:v>
                </c:pt>
                <c:pt idx="837">
                  <c:v>0.28608678500986195</c:v>
                </c:pt>
                <c:pt idx="838">
                  <c:v>0.28570926143024616</c:v>
                </c:pt>
                <c:pt idx="839">
                  <c:v>0.28592550790067722</c:v>
                </c:pt>
                <c:pt idx="840">
                  <c:v>0.2863242375601926</c:v>
                </c:pt>
                <c:pt idx="841">
                  <c:v>0.28519866164784607</c:v>
                </c:pt>
                <c:pt idx="842">
                  <c:v>0.28640449438202248</c:v>
                </c:pt>
                <c:pt idx="843">
                  <c:v>0.28784677419354837</c:v>
                </c:pt>
                <c:pt idx="844">
                  <c:v>0.28347791798107252</c:v>
                </c:pt>
                <c:pt idx="845">
                  <c:v>0.27901086113266094</c:v>
                </c:pt>
                <c:pt idx="846">
                  <c:v>0.2801970633693972</c:v>
                </c:pt>
                <c:pt idx="847">
                  <c:v>0.28741706161137442</c:v>
                </c:pt>
                <c:pt idx="848">
                  <c:v>0.28388589599700709</c:v>
                </c:pt>
                <c:pt idx="849">
                  <c:v>0.29514296187683281</c:v>
                </c:pt>
                <c:pt idx="850">
                  <c:v>0.29697814619442348</c:v>
                </c:pt>
                <c:pt idx="851">
                  <c:v>0.29746228239845263</c:v>
                </c:pt>
                <c:pt idx="852">
                  <c:v>0.2963609022556391</c:v>
                </c:pt>
                <c:pt idx="853">
                  <c:v>0.29697145061728397</c:v>
                </c:pt>
                <c:pt idx="854">
                  <c:v>0.2884248496993988</c:v>
                </c:pt>
                <c:pt idx="855">
                  <c:v>0.2886735112936345</c:v>
                </c:pt>
                <c:pt idx="856">
                  <c:v>0.28809762202753442</c:v>
                </c:pt>
                <c:pt idx="857">
                  <c:v>0.28346930193439868</c:v>
                </c:pt>
                <c:pt idx="858">
                  <c:v>0.27466053438458166</c:v>
                </c:pt>
                <c:pt idx="859">
                  <c:v>0.27840311986863714</c:v>
                </c:pt>
                <c:pt idx="860">
                  <c:v>0.28900280336403683</c:v>
                </c:pt>
                <c:pt idx="861">
                  <c:v>0.28383250825082507</c:v>
                </c:pt>
                <c:pt idx="862">
                  <c:v>0.28063280599500418</c:v>
                </c:pt>
                <c:pt idx="863">
                  <c:v>0.28774028193079881</c:v>
                </c:pt>
                <c:pt idx="864">
                  <c:v>0.27795918367346939</c:v>
                </c:pt>
                <c:pt idx="865">
                  <c:v>0.27733395262424526</c:v>
                </c:pt>
                <c:pt idx="866">
                  <c:v>0.27741112123974476</c:v>
                </c:pt>
                <c:pt idx="867">
                  <c:v>0.28947244465379179</c:v>
                </c:pt>
                <c:pt idx="868">
                  <c:v>0.30091566265060238</c:v>
                </c:pt>
                <c:pt idx="869">
                  <c:v>0.29340350877192983</c:v>
                </c:pt>
                <c:pt idx="870">
                  <c:v>0.29815089402529438</c:v>
                </c:pt>
                <c:pt idx="871">
                  <c:v>0.29799816765918458</c:v>
                </c:pt>
                <c:pt idx="872">
                  <c:v>0.30148946135831378</c:v>
                </c:pt>
                <c:pt idx="873">
                  <c:v>0.30050697674418608</c:v>
                </c:pt>
                <c:pt idx="874">
                  <c:v>0.29705440900562852</c:v>
                </c:pt>
                <c:pt idx="875">
                  <c:v>0.29333008288639689</c:v>
                </c:pt>
                <c:pt idx="876">
                  <c:v>0.29643942883463842</c:v>
                </c:pt>
                <c:pt idx="877">
                  <c:v>0.29769431176726013</c:v>
                </c:pt>
                <c:pt idx="878">
                  <c:v>0.28916491375683634</c:v>
                </c:pt>
                <c:pt idx="879">
                  <c:v>0.28742114164904864</c:v>
                </c:pt>
                <c:pt idx="880">
                  <c:v>0.28603773584905656</c:v>
                </c:pt>
                <c:pt idx="881">
                  <c:v>0.28647058823529414</c:v>
                </c:pt>
                <c:pt idx="882">
                  <c:v>0.28044485896269339</c:v>
                </c:pt>
                <c:pt idx="883">
                  <c:v>0.27813646055437102</c:v>
                </c:pt>
                <c:pt idx="884">
                  <c:v>0.28199516324062879</c:v>
                </c:pt>
                <c:pt idx="885">
                  <c:v>0.27086836935166997</c:v>
                </c:pt>
                <c:pt idx="886">
                  <c:v>0.2696355176424971</c:v>
                </c:pt>
                <c:pt idx="887">
                  <c:v>0.28674895556399543</c:v>
                </c:pt>
                <c:pt idx="888">
                  <c:v>0.28772675950319909</c:v>
                </c:pt>
                <c:pt idx="889">
                  <c:v>0.29294653705953827</c:v>
                </c:pt>
                <c:pt idx="890">
                  <c:v>0.28840778607943374</c:v>
                </c:pt>
                <c:pt idx="891">
                  <c:v>0.28704309063893019</c:v>
                </c:pt>
                <c:pt idx="892">
                  <c:v>0.27927577595433462</c:v>
                </c:pt>
                <c:pt idx="893">
                  <c:v>0.27453463203463202</c:v>
                </c:pt>
                <c:pt idx="894">
                  <c:v>0.27061351947097723</c:v>
                </c:pt>
                <c:pt idx="895">
                  <c:v>0.27114955357142856</c:v>
                </c:pt>
                <c:pt idx="896">
                  <c:v>0.27748524203069658</c:v>
                </c:pt>
                <c:pt idx="897">
                  <c:v>0.27507014809041314</c:v>
                </c:pt>
                <c:pt idx="898">
                  <c:v>0.27511128165771298</c:v>
                </c:pt>
                <c:pt idx="899">
                  <c:v>0.27457563183704264</c:v>
                </c:pt>
                <c:pt idx="900">
                  <c:v>0.27195488721804512</c:v>
                </c:pt>
                <c:pt idx="901">
                  <c:v>0.26687671232876714</c:v>
                </c:pt>
                <c:pt idx="902">
                  <c:v>0.25792830188679244</c:v>
                </c:pt>
                <c:pt idx="903">
                  <c:v>0.25997637795275591</c:v>
                </c:pt>
                <c:pt idx="904">
                  <c:v>0.25529576338928855</c:v>
                </c:pt>
                <c:pt idx="905">
                  <c:v>0.25701711491442542</c:v>
                </c:pt>
                <c:pt idx="906">
                  <c:v>0.25600422832980974</c:v>
                </c:pt>
                <c:pt idx="907">
                  <c:v>0.26796092796092796</c:v>
                </c:pt>
                <c:pt idx="908">
                  <c:v>0.25939165009940357</c:v>
                </c:pt>
                <c:pt idx="909">
                  <c:v>0.25337854500616525</c:v>
                </c:pt>
                <c:pt idx="910">
                  <c:v>0.25284653465346535</c:v>
                </c:pt>
                <c:pt idx="911">
                  <c:v>0.25939232814280289</c:v>
                </c:pt>
                <c:pt idx="912">
                  <c:v>0.26053921568627453</c:v>
                </c:pt>
                <c:pt idx="913">
                  <c:v>0.26139508506616255</c:v>
                </c:pt>
                <c:pt idx="914">
                  <c:v>0.26233867813844347</c:v>
                </c:pt>
                <c:pt idx="915">
                  <c:v>0.26983105390185036</c:v>
                </c:pt>
                <c:pt idx="916">
                  <c:v>0.26366406250000002</c:v>
                </c:pt>
                <c:pt idx="917">
                  <c:v>0.25842961757526445</c:v>
                </c:pt>
                <c:pt idx="918">
                  <c:v>0.25402148887183423</c:v>
                </c:pt>
                <c:pt idx="919">
                  <c:v>0.26674315321983716</c:v>
                </c:pt>
                <c:pt idx="920">
                  <c:v>0.26237068965517241</c:v>
                </c:pt>
                <c:pt idx="921">
                  <c:v>0.26703285058283294</c:v>
                </c:pt>
                <c:pt idx="922">
                  <c:v>0.2707535211267606</c:v>
                </c:pt>
                <c:pt idx="923">
                  <c:v>0.26402076620121734</c:v>
                </c:pt>
                <c:pt idx="924">
                  <c:v>0.25707184466019417</c:v>
                </c:pt>
                <c:pt idx="925">
                  <c:v>0.26380249716231557</c:v>
                </c:pt>
                <c:pt idx="926">
                  <c:v>0.26918352059925094</c:v>
                </c:pt>
                <c:pt idx="927">
                  <c:v>0.2709474930911962</c:v>
                </c:pt>
                <c:pt idx="928">
                  <c:v>0.26951421800947867</c:v>
                </c:pt>
                <c:pt idx="929">
                  <c:v>0.27195919938414165</c:v>
                </c:pt>
                <c:pt idx="930">
                  <c:v>0.27774690199023655</c:v>
                </c:pt>
                <c:pt idx="931">
                  <c:v>0.26934637964774949</c:v>
                </c:pt>
                <c:pt idx="932">
                  <c:v>0.25758034026465026</c:v>
                </c:pt>
                <c:pt idx="933">
                  <c:v>0.25465549348230915</c:v>
                </c:pt>
                <c:pt idx="934">
                  <c:v>0.25387561623056504</c:v>
                </c:pt>
                <c:pt idx="935">
                  <c:v>0.25360260336906582</c:v>
                </c:pt>
                <c:pt idx="936">
                  <c:v>0.25907067551737606</c:v>
                </c:pt>
                <c:pt idx="937">
                  <c:v>0.25882846861255498</c:v>
                </c:pt>
                <c:pt idx="938">
                  <c:v>0.26428209459459462</c:v>
                </c:pt>
                <c:pt idx="939">
                  <c:v>0.26214343598055106</c:v>
                </c:pt>
                <c:pt idx="940">
                  <c:v>0.27030504497457958</c:v>
                </c:pt>
                <c:pt idx="941">
                  <c:v>0.27069071373752879</c:v>
                </c:pt>
                <c:pt idx="942">
                  <c:v>0.26739257294429708</c:v>
                </c:pt>
                <c:pt idx="943">
                  <c:v>0.26518973972086007</c:v>
                </c:pt>
                <c:pt idx="944">
                  <c:v>0.26009755178907717</c:v>
                </c:pt>
                <c:pt idx="945">
                  <c:v>0.26192770137524557</c:v>
                </c:pt>
                <c:pt idx="946">
                  <c:v>0.26488619119878604</c:v>
                </c:pt>
                <c:pt idx="947">
                  <c:v>0.26626077182465341</c:v>
                </c:pt>
                <c:pt idx="948">
                  <c:v>0.26095967078189303</c:v>
                </c:pt>
                <c:pt idx="949">
                  <c:v>0.26319756376094405</c:v>
                </c:pt>
                <c:pt idx="950">
                  <c:v>0.25590857999250655</c:v>
                </c:pt>
                <c:pt idx="951">
                  <c:v>0.24663392519833777</c:v>
                </c:pt>
                <c:pt idx="952">
                  <c:v>0.25215770890545314</c:v>
                </c:pt>
                <c:pt idx="953">
                  <c:v>0.2582241575160924</c:v>
                </c:pt>
                <c:pt idx="954">
                  <c:v>0.26072485768500947</c:v>
                </c:pt>
                <c:pt idx="955">
                  <c:v>0.26174079754601226</c:v>
                </c:pt>
                <c:pt idx="956">
                  <c:v>0.26041823662396379</c:v>
                </c:pt>
                <c:pt idx="957">
                  <c:v>0.26641750580945001</c:v>
                </c:pt>
                <c:pt idx="958">
                  <c:v>0.27790067720090289</c:v>
                </c:pt>
                <c:pt idx="959">
                  <c:v>0.27629363940698232</c:v>
                </c:pt>
                <c:pt idx="960">
                  <c:v>0.28225439012814429</c:v>
                </c:pt>
                <c:pt idx="961">
                  <c:v>0.28158641444539984</c:v>
                </c:pt>
                <c:pt idx="962">
                  <c:v>0.2778518821603928</c:v>
                </c:pt>
                <c:pt idx="963">
                  <c:v>0.27575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F9-453B-B191-26FB1374B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452467"/>
        <c:axId val="594354626"/>
      </c:scatterChart>
      <c:valAx>
        <c:axId val="10504524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594354626"/>
        <c:crosses val="autoZero"/>
        <c:crossBetween val="midCat"/>
      </c:valAx>
      <c:valAx>
        <c:axId val="594354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5045246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0">
                <a:solidFill>
                  <a:srgbClr val="000000"/>
                </a:solidFill>
                <a:latin typeface="Roboto"/>
              </a:defRPr>
            </a:pPr>
            <a:r>
              <a:rPr sz="1200" b="0">
                <a:solidFill>
                  <a:srgbClr val="000000"/>
                </a:solidFill>
                <a:latin typeface="Roboto"/>
              </a:rPr>
              <a:t>RES Installed capacity (MW) break up (March-2018)		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'Installed capacity'!$M$4:$M$5</c:f>
              <c:strCache>
                <c:ptCount val="2"/>
                <c:pt idx="1">
                  <c:v>SmallHydroPower</c:v>
                </c:pt>
              </c:strCache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'Installed capacity'!$M$6</c:f>
              <c:numCache>
                <c:formatCode>0</c:formatCode>
                <c:ptCount val="1"/>
                <c:pt idx="0">
                  <c:v>4485.8100000000004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4C4-41B5-9AA8-5D1F981A0BA5}"/>
            </c:ext>
          </c:extLst>
        </c:ser>
        <c:ser>
          <c:idx val="1"/>
          <c:order val="1"/>
          <c:tx>
            <c:strRef>
              <c:f>'Installed capacity'!$N$4:$N$5</c:f>
              <c:strCache>
                <c:ptCount val="2"/>
                <c:pt idx="1">
                  <c:v>WindPower</c:v>
                </c:pt>
              </c:strCache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'Installed capacity'!$N$6</c:f>
              <c:numCache>
                <c:formatCode>0</c:formatCode>
                <c:ptCount val="1"/>
                <c:pt idx="0">
                  <c:v>34046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4C4-41B5-9AA8-5D1F981A0BA5}"/>
            </c:ext>
          </c:extLst>
        </c:ser>
        <c:ser>
          <c:idx val="2"/>
          <c:order val="2"/>
          <c:tx>
            <c:strRef>
              <c:f>'Installed capacity'!$O$4:$O$5</c:f>
              <c:strCache>
                <c:ptCount val="2"/>
                <c:pt idx="0">
                  <c:v>Bio-Power</c:v>
                </c:pt>
                <c:pt idx="1">
                  <c:v>BM Power/Congen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'Installed capacity'!$O$6</c:f>
              <c:numCache>
                <c:formatCode>0</c:formatCode>
                <c:ptCount val="1"/>
                <c:pt idx="0">
                  <c:v>8700.7999999999993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4C4-41B5-9AA8-5D1F981A0BA5}"/>
            </c:ext>
          </c:extLst>
        </c:ser>
        <c:ser>
          <c:idx val="3"/>
          <c:order val="3"/>
          <c:tx>
            <c:strRef>
              <c:f>'Installed capacity'!$P$4:$P$5</c:f>
              <c:strCache>
                <c:ptCount val="2"/>
                <c:pt idx="0">
                  <c:v>Bio-Power</c:v>
                </c:pt>
                <c:pt idx="1">
                  <c:v>Waste to Energy</c:v>
                </c:pt>
              </c:strCache>
            </c:strRef>
          </c:tx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'Installed capacity'!$P$6</c:f>
              <c:numCache>
                <c:formatCode>0</c:formatCode>
                <c:ptCount val="1"/>
                <c:pt idx="0">
                  <c:v>138.30000000000001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4C4-41B5-9AA8-5D1F981A0BA5}"/>
            </c:ext>
          </c:extLst>
        </c:ser>
        <c:ser>
          <c:idx val="4"/>
          <c:order val="4"/>
          <c:tx>
            <c:strRef>
              <c:f>'Installed capacity'!$Q$4:$Q$5</c:f>
              <c:strCache>
                <c:ptCount val="2"/>
                <c:pt idx="0">
                  <c:v>Bio-Power</c:v>
                </c:pt>
                <c:pt idx="1">
                  <c:v>SolarPower</c:v>
                </c:pt>
              </c:strCache>
            </c:strRef>
          </c:tx>
          <c:spPr>
            <a:solidFill>
              <a:srgbClr val="FFD966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'Installed capacity'!$Q$6</c:f>
              <c:numCache>
                <c:formatCode>0</c:formatCode>
                <c:ptCount val="1"/>
                <c:pt idx="0">
                  <c:v>21651.48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74C4-41B5-9AA8-5D1F981A0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1332617"/>
        <c:axId val="401424063"/>
      </c:barChart>
      <c:catAx>
        <c:axId val="5613326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401424063"/>
        <c:crosses val="autoZero"/>
        <c:auto val="1"/>
        <c:lblAlgn val="ctr"/>
        <c:lblOffset val="100"/>
        <c:noMultiLvlLbl val="1"/>
      </c:catAx>
      <c:valAx>
        <c:axId val="4014240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561332617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Installed capacity CEA report April-2018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'Installed capacity'!$C$38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'Installed capacity'!$B$39:$B$41</c:f>
              <c:strCache>
                <c:ptCount val="3"/>
                <c:pt idx="0">
                  <c:v>STATE SECTOR</c:v>
                </c:pt>
                <c:pt idx="1">
                  <c:v>PVT SECTOR</c:v>
                </c:pt>
                <c:pt idx="2">
                  <c:v>CENTRAL SECTOR</c:v>
                </c:pt>
              </c:strCache>
            </c:strRef>
          </c:cat>
          <c:val>
            <c:numRef>
              <c:f>'Installed capacity'!$C$39:$C$41</c:f>
              <c:numCache>
                <c:formatCode>0</c:formatCode>
                <c:ptCount val="3"/>
                <c:pt idx="0">
                  <c:v>64456.5</c:v>
                </c:pt>
                <c:pt idx="1">
                  <c:v>75546</c:v>
                </c:pt>
                <c:pt idx="2">
                  <c:v>56955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2E-4994-8528-7A0865BD0D4C}"/>
            </c:ext>
          </c:extLst>
        </c:ser>
        <c:ser>
          <c:idx val="1"/>
          <c:order val="1"/>
          <c:tx>
            <c:strRef>
              <c:f>'Installed capacity'!$D$38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'Installed capacity'!$B$39:$B$41</c:f>
              <c:strCache>
                <c:ptCount val="3"/>
                <c:pt idx="0">
                  <c:v>STATE SECTOR</c:v>
                </c:pt>
                <c:pt idx="1">
                  <c:v>PVT SECTOR</c:v>
                </c:pt>
                <c:pt idx="2">
                  <c:v>CENTRAL SECTOR</c:v>
                </c:pt>
              </c:strCache>
            </c:strRef>
          </c:cat>
          <c:val>
            <c:numRef>
              <c:f>'Installed capacity'!$D$39:$D$41</c:f>
              <c:numCache>
                <c:formatCode>0</c:formatCode>
                <c:ptCount val="3"/>
                <c:pt idx="0">
                  <c:v>7078.95</c:v>
                </c:pt>
                <c:pt idx="1">
                  <c:v>10580.6</c:v>
                </c:pt>
                <c:pt idx="2">
                  <c:v>7237.91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2E-4994-8528-7A0865BD0D4C}"/>
            </c:ext>
          </c:extLst>
        </c:ser>
        <c:ser>
          <c:idx val="2"/>
          <c:order val="2"/>
          <c:tx>
            <c:strRef>
              <c:f>'Installed capacity'!$E$38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'Installed capacity'!$B$39:$B$41</c:f>
              <c:strCache>
                <c:ptCount val="3"/>
                <c:pt idx="0">
                  <c:v>STATE SECTOR</c:v>
                </c:pt>
                <c:pt idx="1">
                  <c:v>PVT SECTOR</c:v>
                </c:pt>
                <c:pt idx="2">
                  <c:v>CENTRAL SECTOR</c:v>
                </c:pt>
              </c:strCache>
            </c:strRef>
          </c:cat>
          <c:val>
            <c:numRef>
              <c:f>'Installed capacity'!$E$39:$E$41</c:f>
              <c:numCache>
                <c:formatCode>0</c:formatCode>
                <c:ptCount val="3"/>
                <c:pt idx="0">
                  <c:v>363.93</c:v>
                </c:pt>
                <c:pt idx="1">
                  <c:v>473.7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92E-4994-8528-7A0865BD0D4C}"/>
            </c:ext>
          </c:extLst>
        </c:ser>
        <c:ser>
          <c:idx val="3"/>
          <c:order val="3"/>
          <c:tx>
            <c:strRef>
              <c:f>'Installed capacity'!$F$38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'Installed capacity'!$B$39:$B$41</c:f>
              <c:strCache>
                <c:ptCount val="3"/>
                <c:pt idx="0">
                  <c:v>STATE SECTOR</c:v>
                </c:pt>
                <c:pt idx="1">
                  <c:v>PVT SECTOR</c:v>
                </c:pt>
                <c:pt idx="2">
                  <c:v>CENTRAL SECTOR</c:v>
                </c:pt>
              </c:strCache>
            </c:strRef>
          </c:cat>
          <c:val>
            <c:numRef>
              <c:f>'Installed capacity'!$F$39:$F$41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6780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92E-4994-8528-7A0865BD0D4C}"/>
            </c:ext>
          </c:extLst>
        </c:ser>
        <c:ser>
          <c:idx val="4"/>
          <c:order val="4"/>
          <c:tx>
            <c:strRef>
              <c:f>'Installed capacity'!$G$38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00FFFF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'Installed capacity'!$B$39:$B$41</c:f>
              <c:strCache>
                <c:ptCount val="3"/>
                <c:pt idx="0">
                  <c:v>STATE SECTOR</c:v>
                </c:pt>
                <c:pt idx="1">
                  <c:v>PVT SECTOR</c:v>
                </c:pt>
                <c:pt idx="2">
                  <c:v>CENTRAL SECTOR</c:v>
                </c:pt>
              </c:strCache>
            </c:strRef>
          </c:cat>
          <c:val>
            <c:numRef>
              <c:f>'Installed capacity'!$G$39:$G$41</c:f>
              <c:numCache>
                <c:formatCode>0</c:formatCode>
                <c:ptCount val="3"/>
                <c:pt idx="0">
                  <c:v>29858</c:v>
                </c:pt>
                <c:pt idx="1">
                  <c:v>3394</c:v>
                </c:pt>
                <c:pt idx="2">
                  <c:v>12041.42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92E-4994-8528-7A0865BD0D4C}"/>
            </c:ext>
          </c:extLst>
        </c:ser>
        <c:ser>
          <c:idx val="5"/>
          <c:order val="5"/>
          <c:tx>
            <c:strRef>
              <c:f>'Installed capacity'!$H$38</c:f>
              <c:strCache>
                <c:ptCount val="1"/>
                <c:pt idx="0">
                  <c:v>RES</c:v>
                </c:pt>
              </c:strCache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'Installed capacity'!$B$39:$B$41</c:f>
              <c:strCache>
                <c:ptCount val="3"/>
                <c:pt idx="0">
                  <c:v>STATE SECTOR</c:v>
                </c:pt>
                <c:pt idx="1">
                  <c:v>PVT SECTOR</c:v>
                </c:pt>
                <c:pt idx="2">
                  <c:v>CENTRAL SECTOR</c:v>
                </c:pt>
              </c:strCache>
            </c:strRef>
          </c:cat>
          <c:val>
            <c:numRef>
              <c:f>'Installed capacity'!$H$39:$H$41</c:f>
              <c:numCache>
                <c:formatCode>0</c:formatCode>
                <c:ptCount val="3"/>
                <c:pt idx="0">
                  <c:v>2003.37</c:v>
                </c:pt>
                <c:pt idx="1">
                  <c:v>65516.72</c:v>
                </c:pt>
                <c:pt idx="2">
                  <c:v>1502.3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D92E-4994-8528-7A0865BD0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2641438"/>
        <c:axId val="314514245"/>
      </c:barChart>
      <c:catAx>
        <c:axId val="322641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Ownership/Sector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314514245"/>
        <c:crosses val="autoZero"/>
        <c:auto val="1"/>
        <c:lblAlgn val="ctr"/>
        <c:lblOffset val="100"/>
        <c:noMultiLvlLbl val="1"/>
      </c:catAx>
      <c:valAx>
        <c:axId val="314514245"/>
        <c:scaling>
          <c:orientation val="minMax"/>
          <c:max val="16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32264143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121</xdr:row>
      <xdr:rowOff>104775</xdr:rowOff>
    </xdr:from>
    <xdr:ext cx="5838825" cy="26574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0</xdr:colOff>
      <xdr:row>136</xdr:row>
      <xdr:rowOff>0</xdr:rowOff>
    </xdr:from>
    <xdr:ext cx="7400925" cy="27432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304800</xdr:colOff>
      <xdr:row>0</xdr:row>
      <xdr:rowOff>9525</xdr:rowOff>
    </xdr:from>
    <xdr:ext cx="5715000" cy="3533775"/>
    <xdr:graphicFrame macro="">
      <xdr:nvGraphicFramePr>
        <xdr:cNvPr id="35" name="Chart 35" title="Chart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304800</xdr:colOff>
      <xdr:row>19</xdr:row>
      <xdr:rowOff>57150</xdr:rowOff>
    </xdr:from>
    <xdr:ext cx="5715000" cy="3533775"/>
    <xdr:graphicFrame macro="">
      <xdr:nvGraphicFramePr>
        <xdr:cNvPr id="36" name="Chart 36" title="Chart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114300</xdr:colOff>
      <xdr:row>10</xdr:row>
      <xdr:rowOff>9525</xdr:rowOff>
    </xdr:from>
    <xdr:ext cx="4648200" cy="2790825"/>
    <xdr:graphicFrame macro="">
      <xdr:nvGraphicFramePr>
        <xdr:cNvPr id="47" name="Chart 47" title="Chart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43</xdr:row>
      <xdr:rowOff>95250</xdr:rowOff>
    </xdr:from>
    <xdr:ext cx="5467350" cy="3009900"/>
    <xdr:graphicFrame macro="">
      <xdr:nvGraphicFramePr>
        <xdr:cNvPr id="48" name="Chart 48" title="Chart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3.7.131.201/wbes_test/Report/URSBreakUp" TargetMode="External"/><Relationship Id="rId1" Type="http://schemas.openxmlformats.org/officeDocument/2006/relationships/hyperlink" Target="http://103.7.130.121/wbes/ReportFullSchedu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/>
  </sheetViews>
  <sheetFormatPr defaultColWidth="17.33203125" defaultRowHeight="15" customHeight="1"/>
  <cols>
    <col min="1" max="1" width="0.109375" customWidth="1"/>
    <col min="2" max="2" width="16.109375" hidden="1" customWidth="1"/>
    <col min="3" max="3" width="17" customWidth="1"/>
    <col min="4" max="4" width="13.88671875" customWidth="1"/>
    <col min="5" max="6" width="12.5546875" customWidth="1"/>
    <col min="7" max="7" width="14.6640625" customWidth="1"/>
    <col min="8" max="10" width="12.5546875" customWidth="1"/>
    <col min="11" max="11" width="16.44140625" customWidth="1"/>
    <col min="12" max="12" width="16.33203125" customWidth="1"/>
    <col min="13" max="15" width="12.5546875" customWidth="1"/>
    <col min="16" max="16" width="19.33203125" customWidth="1"/>
    <col min="17" max="26" width="12.5546875" customWidth="1"/>
  </cols>
  <sheetData>
    <row r="1" spans="1:16" ht="14.4">
      <c r="C1" s="11" t="s">
        <v>6</v>
      </c>
    </row>
    <row r="2" spans="1:16" ht="14.4">
      <c r="K2" s="12"/>
      <c r="O2" s="13" t="s">
        <v>7</v>
      </c>
      <c r="P2" s="14" t="s">
        <v>8</v>
      </c>
    </row>
    <row r="3" spans="1:16" ht="14.4">
      <c r="C3" s="15" t="s">
        <v>9</v>
      </c>
      <c r="D3" s="5" t="e">
        <f t="shared" ref="D3:K3" si="0">D13-D14</f>
        <v>#REF!</v>
      </c>
      <c r="E3" s="5" t="e">
        <f t="shared" si="0"/>
        <v>#REF!</v>
      </c>
      <c r="F3" s="5" t="e">
        <f t="shared" si="0"/>
        <v>#REF!</v>
      </c>
      <c r="G3" s="5" t="e">
        <f t="shared" si="0"/>
        <v>#REF!</v>
      </c>
      <c r="H3" s="5" t="e">
        <f t="shared" si="0"/>
        <v>#REF!</v>
      </c>
      <c r="I3" s="5" t="e">
        <f t="shared" si="0"/>
        <v>#REF!</v>
      </c>
      <c r="J3" s="5" t="e">
        <f t="shared" si="0"/>
        <v>#REF!</v>
      </c>
      <c r="K3" s="5" t="e">
        <f t="shared" si="0"/>
        <v>#REF!</v>
      </c>
      <c r="L3" s="16" t="e">
        <f t="shared" ref="L3:L4" si="1">SUM(D3:K3)</f>
        <v>#REF!</v>
      </c>
      <c r="M3" s="16" t="e">
        <f t="shared" ref="M3:M4" si="2">SUM(D3:K3)</f>
        <v>#REF!</v>
      </c>
      <c r="O3" t="s">
        <v>10</v>
      </c>
      <c r="P3" s="17" t="s">
        <v>11</v>
      </c>
    </row>
    <row r="4" spans="1:16" ht="14.4">
      <c r="C4" s="8" t="s">
        <v>12</v>
      </c>
      <c r="D4" s="18" t="e">
        <f t="shared" ref="D4:K4" si="3">D7-D8</f>
        <v>#REF!</v>
      </c>
      <c r="E4" s="19" t="e">
        <f t="shared" si="3"/>
        <v>#REF!</v>
      </c>
      <c r="F4" s="19" t="e">
        <f t="shared" si="3"/>
        <v>#REF!</v>
      </c>
      <c r="G4" s="19" t="e">
        <f t="shared" si="3"/>
        <v>#REF!</v>
      </c>
      <c r="H4" s="19" t="e">
        <f t="shared" si="3"/>
        <v>#REF!</v>
      </c>
      <c r="I4" s="18" t="e">
        <f t="shared" si="3"/>
        <v>#REF!</v>
      </c>
      <c r="J4" s="19" t="e">
        <f t="shared" si="3"/>
        <v>#REF!</v>
      </c>
      <c r="K4" s="19" t="e">
        <f t="shared" si="3"/>
        <v>#REF!</v>
      </c>
      <c r="L4" s="18" t="e">
        <f t="shared" si="1"/>
        <v>#REF!</v>
      </c>
      <c r="M4" s="16" t="e">
        <f t="shared" si="2"/>
        <v>#REF!</v>
      </c>
    </row>
    <row r="5" spans="1:16" ht="14.4">
      <c r="A5" s="20">
        <v>1</v>
      </c>
      <c r="B5" s="21" t="s">
        <v>13</v>
      </c>
      <c r="C5" s="22" t="s">
        <v>14</v>
      </c>
      <c r="D5" s="23"/>
      <c r="E5" s="23"/>
      <c r="F5" s="24"/>
      <c r="G5" s="24"/>
      <c r="H5" s="24"/>
      <c r="I5" s="24"/>
      <c r="J5" s="24"/>
      <c r="K5" s="24"/>
    </row>
    <row r="6" spans="1:16" ht="14.4">
      <c r="A6" s="25">
        <v>2</v>
      </c>
      <c r="B6" s="26" t="s">
        <v>15</v>
      </c>
      <c r="C6" s="27" t="s">
        <v>13</v>
      </c>
      <c r="D6" s="28" t="s">
        <v>16</v>
      </c>
      <c r="E6" s="28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29" t="s">
        <v>22</v>
      </c>
      <c r="K6" s="29" t="s">
        <v>23</v>
      </c>
      <c r="M6" s="30" t="s">
        <v>13</v>
      </c>
    </row>
    <row r="7" spans="1:16" ht="15.75" customHeight="1">
      <c r="A7" s="25">
        <v>3</v>
      </c>
      <c r="B7" s="26" t="s">
        <v>24</v>
      </c>
      <c r="C7" s="31" t="s">
        <v>25</v>
      </c>
      <c r="D7" s="32" t="e">
        <f>DGET(DBASE,2,CRIT1)</f>
        <v>#REF!</v>
      </c>
      <c r="E7" s="32" t="e">
        <f>DGET(DBASE,3,CRIT1)</f>
        <v>#REF!</v>
      </c>
      <c r="F7" s="32" t="e">
        <f>DGET(DBASE,6,CRIT1)</f>
        <v>#REF!</v>
      </c>
      <c r="G7" s="32" t="e">
        <f>DGET(DBASE,11,CRIT1)</f>
        <v>#REF!</v>
      </c>
      <c r="H7" s="32" t="e">
        <f>DGET(DBASE,12,CRIT1)</f>
        <v>#REF!</v>
      </c>
      <c r="I7" s="32" t="e">
        <f>DGET(DBASE,19,CRIT1)</f>
        <v>#REF!</v>
      </c>
      <c r="J7" s="32" t="e">
        <f>DGET(DBASE,20,CRIT1)</f>
        <v>#REF!</v>
      </c>
      <c r="K7" s="32" t="e">
        <f>DGET(DBASE,14,CRIT1)</f>
        <v>#REF!</v>
      </c>
      <c r="L7" s="15"/>
      <c r="M7" s="12">
        <f ca="1">TODAY()-2</f>
        <v>45760</v>
      </c>
      <c r="N7" s="33" t="s">
        <v>26</v>
      </c>
    </row>
    <row r="8" spans="1:16" ht="15.75" customHeight="1">
      <c r="A8" s="25">
        <v>4</v>
      </c>
      <c r="B8" s="26" t="s">
        <v>27</v>
      </c>
      <c r="C8" s="34" t="s">
        <v>28</v>
      </c>
      <c r="D8" s="35" t="e">
        <f>DGET(DBASE,2,CRIT)</f>
        <v>#REF!</v>
      </c>
      <c r="E8" s="35" t="e">
        <f>DGET(DBASE,3,CRIT)</f>
        <v>#REF!</v>
      </c>
      <c r="F8" s="35" t="e">
        <f>DGET(DBASE,6,CRIT)</f>
        <v>#REF!</v>
      </c>
      <c r="G8" s="35" t="e">
        <f>DGET(DBASE,11,CRIT)</f>
        <v>#REF!</v>
      </c>
      <c r="H8" s="35" t="e">
        <f>DGET(DBASE,12,CRIT)</f>
        <v>#REF!</v>
      </c>
      <c r="I8" s="35" t="e">
        <f>DGET(DBASE,19,CRIT)</f>
        <v>#REF!</v>
      </c>
      <c r="J8" s="35" t="e">
        <f>DGET(DBASE,20,CRIT)</f>
        <v>#REF!</v>
      </c>
      <c r="K8" s="35" t="e">
        <f>DGET(DBASE,14,CRIT)</f>
        <v>#REF!</v>
      </c>
      <c r="L8" s="15"/>
      <c r="M8" s="30" t="s">
        <v>13</v>
      </c>
      <c r="O8" s="13" t="s">
        <v>29</v>
      </c>
    </row>
    <row r="9" spans="1:16" ht="15.75" customHeight="1">
      <c r="A9" s="25">
        <v>5</v>
      </c>
      <c r="B9" s="26" t="s">
        <v>30</v>
      </c>
      <c r="C9" s="36" t="s">
        <v>31</v>
      </c>
      <c r="D9" s="37" t="e">
        <f t="shared" ref="D9:K9" si="4">D13/D7</f>
        <v>#REF!</v>
      </c>
      <c r="E9" s="37" t="e">
        <f t="shared" si="4"/>
        <v>#REF!</v>
      </c>
      <c r="F9" s="37" t="e">
        <f t="shared" si="4"/>
        <v>#REF!</v>
      </c>
      <c r="G9" s="37" t="e">
        <f t="shared" si="4"/>
        <v>#REF!</v>
      </c>
      <c r="H9" s="37" t="e">
        <f t="shared" si="4"/>
        <v>#REF!</v>
      </c>
      <c r="I9" s="37" t="e">
        <f t="shared" si="4"/>
        <v>#REF!</v>
      </c>
      <c r="J9" s="37" t="e">
        <f t="shared" si="4"/>
        <v>#REF!</v>
      </c>
      <c r="K9" s="37" t="e">
        <f t="shared" si="4"/>
        <v>#REF!</v>
      </c>
      <c r="L9" s="15"/>
      <c r="M9" s="12">
        <f ca="1">M7-365</f>
        <v>45395</v>
      </c>
      <c r="N9" s="38" t="s">
        <v>32</v>
      </c>
    </row>
    <row r="10" spans="1:16" ht="15.75" customHeight="1">
      <c r="A10" s="25">
        <v>6</v>
      </c>
      <c r="B10" s="26" t="s">
        <v>33</v>
      </c>
      <c r="C10" s="31" t="s">
        <v>34</v>
      </c>
      <c r="D10" s="39" t="e">
        <f>DGET(DBASE,23,CRIT1)</f>
        <v>#REF!</v>
      </c>
      <c r="E10" s="39" t="e">
        <f>DGET(DBASE,24,CRIT1)</f>
        <v>#REF!</v>
      </c>
      <c r="F10" s="39" t="e">
        <f>DGET(DBASE,27,CRIT1)</f>
        <v>#REF!</v>
      </c>
      <c r="G10" s="39" t="e">
        <f>DGET(DBASE,32,CRIT1)</f>
        <v>#REF!</v>
      </c>
      <c r="H10" s="39" t="e">
        <f>DGET(DBASE,33,CRIT1)</f>
        <v>#REF!</v>
      </c>
      <c r="I10" s="39" t="e">
        <f>DGET(DBASE,40,CRIT1)</f>
        <v>#REF!</v>
      </c>
      <c r="J10" s="39" t="e">
        <f>DGET(DBASE,41,CRIT1)</f>
        <v>#REF!</v>
      </c>
      <c r="K10" s="39" t="e">
        <f>DGET(DBASE,35,CRIT1)</f>
        <v>#REF!</v>
      </c>
    </row>
    <row r="11" spans="1:16" ht="15.75" customHeight="1">
      <c r="A11" s="25">
        <v>7</v>
      </c>
      <c r="B11" s="26" t="s">
        <v>35</v>
      </c>
      <c r="C11" s="34" t="s">
        <v>36</v>
      </c>
      <c r="D11" s="35" t="e">
        <f>DGET(DBASE,23,CRIT)</f>
        <v>#REF!</v>
      </c>
      <c r="E11" s="35" t="e">
        <f>DGET(DBASE,24,CRIT)</f>
        <v>#REF!</v>
      </c>
      <c r="F11" s="35" t="e">
        <f>DGET(DBASE,27,CRIT)</f>
        <v>#REF!</v>
      </c>
      <c r="G11" s="35" t="e">
        <f>DGET(DBASE,32,CRIT)</f>
        <v>#REF!</v>
      </c>
      <c r="H11" s="35" t="e">
        <f>DGET(DBASE,33,CRIT)</f>
        <v>#REF!</v>
      </c>
      <c r="I11" s="35" t="e">
        <f>DGET(DBASE,40,CRIT)</f>
        <v>#REF!</v>
      </c>
      <c r="J11" s="35" t="e">
        <f>DGET(DBASE,41,CRIT)</f>
        <v>#REF!</v>
      </c>
      <c r="K11" s="35" t="e">
        <f>DGET(DBASE,35,CRIT)</f>
        <v>#REF!</v>
      </c>
    </row>
    <row r="12" spans="1:16" ht="15.75" customHeight="1">
      <c r="A12" s="25">
        <v>8</v>
      </c>
      <c r="B12" s="26" t="s">
        <v>37</v>
      </c>
      <c r="C12" s="34" t="s">
        <v>38</v>
      </c>
      <c r="D12" s="18" t="e">
        <f t="shared" ref="D12:K12" si="5">D10-D11</f>
        <v>#REF!</v>
      </c>
      <c r="E12" s="18" t="e">
        <f t="shared" si="5"/>
        <v>#REF!</v>
      </c>
      <c r="F12" s="18" t="e">
        <f t="shared" si="5"/>
        <v>#REF!</v>
      </c>
      <c r="G12" s="18" t="e">
        <f t="shared" si="5"/>
        <v>#REF!</v>
      </c>
      <c r="H12" s="18" t="e">
        <f t="shared" si="5"/>
        <v>#REF!</v>
      </c>
      <c r="I12" s="18" t="e">
        <f t="shared" si="5"/>
        <v>#REF!</v>
      </c>
      <c r="J12" s="18" t="e">
        <f t="shared" si="5"/>
        <v>#REF!</v>
      </c>
      <c r="K12" s="18" t="e">
        <f t="shared" si="5"/>
        <v>#REF!</v>
      </c>
      <c r="L12" s="18" t="e">
        <f t="shared" ref="L12:L14" si="6">SUM(D12:K12)</f>
        <v>#REF!</v>
      </c>
    </row>
    <row r="13" spans="1:16" ht="15.75" customHeight="1">
      <c r="A13" s="25">
        <v>9</v>
      </c>
      <c r="B13" s="26" t="s">
        <v>39</v>
      </c>
      <c r="C13" s="31" t="s">
        <v>40</v>
      </c>
      <c r="D13" s="40" t="e">
        <f t="shared" ref="D13:K13" si="7">D7-D10</f>
        <v>#REF!</v>
      </c>
      <c r="E13" s="40" t="e">
        <f t="shared" si="7"/>
        <v>#REF!</v>
      </c>
      <c r="F13" s="40" t="e">
        <f t="shared" si="7"/>
        <v>#REF!</v>
      </c>
      <c r="G13" s="40" t="e">
        <f t="shared" si="7"/>
        <v>#REF!</v>
      </c>
      <c r="H13" s="40" t="e">
        <f t="shared" si="7"/>
        <v>#REF!</v>
      </c>
      <c r="I13" s="40" t="e">
        <f t="shared" si="7"/>
        <v>#REF!</v>
      </c>
      <c r="J13" s="40" t="e">
        <f t="shared" si="7"/>
        <v>#REF!</v>
      </c>
      <c r="K13" s="40" t="e">
        <f t="shared" si="7"/>
        <v>#REF!</v>
      </c>
      <c r="L13" s="18" t="e">
        <f t="shared" si="6"/>
        <v>#REF!</v>
      </c>
    </row>
    <row r="14" spans="1:16" ht="15.75" customHeight="1">
      <c r="A14" s="25">
        <v>10</v>
      </c>
      <c r="B14" s="26" t="s">
        <v>41</v>
      </c>
      <c r="C14" s="34" t="s">
        <v>42</v>
      </c>
      <c r="D14" s="40" t="e">
        <f t="shared" ref="D14:K14" si="8">D8-D11</f>
        <v>#REF!</v>
      </c>
      <c r="E14" s="40" t="e">
        <f t="shared" si="8"/>
        <v>#REF!</v>
      </c>
      <c r="F14" s="40" t="e">
        <f t="shared" si="8"/>
        <v>#REF!</v>
      </c>
      <c r="G14" s="40" t="e">
        <f t="shared" si="8"/>
        <v>#REF!</v>
      </c>
      <c r="H14" s="40" t="e">
        <f t="shared" si="8"/>
        <v>#REF!</v>
      </c>
      <c r="I14" s="40" t="e">
        <f t="shared" si="8"/>
        <v>#REF!</v>
      </c>
      <c r="J14" s="40" t="e">
        <f t="shared" si="8"/>
        <v>#REF!</v>
      </c>
      <c r="K14" s="40" t="e">
        <f t="shared" si="8"/>
        <v>#REF!</v>
      </c>
      <c r="L14" s="18" t="e">
        <f t="shared" si="6"/>
        <v>#REF!</v>
      </c>
    </row>
    <row r="15" spans="1:16" ht="14.4">
      <c r="A15" s="25">
        <v>11</v>
      </c>
      <c r="B15" s="26" t="s">
        <v>43</v>
      </c>
      <c r="C15" s="41"/>
      <c r="D15" s="42" t="e">
        <f t="shared" ref="D15:K15" si="9">D13/$C$37</f>
        <v>#REF!</v>
      </c>
      <c r="E15" s="42" t="e">
        <f t="shared" si="9"/>
        <v>#REF!</v>
      </c>
      <c r="F15" s="42" t="e">
        <f t="shared" si="9"/>
        <v>#REF!</v>
      </c>
      <c r="G15" s="42" t="e">
        <f t="shared" si="9"/>
        <v>#REF!</v>
      </c>
      <c r="H15" s="42" t="e">
        <f t="shared" si="9"/>
        <v>#REF!</v>
      </c>
      <c r="I15" s="42" t="e">
        <f t="shared" si="9"/>
        <v>#REF!</v>
      </c>
      <c r="J15" s="42" t="e">
        <f t="shared" si="9"/>
        <v>#REF!</v>
      </c>
      <c r="K15" s="42" t="e">
        <f t="shared" si="9"/>
        <v>#REF!</v>
      </c>
      <c r="L15" s="15"/>
    </row>
    <row r="16" spans="1:16" ht="14.4">
      <c r="A16" s="25">
        <v>12</v>
      </c>
      <c r="B16" s="26" t="s">
        <v>44</v>
      </c>
      <c r="C16" s="43" t="s">
        <v>45</v>
      </c>
      <c r="D16" s="44" t="e">
        <f t="shared" ref="D16:L16" si="10">D18-D19</f>
        <v>#REF!</v>
      </c>
      <c r="E16" s="44" t="e">
        <f t="shared" si="10"/>
        <v>#REF!</v>
      </c>
      <c r="F16" s="44" t="e">
        <f t="shared" si="10"/>
        <v>#REF!</v>
      </c>
      <c r="G16" s="44" t="e">
        <f t="shared" si="10"/>
        <v>#REF!</v>
      </c>
      <c r="H16" s="44" t="e">
        <f t="shared" si="10"/>
        <v>#REF!</v>
      </c>
      <c r="I16" s="44" t="e">
        <f t="shared" si="10"/>
        <v>#REF!</v>
      </c>
      <c r="J16" s="44" t="e">
        <f t="shared" si="10"/>
        <v>#REF!</v>
      </c>
      <c r="K16" s="44" t="e">
        <f t="shared" si="10"/>
        <v>#REF!</v>
      </c>
      <c r="L16" s="44" t="e">
        <f t="shared" si="10"/>
        <v>#REF!</v>
      </c>
      <c r="M16" s="13" t="s">
        <v>46</v>
      </c>
      <c r="N16" s="45" t="e">
        <f>SUM(D16:L16)</f>
        <v>#REF!</v>
      </c>
    </row>
    <row r="17" spans="1:15" ht="14.4">
      <c r="A17" s="25">
        <v>13</v>
      </c>
      <c r="B17" s="26" t="s">
        <v>47</v>
      </c>
      <c r="C17" s="29" t="s">
        <v>13</v>
      </c>
      <c r="D17" s="28" t="s">
        <v>48</v>
      </c>
      <c r="E17" s="28" t="s">
        <v>49</v>
      </c>
      <c r="F17" s="28" t="s">
        <v>50</v>
      </c>
      <c r="G17" s="28" t="s">
        <v>51</v>
      </c>
      <c r="H17" s="28" t="s">
        <v>52</v>
      </c>
      <c r="I17" s="28" t="s">
        <v>53</v>
      </c>
      <c r="J17" s="28" t="s">
        <v>54</v>
      </c>
      <c r="K17" s="28" t="s">
        <v>55</v>
      </c>
      <c r="L17" s="28" t="s">
        <v>56</v>
      </c>
    </row>
    <row r="18" spans="1:15" ht="15.75" customHeight="1">
      <c r="A18" s="25">
        <v>14</v>
      </c>
      <c r="B18" s="26" t="s">
        <v>57</v>
      </c>
      <c r="C18" s="31" t="s">
        <v>25</v>
      </c>
      <c r="D18" s="35" t="e">
        <f>DGET(DBASE,4,CRIT1)</f>
        <v>#REF!</v>
      </c>
      <c r="E18" s="35" t="e">
        <f>DGET(DBASE,5,CRIT1)</f>
        <v>#REF!</v>
      </c>
      <c r="F18" s="35" t="e">
        <f>DGET(DBASE,7,CRIT1)</f>
        <v>#REF!</v>
      </c>
      <c r="G18" s="35" t="e">
        <f>DGET(DBASE,8,CRIT1)</f>
        <v>#REF!</v>
      </c>
      <c r="H18" s="35" t="e">
        <f>DGET(DBASE,9,CRIT1)</f>
        <v>#REF!</v>
      </c>
      <c r="I18" s="35" t="e">
        <f>DGET(DBASE,18,CRIT1)</f>
        <v>#REF!</v>
      </c>
      <c r="J18" s="35" t="e">
        <f>DGET(DBASE,21,CRIT1)</f>
        <v>#REF!</v>
      </c>
      <c r="K18" s="35" t="e">
        <f>DGET(DBASE,13,CRIT1)</f>
        <v>#REF!</v>
      </c>
      <c r="L18" s="35" t="e">
        <f>DGET(DBASE,10,CRIT1)</f>
        <v>#REF!</v>
      </c>
      <c r="M18" s="46"/>
      <c r="N18">
        <f>1.84/0.024</f>
        <v>76.666666666666671</v>
      </c>
    </row>
    <row r="19" spans="1:15" ht="15.75" customHeight="1">
      <c r="A19" s="25">
        <v>15</v>
      </c>
      <c r="B19" s="26" t="s">
        <v>58</v>
      </c>
      <c r="C19" s="47" t="s">
        <v>28</v>
      </c>
      <c r="D19" s="35" t="e">
        <f>DGET(DBASE,4,CRIT)</f>
        <v>#REF!</v>
      </c>
      <c r="E19" s="35" t="e">
        <f>DGET(DBASE,5,CRIT)</f>
        <v>#REF!</v>
      </c>
      <c r="F19" s="35" t="e">
        <f>DGET(DBASE,7,CRIT)</f>
        <v>#REF!</v>
      </c>
      <c r="G19" s="35" t="e">
        <f>DGET(DBASE,8,CRIT)</f>
        <v>#REF!</v>
      </c>
      <c r="H19" s="35" t="e">
        <f>DGET(DBASE,9,CRIT)</f>
        <v>#REF!</v>
      </c>
      <c r="I19" s="35" t="e">
        <f>DGET(DBASE,18,CRIT)</f>
        <v>#REF!</v>
      </c>
      <c r="J19" s="35" t="e">
        <f>DGET(DBASE,21,CRIT)</f>
        <v>#REF!</v>
      </c>
      <c r="K19" s="35" t="e">
        <f>DGET(DBASE,13,CRIT)</f>
        <v>#REF!</v>
      </c>
      <c r="L19" s="35" t="e">
        <f>DGET(DBASE,10,CRIT)</f>
        <v>#REF!</v>
      </c>
    </row>
    <row r="20" spans="1:15" ht="15.75" customHeight="1">
      <c r="A20" s="25">
        <v>16</v>
      </c>
      <c r="B20" s="26" t="s">
        <v>59</v>
      </c>
      <c r="C20" s="36" t="s">
        <v>31</v>
      </c>
      <c r="D20" s="37" t="e">
        <f t="shared" ref="D20:L20" si="11">D24/D18</f>
        <v>#REF!</v>
      </c>
      <c r="E20" s="37" t="e">
        <f t="shared" si="11"/>
        <v>#REF!</v>
      </c>
      <c r="F20" s="37" t="e">
        <f t="shared" si="11"/>
        <v>#REF!</v>
      </c>
      <c r="G20" s="37" t="e">
        <f t="shared" si="11"/>
        <v>#REF!</v>
      </c>
      <c r="H20" s="37" t="e">
        <f t="shared" si="11"/>
        <v>#REF!</v>
      </c>
      <c r="I20" s="37" t="e">
        <f t="shared" si="11"/>
        <v>#REF!</v>
      </c>
      <c r="J20" s="37" t="e">
        <f t="shared" si="11"/>
        <v>#REF!</v>
      </c>
      <c r="K20" s="37" t="e">
        <f t="shared" si="11"/>
        <v>#REF!</v>
      </c>
      <c r="L20" s="37" t="e">
        <f t="shared" si="11"/>
        <v>#REF!</v>
      </c>
    </row>
    <row r="21" spans="1:15" ht="15.75" customHeight="1">
      <c r="A21" s="25">
        <v>17</v>
      </c>
      <c r="B21" s="26" t="s">
        <v>60</v>
      </c>
      <c r="C21" s="31" t="s">
        <v>34</v>
      </c>
      <c r="D21" s="35" t="e">
        <f>DGET(DBASE,25,CRIT1)</f>
        <v>#REF!</v>
      </c>
      <c r="E21" s="35" t="e">
        <f>DGET(DBASE,26,CRIT1)</f>
        <v>#REF!</v>
      </c>
      <c r="F21" s="35" t="e">
        <f>DGET(DBASE,28,CRIT1)</f>
        <v>#REF!</v>
      </c>
      <c r="G21" s="35" t="e">
        <f>DGET(DBASE,29,CRIT1)</f>
        <v>#REF!</v>
      </c>
      <c r="H21" s="35" t="e">
        <f>DGET(DBASE,30,CRIT1)</f>
        <v>#REF!</v>
      </c>
      <c r="I21" s="35" t="e">
        <f>DGET(DBASE,39,CRIT1)</f>
        <v>#REF!</v>
      </c>
      <c r="J21" s="35" t="e">
        <f>DGET(DBASE,42,CRIT1)</f>
        <v>#REF!</v>
      </c>
      <c r="K21" s="35" t="e">
        <f>DGET(DBASE,34,CRIT1)</f>
        <v>#REF!</v>
      </c>
      <c r="L21" s="35" t="e">
        <f>DGET(DBASE,31,CRIT1)</f>
        <v>#REF!</v>
      </c>
    </row>
    <row r="22" spans="1:15" ht="15.75" customHeight="1">
      <c r="A22" s="25">
        <v>18</v>
      </c>
      <c r="B22" s="26" t="s">
        <v>61</v>
      </c>
      <c r="C22" s="34" t="s">
        <v>36</v>
      </c>
      <c r="D22" s="35" t="e">
        <f>DGET(DBASE,25,CRIT)</f>
        <v>#REF!</v>
      </c>
      <c r="E22" s="35" t="e">
        <f>DGET(DBASE,26,CRIT)</f>
        <v>#REF!</v>
      </c>
      <c r="F22" s="35" t="e">
        <f>DGET(DBASE,28,CRIT)</f>
        <v>#REF!</v>
      </c>
      <c r="G22" s="35" t="e">
        <f>DGET(DBASE,29,CRIT)</f>
        <v>#REF!</v>
      </c>
      <c r="H22" s="35" t="e">
        <f>DGET(DBASE,30,CRIT)</f>
        <v>#REF!</v>
      </c>
      <c r="I22" s="35" t="e">
        <f>DGET(DBASE,39,CRIT)</f>
        <v>#REF!</v>
      </c>
      <c r="J22" s="35" t="e">
        <f>DGET(DBASE,42,CRIT)</f>
        <v>#REF!</v>
      </c>
      <c r="K22" s="35" t="e">
        <f>DGET(DBASE,34,CRIT)</f>
        <v>#REF!</v>
      </c>
      <c r="L22" s="35" t="e">
        <f>DGET(DBASE,31,CRIT)</f>
        <v>#REF!</v>
      </c>
    </row>
    <row r="23" spans="1:15" ht="15.75" customHeight="1">
      <c r="A23" s="25"/>
      <c r="B23" s="26"/>
      <c r="C23" s="34" t="s">
        <v>38</v>
      </c>
      <c r="D23" s="18" t="e">
        <f t="shared" ref="D23:L23" si="12">D21-D22</f>
        <v>#REF!</v>
      </c>
      <c r="E23" s="18" t="e">
        <f t="shared" si="12"/>
        <v>#REF!</v>
      </c>
      <c r="F23" s="18" t="e">
        <f t="shared" si="12"/>
        <v>#REF!</v>
      </c>
      <c r="G23" s="18" t="e">
        <f t="shared" si="12"/>
        <v>#REF!</v>
      </c>
      <c r="H23" s="18" t="e">
        <f t="shared" si="12"/>
        <v>#REF!</v>
      </c>
      <c r="I23" s="18" t="e">
        <f t="shared" si="12"/>
        <v>#REF!</v>
      </c>
      <c r="J23" s="18" t="e">
        <f t="shared" si="12"/>
        <v>#REF!</v>
      </c>
      <c r="K23" s="18" t="e">
        <f t="shared" si="12"/>
        <v>#REF!</v>
      </c>
      <c r="L23" s="18" t="e">
        <f t="shared" si="12"/>
        <v>#REF!</v>
      </c>
      <c r="M23" s="18" t="e">
        <f t="shared" ref="M23:M25" si="13">SUM(D23:L23)</f>
        <v>#REF!</v>
      </c>
      <c r="N23" s="16" t="e">
        <f>M23+SUM(D34:F34)</f>
        <v>#REF!</v>
      </c>
    </row>
    <row r="24" spans="1:15" ht="15.75" customHeight="1">
      <c r="A24" s="25">
        <v>19</v>
      </c>
      <c r="B24" s="26" t="s">
        <v>62</v>
      </c>
      <c r="C24" s="31" t="s">
        <v>40</v>
      </c>
      <c r="D24" s="40" t="e">
        <f t="shared" ref="D24:L24" si="14">D18-D21</f>
        <v>#REF!</v>
      </c>
      <c r="E24" s="40" t="e">
        <f t="shared" si="14"/>
        <v>#REF!</v>
      </c>
      <c r="F24" s="40" t="e">
        <f t="shared" si="14"/>
        <v>#REF!</v>
      </c>
      <c r="G24" s="40" t="e">
        <f t="shared" si="14"/>
        <v>#REF!</v>
      </c>
      <c r="H24" s="40" t="e">
        <f t="shared" si="14"/>
        <v>#REF!</v>
      </c>
      <c r="I24" s="40" t="e">
        <f t="shared" si="14"/>
        <v>#REF!</v>
      </c>
      <c r="J24" s="40" t="e">
        <f t="shared" si="14"/>
        <v>#REF!</v>
      </c>
      <c r="K24" s="40" t="e">
        <f t="shared" si="14"/>
        <v>#REF!</v>
      </c>
      <c r="L24" s="40" t="e">
        <f t="shared" si="14"/>
        <v>#REF!</v>
      </c>
      <c r="M24" s="18" t="e">
        <f t="shared" si="13"/>
        <v>#REF!</v>
      </c>
    </row>
    <row r="25" spans="1:15" ht="15.75" customHeight="1">
      <c r="A25" s="25">
        <v>20</v>
      </c>
      <c r="B25" s="26" t="s">
        <v>63</v>
      </c>
      <c r="C25" s="34" t="s">
        <v>42</v>
      </c>
      <c r="D25" s="40" t="e">
        <f t="shared" ref="D25:L25" si="15">D19-D22</f>
        <v>#REF!</v>
      </c>
      <c r="E25" s="40" t="e">
        <f t="shared" si="15"/>
        <v>#REF!</v>
      </c>
      <c r="F25" s="40" t="e">
        <f t="shared" si="15"/>
        <v>#REF!</v>
      </c>
      <c r="G25" s="40" t="e">
        <f t="shared" si="15"/>
        <v>#REF!</v>
      </c>
      <c r="H25" s="40" t="e">
        <f t="shared" si="15"/>
        <v>#REF!</v>
      </c>
      <c r="I25" s="40" t="e">
        <f t="shared" si="15"/>
        <v>#REF!</v>
      </c>
      <c r="J25" s="40" t="e">
        <f t="shared" si="15"/>
        <v>#REF!</v>
      </c>
      <c r="K25" s="40" t="e">
        <f t="shared" si="15"/>
        <v>#REF!</v>
      </c>
      <c r="L25" s="40" t="e">
        <f t="shared" si="15"/>
        <v>#REF!</v>
      </c>
      <c r="M25" s="18" t="e">
        <f t="shared" si="13"/>
        <v>#REF!</v>
      </c>
    </row>
    <row r="26" spans="1:15" ht="15.75" customHeight="1">
      <c r="A26" s="25"/>
      <c r="B26" s="26"/>
      <c r="C26" s="48"/>
      <c r="D26" s="42" t="e">
        <f t="shared" ref="D26:E26" si="16">D24/$C$37</f>
        <v>#REF!</v>
      </c>
      <c r="E26" s="42" t="e">
        <f t="shared" si="16"/>
        <v>#REF!</v>
      </c>
      <c r="F26" s="42"/>
      <c r="G26" s="42" t="e">
        <f t="shared" ref="G26:L26" si="17">G24/$C$37</f>
        <v>#REF!</v>
      </c>
      <c r="H26" s="42" t="e">
        <f t="shared" si="17"/>
        <v>#REF!</v>
      </c>
      <c r="I26" s="42" t="e">
        <f t="shared" si="17"/>
        <v>#REF!</v>
      </c>
      <c r="J26" s="42" t="e">
        <f t="shared" si="17"/>
        <v>#REF!</v>
      </c>
      <c r="K26" s="42" t="e">
        <f t="shared" si="17"/>
        <v>#REF!</v>
      </c>
      <c r="L26" s="42" t="e">
        <f t="shared" si="17"/>
        <v>#REF!</v>
      </c>
    </row>
    <row r="27" spans="1:15" ht="14.4">
      <c r="A27" s="25">
        <v>21</v>
      </c>
      <c r="B27" s="26" t="s">
        <v>64</v>
      </c>
      <c r="C27" s="49" t="s">
        <v>65</v>
      </c>
      <c r="D27" s="44" t="e">
        <f t="shared" ref="D27:F27" si="18">D29-D30</f>
        <v>#REF!</v>
      </c>
      <c r="E27" s="44" t="e">
        <f t="shared" si="18"/>
        <v>#REF!</v>
      </c>
      <c r="F27" s="44" t="e">
        <f t="shared" si="18"/>
        <v>#REF!</v>
      </c>
      <c r="G27" s="50"/>
      <c r="H27" s="51" t="s">
        <v>66</v>
      </c>
      <c r="I27" s="52" t="s">
        <v>67</v>
      </c>
      <c r="J27" s="53" t="s">
        <v>68</v>
      </c>
      <c r="K27" s="54" t="s">
        <v>69</v>
      </c>
      <c r="L27" s="55" t="s">
        <v>70</v>
      </c>
    </row>
    <row r="28" spans="1:15" ht="41.4">
      <c r="A28" s="25">
        <v>22</v>
      </c>
      <c r="B28" s="26" t="s">
        <v>71</v>
      </c>
      <c r="C28" s="29" t="s">
        <v>13</v>
      </c>
      <c r="D28" s="28" t="s">
        <v>72</v>
      </c>
      <c r="E28" s="28" t="s">
        <v>73</v>
      </c>
      <c r="F28" s="28" t="s">
        <v>74</v>
      </c>
      <c r="G28" s="56" t="s">
        <v>75</v>
      </c>
      <c r="H28" s="57" t="s">
        <v>76</v>
      </c>
      <c r="I28" s="57" t="s">
        <v>77</v>
      </c>
      <c r="J28" s="57" t="s">
        <v>76</v>
      </c>
      <c r="K28" s="57" t="s">
        <v>77</v>
      </c>
      <c r="L28" s="57" t="s">
        <v>77</v>
      </c>
      <c r="M28" s="58" t="s">
        <v>78</v>
      </c>
      <c r="N28" s="58" t="s">
        <v>79</v>
      </c>
      <c r="O28" s="58" t="s">
        <v>80</v>
      </c>
    </row>
    <row r="29" spans="1:15" ht="15.75" customHeight="1">
      <c r="A29" s="25">
        <v>23</v>
      </c>
      <c r="B29" s="26" t="s">
        <v>81</v>
      </c>
      <c r="C29" s="34" t="s">
        <v>25</v>
      </c>
      <c r="D29" s="35" t="e">
        <f>DGET(DBASE,15,CRIT1)</f>
        <v>#REF!</v>
      </c>
      <c r="E29" s="35" t="e">
        <f>DGET(DBASE,16,CRIT1)</f>
        <v>#REF!</v>
      </c>
      <c r="F29" s="35" t="e">
        <f>DGET(DBASE,17,CRIT1)</f>
        <v>#REF!</v>
      </c>
      <c r="G29" s="39" t="e">
        <f t="shared" ref="G29:G30" si="19">SUM(D7:K7)+SUM(D18:L18)+SUM(D29:F29)-J29</f>
        <v>#REF!</v>
      </c>
      <c r="H29" s="35" t="e">
        <f t="shared" ref="H29:H30" si="20">SUM(D7:K7)</f>
        <v>#REF!</v>
      </c>
      <c r="I29" s="35" t="e">
        <f t="shared" ref="I29:I30" si="21">H29/0.024</f>
        <v>#REF!</v>
      </c>
      <c r="J29" s="35" t="e">
        <f>DGET(DBASE,22,CRIT1)</f>
        <v>#REF!</v>
      </c>
      <c r="K29" s="35" t="e">
        <f t="shared" ref="K29:K30" si="22">J29/0.024</f>
        <v>#REF!</v>
      </c>
      <c r="L29" s="59" t="e">
        <f t="shared" ref="L29:L30" si="23">(J29-F18)/0.024</f>
        <v>#REF!</v>
      </c>
      <c r="M29" s="16" t="e">
        <f>J29-J30</f>
        <v>#REF!</v>
      </c>
      <c r="N29" s="60" t="e">
        <f>J29/#REF!</f>
        <v>#REF!</v>
      </c>
      <c r="O29" s="60" t="e">
        <f>J32/J29</f>
        <v>#REF!</v>
      </c>
    </row>
    <row r="30" spans="1:15" ht="15.75" customHeight="1">
      <c r="A30" s="25">
        <v>24</v>
      </c>
      <c r="B30" s="26" t="s">
        <v>82</v>
      </c>
      <c r="C30" s="47" t="s">
        <v>28</v>
      </c>
      <c r="D30" s="35" t="e">
        <f>DGET(DBASE,15,CRIT)</f>
        <v>#REF!</v>
      </c>
      <c r="E30" s="35" t="e">
        <f>DGET(DBASE,16,CRIT)</f>
        <v>#REF!</v>
      </c>
      <c r="F30" s="35" t="e">
        <f>DGET(DBASE,17,CRIT)</f>
        <v>#REF!</v>
      </c>
      <c r="G30" s="39" t="e">
        <f t="shared" si="19"/>
        <v>#REF!</v>
      </c>
      <c r="H30" s="35" t="e">
        <f t="shared" si="20"/>
        <v>#REF!</v>
      </c>
      <c r="I30" s="35" t="e">
        <f t="shared" si="21"/>
        <v>#REF!</v>
      </c>
      <c r="J30" s="35" t="e">
        <f>DGET(DBASE,22,CRIT)</f>
        <v>#REF!</v>
      </c>
      <c r="K30" s="35" t="e">
        <f t="shared" si="22"/>
        <v>#REF!</v>
      </c>
      <c r="L30" s="59" t="e">
        <f t="shared" si="23"/>
        <v>#REF!</v>
      </c>
      <c r="M30" s="58" t="s">
        <v>83</v>
      </c>
      <c r="N30" s="60" t="e">
        <f>J30/#REF!</f>
        <v>#REF!</v>
      </c>
    </row>
    <row r="31" spans="1:15" ht="15.75" customHeight="1">
      <c r="A31" s="25"/>
      <c r="B31" s="26"/>
      <c r="C31" s="36" t="s">
        <v>31</v>
      </c>
      <c r="D31" s="37" t="e">
        <f t="shared" ref="D31:F31" si="24">D35/D29</f>
        <v>#REF!</v>
      </c>
      <c r="E31" s="37" t="e">
        <f t="shared" si="24"/>
        <v>#REF!</v>
      </c>
      <c r="F31" s="37" t="e">
        <f t="shared" si="24"/>
        <v>#REF!</v>
      </c>
      <c r="G31" s="37"/>
      <c r="H31" s="37" t="e">
        <f t="shared" ref="H31:L31" si="25">H35/H29</f>
        <v>#REF!</v>
      </c>
      <c r="I31" s="37" t="e">
        <f t="shared" si="25"/>
        <v>#REF!</v>
      </c>
      <c r="J31" s="37" t="e">
        <f t="shared" si="25"/>
        <v>#REF!</v>
      </c>
      <c r="K31" s="37" t="e">
        <f t="shared" si="25"/>
        <v>#REF!</v>
      </c>
      <c r="L31" s="61" t="e">
        <f t="shared" si="25"/>
        <v>#REF!</v>
      </c>
      <c r="M31" s="16" t="e">
        <f>H29-H30</f>
        <v>#REF!</v>
      </c>
    </row>
    <row r="32" spans="1:15" ht="15.75" customHeight="1">
      <c r="A32" s="25"/>
      <c r="B32" s="26"/>
      <c r="C32" s="34" t="s">
        <v>34</v>
      </c>
      <c r="D32" s="35" t="e">
        <f>DGET(DBASE,36,CRIT1)</f>
        <v>#REF!</v>
      </c>
      <c r="E32" s="35" t="e">
        <f>DGET(DBASE,37,CRIT1)</f>
        <v>#REF!</v>
      </c>
      <c r="F32" s="35" t="e">
        <f>DGET(DBASE,38,CRIT1)</f>
        <v>#REF!</v>
      </c>
      <c r="G32" s="39" t="e">
        <f t="shared" ref="G32:G33" si="26">SUM(D10:K10)+SUM(D21:L21)+SUM(D32:F32)-J32</f>
        <v>#REF!</v>
      </c>
      <c r="H32" s="35" t="e">
        <f t="shared" ref="H32:H33" si="27">SUM(D10:K10)</f>
        <v>#REF!</v>
      </c>
      <c r="I32" s="35" t="e">
        <f t="shared" ref="I32:I33" si="28">H32/0.024</f>
        <v>#REF!</v>
      </c>
      <c r="J32" s="35" t="e">
        <f>DGET(DBASE,43,CRIT1)</f>
        <v>#REF!</v>
      </c>
      <c r="K32" s="35" t="e">
        <f t="shared" ref="K32:K33" si="29">J32/0.024</f>
        <v>#REF!</v>
      </c>
      <c r="L32" s="59" t="e">
        <f t="shared" ref="L32:L33" si="30">(J32-F21)/0.024</f>
        <v>#REF!</v>
      </c>
      <c r="M32" t="s">
        <v>84</v>
      </c>
    </row>
    <row r="33" spans="1:15" ht="15.75" customHeight="1">
      <c r="A33" s="25"/>
      <c r="B33" s="26"/>
      <c r="C33" s="34" t="s">
        <v>36</v>
      </c>
      <c r="D33" s="35" t="e">
        <f>DGET(DBASE,36,CRIT)</f>
        <v>#REF!</v>
      </c>
      <c r="E33" s="35" t="e">
        <f>DGET(DBASE,37,CRIT)</f>
        <v>#REF!</v>
      </c>
      <c r="F33" s="35" t="e">
        <f>DGET(DBASE,38,CRIT)</f>
        <v>#REF!</v>
      </c>
      <c r="G33" s="39" t="e">
        <f t="shared" si="26"/>
        <v>#REF!</v>
      </c>
      <c r="H33" s="35" t="e">
        <f t="shared" si="27"/>
        <v>#REF!</v>
      </c>
      <c r="I33" s="35" t="e">
        <f t="shared" si="28"/>
        <v>#REF!</v>
      </c>
      <c r="J33" s="35" t="e">
        <f>DGET(DBASE,43,CRIT)</f>
        <v>#REF!</v>
      </c>
      <c r="K33" s="35" t="e">
        <f t="shared" si="29"/>
        <v>#REF!</v>
      </c>
      <c r="L33" s="59" t="e">
        <f t="shared" si="30"/>
        <v>#REF!</v>
      </c>
      <c r="M33" s="62" t="e">
        <f>H24/J35</f>
        <v>#REF!</v>
      </c>
    </row>
    <row r="34" spans="1:15" ht="15.75" customHeight="1">
      <c r="A34" s="25"/>
      <c r="B34" s="26"/>
      <c r="C34" s="34" t="s">
        <v>38</v>
      </c>
      <c r="D34" s="18" t="e">
        <f t="shared" ref="D34:F34" si="31">D32-D33</f>
        <v>#REF!</v>
      </c>
      <c r="E34" s="18" t="e">
        <f t="shared" si="31"/>
        <v>#REF!</v>
      </c>
      <c r="F34" s="18" t="e">
        <f t="shared" si="31"/>
        <v>#REF!</v>
      </c>
      <c r="G34" s="63"/>
      <c r="H34" s="63"/>
      <c r="I34" s="63"/>
      <c r="J34" s="63"/>
      <c r="K34" s="63"/>
      <c r="L34" s="64"/>
      <c r="M34" t="s">
        <v>85</v>
      </c>
    </row>
    <row r="35" spans="1:15" ht="15.75" customHeight="1">
      <c r="A35" s="25">
        <v>25</v>
      </c>
      <c r="B35" s="26" t="s">
        <v>86</v>
      </c>
      <c r="C35" s="34" t="s">
        <v>40</v>
      </c>
      <c r="D35" s="40" t="e">
        <f t="shared" ref="D35:F35" si="32">D29-D32</f>
        <v>#REF!</v>
      </c>
      <c r="E35" s="40" t="e">
        <f t="shared" si="32"/>
        <v>#REF!</v>
      </c>
      <c r="F35" s="40" t="e">
        <f t="shared" si="32"/>
        <v>#REF!</v>
      </c>
      <c r="G35" s="63"/>
      <c r="H35" s="65" t="e">
        <f t="shared" ref="H35:H36" si="33">SUM(D13:K13)</f>
        <v>#REF!</v>
      </c>
      <c r="I35" s="39" t="e">
        <f t="shared" ref="I35:I36" si="34">H35/0.024</f>
        <v>#REF!</v>
      </c>
      <c r="J35" s="35" t="e">
        <f t="shared" ref="J35:J36" si="35">J29-J32</f>
        <v>#REF!</v>
      </c>
      <c r="K35" s="66" t="e">
        <f t="shared" ref="K35:K36" si="36">J35/0.024</f>
        <v>#REF!</v>
      </c>
      <c r="L35" s="39" t="e">
        <f t="shared" ref="L35:L36" si="37">L29-L32</f>
        <v>#REF!</v>
      </c>
      <c r="M35" s="60" t="e">
        <f>G24/J35</f>
        <v>#REF!</v>
      </c>
    </row>
    <row r="36" spans="1:15" ht="15.75" customHeight="1">
      <c r="A36" s="25">
        <v>26</v>
      </c>
      <c r="B36" s="26" t="s">
        <v>87</v>
      </c>
      <c r="C36" s="48" t="s">
        <v>42</v>
      </c>
      <c r="D36" s="66" t="e">
        <f t="shared" ref="D36:F36" si="38">D30-D33</f>
        <v>#REF!</v>
      </c>
      <c r="E36" s="66" t="e">
        <f t="shared" si="38"/>
        <v>#REF!</v>
      </c>
      <c r="F36" s="66" t="e">
        <f t="shared" si="38"/>
        <v>#REF!</v>
      </c>
      <c r="G36" s="67"/>
      <c r="H36" s="66" t="e">
        <f t="shared" si="33"/>
        <v>#REF!</v>
      </c>
      <c r="I36" s="66" t="e">
        <f t="shared" si="34"/>
        <v>#REF!</v>
      </c>
      <c r="J36" s="66" t="e">
        <f t="shared" si="35"/>
        <v>#REF!</v>
      </c>
      <c r="K36" s="66" t="e">
        <f t="shared" si="36"/>
        <v>#REF!</v>
      </c>
      <c r="L36" s="68" t="e">
        <f t="shared" si="37"/>
        <v>#REF!</v>
      </c>
      <c r="M36" t="s">
        <v>88</v>
      </c>
    </row>
    <row r="37" spans="1:15" ht="14.4">
      <c r="A37" s="25">
        <v>27</v>
      </c>
      <c r="B37" s="25" t="s">
        <v>89</v>
      </c>
      <c r="C37" s="69" t="e">
        <f>SUM(D13:K13)+SUM(D35:F35)+SUM(D24:L24)-F24</f>
        <v>#REF!</v>
      </c>
      <c r="H37" s="58" t="s">
        <v>90</v>
      </c>
      <c r="I37" s="70" t="e">
        <f>J32/J29</f>
        <v>#REF!</v>
      </c>
      <c r="M37" s="60" t="e">
        <f>(G24+D35)/J35</f>
        <v>#REF!</v>
      </c>
    </row>
    <row r="38" spans="1:15" ht="28.8">
      <c r="A38" s="25">
        <v>28</v>
      </c>
      <c r="B38" s="25" t="s">
        <v>91</v>
      </c>
      <c r="D38" s="71" t="e">
        <f t="shared" ref="D38:F38" si="39">D35/$C$37</f>
        <v>#REF!</v>
      </c>
      <c r="E38" s="71" t="e">
        <f t="shared" si="39"/>
        <v>#REF!</v>
      </c>
      <c r="F38" s="71" t="e">
        <f t="shared" si="39"/>
        <v>#REF!</v>
      </c>
      <c r="G38" s="72" t="s">
        <v>92</v>
      </c>
      <c r="H38" s="73" t="e">
        <f>H35/H29</f>
        <v>#REF!</v>
      </c>
      <c r="J38" s="73" t="e">
        <f t="shared" ref="J38:J39" si="40">J35/J29</f>
        <v>#REF!</v>
      </c>
      <c r="K38" s="72" t="s">
        <v>93</v>
      </c>
      <c r="L38" s="73" t="e">
        <f>L35/L29</f>
        <v>#REF!</v>
      </c>
    </row>
    <row r="39" spans="1:15" ht="28.8">
      <c r="A39" s="25">
        <v>29</v>
      </c>
      <c r="B39" s="25" t="s">
        <v>94</v>
      </c>
      <c r="C39" t="s">
        <v>95</v>
      </c>
      <c r="E39" s="74" t="e">
        <f>E35+F35+H35</f>
        <v>#REF!</v>
      </c>
      <c r="H39" s="75" t="s">
        <v>96</v>
      </c>
      <c r="I39" s="76" t="e">
        <f>K35-I35</f>
        <v>#REF!</v>
      </c>
      <c r="J39" s="60" t="e">
        <f t="shared" si="40"/>
        <v>#REF!</v>
      </c>
      <c r="K39" s="75" t="s">
        <v>97</v>
      </c>
      <c r="M39" s="13" t="s">
        <v>98</v>
      </c>
      <c r="O39" s="13" t="s">
        <v>99</v>
      </c>
    </row>
    <row r="40" spans="1:15" ht="14.4">
      <c r="A40" s="25">
        <v>30</v>
      </c>
      <c r="B40" s="25" t="s">
        <v>100</v>
      </c>
      <c r="C40" s="69" t="e">
        <f>J35-F24</f>
        <v>#REF!</v>
      </c>
      <c r="M40" s="60" t="e">
        <f>(E35+F35)/J35</f>
        <v>#REF!</v>
      </c>
      <c r="O40" s="60" t="e">
        <f>D24/J35</f>
        <v>#REF!</v>
      </c>
    </row>
    <row r="41" spans="1:15" ht="14.4">
      <c r="A41" s="25">
        <v>31</v>
      </c>
      <c r="B41" s="25" t="s">
        <v>101</v>
      </c>
      <c r="C41" s="62" t="e">
        <f>C40/(J29-F18)</f>
        <v>#REF!</v>
      </c>
      <c r="J41" s="4" t="e">
        <f>J35-J36</f>
        <v>#REF!</v>
      </c>
      <c r="M41" s="13" t="s">
        <v>102</v>
      </c>
    </row>
    <row r="42" spans="1:15" ht="28.8">
      <c r="A42" s="25">
        <v>32</v>
      </c>
      <c r="B42" s="25" t="s">
        <v>103</v>
      </c>
      <c r="C42" t="s">
        <v>104</v>
      </c>
      <c r="D42" s="60" t="e">
        <f>(D13+E13+D24+E24+F24+G24)/J35</f>
        <v>#REF!</v>
      </c>
      <c r="E42" s="77"/>
      <c r="F42" s="78" t="s">
        <v>105</v>
      </c>
      <c r="G42" s="78" t="s">
        <v>106</v>
      </c>
      <c r="H42" s="79">
        <f ca="1">M7</f>
        <v>45760</v>
      </c>
      <c r="I42" s="80">
        <f ca="1">M9</f>
        <v>45395</v>
      </c>
      <c r="J42" s="4" t="e">
        <f>K35-I35</f>
        <v>#REF!</v>
      </c>
      <c r="M42" s="60" t="e">
        <f>I24/J35</f>
        <v>#REF!</v>
      </c>
    </row>
    <row r="43" spans="1:15" ht="14.4">
      <c r="A43" s="25">
        <v>33</v>
      </c>
      <c r="B43" s="25" t="s">
        <v>107</v>
      </c>
      <c r="C43" t="s">
        <v>108</v>
      </c>
      <c r="D43" s="60" t="e">
        <f>(D35+K13+I13)/J35</f>
        <v>#REF!</v>
      </c>
      <c r="E43" s="77" t="s">
        <v>109</v>
      </c>
      <c r="F43" s="81">
        <v>403.86399999999998</v>
      </c>
      <c r="G43" s="82">
        <v>426.74399999999991</v>
      </c>
      <c r="H43" s="81" t="e">
        <f>H33</f>
        <v>#REF!</v>
      </c>
      <c r="I43" s="82" t="e">
        <f>H32</f>
        <v>#REF!</v>
      </c>
      <c r="M43" s="13" t="s">
        <v>110</v>
      </c>
    </row>
    <row r="44" spans="1:15" ht="14.4">
      <c r="A44" s="25">
        <v>34</v>
      </c>
      <c r="B44" s="25" t="s">
        <v>111</v>
      </c>
      <c r="C44" t="s">
        <v>112</v>
      </c>
      <c r="D44" s="60" t="e">
        <f>(F13+G13+H13+H24)/J35</f>
        <v>#REF!</v>
      </c>
      <c r="E44" s="77" t="s">
        <v>113</v>
      </c>
      <c r="F44" s="81">
        <v>4.8900666666666881</v>
      </c>
      <c r="G44" s="82">
        <v>1.7839999999999847</v>
      </c>
      <c r="H44" s="81" t="e">
        <f>H36</f>
        <v>#REF!</v>
      </c>
      <c r="I44" s="82" t="e">
        <f>H35</f>
        <v>#REF!</v>
      </c>
      <c r="M44" s="83" t="e">
        <f>K13/J35</f>
        <v>#REF!</v>
      </c>
    </row>
    <row r="45" spans="1:15" ht="14.4">
      <c r="A45" s="25">
        <v>35</v>
      </c>
      <c r="B45" s="25" t="s">
        <v>114</v>
      </c>
      <c r="C45" t="s">
        <v>115</v>
      </c>
      <c r="D45" s="60" t="e">
        <f>(E35+F35+I24+J24+J13)/J35</f>
        <v>#REF!</v>
      </c>
      <c r="E45" s="77" t="s">
        <v>116</v>
      </c>
      <c r="F45" s="81">
        <v>263.06637931034476</v>
      </c>
      <c r="G45" s="82">
        <v>264.26900000000012</v>
      </c>
      <c r="H45" s="81" t="e">
        <f>J33-H33</f>
        <v>#REF!</v>
      </c>
      <c r="I45" s="82" t="e">
        <f>J32-H32</f>
        <v>#REF!</v>
      </c>
      <c r="M45" s="13" t="s">
        <v>117</v>
      </c>
    </row>
    <row r="46" spans="1:15" ht="14.4">
      <c r="A46" s="25">
        <v>36</v>
      </c>
      <c r="B46" s="25" t="s">
        <v>118</v>
      </c>
      <c r="E46" s="77" t="s">
        <v>119</v>
      </c>
      <c r="F46" s="81">
        <v>31.695387356321842</v>
      </c>
      <c r="G46" s="82">
        <v>28.899000000000008</v>
      </c>
      <c r="H46" s="81" t="e">
        <f>J36-H36</f>
        <v>#REF!</v>
      </c>
      <c r="I46" s="82" t="e">
        <f>J35-H35</f>
        <v>#REF!</v>
      </c>
      <c r="M46" s="60" t="e">
        <f>F24/J35</f>
        <v>#REF!</v>
      </c>
    </row>
    <row r="47" spans="1:15" ht="14.4">
      <c r="A47" s="25">
        <v>37</v>
      </c>
      <c r="B47" s="25" t="s">
        <v>120</v>
      </c>
      <c r="J47" s="13"/>
    </row>
    <row r="48" spans="1:15" ht="14.4">
      <c r="A48" s="25">
        <v>38</v>
      </c>
      <c r="B48" s="25" t="s">
        <v>121</v>
      </c>
      <c r="J48" s="13"/>
      <c r="M48" s="13"/>
    </row>
    <row r="49" spans="1:11" ht="14.4">
      <c r="A49" s="25">
        <v>39</v>
      </c>
      <c r="B49" s="25" t="s">
        <v>122</v>
      </c>
    </row>
    <row r="50" spans="1:11" ht="18">
      <c r="A50" s="25">
        <v>40</v>
      </c>
      <c r="B50" s="25" t="s">
        <v>123</v>
      </c>
      <c r="D50" s="372" t="s">
        <v>124</v>
      </c>
      <c r="E50" s="370"/>
      <c r="F50" s="370"/>
      <c r="G50" s="370"/>
      <c r="H50" s="370"/>
      <c r="I50" s="370"/>
      <c r="J50" s="370"/>
      <c r="K50" s="371"/>
    </row>
    <row r="51" spans="1:11" ht="14.4">
      <c r="A51" s="25">
        <v>41</v>
      </c>
      <c r="B51" s="25" t="s">
        <v>125</v>
      </c>
      <c r="D51" s="84" t="str">
        <f t="shared" ref="D51:K51" si="41">D6</f>
        <v>Singrauli (N)</v>
      </c>
      <c r="E51" s="84" t="str">
        <f t="shared" si="41"/>
        <v>Rihand (N)</v>
      </c>
      <c r="F51" s="85" t="str">
        <f t="shared" si="41"/>
        <v>Vindhyachal (W)</v>
      </c>
      <c r="G51" s="85" t="str">
        <f t="shared" si="41"/>
        <v>Korba (W)</v>
      </c>
      <c r="H51" s="85" t="str">
        <f t="shared" si="41"/>
        <v>Sipat (W)</v>
      </c>
      <c r="I51" s="85" t="str">
        <f t="shared" si="41"/>
        <v>Talcher Super(E)</v>
      </c>
      <c r="J51" s="85" t="str">
        <f t="shared" si="41"/>
        <v>Talcher TPS(E)</v>
      </c>
      <c r="K51" s="85" t="str">
        <f t="shared" si="41"/>
        <v>Ramagundam TPS (S)</v>
      </c>
    </row>
    <row r="52" spans="1:11" ht="14.4">
      <c r="A52" s="25">
        <v>42</v>
      </c>
      <c r="B52" s="25" t="s">
        <v>126</v>
      </c>
      <c r="D52" s="86" t="e">
        <f t="shared" ref="D52:K52" si="42">D13</f>
        <v>#REF!</v>
      </c>
      <c r="E52" s="86" t="e">
        <f t="shared" si="42"/>
        <v>#REF!</v>
      </c>
      <c r="F52" s="86" t="e">
        <f t="shared" si="42"/>
        <v>#REF!</v>
      </c>
      <c r="G52" s="86" t="e">
        <f t="shared" si="42"/>
        <v>#REF!</v>
      </c>
      <c r="H52" s="86" t="e">
        <f t="shared" si="42"/>
        <v>#REF!</v>
      </c>
      <c r="I52" s="86" t="e">
        <f t="shared" si="42"/>
        <v>#REF!</v>
      </c>
      <c r="J52" s="86" t="e">
        <f t="shared" si="42"/>
        <v>#REF!</v>
      </c>
      <c r="K52" s="86" t="e">
        <f t="shared" si="42"/>
        <v>#REF!</v>
      </c>
    </row>
    <row r="53" spans="1:11" ht="14.4">
      <c r="A53" s="25">
        <v>43</v>
      </c>
      <c r="B53" s="25" t="s">
        <v>127</v>
      </c>
    </row>
    <row r="54" spans="1:11" ht="14.4">
      <c r="A54" s="25">
        <v>44</v>
      </c>
      <c r="B54" s="25" t="s">
        <v>128</v>
      </c>
      <c r="D54" s="87" t="s">
        <v>129</v>
      </c>
      <c r="E54" s="88" t="s">
        <v>130</v>
      </c>
      <c r="F54" s="88" t="s">
        <v>131</v>
      </c>
    </row>
    <row r="55" spans="1:11" ht="14.4">
      <c r="A55" s="25">
        <v>45</v>
      </c>
      <c r="B55" s="25" t="s">
        <v>132</v>
      </c>
      <c r="D55" s="89" t="str">
        <f>D6</f>
        <v>Singrauli (N)</v>
      </c>
      <c r="E55" s="86" t="e">
        <f>D13</f>
        <v>#REF!</v>
      </c>
      <c r="F55" s="77"/>
    </row>
    <row r="56" spans="1:11" ht="14.4">
      <c r="A56" s="25">
        <v>46</v>
      </c>
      <c r="B56" s="25" t="s">
        <v>133</v>
      </c>
      <c r="D56" s="89" t="str">
        <f>E6</f>
        <v>Rihand (N)</v>
      </c>
      <c r="E56" s="86" t="e">
        <f>E13</f>
        <v>#REF!</v>
      </c>
      <c r="F56" s="77"/>
    </row>
    <row r="57" spans="1:11" ht="14.4">
      <c r="A57" s="25">
        <v>47</v>
      </c>
      <c r="B57" s="25" t="s">
        <v>134</v>
      </c>
      <c r="D57" s="90" t="str">
        <f>F6</f>
        <v>Vindhyachal (W)</v>
      </c>
      <c r="E57" s="86" t="e">
        <f>F13</f>
        <v>#REF!</v>
      </c>
      <c r="F57" s="77"/>
    </row>
    <row r="58" spans="1:11" ht="14.4">
      <c r="A58" s="25">
        <v>48</v>
      </c>
      <c r="B58" s="25" t="s">
        <v>135</v>
      </c>
      <c r="D58" s="90" t="str">
        <f>G6</f>
        <v>Korba (W)</v>
      </c>
      <c r="E58" s="86" t="e">
        <f>G13</f>
        <v>#REF!</v>
      </c>
      <c r="F58" s="77"/>
    </row>
    <row r="59" spans="1:11" ht="14.4">
      <c r="A59" s="25">
        <v>49</v>
      </c>
      <c r="B59" s="25" t="s">
        <v>136</v>
      </c>
      <c r="D59" s="90" t="str">
        <f>H6</f>
        <v>Sipat (W)</v>
      </c>
      <c r="E59" s="86" t="e">
        <f>H13</f>
        <v>#REF!</v>
      </c>
      <c r="F59" s="77"/>
    </row>
    <row r="60" spans="1:11" ht="14.4">
      <c r="A60" s="25">
        <v>50</v>
      </c>
      <c r="B60" s="25" t="s">
        <v>137</v>
      </c>
      <c r="D60" s="90" t="str">
        <f>I6</f>
        <v>Talcher Super(E)</v>
      </c>
      <c r="E60" s="86" t="e">
        <f>I13</f>
        <v>#REF!</v>
      </c>
      <c r="F60" s="77"/>
    </row>
    <row r="61" spans="1:11" ht="14.4">
      <c r="A61" s="25">
        <v>51</v>
      </c>
      <c r="B61" s="25" t="s">
        <v>103</v>
      </c>
      <c r="D61" s="90" t="str">
        <f>K6</f>
        <v>Ramagundam TPS (S)</v>
      </c>
      <c r="E61" s="86" t="e">
        <f>K13</f>
        <v>#REF!</v>
      </c>
      <c r="F61" s="77"/>
    </row>
    <row r="62" spans="1:11" ht="14.4">
      <c r="A62" s="25">
        <v>52</v>
      </c>
      <c r="B62" s="25" t="s">
        <v>138</v>
      </c>
    </row>
    <row r="63" spans="1:11" ht="14.4">
      <c r="A63" s="25">
        <v>53</v>
      </c>
      <c r="B63" s="25" t="s">
        <v>139</v>
      </c>
      <c r="D63" s="91" t="s">
        <v>99</v>
      </c>
      <c r="E63" s="74" t="e">
        <f>D24</f>
        <v>#REF!</v>
      </c>
    </row>
    <row r="64" spans="1:11" ht="14.4">
      <c r="A64" s="25">
        <v>54</v>
      </c>
      <c r="B64" s="25" t="s">
        <v>140</v>
      </c>
      <c r="D64" s="92" t="s">
        <v>117</v>
      </c>
      <c r="E64" s="74" t="e">
        <f>F24</f>
        <v>#REF!</v>
      </c>
    </row>
    <row r="65" spans="1:5" ht="14.4">
      <c r="A65" s="25">
        <v>55</v>
      </c>
      <c r="B65" s="25" t="s">
        <v>141</v>
      </c>
      <c r="D65" s="92" t="s">
        <v>142</v>
      </c>
      <c r="E65" s="74" t="e">
        <f>G24</f>
        <v>#REF!</v>
      </c>
    </row>
    <row r="66" spans="1:5" ht="14.4">
      <c r="A66" s="25">
        <v>56</v>
      </c>
      <c r="B66" s="25" t="s">
        <v>143</v>
      </c>
      <c r="D66" s="92" t="s">
        <v>144</v>
      </c>
      <c r="E66" s="74" t="e">
        <f>H24</f>
        <v>#REF!</v>
      </c>
    </row>
    <row r="67" spans="1:5" ht="14.4">
      <c r="A67" s="25">
        <v>57</v>
      </c>
      <c r="B67" s="25" t="s">
        <v>145</v>
      </c>
      <c r="D67" s="91" t="s">
        <v>146</v>
      </c>
      <c r="E67" s="74" t="e">
        <f>L24</f>
        <v>#REF!</v>
      </c>
    </row>
    <row r="68" spans="1:5" ht="14.4">
      <c r="A68" s="93">
        <v>58</v>
      </c>
      <c r="B68" s="93" t="s">
        <v>147</v>
      </c>
      <c r="D68" s="92" t="s">
        <v>148</v>
      </c>
      <c r="E68" s="74" t="e">
        <f>I24</f>
        <v>#REF!</v>
      </c>
    </row>
    <row r="69" spans="1:5" ht="14.4">
      <c r="D69" s="92" t="s">
        <v>149</v>
      </c>
      <c r="E69" s="74" t="e">
        <f>J24</f>
        <v>#REF!</v>
      </c>
    </row>
    <row r="70" spans="1:5" ht="14.4">
      <c r="D70" s="92" t="s">
        <v>150</v>
      </c>
      <c r="E70" s="74" t="e">
        <f>K24</f>
        <v>#REF!</v>
      </c>
    </row>
    <row r="71" spans="1:5" ht="14.4">
      <c r="D71" s="92" t="s">
        <v>151</v>
      </c>
      <c r="E71" s="74" t="e">
        <f>D35</f>
        <v>#REF!</v>
      </c>
    </row>
    <row r="72" spans="1:5" ht="14.4">
      <c r="D72" s="92" t="s">
        <v>152</v>
      </c>
      <c r="E72" s="74" t="e">
        <f>E35</f>
        <v>#REF!</v>
      </c>
    </row>
    <row r="73" spans="1:5" ht="14.4">
      <c r="D73" s="92" t="s">
        <v>153</v>
      </c>
      <c r="E73" s="74" t="e">
        <f>F35</f>
        <v>#REF!</v>
      </c>
    </row>
    <row r="74" spans="1:5" ht="14.4"/>
    <row r="75" spans="1:5" ht="14.4"/>
    <row r="76" spans="1:5" ht="14.4"/>
    <row r="77" spans="1:5" ht="14.4"/>
    <row r="78" spans="1:5" ht="14.4"/>
    <row r="79" spans="1:5" ht="14.4"/>
    <row r="80" spans="1:5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  <row r="999" ht="14.4"/>
    <row r="1000" ht="14.4"/>
  </sheetData>
  <mergeCells count="1">
    <mergeCell ref="D50:K50"/>
  </mergeCells>
  <hyperlinks>
    <hyperlink ref="P2" r:id="rId1" xr:uid="{00000000-0004-0000-0100-000000000000}"/>
    <hyperlink ref="P3" r:id="rId2" xr:uid="{00000000-0004-0000-01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Y4393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H9" sqref="H9"/>
    </sheetView>
  </sheetViews>
  <sheetFormatPr defaultColWidth="17.33203125" defaultRowHeight="15" customHeight="1"/>
  <cols>
    <col min="1" max="1" width="11.6640625" customWidth="1"/>
    <col min="2" max="2" width="7.5546875" customWidth="1"/>
    <col min="3" max="3" width="7.44140625" customWidth="1"/>
    <col min="4" max="4" width="7.88671875" customWidth="1"/>
    <col min="5" max="5" width="8.109375" customWidth="1"/>
    <col min="6" max="6" width="7.5546875" customWidth="1"/>
    <col min="7" max="7" width="9.109375" customWidth="1"/>
    <col min="8" max="20" width="7.88671875" customWidth="1"/>
    <col min="21" max="31" width="11.88671875" customWidth="1"/>
  </cols>
  <sheetData>
    <row r="1" spans="1:31" ht="20.25" customHeight="1">
      <c r="A1" s="94" t="s">
        <v>154</v>
      </c>
      <c r="B1" s="95">
        <f t="shared" ref="B1:G1" si="0">MIN(B464:B4321)</f>
        <v>566</v>
      </c>
      <c r="C1" s="95">
        <f t="shared" si="0"/>
        <v>761</v>
      </c>
      <c r="D1" s="95">
        <f t="shared" si="0"/>
        <v>679</v>
      </c>
      <c r="E1" s="95">
        <f t="shared" si="0"/>
        <v>259</v>
      </c>
      <c r="F1" s="95">
        <f t="shared" si="0"/>
        <v>27</v>
      </c>
      <c r="G1" s="95">
        <f t="shared" si="0"/>
        <v>2592</v>
      </c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</row>
    <row r="2" spans="1:31" ht="19.5" customHeight="1">
      <c r="A2" s="97" t="s">
        <v>155</v>
      </c>
      <c r="B2" s="98">
        <f t="shared" ref="B2:G2" si="1">MAX(B7:B4393)</f>
        <v>1990</v>
      </c>
      <c r="C2" s="98">
        <f t="shared" si="1"/>
        <v>1690</v>
      </c>
      <c r="D2" s="99">
        <f t="shared" si="1"/>
        <v>1460</v>
      </c>
      <c r="E2" s="99">
        <f t="shared" si="1"/>
        <v>692</v>
      </c>
      <c r="F2" s="99">
        <f t="shared" si="1"/>
        <v>80</v>
      </c>
      <c r="G2" s="99">
        <f t="shared" si="1"/>
        <v>5466</v>
      </c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</row>
    <row r="3" spans="1:31" ht="18" customHeight="1">
      <c r="A3" s="101" t="s">
        <v>156</v>
      </c>
      <c r="B3" s="102">
        <f t="shared" ref="B3:G3" si="2">AVERAGE(B2198:B2562)</f>
        <v>1250.1397260273973</v>
      </c>
      <c r="C3" s="102">
        <f t="shared" si="2"/>
        <v>1326.5123287671233</v>
      </c>
      <c r="D3" s="102">
        <f t="shared" si="2"/>
        <v>1019.9753424657534</v>
      </c>
      <c r="E3" s="102">
        <f t="shared" si="2"/>
        <v>488.0904109589041</v>
      </c>
      <c r="F3" s="102">
        <f t="shared" si="2"/>
        <v>51.490410958904107</v>
      </c>
      <c r="G3" s="102">
        <f t="shared" si="2"/>
        <v>4136.1972602739725</v>
      </c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</row>
    <row r="4" spans="1:31" ht="18" customHeight="1">
      <c r="A4" s="101" t="s">
        <v>157</v>
      </c>
      <c r="B4" s="102">
        <f t="shared" ref="B4:G4" si="3">AVERAGE(B2563:B2928)</f>
        <v>1297.4207650273224</v>
      </c>
      <c r="C4" s="102">
        <f t="shared" si="3"/>
        <v>1409.0519125683061</v>
      </c>
      <c r="D4" s="102">
        <f t="shared" si="3"/>
        <v>1155.0437158469945</v>
      </c>
      <c r="E4" s="102">
        <f t="shared" si="3"/>
        <v>510.19672131147541</v>
      </c>
      <c r="F4" s="102">
        <f t="shared" si="3"/>
        <v>53.948087431693992</v>
      </c>
      <c r="G4" s="102">
        <f t="shared" si="3"/>
        <v>4425.6775956284155</v>
      </c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</row>
    <row r="5" spans="1:31" ht="22.5" customHeight="1">
      <c r="A5" s="2" t="s">
        <v>158</v>
      </c>
      <c r="B5" s="103">
        <f t="shared" ref="B5:G5" si="4">B3/0.024</f>
        <v>52089.15525114155</v>
      </c>
      <c r="C5" s="103">
        <f t="shared" si="4"/>
        <v>55271.347031963473</v>
      </c>
      <c r="D5" s="103">
        <f t="shared" si="4"/>
        <v>42498.972602739726</v>
      </c>
      <c r="E5" s="103">
        <f t="shared" si="4"/>
        <v>20337.100456621003</v>
      </c>
      <c r="F5" s="103">
        <f t="shared" si="4"/>
        <v>2145.433789954338</v>
      </c>
      <c r="G5" s="103">
        <f t="shared" si="4"/>
        <v>172341.5525114155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42" customHeight="1">
      <c r="A6" s="105" t="s">
        <v>163</v>
      </c>
      <c r="B6" s="106" t="s">
        <v>164</v>
      </c>
      <c r="C6" s="106" t="s">
        <v>165</v>
      </c>
      <c r="D6" s="106" t="s">
        <v>166</v>
      </c>
      <c r="E6" s="106" t="s">
        <v>167</v>
      </c>
      <c r="F6" s="106" t="s">
        <v>168</v>
      </c>
      <c r="G6" s="107" t="s">
        <v>169</v>
      </c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</row>
    <row r="7" spans="1:31" ht="14.4">
      <c r="A7" s="108">
        <v>42461</v>
      </c>
      <c r="B7" s="11">
        <v>853</v>
      </c>
      <c r="C7" s="11">
        <v>1023</v>
      </c>
      <c r="D7" s="11">
        <v>925</v>
      </c>
      <c r="E7" s="11">
        <v>353</v>
      </c>
      <c r="F7" s="11">
        <v>33</v>
      </c>
      <c r="G7" s="11">
        <v>3188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14.4">
      <c r="A8" s="108">
        <v>42462</v>
      </c>
      <c r="B8" s="11">
        <v>857</v>
      </c>
      <c r="C8" s="11">
        <v>1032</v>
      </c>
      <c r="D8" s="11">
        <v>925</v>
      </c>
      <c r="E8" s="11">
        <v>357</v>
      </c>
      <c r="F8" s="11">
        <v>37</v>
      </c>
      <c r="G8" s="11">
        <v>3209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4.4">
      <c r="A9" s="108">
        <v>42463</v>
      </c>
      <c r="B9" s="11">
        <v>850</v>
      </c>
      <c r="C9" s="11">
        <v>1020</v>
      </c>
      <c r="D9" s="11">
        <v>889</v>
      </c>
      <c r="E9" s="11">
        <v>351</v>
      </c>
      <c r="F9" s="11">
        <v>38</v>
      </c>
      <c r="G9" s="11">
        <v>3147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14.4">
      <c r="A10" s="108">
        <v>42464</v>
      </c>
      <c r="B10" s="11">
        <v>870</v>
      </c>
      <c r="C10" s="11">
        <v>1046</v>
      </c>
      <c r="D10" s="11">
        <v>918</v>
      </c>
      <c r="E10" s="11">
        <v>366</v>
      </c>
      <c r="F10" s="11">
        <v>37</v>
      </c>
      <c r="G10" s="11">
        <v>3238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ht="14.4">
      <c r="A11" s="108">
        <v>42465</v>
      </c>
      <c r="B11" s="11">
        <v>872</v>
      </c>
      <c r="C11" s="11">
        <v>1039</v>
      </c>
      <c r="D11" s="11">
        <v>928</v>
      </c>
      <c r="E11" s="11">
        <v>373</v>
      </c>
      <c r="F11" s="11">
        <v>34</v>
      </c>
      <c r="G11" s="11">
        <v>3246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ht="14.4">
      <c r="A12" s="108">
        <v>42466</v>
      </c>
      <c r="B12" s="11">
        <v>862</v>
      </c>
      <c r="C12" s="11">
        <v>1036</v>
      </c>
      <c r="D12" s="11">
        <v>930</v>
      </c>
      <c r="E12" s="11">
        <v>379</v>
      </c>
      <c r="F12" s="11">
        <v>34</v>
      </c>
      <c r="G12" s="11">
        <v>3241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ht="14.4">
      <c r="A13" s="108">
        <v>42467</v>
      </c>
      <c r="B13" s="11">
        <v>851</v>
      </c>
      <c r="C13" s="11">
        <v>1045</v>
      </c>
      <c r="D13" s="11">
        <v>932</v>
      </c>
      <c r="E13" s="11">
        <v>384</v>
      </c>
      <c r="F13" s="11">
        <v>35</v>
      </c>
      <c r="G13" s="11">
        <v>3246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ht="14.4">
      <c r="A14" s="108">
        <v>42468</v>
      </c>
      <c r="B14" s="11">
        <v>856</v>
      </c>
      <c r="C14" s="11">
        <v>1023</v>
      </c>
      <c r="D14" s="11">
        <v>916</v>
      </c>
      <c r="E14" s="11">
        <v>387</v>
      </c>
      <c r="F14" s="11">
        <v>34</v>
      </c>
      <c r="G14" s="11">
        <v>3217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ht="14.4">
      <c r="A15" s="108">
        <v>42469</v>
      </c>
      <c r="B15" s="11">
        <v>849</v>
      </c>
      <c r="C15" s="11">
        <v>1035</v>
      </c>
      <c r="D15" s="11">
        <v>899</v>
      </c>
      <c r="E15" s="11">
        <v>389</v>
      </c>
      <c r="F15" s="11">
        <v>36</v>
      </c>
      <c r="G15" s="11">
        <v>3209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ht="14.4">
      <c r="A16" s="108">
        <v>42470</v>
      </c>
      <c r="B16" s="11">
        <v>822</v>
      </c>
      <c r="C16" s="11">
        <v>1026</v>
      </c>
      <c r="D16" s="11">
        <v>866</v>
      </c>
      <c r="E16" s="11">
        <v>388</v>
      </c>
      <c r="F16" s="11">
        <v>37</v>
      </c>
      <c r="G16" s="11">
        <v>3139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14.4">
      <c r="A17" s="108">
        <v>42471</v>
      </c>
      <c r="B17" s="11">
        <v>842</v>
      </c>
      <c r="C17" s="11">
        <v>1055</v>
      </c>
      <c r="D17" s="11">
        <v>910</v>
      </c>
      <c r="E17" s="11">
        <v>391</v>
      </c>
      <c r="F17" s="11">
        <v>37</v>
      </c>
      <c r="G17" s="11">
        <v>3235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14.4">
      <c r="A18" s="108">
        <v>42472</v>
      </c>
      <c r="B18" s="11">
        <v>837</v>
      </c>
      <c r="C18" s="11">
        <v>1070</v>
      </c>
      <c r="D18" s="11">
        <v>933</v>
      </c>
      <c r="E18" s="11">
        <v>392</v>
      </c>
      <c r="F18" s="11">
        <v>36</v>
      </c>
      <c r="G18" s="11">
        <v>3268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4.4">
      <c r="A19" s="108">
        <v>42473</v>
      </c>
      <c r="B19" s="11">
        <v>849</v>
      </c>
      <c r="C19" s="11">
        <v>1073</v>
      </c>
      <c r="D19" s="11">
        <v>944</v>
      </c>
      <c r="E19" s="11">
        <v>394</v>
      </c>
      <c r="F19" s="11">
        <v>36</v>
      </c>
      <c r="G19" s="11">
        <v>3295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ht="14.4">
      <c r="A20" s="108">
        <v>42474</v>
      </c>
      <c r="B20" s="11">
        <v>870</v>
      </c>
      <c r="C20" s="11">
        <v>1071</v>
      </c>
      <c r="D20" s="11">
        <v>928</v>
      </c>
      <c r="E20" s="11">
        <v>399</v>
      </c>
      <c r="F20" s="11">
        <v>32</v>
      </c>
      <c r="G20" s="11">
        <v>3301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14.4">
      <c r="A21" s="108">
        <v>42475</v>
      </c>
      <c r="B21" s="11">
        <v>885</v>
      </c>
      <c r="C21" s="11">
        <v>1064</v>
      </c>
      <c r="D21" s="11">
        <v>932</v>
      </c>
      <c r="E21" s="11">
        <v>403</v>
      </c>
      <c r="F21" s="11">
        <v>30</v>
      </c>
      <c r="G21" s="11">
        <v>3313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4.4">
      <c r="A22" s="108">
        <v>42476</v>
      </c>
      <c r="B22" s="11">
        <v>912</v>
      </c>
      <c r="C22" s="11">
        <v>1066</v>
      </c>
      <c r="D22" s="11">
        <v>937</v>
      </c>
      <c r="E22" s="11">
        <v>406</v>
      </c>
      <c r="F22" s="11">
        <v>29</v>
      </c>
      <c r="G22" s="11">
        <v>3350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14.4">
      <c r="A23" s="108">
        <v>42477</v>
      </c>
      <c r="B23" s="11">
        <v>896</v>
      </c>
      <c r="C23" s="11">
        <v>1031</v>
      </c>
      <c r="D23" s="11">
        <v>884</v>
      </c>
      <c r="E23" s="11">
        <v>404</v>
      </c>
      <c r="F23" s="11">
        <v>31</v>
      </c>
      <c r="G23" s="11">
        <v>3245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14.4">
      <c r="A24" s="108">
        <v>42478</v>
      </c>
      <c r="B24" s="11">
        <v>937</v>
      </c>
      <c r="C24" s="11">
        <v>1066</v>
      </c>
      <c r="D24" s="11">
        <v>924</v>
      </c>
      <c r="E24" s="11">
        <v>409</v>
      </c>
      <c r="F24" s="11">
        <v>32</v>
      </c>
      <c r="G24" s="11">
        <v>3369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14.4">
      <c r="A25" s="108">
        <v>42479</v>
      </c>
      <c r="B25" s="11">
        <v>942</v>
      </c>
      <c r="C25" s="11">
        <v>1080</v>
      </c>
      <c r="D25" s="11">
        <v>939</v>
      </c>
      <c r="E25" s="11">
        <v>408</v>
      </c>
      <c r="F25" s="11">
        <v>32</v>
      </c>
      <c r="G25" s="11">
        <v>3400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14.4">
      <c r="A26" s="108">
        <v>42480</v>
      </c>
      <c r="B26" s="11">
        <v>936</v>
      </c>
      <c r="C26" s="11">
        <v>1083</v>
      </c>
      <c r="D26" s="11">
        <v>941</v>
      </c>
      <c r="E26" s="11">
        <v>524</v>
      </c>
      <c r="F26" s="11">
        <v>58</v>
      </c>
      <c r="G26" s="11">
        <v>4636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14.4">
      <c r="A27" s="108">
        <v>42481</v>
      </c>
      <c r="B27" s="11">
        <v>913</v>
      </c>
      <c r="C27" s="11">
        <v>1068</v>
      </c>
      <c r="D27" s="11">
        <v>944</v>
      </c>
      <c r="E27" s="11">
        <v>403</v>
      </c>
      <c r="F27" s="11">
        <v>30</v>
      </c>
      <c r="G27" s="11">
        <v>3357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ht="14.4">
      <c r="A28" s="108">
        <v>42482</v>
      </c>
      <c r="B28" s="11">
        <v>925</v>
      </c>
      <c r="C28" s="11">
        <v>1037</v>
      </c>
      <c r="D28" s="11">
        <v>925</v>
      </c>
      <c r="E28" s="11">
        <v>402</v>
      </c>
      <c r="F28" s="11">
        <v>32</v>
      </c>
      <c r="G28" s="11">
        <v>3321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ht="14.4">
      <c r="A29" s="108">
        <v>42483</v>
      </c>
      <c r="B29" s="11">
        <v>927</v>
      </c>
      <c r="C29" s="11">
        <v>1037</v>
      </c>
      <c r="D29" s="11">
        <v>931</v>
      </c>
      <c r="E29" s="11">
        <v>403</v>
      </c>
      <c r="F29" s="11">
        <v>31</v>
      </c>
      <c r="G29" s="11">
        <v>3329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ht="14.4">
      <c r="A30" s="108">
        <v>42484</v>
      </c>
      <c r="B30" s="11">
        <v>889</v>
      </c>
      <c r="C30" s="11">
        <v>1017</v>
      </c>
      <c r="D30" s="11">
        <v>886</v>
      </c>
      <c r="E30" s="11">
        <v>399</v>
      </c>
      <c r="F30" s="11">
        <v>29</v>
      </c>
      <c r="G30" s="11">
        <v>3221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14.4">
      <c r="A31" s="108">
        <v>42485</v>
      </c>
      <c r="B31" s="11">
        <v>920</v>
      </c>
      <c r="C31" s="11">
        <v>1048</v>
      </c>
      <c r="D31" s="11">
        <v>919</v>
      </c>
      <c r="E31" s="11">
        <v>402</v>
      </c>
      <c r="F31" s="11">
        <v>33</v>
      </c>
      <c r="G31" s="11">
        <v>3321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14.4">
      <c r="A32" s="108">
        <v>42486</v>
      </c>
      <c r="B32" s="11">
        <v>938</v>
      </c>
      <c r="C32" s="11">
        <v>1052</v>
      </c>
      <c r="D32" s="11">
        <v>928</v>
      </c>
      <c r="E32" s="11">
        <v>407</v>
      </c>
      <c r="F32" s="11">
        <v>34</v>
      </c>
      <c r="G32" s="11">
        <v>3358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14.4">
      <c r="A33" s="108">
        <v>42487</v>
      </c>
      <c r="B33" s="11">
        <v>945</v>
      </c>
      <c r="C33" s="11">
        <v>1046</v>
      </c>
      <c r="D33" s="11">
        <v>939</v>
      </c>
      <c r="E33" s="11">
        <v>402</v>
      </c>
      <c r="F33" s="11">
        <v>33</v>
      </c>
      <c r="G33" s="11">
        <v>3365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14.4">
      <c r="A34" s="108">
        <v>42488</v>
      </c>
      <c r="B34" s="11">
        <v>967</v>
      </c>
      <c r="C34" s="11">
        <v>1047</v>
      </c>
      <c r="D34" s="11">
        <v>945</v>
      </c>
      <c r="E34" s="11">
        <v>402</v>
      </c>
      <c r="F34" s="11">
        <v>34</v>
      </c>
      <c r="G34" s="11">
        <v>3395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14.4">
      <c r="A35" s="108">
        <v>42489</v>
      </c>
      <c r="B35" s="11">
        <v>978</v>
      </c>
      <c r="C35" s="11">
        <v>1046</v>
      </c>
      <c r="D35" s="11">
        <v>941</v>
      </c>
      <c r="E35" s="11">
        <v>401</v>
      </c>
      <c r="F35" s="11">
        <v>30</v>
      </c>
      <c r="G35" s="11">
        <v>3395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14.4">
      <c r="A36" s="108">
        <v>42490</v>
      </c>
      <c r="B36" s="11">
        <v>996</v>
      </c>
      <c r="C36" s="11">
        <v>1041</v>
      </c>
      <c r="D36" s="11">
        <v>920</v>
      </c>
      <c r="E36" s="11">
        <v>385</v>
      </c>
      <c r="F36" s="11">
        <v>34</v>
      </c>
      <c r="G36" s="11">
        <v>3376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14.4">
      <c r="A37" s="108">
        <v>42491</v>
      </c>
      <c r="B37" s="11">
        <v>958</v>
      </c>
      <c r="C37" s="11">
        <v>984</v>
      </c>
      <c r="D37" s="11">
        <v>861</v>
      </c>
      <c r="E37" s="11">
        <v>372</v>
      </c>
      <c r="F37" s="11">
        <v>27</v>
      </c>
      <c r="G37" s="11">
        <v>3202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14.4">
      <c r="A38" s="108">
        <v>42492</v>
      </c>
      <c r="B38" s="11">
        <v>999</v>
      </c>
      <c r="C38" s="11">
        <v>1045</v>
      </c>
      <c r="D38" s="11">
        <v>911</v>
      </c>
      <c r="E38" s="11">
        <v>390</v>
      </c>
      <c r="F38" s="11">
        <v>28</v>
      </c>
      <c r="G38" s="11">
        <v>3373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4.4">
      <c r="A39" s="108">
        <v>42493</v>
      </c>
      <c r="B39" s="11">
        <v>1016</v>
      </c>
      <c r="C39" s="11">
        <v>1050</v>
      </c>
      <c r="D39" s="11">
        <v>915</v>
      </c>
      <c r="E39" s="11">
        <v>391</v>
      </c>
      <c r="F39" s="11">
        <v>35</v>
      </c>
      <c r="G39" s="11">
        <v>3407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4.4">
      <c r="A40" s="108">
        <v>42494</v>
      </c>
      <c r="B40" s="11">
        <v>986</v>
      </c>
      <c r="C40" s="11">
        <v>1027</v>
      </c>
      <c r="D40" s="11">
        <v>889</v>
      </c>
      <c r="E40" s="11">
        <v>344</v>
      </c>
      <c r="F40" s="11">
        <v>35</v>
      </c>
      <c r="G40" s="11">
        <v>3281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4.4">
      <c r="A41" s="108">
        <v>42495</v>
      </c>
      <c r="B41" s="11">
        <v>920</v>
      </c>
      <c r="C41" s="11">
        <v>1023</v>
      </c>
      <c r="D41" s="11">
        <v>881</v>
      </c>
      <c r="E41" s="11">
        <v>360</v>
      </c>
      <c r="F41" s="11">
        <v>37</v>
      </c>
      <c r="G41" s="11">
        <v>3221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14.4">
      <c r="A42" s="108">
        <v>42496</v>
      </c>
      <c r="B42" s="11">
        <v>952</v>
      </c>
      <c r="C42" s="11">
        <v>995</v>
      </c>
      <c r="D42" s="11">
        <v>829</v>
      </c>
      <c r="E42" s="11">
        <v>378</v>
      </c>
      <c r="F42" s="11">
        <v>36</v>
      </c>
      <c r="G42" s="11">
        <v>3190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14.4">
      <c r="A43" s="108">
        <v>42497</v>
      </c>
      <c r="B43" s="11">
        <v>981</v>
      </c>
      <c r="C43" s="11">
        <v>1017</v>
      </c>
      <c r="D43" s="11">
        <v>834</v>
      </c>
      <c r="E43" s="11">
        <v>372</v>
      </c>
      <c r="F43" s="11">
        <v>37</v>
      </c>
      <c r="G43" s="11">
        <v>3242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4.4">
      <c r="A44" s="108">
        <v>42498</v>
      </c>
      <c r="B44" s="11">
        <v>988</v>
      </c>
      <c r="C44" s="11">
        <v>991</v>
      </c>
      <c r="D44" s="11">
        <v>794</v>
      </c>
      <c r="E44" s="11">
        <v>347</v>
      </c>
      <c r="F44" s="11">
        <v>38</v>
      </c>
      <c r="G44" s="11">
        <v>3159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14.4">
      <c r="A45" s="108">
        <v>42499</v>
      </c>
      <c r="B45" s="11">
        <v>1032</v>
      </c>
      <c r="C45" s="11">
        <v>1001</v>
      </c>
      <c r="D45" s="11">
        <v>847</v>
      </c>
      <c r="E45" s="11">
        <v>378</v>
      </c>
      <c r="F45" s="11">
        <v>38</v>
      </c>
      <c r="G45" s="11">
        <v>3296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4.4">
      <c r="A46" s="108">
        <v>42500</v>
      </c>
      <c r="B46" s="11">
        <v>997</v>
      </c>
      <c r="C46" s="11">
        <v>1002</v>
      </c>
      <c r="D46" s="11">
        <v>855</v>
      </c>
      <c r="E46" s="11">
        <v>384</v>
      </c>
      <c r="F46" s="11">
        <v>38</v>
      </c>
      <c r="G46" s="11">
        <v>3275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4.4">
      <c r="A47" s="108">
        <v>42501</v>
      </c>
      <c r="B47" s="11">
        <v>959</v>
      </c>
      <c r="C47" s="11">
        <v>1024</v>
      </c>
      <c r="D47" s="11">
        <v>841</v>
      </c>
      <c r="E47" s="11">
        <v>374</v>
      </c>
      <c r="F47" s="11">
        <v>41</v>
      </c>
      <c r="G47" s="11">
        <v>3238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14.4">
      <c r="A48" s="108">
        <v>42502</v>
      </c>
      <c r="B48" s="11">
        <v>1041</v>
      </c>
      <c r="C48" s="11">
        <v>1037</v>
      </c>
      <c r="D48" s="11">
        <v>835</v>
      </c>
      <c r="E48" s="11">
        <v>378</v>
      </c>
      <c r="F48" s="11">
        <v>40</v>
      </c>
      <c r="G48" s="11">
        <v>3331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14.4">
      <c r="A49" s="108">
        <v>42503</v>
      </c>
      <c r="B49" s="11">
        <v>1043</v>
      </c>
      <c r="C49" s="11">
        <v>1032</v>
      </c>
      <c r="D49" s="11">
        <v>868</v>
      </c>
      <c r="E49" s="11">
        <v>372</v>
      </c>
      <c r="F49" s="11">
        <v>32</v>
      </c>
      <c r="G49" s="11">
        <v>3347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14.4">
      <c r="A50" s="108">
        <v>42504</v>
      </c>
      <c r="B50" s="11">
        <v>1041</v>
      </c>
      <c r="C50" s="11">
        <v>1034</v>
      </c>
      <c r="D50" s="11">
        <v>853</v>
      </c>
      <c r="E50" s="11">
        <v>362</v>
      </c>
      <c r="F50" s="11">
        <v>35</v>
      </c>
      <c r="G50" s="11">
        <v>3325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14.4">
      <c r="A51" s="108">
        <v>42505</v>
      </c>
      <c r="B51" s="11">
        <v>1045</v>
      </c>
      <c r="C51" s="11">
        <v>1005</v>
      </c>
      <c r="D51" s="11">
        <v>794</v>
      </c>
      <c r="E51" s="11">
        <v>360</v>
      </c>
      <c r="F51" s="11">
        <v>33</v>
      </c>
      <c r="G51" s="11">
        <v>3237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14.4">
      <c r="A52" s="108">
        <v>42506</v>
      </c>
      <c r="B52" s="11">
        <v>1068</v>
      </c>
      <c r="C52" s="11">
        <v>1058</v>
      </c>
      <c r="D52" s="11">
        <v>753</v>
      </c>
      <c r="E52" s="11">
        <v>370</v>
      </c>
      <c r="F52" s="11">
        <v>30</v>
      </c>
      <c r="G52" s="11">
        <v>3279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4.4">
      <c r="A53" s="108">
        <v>42507</v>
      </c>
      <c r="B53" s="11">
        <v>1085</v>
      </c>
      <c r="C53" s="11">
        <v>1064</v>
      </c>
      <c r="D53" s="11">
        <v>753</v>
      </c>
      <c r="E53" s="11">
        <v>374</v>
      </c>
      <c r="F53" s="11">
        <v>32</v>
      </c>
      <c r="G53" s="11">
        <v>3308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14.4">
      <c r="A54" s="108">
        <v>42508</v>
      </c>
      <c r="B54" s="11">
        <v>1097</v>
      </c>
      <c r="C54" s="11">
        <v>1068</v>
      </c>
      <c r="D54" s="11">
        <v>706</v>
      </c>
      <c r="E54" s="11">
        <v>378</v>
      </c>
      <c r="F54" s="11">
        <v>32</v>
      </c>
      <c r="G54" s="11">
        <v>3282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14.4">
      <c r="A55" s="108">
        <v>42509</v>
      </c>
      <c r="B55" s="11">
        <v>1110</v>
      </c>
      <c r="C55" s="11">
        <v>1058</v>
      </c>
      <c r="D55" s="11">
        <v>701</v>
      </c>
      <c r="E55" s="11">
        <v>380</v>
      </c>
      <c r="F55" s="11">
        <v>38</v>
      </c>
      <c r="G55" s="11">
        <v>3287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4.4">
      <c r="A56" s="108">
        <v>42510</v>
      </c>
      <c r="B56" s="11">
        <v>1118</v>
      </c>
      <c r="C56" s="11">
        <v>1030</v>
      </c>
      <c r="D56" s="11">
        <v>699</v>
      </c>
      <c r="E56" s="11">
        <v>352</v>
      </c>
      <c r="F56" s="11">
        <v>38</v>
      </c>
      <c r="G56" s="11">
        <v>3236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4.4">
      <c r="A57" s="108">
        <v>42511</v>
      </c>
      <c r="B57" s="11">
        <v>1085</v>
      </c>
      <c r="C57" s="11">
        <v>999</v>
      </c>
      <c r="D57" s="11">
        <v>779</v>
      </c>
      <c r="E57" s="11">
        <v>339</v>
      </c>
      <c r="F57" s="11">
        <v>33</v>
      </c>
      <c r="G57" s="11">
        <v>3235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4.4">
      <c r="A58" s="108">
        <v>42512</v>
      </c>
      <c r="B58" s="11">
        <v>1075</v>
      </c>
      <c r="C58" s="11">
        <v>968</v>
      </c>
      <c r="D58" s="11">
        <v>781</v>
      </c>
      <c r="E58" s="11">
        <v>342</v>
      </c>
      <c r="F58" s="11">
        <v>33</v>
      </c>
      <c r="G58" s="11">
        <v>3200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14.4">
      <c r="A59" s="108">
        <v>42513</v>
      </c>
      <c r="B59" s="11">
        <v>912</v>
      </c>
      <c r="C59" s="11">
        <v>1006</v>
      </c>
      <c r="D59" s="11">
        <v>846</v>
      </c>
      <c r="E59" s="11">
        <v>353</v>
      </c>
      <c r="F59" s="11">
        <v>39</v>
      </c>
      <c r="G59" s="11">
        <v>3156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14.4">
      <c r="A60" s="108">
        <v>42514</v>
      </c>
      <c r="B60" s="11">
        <v>808</v>
      </c>
      <c r="C60" s="11">
        <v>1025</v>
      </c>
      <c r="D60" s="11">
        <v>892</v>
      </c>
      <c r="E60" s="11">
        <v>359</v>
      </c>
      <c r="F60" s="11">
        <v>43</v>
      </c>
      <c r="G60" s="11">
        <v>3127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14.4">
      <c r="A61" s="108">
        <v>42515</v>
      </c>
      <c r="B61" s="11">
        <v>907</v>
      </c>
      <c r="C61" s="11">
        <v>1004</v>
      </c>
      <c r="D61" s="11">
        <v>875</v>
      </c>
      <c r="E61" s="11">
        <v>340</v>
      </c>
      <c r="F61" s="11">
        <v>38</v>
      </c>
      <c r="G61" s="11">
        <v>3163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14.4">
      <c r="A62" s="108">
        <v>42516</v>
      </c>
      <c r="B62" s="11">
        <v>944</v>
      </c>
      <c r="C62" s="11">
        <v>1013</v>
      </c>
      <c r="D62" s="11">
        <v>876</v>
      </c>
      <c r="E62" s="11">
        <v>359</v>
      </c>
      <c r="F62" s="11">
        <v>40</v>
      </c>
      <c r="G62" s="11">
        <v>3232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14.4">
      <c r="A63" s="108">
        <v>42517</v>
      </c>
      <c r="B63" s="11">
        <v>989</v>
      </c>
      <c r="C63" s="11">
        <v>1012</v>
      </c>
      <c r="D63" s="11">
        <v>870</v>
      </c>
      <c r="E63" s="11">
        <v>364</v>
      </c>
      <c r="F63" s="11">
        <v>40</v>
      </c>
      <c r="G63" s="11">
        <v>3274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4.4">
      <c r="A64" s="108">
        <v>42518</v>
      </c>
      <c r="B64" s="11">
        <v>992</v>
      </c>
      <c r="C64" s="11">
        <v>1015</v>
      </c>
      <c r="D64" s="11">
        <v>827</v>
      </c>
      <c r="E64" s="11">
        <v>347</v>
      </c>
      <c r="F64" s="11">
        <v>41</v>
      </c>
      <c r="G64" s="11">
        <v>3222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4.4">
      <c r="A65" s="108">
        <v>42519</v>
      </c>
      <c r="B65" s="11">
        <v>810</v>
      </c>
      <c r="C65" s="11">
        <v>986</v>
      </c>
      <c r="D65" s="11">
        <v>788</v>
      </c>
      <c r="E65" s="11">
        <v>345</v>
      </c>
      <c r="F65" s="11">
        <v>40</v>
      </c>
      <c r="G65" s="11">
        <v>2969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14.4">
      <c r="A66" s="108">
        <v>42520</v>
      </c>
      <c r="B66" s="11">
        <v>826</v>
      </c>
      <c r="C66" s="11">
        <v>1025</v>
      </c>
      <c r="D66" s="11">
        <v>834</v>
      </c>
      <c r="E66" s="11">
        <v>367</v>
      </c>
      <c r="F66" s="11">
        <v>40</v>
      </c>
      <c r="G66" s="11">
        <v>3092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14.4">
      <c r="A67" s="108">
        <v>42521</v>
      </c>
      <c r="B67" s="11">
        <v>915</v>
      </c>
      <c r="C67" s="11">
        <v>1037</v>
      </c>
      <c r="D67" s="11">
        <v>847</v>
      </c>
      <c r="E67" s="11">
        <v>372</v>
      </c>
      <c r="F67" s="11">
        <v>38</v>
      </c>
      <c r="G67" s="11">
        <v>3209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14.4">
      <c r="A68" s="108">
        <v>42522</v>
      </c>
      <c r="B68" s="11">
        <v>979</v>
      </c>
      <c r="C68" s="11">
        <v>1039</v>
      </c>
      <c r="D68" s="11">
        <v>834</v>
      </c>
      <c r="E68" s="11">
        <v>355</v>
      </c>
      <c r="F68" s="11">
        <v>42</v>
      </c>
      <c r="G68" s="11">
        <v>3248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14.4">
      <c r="A69" s="108">
        <v>42523</v>
      </c>
      <c r="B69" s="11">
        <v>1026</v>
      </c>
      <c r="C69" s="11">
        <v>1029</v>
      </c>
      <c r="D69" s="11">
        <v>797</v>
      </c>
      <c r="E69" s="11">
        <v>374</v>
      </c>
      <c r="F69" s="11">
        <v>43</v>
      </c>
      <c r="G69" s="11">
        <v>3269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4.4">
      <c r="A70" s="108">
        <v>42524</v>
      </c>
      <c r="B70" s="11">
        <v>1078</v>
      </c>
      <c r="C70" s="11">
        <v>1021</v>
      </c>
      <c r="D70" s="11">
        <v>810</v>
      </c>
      <c r="E70" s="11">
        <v>378</v>
      </c>
      <c r="F70" s="11">
        <v>45</v>
      </c>
      <c r="G70" s="11">
        <v>3332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14.4">
      <c r="A71" s="108">
        <v>42525</v>
      </c>
      <c r="B71" s="11">
        <v>1092</v>
      </c>
      <c r="C71" s="11">
        <v>1019</v>
      </c>
      <c r="D71" s="11">
        <v>755</v>
      </c>
      <c r="E71" s="11">
        <v>385</v>
      </c>
      <c r="F71" s="11">
        <v>43</v>
      </c>
      <c r="G71" s="11">
        <v>3294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14.4">
      <c r="A72" s="108">
        <v>42526</v>
      </c>
      <c r="B72" s="11">
        <v>1074</v>
      </c>
      <c r="C72" s="11">
        <v>958</v>
      </c>
      <c r="D72" s="11">
        <v>723</v>
      </c>
      <c r="E72" s="11">
        <v>380</v>
      </c>
      <c r="F72" s="11">
        <v>41</v>
      </c>
      <c r="G72" s="11">
        <v>3176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14.4">
      <c r="A73" s="108">
        <v>42527</v>
      </c>
      <c r="B73" s="11">
        <v>1052</v>
      </c>
      <c r="C73" s="11">
        <v>1013</v>
      </c>
      <c r="D73" s="11">
        <v>769</v>
      </c>
      <c r="E73" s="11">
        <v>390</v>
      </c>
      <c r="F73" s="11">
        <v>41</v>
      </c>
      <c r="G73" s="11">
        <v>3265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14.4">
      <c r="A74" s="108">
        <v>42528</v>
      </c>
      <c r="B74" s="11">
        <v>1049</v>
      </c>
      <c r="C74" s="11">
        <v>1028</v>
      </c>
      <c r="D74" s="11">
        <v>767</v>
      </c>
      <c r="E74" s="11">
        <v>388</v>
      </c>
      <c r="F74" s="11">
        <v>44</v>
      </c>
      <c r="G74" s="11">
        <v>3276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14.4">
      <c r="A75" s="108">
        <v>42529</v>
      </c>
      <c r="B75" s="11">
        <v>1067</v>
      </c>
      <c r="C75" s="11">
        <v>1026</v>
      </c>
      <c r="D75" s="11">
        <v>746</v>
      </c>
      <c r="E75" s="11">
        <v>390</v>
      </c>
      <c r="F75" s="11">
        <v>43</v>
      </c>
      <c r="G75" s="11">
        <v>3273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4.4">
      <c r="A76" s="108">
        <v>42530</v>
      </c>
      <c r="B76" s="11">
        <v>1065</v>
      </c>
      <c r="C76" s="11">
        <v>1034</v>
      </c>
      <c r="D76" s="11">
        <v>746</v>
      </c>
      <c r="E76" s="11">
        <v>386</v>
      </c>
      <c r="F76" s="11">
        <v>44</v>
      </c>
      <c r="G76" s="11">
        <v>3275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4.4">
      <c r="A77" s="108">
        <v>42531</v>
      </c>
      <c r="B77" s="11">
        <v>1062</v>
      </c>
      <c r="C77" s="11">
        <v>1012</v>
      </c>
      <c r="D77" s="11">
        <v>760</v>
      </c>
      <c r="E77" s="11">
        <v>389</v>
      </c>
      <c r="F77" s="11">
        <v>43</v>
      </c>
      <c r="G77" s="11">
        <v>3266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14.4">
      <c r="A78" s="108">
        <v>42532</v>
      </c>
      <c r="B78" s="11">
        <v>1012</v>
      </c>
      <c r="C78" s="11">
        <v>999</v>
      </c>
      <c r="D78" s="11">
        <v>754</v>
      </c>
      <c r="E78" s="11">
        <v>393</v>
      </c>
      <c r="F78" s="11">
        <v>42</v>
      </c>
      <c r="G78" s="11">
        <v>3200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14.4">
      <c r="A79" s="108">
        <v>42533</v>
      </c>
      <c r="B79" s="11">
        <v>1029</v>
      </c>
      <c r="C79" s="11">
        <v>960</v>
      </c>
      <c r="D79" s="11">
        <v>736</v>
      </c>
      <c r="E79" s="11">
        <v>385</v>
      </c>
      <c r="F79" s="11">
        <v>40</v>
      </c>
      <c r="G79" s="11">
        <v>3150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14.4">
      <c r="A80" s="108">
        <v>42534</v>
      </c>
      <c r="B80" s="11">
        <v>1073</v>
      </c>
      <c r="C80" s="11">
        <v>1004</v>
      </c>
      <c r="D80" s="11">
        <v>780</v>
      </c>
      <c r="E80" s="11">
        <v>359</v>
      </c>
      <c r="F80" s="11">
        <v>39</v>
      </c>
      <c r="G80" s="11">
        <v>3255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14.4">
      <c r="A81" s="108">
        <v>42535</v>
      </c>
      <c r="B81" s="11">
        <v>1077</v>
      </c>
      <c r="C81" s="11">
        <v>1016</v>
      </c>
      <c r="D81" s="11">
        <v>806</v>
      </c>
      <c r="E81" s="11">
        <v>357</v>
      </c>
      <c r="F81" s="11">
        <v>43</v>
      </c>
      <c r="G81" s="11">
        <v>3299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4.4">
      <c r="A82" s="108">
        <v>42536</v>
      </c>
      <c r="B82" s="11">
        <v>1107</v>
      </c>
      <c r="C82" s="11">
        <v>1011</v>
      </c>
      <c r="D82" s="11">
        <v>812</v>
      </c>
      <c r="E82" s="11">
        <v>359</v>
      </c>
      <c r="F82" s="11">
        <v>43</v>
      </c>
      <c r="G82" s="11">
        <v>3332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4.4">
      <c r="A83" s="108">
        <v>42537</v>
      </c>
      <c r="B83" s="11">
        <v>1102</v>
      </c>
      <c r="C83" s="11">
        <v>1018</v>
      </c>
      <c r="D83" s="11">
        <v>839</v>
      </c>
      <c r="E83" s="11">
        <v>366</v>
      </c>
      <c r="F83" s="11">
        <v>43</v>
      </c>
      <c r="G83" s="11">
        <v>3369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14.4">
      <c r="A84" s="108">
        <v>42538</v>
      </c>
      <c r="B84" s="11">
        <v>1149</v>
      </c>
      <c r="C84" s="11">
        <v>1013</v>
      </c>
      <c r="D84" s="11">
        <v>822</v>
      </c>
      <c r="E84" s="11">
        <v>368</v>
      </c>
      <c r="F84" s="11">
        <v>40</v>
      </c>
      <c r="G84" s="11">
        <v>3393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4.4">
      <c r="A85" s="108">
        <v>42539</v>
      </c>
      <c r="B85" s="11">
        <v>1168</v>
      </c>
      <c r="C85" s="11">
        <v>974</v>
      </c>
      <c r="D85" s="11">
        <v>795</v>
      </c>
      <c r="E85" s="11">
        <v>371</v>
      </c>
      <c r="F85" s="11">
        <v>42</v>
      </c>
      <c r="G85" s="11">
        <v>3349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14.4">
      <c r="A86" s="108">
        <v>42540</v>
      </c>
      <c r="B86" s="11">
        <v>1151</v>
      </c>
      <c r="C86" s="11">
        <v>939</v>
      </c>
      <c r="D86" s="11">
        <v>735</v>
      </c>
      <c r="E86" s="11">
        <v>370</v>
      </c>
      <c r="F86" s="11">
        <v>42</v>
      </c>
      <c r="G86" s="11">
        <v>3237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4.4">
      <c r="A87" s="108">
        <v>42541</v>
      </c>
      <c r="B87" s="11">
        <v>1164</v>
      </c>
      <c r="C87" s="11">
        <v>951</v>
      </c>
      <c r="D87" s="11">
        <v>764</v>
      </c>
      <c r="E87" s="11">
        <v>389</v>
      </c>
      <c r="F87" s="11">
        <v>40</v>
      </c>
      <c r="G87" s="11">
        <v>3308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4.4">
      <c r="A88" s="108">
        <v>42542</v>
      </c>
      <c r="B88" s="11">
        <v>1125</v>
      </c>
      <c r="C88" s="11">
        <v>967</v>
      </c>
      <c r="D88" s="11">
        <v>774</v>
      </c>
      <c r="E88" s="11">
        <v>383</v>
      </c>
      <c r="F88" s="11">
        <v>43</v>
      </c>
      <c r="G88" s="11">
        <v>3291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4.4">
      <c r="A89" s="108">
        <v>42543</v>
      </c>
      <c r="B89" s="11">
        <v>1078</v>
      </c>
      <c r="C89" s="11">
        <v>952</v>
      </c>
      <c r="D89" s="11">
        <v>759</v>
      </c>
      <c r="E89" s="11">
        <v>376</v>
      </c>
      <c r="F89" s="11">
        <v>42</v>
      </c>
      <c r="G89" s="11">
        <v>3207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14.4">
      <c r="A90" s="108">
        <v>42544</v>
      </c>
      <c r="B90" s="11">
        <v>1107</v>
      </c>
      <c r="C90" s="11">
        <v>955</v>
      </c>
      <c r="D90" s="11">
        <v>733</v>
      </c>
      <c r="E90" s="11">
        <v>389</v>
      </c>
      <c r="F90" s="11">
        <v>42</v>
      </c>
      <c r="G90" s="11">
        <v>3226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4.4">
      <c r="A91" s="108">
        <v>42545</v>
      </c>
      <c r="B91" s="11">
        <v>1156</v>
      </c>
      <c r="C91" s="11">
        <v>928</v>
      </c>
      <c r="D91" s="11">
        <v>748</v>
      </c>
      <c r="E91" s="11">
        <v>390</v>
      </c>
      <c r="F91" s="11">
        <v>43</v>
      </c>
      <c r="G91" s="11">
        <v>3266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14.4">
      <c r="A92" s="108">
        <v>42546</v>
      </c>
      <c r="B92" s="11">
        <v>1160</v>
      </c>
      <c r="C92" s="11">
        <v>904</v>
      </c>
      <c r="D92" s="11">
        <v>731</v>
      </c>
      <c r="E92" s="11">
        <v>390</v>
      </c>
      <c r="F92" s="11">
        <v>44</v>
      </c>
      <c r="G92" s="11">
        <v>3228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14.4">
      <c r="A93" s="108">
        <v>42547</v>
      </c>
      <c r="B93" s="11">
        <v>1140</v>
      </c>
      <c r="C93" s="11">
        <v>890</v>
      </c>
      <c r="D93" s="11">
        <v>700</v>
      </c>
      <c r="E93" s="11">
        <v>385</v>
      </c>
      <c r="F93" s="11">
        <v>43</v>
      </c>
      <c r="G93" s="11">
        <v>3159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4.4">
      <c r="A94" s="108">
        <v>42548</v>
      </c>
      <c r="B94" s="11">
        <v>1149</v>
      </c>
      <c r="C94" s="11">
        <v>920</v>
      </c>
      <c r="D94" s="11">
        <v>739</v>
      </c>
      <c r="E94" s="11">
        <v>392</v>
      </c>
      <c r="F94" s="11">
        <v>44</v>
      </c>
      <c r="G94" s="11">
        <v>3243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14.4">
      <c r="A95" s="108">
        <v>42549</v>
      </c>
      <c r="B95" s="11">
        <v>1101</v>
      </c>
      <c r="C95" s="11">
        <v>914</v>
      </c>
      <c r="D95" s="11">
        <v>730</v>
      </c>
      <c r="E95" s="11">
        <v>387</v>
      </c>
      <c r="F95" s="11">
        <v>45</v>
      </c>
      <c r="G95" s="11">
        <v>3214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4.4">
      <c r="A96" s="108">
        <v>42550</v>
      </c>
      <c r="B96" s="11">
        <v>1171</v>
      </c>
      <c r="C96" s="11">
        <v>893</v>
      </c>
      <c r="D96" s="11">
        <v>702</v>
      </c>
      <c r="E96" s="11">
        <v>389</v>
      </c>
      <c r="F96" s="11">
        <v>46</v>
      </c>
      <c r="G96" s="11">
        <v>3205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14.4">
      <c r="A97" s="108">
        <v>42551</v>
      </c>
      <c r="B97" s="11">
        <v>1208</v>
      </c>
      <c r="C97" s="11">
        <v>900</v>
      </c>
      <c r="D97" s="11">
        <v>707</v>
      </c>
      <c r="E97" s="11">
        <v>399</v>
      </c>
      <c r="F97" s="11">
        <v>48</v>
      </c>
      <c r="G97" s="11">
        <v>3261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14.4">
      <c r="A98" s="108">
        <v>42552</v>
      </c>
      <c r="B98" s="11">
        <v>1150</v>
      </c>
      <c r="C98" s="11">
        <v>889</v>
      </c>
      <c r="D98" s="11">
        <v>732</v>
      </c>
      <c r="E98" s="11">
        <v>392</v>
      </c>
      <c r="F98" s="11">
        <v>44</v>
      </c>
      <c r="G98" s="11">
        <v>3207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14.4">
      <c r="A99" s="108">
        <v>42553</v>
      </c>
      <c r="B99" s="11">
        <v>932</v>
      </c>
      <c r="C99" s="11">
        <v>879</v>
      </c>
      <c r="D99" s="11">
        <v>742</v>
      </c>
      <c r="E99" s="11">
        <v>386</v>
      </c>
      <c r="F99" s="11">
        <v>42</v>
      </c>
      <c r="G99" s="11">
        <v>2980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14.4">
      <c r="A100" s="108">
        <v>42554</v>
      </c>
      <c r="B100" s="11">
        <v>890</v>
      </c>
      <c r="C100" s="11">
        <v>834</v>
      </c>
      <c r="D100" s="11">
        <v>725</v>
      </c>
      <c r="E100" s="11">
        <v>351</v>
      </c>
      <c r="F100" s="11">
        <v>38</v>
      </c>
      <c r="G100" s="11">
        <v>2835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14.4">
      <c r="A101" s="108">
        <v>42555</v>
      </c>
      <c r="B101" s="11">
        <v>967</v>
      </c>
      <c r="C101" s="11">
        <v>848</v>
      </c>
      <c r="D101" s="11">
        <v>784</v>
      </c>
      <c r="E101" s="11">
        <v>349</v>
      </c>
      <c r="F101" s="11">
        <v>39</v>
      </c>
      <c r="G101" s="11">
        <v>2986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14.4">
      <c r="A102" s="108">
        <v>42556</v>
      </c>
      <c r="B102" s="11">
        <v>1054</v>
      </c>
      <c r="C102" s="11">
        <v>849</v>
      </c>
      <c r="D102" s="11">
        <v>794</v>
      </c>
      <c r="E102" s="11">
        <v>350</v>
      </c>
      <c r="F102" s="11">
        <v>43</v>
      </c>
      <c r="G102" s="11">
        <v>3090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4.4">
      <c r="A103" s="108">
        <v>42557</v>
      </c>
      <c r="B103" s="11">
        <v>1033</v>
      </c>
      <c r="C103" s="11">
        <v>840</v>
      </c>
      <c r="D103" s="11">
        <v>790</v>
      </c>
      <c r="E103" s="11">
        <v>358</v>
      </c>
      <c r="F103" s="11">
        <v>44</v>
      </c>
      <c r="G103" s="11">
        <v>3065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14.4">
      <c r="A104" s="108">
        <v>42558</v>
      </c>
      <c r="B104" s="11">
        <v>1132</v>
      </c>
      <c r="C104" s="11">
        <v>854</v>
      </c>
      <c r="D104" s="11">
        <v>791</v>
      </c>
      <c r="E104" s="11">
        <v>374</v>
      </c>
      <c r="F104" s="11">
        <v>43</v>
      </c>
      <c r="G104" s="11">
        <v>3189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14.4">
      <c r="A105" s="108">
        <v>42559</v>
      </c>
      <c r="B105" s="11">
        <v>1154</v>
      </c>
      <c r="C105" s="11">
        <v>845</v>
      </c>
      <c r="D105" s="11">
        <v>777</v>
      </c>
      <c r="E105" s="11">
        <v>369</v>
      </c>
      <c r="F105" s="11">
        <v>45</v>
      </c>
      <c r="G105" s="11">
        <v>3189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14.4">
      <c r="A106" s="108">
        <v>42560</v>
      </c>
      <c r="B106" s="11">
        <v>1094</v>
      </c>
      <c r="C106" s="11">
        <v>828</v>
      </c>
      <c r="D106" s="11">
        <v>755</v>
      </c>
      <c r="E106" s="11">
        <v>375</v>
      </c>
      <c r="F106" s="11">
        <v>44</v>
      </c>
      <c r="G106" s="11">
        <v>3096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14.4">
      <c r="A107" s="108">
        <v>42561</v>
      </c>
      <c r="B107" s="11">
        <v>1070</v>
      </c>
      <c r="C107" s="11">
        <v>808</v>
      </c>
      <c r="D107" s="11">
        <v>711</v>
      </c>
      <c r="E107" s="11">
        <v>366</v>
      </c>
      <c r="F107" s="11">
        <v>42</v>
      </c>
      <c r="G107" s="11">
        <v>3059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14.4">
      <c r="A108" s="108">
        <v>42562</v>
      </c>
      <c r="B108" s="11">
        <v>1104</v>
      </c>
      <c r="C108" s="11">
        <v>840</v>
      </c>
      <c r="D108" s="11">
        <v>806</v>
      </c>
      <c r="E108" s="11">
        <v>374</v>
      </c>
      <c r="F108" s="11">
        <v>43</v>
      </c>
      <c r="G108" s="11">
        <v>3167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4.4">
      <c r="A109" s="108">
        <v>42563</v>
      </c>
      <c r="B109" s="11">
        <v>1108</v>
      </c>
      <c r="C109" s="11">
        <v>821</v>
      </c>
      <c r="D109" s="11">
        <v>787</v>
      </c>
      <c r="E109" s="11">
        <v>372</v>
      </c>
      <c r="F109" s="11">
        <v>43</v>
      </c>
      <c r="G109" s="11">
        <v>3132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14.4">
      <c r="A110" s="108">
        <v>42564</v>
      </c>
      <c r="B110" s="11">
        <v>1116</v>
      </c>
      <c r="C110" s="11">
        <v>811</v>
      </c>
      <c r="D110" s="11">
        <v>823</v>
      </c>
      <c r="E110" s="11">
        <v>400</v>
      </c>
      <c r="F110" s="11">
        <v>45</v>
      </c>
      <c r="G110" s="11">
        <v>3195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4.4">
      <c r="A111" s="108">
        <v>42565</v>
      </c>
      <c r="B111" s="11">
        <v>1123</v>
      </c>
      <c r="C111" s="11">
        <v>836</v>
      </c>
      <c r="D111" s="11">
        <v>843</v>
      </c>
      <c r="E111" s="11">
        <v>399</v>
      </c>
      <c r="F111" s="11">
        <v>45</v>
      </c>
      <c r="G111" s="11">
        <v>3246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14.4">
      <c r="A112" s="108">
        <v>42566</v>
      </c>
      <c r="B112" s="11">
        <v>1064</v>
      </c>
      <c r="C112" s="11">
        <v>853</v>
      </c>
      <c r="D112" s="11">
        <v>858</v>
      </c>
      <c r="E112" s="11">
        <v>384</v>
      </c>
      <c r="F112" s="11">
        <v>44</v>
      </c>
      <c r="G112" s="11">
        <v>3203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4.4">
      <c r="A113" s="108">
        <v>42567</v>
      </c>
      <c r="B113" s="11">
        <v>965</v>
      </c>
      <c r="C113" s="11">
        <v>849</v>
      </c>
      <c r="D113" s="11">
        <v>826</v>
      </c>
      <c r="E113" s="11">
        <v>365</v>
      </c>
      <c r="F113" s="11">
        <v>44</v>
      </c>
      <c r="G113" s="11">
        <v>3049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14.4">
      <c r="A114" s="108">
        <v>42568</v>
      </c>
      <c r="B114" s="11">
        <v>865</v>
      </c>
      <c r="C114" s="11">
        <v>826</v>
      </c>
      <c r="D114" s="11">
        <v>780</v>
      </c>
      <c r="E114" s="11">
        <v>358</v>
      </c>
      <c r="F114" s="11">
        <v>42</v>
      </c>
      <c r="G114" s="11">
        <v>2871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4.4">
      <c r="A115" s="108">
        <v>42569</v>
      </c>
      <c r="B115" s="11">
        <v>930</v>
      </c>
      <c r="C115" s="11">
        <v>852</v>
      </c>
      <c r="D115" s="11">
        <v>853</v>
      </c>
      <c r="E115" s="11">
        <v>372</v>
      </c>
      <c r="F115" s="11">
        <v>40</v>
      </c>
      <c r="G115" s="11">
        <v>3047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14.4">
      <c r="A116" s="108">
        <v>42570</v>
      </c>
      <c r="B116" s="11">
        <v>1039</v>
      </c>
      <c r="C116" s="11">
        <v>851</v>
      </c>
      <c r="D116" s="11">
        <v>790</v>
      </c>
      <c r="E116" s="11">
        <v>380</v>
      </c>
      <c r="F116" s="11">
        <v>42</v>
      </c>
      <c r="G116" s="11">
        <v>3102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4.4">
      <c r="A117" s="108">
        <v>42571</v>
      </c>
      <c r="B117" s="11">
        <v>1118</v>
      </c>
      <c r="C117" s="11">
        <v>868</v>
      </c>
      <c r="D117" s="11">
        <v>793</v>
      </c>
      <c r="E117" s="11">
        <v>385</v>
      </c>
      <c r="F117" s="11">
        <v>43</v>
      </c>
      <c r="G117" s="11">
        <v>3207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14.4">
      <c r="A118" s="108">
        <v>42572</v>
      </c>
      <c r="B118" s="11">
        <v>1160</v>
      </c>
      <c r="C118" s="11">
        <v>878</v>
      </c>
      <c r="D118" s="11">
        <v>787</v>
      </c>
      <c r="E118" s="11">
        <v>389</v>
      </c>
      <c r="F118" s="11">
        <v>42</v>
      </c>
      <c r="G118" s="11">
        <v>3256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4.4">
      <c r="A119" s="108">
        <v>42573</v>
      </c>
      <c r="B119" s="11">
        <v>1167</v>
      </c>
      <c r="C119" s="11">
        <v>886</v>
      </c>
      <c r="D119" s="11">
        <v>792</v>
      </c>
      <c r="E119" s="11">
        <v>380</v>
      </c>
      <c r="F119" s="11">
        <v>42</v>
      </c>
      <c r="G119" s="11">
        <v>3267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14.4">
      <c r="A120" s="108">
        <v>42574</v>
      </c>
      <c r="B120" s="11">
        <v>1117</v>
      </c>
      <c r="C120" s="11">
        <v>887</v>
      </c>
      <c r="D120" s="11">
        <v>785</v>
      </c>
      <c r="E120" s="11">
        <v>372</v>
      </c>
      <c r="F120" s="11">
        <v>41</v>
      </c>
      <c r="G120" s="11">
        <v>3203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4.4">
      <c r="A121" s="108">
        <v>42575</v>
      </c>
      <c r="B121" s="11">
        <v>1085</v>
      </c>
      <c r="C121" s="11">
        <v>873</v>
      </c>
      <c r="D121" s="11">
        <v>748</v>
      </c>
      <c r="E121" s="11">
        <v>369</v>
      </c>
      <c r="F121" s="11">
        <v>39</v>
      </c>
      <c r="G121" s="11">
        <v>3113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14.4">
      <c r="A122" s="108">
        <v>42576</v>
      </c>
      <c r="B122" s="11">
        <v>1126</v>
      </c>
      <c r="C122" s="11">
        <v>915</v>
      </c>
      <c r="D122" s="11">
        <v>781</v>
      </c>
      <c r="E122" s="11">
        <v>378</v>
      </c>
      <c r="F122" s="11">
        <v>39</v>
      </c>
      <c r="G122" s="11">
        <v>3239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4.4">
      <c r="A123" s="108">
        <v>42577</v>
      </c>
      <c r="B123" s="11">
        <v>1141</v>
      </c>
      <c r="C123" s="11">
        <v>906</v>
      </c>
      <c r="D123" s="11">
        <v>769</v>
      </c>
      <c r="E123" s="11">
        <v>369</v>
      </c>
      <c r="F123" s="11">
        <v>41</v>
      </c>
      <c r="G123" s="11">
        <v>3225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14.4">
      <c r="A124" s="108">
        <v>42578</v>
      </c>
      <c r="B124" s="11">
        <v>1048</v>
      </c>
      <c r="C124" s="11">
        <v>889</v>
      </c>
      <c r="D124" s="11">
        <v>760</v>
      </c>
      <c r="E124" s="11">
        <v>371</v>
      </c>
      <c r="F124" s="11">
        <v>42</v>
      </c>
      <c r="G124" s="11">
        <v>3110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4.4">
      <c r="A125" s="108">
        <v>42579</v>
      </c>
      <c r="B125" s="11">
        <v>1056</v>
      </c>
      <c r="C125" s="11">
        <v>890</v>
      </c>
      <c r="D125" s="11">
        <v>774</v>
      </c>
      <c r="E125" s="11">
        <v>379</v>
      </c>
      <c r="F125" s="11">
        <v>44</v>
      </c>
      <c r="G125" s="11">
        <v>3142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14.4">
      <c r="A126" s="108">
        <v>42580</v>
      </c>
      <c r="B126" s="11">
        <v>1023</v>
      </c>
      <c r="C126" s="11">
        <v>875</v>
      </c>
      <c r="D126" s="11">
        <v>758</v>
      </c>
      <c r="E126" s="11">
        <v>386</v>
      </c>
      <c r="F126" s="11">
        <v>44</v>
      </c>
      <c r="G126" s="11">
        <v>3085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4.4">
      <c r="A127" s="108">
        <v>42581</v>
      </c>
      <c r="B127" s="11">
        <v>998</v>
      </c>
      <c r="C127" s="11">
        <v>877</v>
      </c>
      <c r="D127" s="11">
        <v>695</v>
      </c>
      <c r="E127" s="11">
        <v>385</v>
      </c>
      <c r="F127" s="11">
        <v>44</v>
      </c>
      <c r="G127" s="11">
        <v>3041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4.4">
      <c r="A128" s="108">
        <v>42582</v>
      </c>
      <c r="B128" s="11">
        <v>1009</v>
      </c>
      <c r="C128" s="11">
        <v>833</v>
      </c>
      <c r="D128" s="11">
        <v>695</v>
      </c>
      <c r="E128" s="11">
        <v>369</v>
      </c>
      <c r="F128" s="11">
        <v>42</v>
      </c>
      <c r="G128" s="11">
        <v>2949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4.4">
      <c r="A129" s="108">
        <v>42583</v>
      </c>
      <c r="B129" s="11">
        <v>1020</v>
      </c>
      <c r="C129" s="11">
        <v>845</v>
      </c>
      <c r="D129" s="11">
        <v>732</v>
      </c>
      <c r="E129" s="11">
        <v>368</v>
      </c>
      <c r="F129" s="11">
        <v>45</v>
      </c>
      <c r="G129" s="11">
        <v>3010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4.4">
      <c r="A130" s="108">
        <v>42584</v>
      </c>
      <c r="B130" s="11">
        <v>1023</v>
      </c>
      <c r="C130" s="11">
        <v>826</v>
      </c>
      <c r="D130" s="11">
        <v>736</v>
      </c>
      <c r="E130" s="11">
        <v>365</v>
      </c>
      <c r="F130" s="11">
        <v>47</v>
      </c>
      <c r="G130" s="11">
        <v>2996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4.4">
      <c r="A131" s="108">
        <v>42585</v>
      </c>
      <c r="B131" s="11">
        <v>1069</v>
      </c>
      <c r="C131" s="11">
        <v>822</v>
      </c>
      <c r="D131" s="11">
        <v>753</v>
      </c>
      <c r="E131" s="11">
        <v>364</v>
      </c>
      <c r="F131" s="11">
        <v>48</v>
      </c>
      <c r="G131" s="11">
        <v>3056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4.4">
      <c r="A132" s="108">
        <v>42586</v>
      </c>
      <c r="B132" s="11">
        <v>1114</v>
      </c>
      <c r="C132" s="11">
        <v>831</v>
      </c>
      <c r="D132" s="11">
        <v>788</v>
      </c>
      <c r="E132" s="11">
        <v>372</v>
      </c>
      <c r="F132" s="11">
        <v>45</v>
      </c>
      <c r="G132" s="11">
        <v>3150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4.4">
      <c r="A133" s="108">
        <v>42587</v>
      </c>
      <c r="B133" s="11">
        <v>1138</v>
      </c>
      <c r="C133" s="11">
        <v>813</v>
      </c>
      <c r="D133" s="11">
        <v>806</v>
      </c>
      <c r="E133" s="11">
        <v>374</v>
      </c>
      <c r="F133" s="11">
        <v>44</v>
      </c>
      <c r="G133" s="11">
        <v>3175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14.4">
      <c r="A134" s="108">
        <v>42588</v>
      </c>
      <c r="B134" s="11">
        <v>1091</v>
      </c>
      <c r="C134" s="11">
        <v>798</v>
      </c>
      <c r="D134" s="11">
        <v>799</v>
      </c>
      <c r="E134" s="11">
        <v>363</v>
      </c>
      <c r="F134" s="11">
        <v>45</v>
      </c>
      <c r="G134" s="11">
        <v>3096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4.4">
      <c r="A135" s="108">
        <v>42589</v>
      </c>
      <c r="B135" s="11">
        <v>1019</v>
      </c>
      <c r="C135" s="11">
        <v>760</v>
      </c>
      <c r="D135" s="11">
        <v>793</v>
      </c>
      <c r="E135" s="11">
        <v>359</v>
      </c>
      <c r="F135" s="11">
        <v>42</v>
      </c>
      <c r="G135" s="11">
        <v>2973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4.4">
      <c r="A136" s="108">
        <v>42590</v>
      </c>
      <c r="B136" s="11">
        <v>1050</v>
      </c>
      <c r="C136" s="11">
        <v>794</v>
      </c>
      <c r="D136" s="11">
        <v>848</v>
      </c>
      <c r="E136" s="11">
        <v>360</v>
      </c>
      <c r="F136" s="11">
        <v>46</v>
      </c>
      <c r="G136" s="11">
        <v>3097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ht="14.4">
      <c r="A137" s="108">
        <v>42591</v>
      </c>
      <c r="B137" s="11">
        <v>1065</v>
      </c>
      <c r="C137" s="11">
        <v>816</v>
      </c>
      <c r="D137" s="11">
        <v>872</v>
      </c>
      <c r="E137" s="11">
        <v>365</v>
      </c>
      <c r="F137" s="11">
        <v>43</v>
      </c>
      <c r="G137" s="11">
        <v>3161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14.4">
      <c r="A138" s="108">
        <v>42592</v>
      </c>
      <c r="B138" s="11">
        <v>1050</v>
      </c>
      <c r="C138" s="11">
        <v>813</v>
      </c>
      <c r="D138" s="11">
        <v>886</v>
      </c>
      <c r="E138" s="11">
        <v>365</v>
      </c>
      <c r="F138" s="11">
        <v>45</v>
      </c>
      <c r="G138" s="11">
        <v>3160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4.4">
      <c r="A139" s="108">
        <v>42593</v>
      </c>
      <c r="B139" s="11">
        <v>988</v>
      </c>
      <c r="C139" s="11">
        <v>835</v>
      </c>
      <c r="D139" s="11">
        <v>901</v>
      </c>
      <c r="E139" s="11">
        <v>366</v>
      </c>
      <c r="F139" s="11">
        <v>46</v>
      </c>
      <c r="G139" s="11">
        <v>3137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4.4">
      <c r="A140" s="108">
        <v>42594</v>
      </c>
      <c r="B140" s="11">
        <v>967</v>
      </c>
      <c r="C140" s="11">
        <v>843</v>
      </c>
      <c r="D140" s="11">
        <v>902</v>
      </c>
      <c r="E140" s="11">
        <v>367</v>
      </c>
      <c r="F140" s="11">
        <v>46</v>
      </c>
      <c r="G140" s="11">
        <v>3125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4.4">
      <c r="A141" s="108">
        <v>42595</v>
      </c>
      <c r="B141" s="11">
        <v>993</v>
      </c>
      <c r="C141" s="11">
        <v>848</v>
      </c>
      <c r="D141" s="11">
        <v>887</v>
      </c>
      <c r="E141" s="11">
        <v>385</v>
      </c>
      <c r="F141" s="11">
        <v>47</v>
      </c>
      <c r="G141" s="11">
        <v>3159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4.4">
      <c r="A142" s="108">
        <v>42596</v>
      </c>
      <c r="B142" s="11">
        <v>984</v>
      </c>
      <c r="C142" s="11">
        <v>838</v>
      </c>
      <c r="D142" s="11">
        <v>830</v>
      </c>
      <c r="E142" s="11">
        <v>370</v>
      </c>
      <c r="F142" s="11">
        <v>47</v>
      </c>
      <c r="G142" s="11">
        <v>3069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4.4">
      <c r="A143" s="108">
        <v>42597</v>
      </c>
      <c r="B143" s="11">
        <v>971</v>
      </c>
      <c r="C143" s="11">
        <v>800</v>
      </c>
      <c r="D143" s="11">
        <v>812</v>
      </c>
      <c r="E143" s="11">
        <v>367</v>
      </c>
      <c r="F143" s="11">
        <v>45</v>
      </c>
      <c r="G143" s="11">
        <v>2994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14.4">
      <c r="A144" s="108">
        <v>42598</v>
      </c>
      <c r="B144" s="11">
        <v>1045</v>
      </c>
      <c r="C144" s="11">
        <v>861</v>
      </c>
      <c r="D144" s="11">
        <v>864</v>
      </c>
      <c r="E144" s="11">
        <v>376</v>
      </c>
      <c r="F144" s="11">
        <v>43</v>
      </c>
      <c r="G144" s="11">
        <v>3188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4.4">
      <c r="A145" s="108">
        <v>42599</v>
      </c>
      <c r="B145" s="11">
        <v>1046</v>
      </c>
      <c r="C145" s="11">
        <v>887</v>
      </c>
      <c r="D145" s="11">
        <v>884</v>
      </c>
      <c r="E145" s="11">
        <v>355</v>
      </c>
      <c r="F145" s="11">
        <v>47</v>
      </c>
      <c r="G145" s="11">
        <v>3219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14.4">
      <c r="A146" s="108">
        <v>42600</v>
      </c>
      <c r="B146" s="11">
        <v>1010</v>
      </c>
      <c r="C146" s="11">
        <v>857</v>
      </c>
      <c r="D146" s="11">
        <v>909</v>
      </c>
      <c r="E146" s="11">
        <v>330</v>
      </c>
      <c r="F146" s="11">
        <v>47</v>
      </c>
      <c r="G146" s="11">
        <v>3153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4.4">
      <c r="A147" s="108">
        <v>42601</v>
      </c>
      <c r="B147" s="11">
        <v>1026</v>
      </c>
      <c r="C147" s="11">
        <v>878</v>
      </c>
      <c r="D147" s="11">
        <v>923</v>
      </c>
      <c r="E147" s="11">
        <v>366</v>
      </c>
      <c r="F147" s="11">
        <v>48</v>
      </c>
      <c r="G147" s="11">
        <v>3241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14.4">
      <c r="A148" s="108">
        <v>42602</v>
      </c>
      <c r="B148" s="11">
        <v>1035</v>
      </c>
      <c r="C148" s="11">
        <v>893</v>
      </c>
      <c r="D148" s="11">
        <v>915</v>
      </c>
      <c r="E148" s="11">
        <v>380</v>
      </c>
      <c r="F148" s="11">
        <v>48</v>
      </c>
      <c r="G148" s="11">
        <v>3272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4.4">
      <c r="A149" s="108">
        <v>42603</v>
      </c>
      <c r="B149" s="11">
        <v>1015</v>
      </c>
      <c r="C149" s="11">
        <v>900</v>
      </c>
      <c r="D149" s="11">
        <v>897</v>
      </c>
      <c r="E149" s="11">
        <v>368</v>
      </c>
      <c r="F149" s="11">
        <v>45</v>
      </c>
      <c r="G149" s="11">
        <v>3226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4.4">
      <c r="A150" s="108">
        <v>42604</v>
      </c>
      <c r="B150" s="11">
        <v>1037</v>
      </c>
      <c r="C150" s="11">
        <v>943</v>
      </c>
      <c r="D150" s="11">
        <v>926</v>
      </c>
      <c r="E150" s="11">
        <v>327</v>
      </c>
      <c r="F150" s="11">
        <v>46</v>
      </c>
      <c r="G150" s="11">
        <v>3278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4.4">
      <c r="A151" s="108">
        <v>42605</v>
      </c>
      <c r="B151" s="11">
        <v>1045</v>
      </c>
      <c r="C151" s="11">
        <v>936</v>
      </c>
      <c r="D151" s="11">
        <v>938</v>
      </c>
      <c r="E151" s="11">
        <v>370</v>
      </c>
      <c r="F151" s="11">
        <v>48</v>
      </c>
      <c r="G151" s="11">
        <v>3336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</row>
    <row r="152" spans="1:31" ht="14.4">
      <c r="A152" s="108">
        <v>42606</v>
      </c>
      <c r="B152" s="11">
        <v>1011</v>
      </c>
      <c r="C152" s="11">
        <v>912</v>
      </c>
      <c r="D152" s="11">
        <v>925</v>
      </c>
      <c r="E152" s="11">
        <v>384</v>
      </c>
      <c r="F152" s="11">
        <v>50</v>
      </c>
      <c r="G152" s="11">
        <v>3281</v>
      </c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</row>
    <row r="153" spans="1:31" ht="14.4">
      <c r="A153" s="108">
        <v>42607</v>
      </c>
      <c r="B153" s="11">
        <v>993</v>
      </c>
      <c r="C153" s="11">
        <v>875</v>
      </c>
      <c r="D153" s="11">
        <v>918</v>
      </c>
      <c r="E153" s="11">
        <v>387</v>
      </c>
      <c r="F153" s="11">
        <v>47</v>
      </c>
      <c r="G153" s="11">
        <v>3219</v>
      </c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</row>
    <row r="154" spans="1:31" ht="14.4">
      <c r="A154" s="108">
        <v>42608</v>
      </c>
      <c r="B154" s="11">
        <v>1028</v>
      </c>
      <c r="C154" s="11">
        <v>876</v>
      </c>
      <c r="D154" s="11">
        <v>901</v>
      </c>
      <c r="E154" s="11">
        <v>376</v>
      </c>
      <c r="F154" s="11">
        <v>42</v>
      </c>
      <c r="G154" s="11">
        <v>3222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</row>
    <row r="155" spans="1:31" ht="14.4">
      <c r="A155" s="108">
        <v>42609</v>
      </c>
      <c r="B155" s="11">
        <v>1011</v>
      </c>
      <c r="C155" s="11">
        <v>891</v>
      </c>
      <c r="D155" s="11">
        <v>867</v>
      </c>
      <c r="E155" s="11">
        <v>388</v>
      </c>
      <c r="F155" s="11">
        <v>46</v>
      </c>
      <c r="G155" s="11">
        <v>3203</v>
      </c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</row>
    <row r="156" spans="1:31" ht="14.4">
      <c r="A156" s="108">
        <v>42610</v>
      </c>
      <c r="B156" s="11">
        <v>987</v>
      </c>
      <c r="C156" s="11">
        <v>877</v>
      </c>
      <c r="D156" s="11">
        <v>816</v>
      </c>
      <c r="E156" s="11">
        <v>390</v>
      </c>
      <c r="F156" s="11">
        <v>46</v>
      </c>
      <c r="G156" s="11">
        <v>3115</v>
      </c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</row>
    <row r="157" spans="1:31" ht="14.4">
      <c r="A157" s="108">
        <v>42611</v>
      </c>
      <c r="B157" s="11">
        <v>957</v>
      </c>
      <c r="C157" s="11">
        <v>925</v>
      </c>
      <c r="D157" s="11">
        <v>873</v>
      </c>
      <c r="E157" s="11">
        <v>392</v>
      </c>
      <c r="F157" s="11">
        <v>45</v>
      </c>
      <c r="G157" s="11">
        <v>3191</v>
      </c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</row>
    <row r="158" spans="1:31" ht="14.4">
      <c r="A158" s="108">
        <v>42612</v>
      </c>
      <c r="B158" s="11">
        <v>960</v>
      </c>
      <c r="C158" s="11">
        <v>925</v>
      </c>
      <c r="D158" s="11">
        <v>856</v>
      </c>
      <c r="E158" s="11">
        <v>404</v>
      </c>
      <c r="F158" s="11">
        <v>43</v>
      </c>
      <c r="G158" s="11">
        <v>3188</v>
      </c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</row>
    <row r="159" spans="1:31" ht="14.4">
      <c r="A159" s="108">
        <v>42613</v>
      </c>
      <c r="B159" s="11">
        <v>940</v>
      </c>
      <c r="C159" s="11">
        <v>890</v>
      </c>
      <c r="D159" s="11">
        <v>813</v>
      </c>
      <c r="E159" s="11">
        <v>404</v>
      </c>
      <c r="F159" s="11">
        <v>44</v>
      </c>
      <c r="G159" s="11">
        <v>3115</v>
      </c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</row>
    <row r="160" spans="1:31" ht="14.4">
      <c r="A160" s="108">
        <v>42614</v>
      </c>
      <c r="B160" s="11">
        <v>939</v>
      </c>
      <c r="C160" s="11">
        <v>890</v>
      </c>
      <c r="D160" s="11">
        <v>811</v>
      </c>
      <c r="E160" s="11">
        <v>393</v>
      </c>
      <c r="F160" s="11">
        <v>44</v>
      </c>
      <c r="G160" s="11">
        <v>3076</v>
      </c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</row>
    <row r="161" spans="1:31" ht="14.4">
      <c r="A161" s="108">
        <v>42615</v>
      </c>
      <c r="B161" s="11">
        <v>976</v>
      </c>
      <c r="C161" s="11">
        <v>892</v>
      </c>
      <c r="D161" s="11">
        <v>807</v>
      </c>
      <c r="E161" s="11">
        <v>391</v>
      </c>
      <c r="F161" s="11">
        <v>43</v>
      </c>
      <c r="G161" s="11">
        <v>3132</v>
      </c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</row>
    <row r="162" spans="1:31" ht="14.4">
      <c r="A162" s="108">
        <v>42616</v>
      </c>
      <c r="B162" s="11">
        <v>1012</v>
      </c>
      <c r="C162" s="11">
        <v>907</v>
      </c>
      <c r="D162" s="11">
        <v>825</v>
      </c>
      <c r="E162" s="11">
        <v>380</v>
      </c>
      <c r="F162" s="11">
        <v>45</v>
      </c>
      <c r="G162" s="11">
        <v>3168</v>
      </c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</row>
    <row r="163" spans="1:31" ht="14.4">
      <c r="A163" s="108">
        <v>42617</v>
      </c>
      <c r="B163" s="11">
        <v>1023</v>
      </c>
      <c r="C163" s="11">
        <v>897</v>
      </c>
      <c r="D163" s="11">
        <v>792</v>
      </c>
      <c r="E163" s="11">
        <v>371</v>
      </c>
      <c r="F163" s="11">
        <v>43</v>
      </c>
      <c r="G163" s="11">
        <v>3127</v>
      </c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</row>
    <row r="164" spans="1:31" ht="14.4">
      <c r="A164" s="108">
        <v>42618</v>
      </c>
      <c r="B164" s="11">
        <v>1068</v>
      </c>
      <c r="C164" s="11">
        <v>906</v>
      </c>
      <c r="D164" s="11">
        <v>800</v>
      </c>
      <c r="E164" s="11">
        <v>363</v>
      </c>
      <c r="F164" s="11">
        <v>43</v>
      </c>
      <c r="G164" s="11">
        <v>3181</v>
      </c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</row>
    <row r="165" spans="1:31" ht="14.4">
      <c r="A165" s="108">
        <v>42619</v>
      </c>
      <c r="B165" s="11">
        <v>1098</v>
      </c>
      <c r="C165" s="11">
        <v>968</v>
      </c>
      <c r="D165" s="11">
        <v>866</v>
      </c>
      <c r="E165" s="11">
        <v>352</v>
      </c>
      <c r="F165" s="11">
        <v>46</v>
      </c>
      <c r="G165" s="11">
        <v>3329</v>
      </c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</row>
    <row r="166" spans="1:31" ht="14.4">
      <c r="A166" s="108">
        <v>42620</v>
      </c>
      <c r="B166" s="11">
        <v>1131</v>
      </c>
      <c r="C166" s="11">
        <v>996</v>
      </c>
      <c r="D166" s="11">
        <v>897</v>
      </c>
      <c r="E166" s="11">
        <v>356</v>
      </c>
      <c r="F166" s="11">
        <v>45</v>
      </c>
      <c r="G166" s="11">
        <v>3425</v>
      </c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</row>
    <row r="167" spans="1:31" ht="14.4">
      <c r="A167" s="108">
        <v>42621</v>
      </c>
      <c r="B167" s="11">
        <v>1147</v>
      </c>
      <c r="C167" s="11">
        <v>1033</v>
      </c>
      <c r="D167" s="11">
        <v>917</v>
      </c>
      <c r="E167" s="11">
        <v>369</v>
      </c>
      <c r="F167" s="11">
        <v>46</v>
      </c>
      <c r="G167" s="11">
        <v>3512</v>
      </c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</row>
    <row r="168" spans="1:31" ht="14.4">
      <c r="A168" s="108">
        <v>42622</v>
      </c>
      <c r="B168" s="11">
        <v>1161</v>
      </c>
      <c r="C168" s="11">
        <v>1043</v>
      </c>
      <c r="D168" s="11">
        <v>913</v>
      </c>
      <c r="E168" s="11">
        <v>376</v>
      </c>
      <c r="F168" s="11">
        <v>47</v>
      </c>
      <c r="G168" s="11">
        <v>3539</v>
      </c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</row>
    <row r="169" spans="1:31" ht="14.4">
      <c r="A169" s="108">
        <v>42623</v>
      </c>
      <c r="B169" s="11">
        <v>1164</v>
      </c>
      <c r="C169" s="11">
        <v>1052</v>
      </c>
      <c r="D169" s="11">
        <v>901</v>
      </c>
      <c r="E169" s="11">
        <v>376</v>
      </c>
      <c r="F169" s="11">
        <v>46</v>
      </c>
      <c r="G169" s="11">
        <v>3540</v>
      </c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</row>
    <row r="170" spans="1:31" ht="14.4">
      <c r="A170" s="108">
        <v>42624</v>
      </c>
      <c r="B170" s="11">
        <v>1133</v>
      </c>
      <c r="C170" s="11">
        <v>1017</v>
      </c>
      <c r="D170" s="11">
        <v>830</v>
      </c>
      <c r="E170" s="11">
        <v>370</v>
      </c>
      <c r="F170" s="11">
        <v>45</v>
      </c>
      <c r="G170" s="11">
        <v>3394</v>
      </c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</row>
    <row r="171" spans="1:31" ht="14.4">
      <c r="A171" s="108">
        <v>42625</v>
      </c>
      <c r="B171" s="11">
        <v>1146</v>
      </c>
      <c r="C171" s="11">
        <v>1069</v>
      </c>
      <c r="D171" s="11">
        <v>856</v>
      </c>
      <c r="E171" s="11">
        <v>373</v>
      </c>
      <c r="F171" s="11">
        <v>45</v>
      </c>
      <c r="G171" s="11">
        <v>3490</v>
      </c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</row>
    <row r="172" spans="1:31" ht="14.4">
      <c r="A172" s="108">
        <v>42626</v>
      </c>
      <c r="B172" s="11">
        <v>1143</v>
      </c>
      <c r="C172" s="11">
        <v>1064</v>
      </c>
      <c r="D172" s="11">
        <v>842</v>
      </c>
      <c r="E172" s="11">
        <v>371</v>
      </c>
      <c r="F172" s="11">
        <v>44</v>
      </c>
      <c r="G172" s="11">
        <v>3463</v>
      </c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</row>
    <row r="173" spans="1:31" ht="14.4">
      <c r="A173" s="108">
        <v>42627</v>
      </c>
      <c r="B173" s="11">
        <v>1136</v>
      </c>
      <c r="C173" s="11">
        <v>1027</v>
      </c>
      <c r="D173" s="11">
        <v>808</v>
      </c>
      <c r="E173" s="11">
        <v>373</v>
      </c>
      <c r="F173" s="11">
        <v>46</v>
      </c>
      <c r="G173" s="11">
        <v>3390</v>
      </c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</row>
    <row r="174" spans="1:31" ht="14.4">
      <c r="A174" s="108">
        <v>42628</v>
      </c>
      <c r="B174" s="11">
        <v>1143</v>
      </c>
      <c r="C174" s="11">
        <v>962</v>
      </c>
      <c r="D174" s="11">
        <v>796</v>
      </c>
      <c r="E174" s="11">
        <v>381</v>
      </c>
      <c r="F174" s="11">
        <v>46</v>
      </c>
      <c r="G174" s="11">
        <v>3328</v>
      </c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</row>
    <row r="175" spans="1:31" ht="14.4">
      <c r="A175" s="108">
        <v>42629</v>
      </c>
      <c r="B175" s="11">
        <v>1138</v>
      </c>
      <c r="C175" s="11">
        <v>954</v>
      </c>
      <c r="D175" s="11">
        <v>799</v>
      </c>
      <c r="E175" s="11">
        <v>383</v>
      </c>
      <c r="F175" s="11">
        <v>45</v>
      </c>
      <c r="G175" s="11">
        <v>3319</v>
      </c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</row>
    <row r="176" spans="1:31" ht="14.4">
      <c r="A176" s="108">
        <v>42630</v>
      </c>
      <c r="B176" s="11">
        <v>1126</v>
      </c>
      <c r="C176" s="11">
        <v>919</v>
      </c>
      <c r="D176" s="11">
        <v>794</v>
      </c>
      <c r="E176" s="11">
        <v>359</v>
      </c>
      <c r="F176" s="11">
        <v>44</v>
      </c>
      <c r="G176" s="11">
        <v>3242</v>
      </c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</row>
    <row r="177" spans="1:31" ht="14.4">
      <c r="A177" s="108">
        <v>42631</v>
      </c>
      <c r="B177" s="11">
        <v>1102</v>
      </c>
      <c r="C177" s="11">
        <v>894</v>
      </c>
      <c r="D177" s="11">
        <v>791</v>
      </c>
      <c r="E177" s="11">
        <v>357</v>
      </c>
      <c r="F177" s="11">
        <v>42</v>
      </c>
      <c r="G177" s="11">
        <v>3185</v>
      </c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</row>
    <row r="178" spans="1:31" ht="14.4">
      <c r="A178" s="108">
        <v>42632</v>
      </c>
      <c r="B178" s="11">
        <v>1117</v>
      </c>
      <c r="C178" s="11">
        <v>915</v>
      </c>
      <c r="D178" s="11">
        <v>846</v>
      </c>
      <c r="E178" s="11">
        <v>382</v>
      </c>
      <c r="F178" s="11">
        <v>43</v>
      </c>
      <c r="G178" s="11">
        <v>3303</v>
      </c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</row>
    <row r="179" spans="1:31" ht="14.4">
      <c r="A179" s="108">
        <v>42633</v>
      </c>
      <c r="B179" s="11">
        <v>1145</v>
      </c>
      <c r="C179" s="11">
        <v>928</v>
      </c>
      <c r="D179" s="11">
        <v>857</v>
      </c>
      <c r="E179" s="11">
        <v>390</v>
      </c>
      <c r="F179" s="11">
        <v>44</v>
      </c>
      <c r="G179" s="11">
        <v>3364</v>
      </c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</row>
    <row r="180" spans="1:31" ht="14.4">
      <c r="A180" s="108">
        <v>42634</v>
      </c>
      <c r="B180" s="11">
        <v>1135</v>
      </c>
      <c r="C180" s="11">
        <v>934</v>
      </c>
      <c r="D180" s="11">
        <v>818</v>
      </c>
      <c r="E180" s="11">
        <v>368</v>
      </c>
      <c r="F180" s="11">
        <v>44</v>
      </c>
      <c r="G180" s="11">
        <v>3300</v>
      </c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</row>
    <row r="181" spans="1:31" ht="14.4">
      <c r="A181" s="108">
        <v>42635</v>
      </c>
      <c r="B181" s="11">
        <v>1084</v>
      </c>
      <c r="C181" s="11">
        <v>938</v>
      </c>
      <c r="D181" s="11">
        <v>801</v>
      </c>
      <c r="E181" s="11">
        <v>379</v>
      </c>
      <c r="F181" s="11">
        <v>44</v>
      </c>
      <c r="G181" s="11">
        <v>3246</v>
      </c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</row>
    <row r="182" spans="1:31" ht="14.4">
      <c r="A182" s="108">
        <v>42636</v>
      </c>
      <c r="B182" s="11">
        <v>1093</v>
      </c>
      <c r="C182" s="11">
        <v>943</v>
      </c>
      <c r="D182" s="11">
        <v>798</v>
      </c>
      <c r="E182" s="11">
        <v>378</v>
      </c>
      <c r="F182" s="11">
        <v>45</v>
      </c>
      <c r="G182" s="11">
        <v>3255</v>
      </c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</row>
    <row r="183" spans="1:31" ht="14.4">
      <c r="A183" s="108">
        <v>42637</v>
      </c>
      <c r="B183" s="11">
        <v>1063</v>
      </c>
      <c r="C183" s="11">
        <v>927</v>
      </c>
      <c r="D183" s="11">
        <v>803</v>
      </c>
      <c r="E183" s="11">
        <v>368</v>
      </c>
      <c r="F183" s="11">
        <v>43</v>
      </c>
      <c r="G183" s="11">
        <v>3204</v>
      </c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</row>
    <row r="184" spans="1:31" ht="14.4">
      <c r="A184" s="108">
        <v>42638</v>
      </c>
      <c r="B184" s="11">
        <v>1025</v>
      </c>
      <c r="C184" s="11">
        <v>906</v>
      </c>
      <c r="D184" s="11">
        <v>760</v>
      </c>
      <c r="E184" s="11">
        <v>342</v>
      </c>
      <c r="F184" s="11">
        <v>43</v>
      </c>
      <c r="G184" s="11">
        <v>3075</v>
      </c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</row>
    <row r="185" spans="1:31" ht="14.4">
      <c r="A185" s="108">
        <v>42639</v>
      </c>
      <c r="B185" s="11">
        <v>1059</v>
      </c>
      <c r="C185" s="11">
        <v>940</v>
      </c>
      <c r="D185" s="11">
        <v>803</v>
      </c>
      <c r="E185" s="11">
        <v>364</v>
      </c>
      <c r="F185" s="11">
        <v>44</v>
      </c>
      <c r="G185" s="11">
        <v>3211</v>
      </c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</row>
    <row r="186" spans="1:31" ht="14.4">
      <c r="A186" s="108">
        <v>42640</v>
      </c>
      <c r="B186" s="11">
        <v>1045</v>
      </c>
      <c r="C186" s="11">
        <v>947</v>
      </c>
      <c r="D186" s="11">
        <v>826</v>
      </c>
      <c r="E186" s="11">
        <v>370</v>
      </c>
      <c r="F186" s="11">
        <v>43</v>
      </c>
      <c r="G186" s="11">
        <v>3231</v>
      </c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</row>
    <row r="187" spans="1:31" ht="14.4">
      <c r="A187" s="108">
        <v>42641</v>
      </c>
      <c r="B187" s="11">
        <v>1043</v>
      </c>
      <c r="C187" s="11">
        <v>958</v>
      </c>
      <c r="D187" s="11">
        <v>821</v>
      </c>
      <c r="E187" s="11">
        <v>362</v>
      </c>
      <c r="F187" s="11">
        <v>47</v>
      </c>
      <c r="G187" s="11">
        <v>3231</v>
      </c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</row>
    <row r="188" spans="1:31" ht="14.4">
      <c r="A188" s="108">
        <v>42642</v>
      </c>
      <c r="B188" s="11">
        <v>1041</v>
      </c>
      <c r="C188" s="11">
        <v>970</v>
      </c>
      <c r="D188" s="11">
        <v>813</v>
      </c>
      <c r="E188" s="11">
        <v>369</v>
      </c>
      <c r="F188" s="11">
        <v>45</v>
      </c>
      <c r="G188" s="11">
        <v>3233</v>
      </c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</row>
    <row r="189" spans="1:31" ht="14.4">
      <c r="A189" s="108">
        <v>42643</v>
      </c>
      <c r="B189" s="11">
        <v>1043</v>
      </c>
      <c r="C189" s="11">
        <v>962</v>
      </c>
      <c r="D189" s="11">
        <v>819</v>
      </c>
      <c r="E189" s="11">
        <v>375</v>
      </c>
      <c r="F189" s="11">
        <v>45</v>
      </c>
      <c r="G189" s="11">
        <v>3244</v>
      </c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</row>
    <row r="190" spans="1:31" ht="14.4">
      <c r="A190" s="108">
        <v>42644</v>
      </c>
      <c r="B190" s="11">
        <v>1054</v>
      </c>
      <c r="C190" s="11">
        <v>936</v>
      </c>
      <c r="D190" s="11">
        <v>810</v>
      </c>
      <c r="E190" s="11">
        <v>390</v>
      </c>
      <c r="F190" s="11">
        <v>46</v>
      </c>
      <c r="G190" s="11">
        <v>3235</v>
      </c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</row>
    <row r="191" spans="1:31" ht="14.4">
      <c r="A191" s="108">
        <v>42645</v>
      </c>
      <c r="B191" s="11">
        <v>1028</v>
      </c>
      <c r="C191" s="11">
        <v>881</v>
      </c>
      <c r="D191" s="11">
        <v>760</v>
      </c>
      <c r="E191" s="11">
        <v>380</v>
      </c>
      <c r="F191" s="11">
        <v>46</v>
      </c>
      <c r="G191" s="11">
        <v>3095</v>
      </c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</row>
    <row r="192" spans="1:31" ht="14.4">
      <c r="A192" s="108">
        <v>42646</v>
      </c>
      <c r="B192" s="11">
        <v>1062</v>
      </c>
      <c r="C192" s="11">
        <v>903</v>
      </c>
      <c r="D192" s="11">
        <v>828</v>
      </c>
      <c r="E192" s="11">
        <v>391</v>
      </c>
      <c r="F192" s="11">
        <v>46</v>
      </c>
      <c r="G192" s="11">
        <v>3231</v>
      </c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</row>
    <row r="193" spans="1:31" ht="14.4">
      <c r="A193" s="108">
        <v>42647</v>
      </c>
      <c r="B193" s="11">
        <v>1058</v>
      </c>
      <c r="C193" s="11">
        <v>894</v>
      </c>
      <c r="D193" s="11">
        <v>869</v>
      </c>
      <c r="E193" s="11">
        <v>399</v>
      </c>
      <c r="F193" s="11">
        <v>45</v>
      </c>
      <c r="G193" s="11">
        <v>3266</v>
      </c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</row>
    <row r="194" spans="1:31" ht="14.4">
      <c r="A194" s="108">
        <v>42648</v>
      </c>
      <c r="B194" s="11">
        <v>1001</v>
      </c>
      <c r="C194" s="11">
        <v>878</v>
      </c>
      <c r="D194" s="11">
        <v>875</v>
      </c>
      <c r="E194" s="11">
        <v>389</v>
      </c>
      <c r="F194" s="11">
        <v>46</v>
      </c>
      <c r="G194" s="11">
        <v>3189</v>
      </c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</row>
    <row r="195" spans="1:31" ht="14.4">
      <c r="A195" s="108">
        <v>42649</v>
      </c>
      <c r="B195" s="11">
        <v>987</v>
      </c>
      <c r="C195" s="11">
        <v>879</v>
      </c>
      <c r="D195" s="11">
        <v>878</v>
      </c>
      <c r="E195" s="11">
        <v>383</v>
      </c>
      <c r="F195" s="11">
        <v>48</v>
      </c>
      <c r="G195" s="11">
        <v>3175</v>
      </c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</row>
    <row r="196" spans="1:31" ht="14.4">
      <c r="A196" s="108">
        <v>42650</v>
      </c>
      <c r="B196" s="11">
        <v>1008</v>
      </c>
      <c r="C196" s="11">
        <v>880</v>
      </c>
      <c r="D196" s="11">
        <v>897</v>
      </c>
      <c r="E196" s="11">
        <v>386</v>
      </c>
      <c r="F196" s="11">
        <v>46</v>
      </c>
      <c r="G196" s="11">
        <v>3217</v>
      </c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</row>
    <row r="197" spans="1:31" ht="14.4">
      <c r="A197" s="108">
        <v>42651</v>
      </c>
      <c r="B197" s="11">
        <v>997</v>
      </c>
      <c r="C197" s="11">
        <v>887</v>
      </c>
      <c r="D197" s="11">
        <v>865</v>
      </c>
      <c r="E197" s="11">
        <v>370</v>
      </c>
      <c r="F197" s="11">
        <v>46</v>
      </c>
      <c r="G197" s="11">
        <v>3164</v>
      </c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</row>
    <row r="198" spans="1:31" ht="14.4">
      <c r="A198" s="108">
        <v>42652</v>
      </c>
      <c r="B198" s="11">
        <v>967</v>
      </c>
      <c r="C198" s="11">
        <v>864</v>
      </c>
      <c r="D198" s="11">
        <v>809</v>
      </c>
      <c r="E198" s="11">
        <v>350</v>
      </c>
      <c r="F198" s="11">
        <v>40</v>
      </c>
      <c r="G198" s="11">
        <v>3029</v>
      </c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</row>
    <row r="199" spans="1:31" ht="14.4">
      <c r="A199" s="108">
        <v>42653</v>
      </c>
      <c r="B199" s="11">
        <v>969</v>
      </c>
      <c r="C199" s="11">
        <v>900</v>
      </c>
      <c r="D199" s="11">
        <v>795</v>
      </c>
      <c r="E199" s="11">
        <v>337</v>
      </c>
      <c r="F199" s="11">
        <v>40</v>
      </c>
      <c r="G199" s="11">
        <v>3041</v>
      </c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</row>
    <row r="200" spans="1:31" ht="14.4">
      <c r="A200" s="108">
        <v>42654</v>
      </c>
      <c r="B200" s="11">
        <v>915</v>
      </c>
      <c r="C200" s="11">
        <v>834</v>
      </c>
      <c r="D200" s="11">
        <v>804</v>
      </c>
      <c r="E200" s="11">
        <v>331</v>
      </c>
      <c r="F200" s="11">
        <v>36</v>
      </c>
      <c r="G200" s="11">
        <v>2919</v>
      </c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</row>
    <row r="201" spans="1:31" ht="14.4">
      <c r="A201" s="108">
        <v>42655</v>
      </c>
      <c r="B201" s="11">
        <v>922</v>
      </c>
      <c r="C201" s="11">
        <v>880</v>
      </c>
      <c r="D201" s="11">
        <v>838</v>
      </c>
      <c r="E201" s="11">
        <v>338</v>
      </c>
      <c r="F201" s="11">
        <v>36</v>
      </c>
      <c r="G201" s="11">
        <v>3014</v>
      </c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</row>
    <row r="202" spans="1:31" ht="14.4">
      <c r="A202" s="108">
        <v>42656</v>
      </c>
      <c r="B202" s="11">
        <v>924</v>
      </c>
      <c r="C202" s="11">
        <v>922</v>
      </c>
      <c r="D202" s="11">
        <v>839</v>
      </c>
      <c r="E202" s="11">
        <v>348</v>
      </c>
      <c r="F202" s="11">
        <v>40</v>
      </c>
      <c r="G202" s="11">
        <v>3073</v>
      </c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</row>
    <row r="203" spans="1:31" ht="14.4">
      <c r="A203" s="108">
        <v>42657</v>
      </c>
      <c r="B203" s="11">
        <v>912</v>
      </c>
      <c r="C203" s="11">
        <v>936</v>
      </c>
      <c r="D203" s="11">
        <v>854</v>
      </c>
      <c r="E203" s="11">
        <v>353</v>
      </c>
      <c r="F203" s="11">
        <v>42</v>
      </c>
      <c r="G203" s="11">
        <v>3097</v>
      </c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</row>
    <row r="204" spans="1:31" ht="14.4">
      <c r="A204" s="108">
        <v>42658</v>
      </c>
      <c r="B204" s="11">
        <v>925</v>
      </c>
      <c r="C204" s="11">
        <v>949</v>
      </c>
      <c r="D204" s="11">
        <v>870</v>
      </c>
      <c r="E204" s="11">
        <v>346</v>
      </c>
      <c r="F204" s="11">
        <v>43</v>
      </c>
      <c r="G204" s="11">
        <v>3132</v>
      </c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</row>
    <row r="205" spans="1:31" ht="14.4">
      <c r="A205" s="108">
        <v>42659</v>
      </c>
      <c r="B205" s="11">
        <v>888</v>
      </c>
      <c r="C205" s="11">
        <v>938</v>
      </c>
      <c r="D205" s="11">
        <v>841</v>
      </c>
      <c r="E205" s="11">
        <v>348</v>
      </c>
      <c r="F205" s="11">
        <v>44</v>
      </c>
      <c r="G205" s="11">
        <v>3058</v>
      </c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</row>
    <row r="206" spans="1:31" ht="14.4">
      <c r="A206" s="108">
        <v>42660</v>
      </c>
      <c r="B206" s="11">
        <v>905</v>
      </c>
      <c r="C206" s="11">
        <v>978</v>
      </c>
      <c r="D206" s="11">
        <v>891</v>
      </c>
      <c r="E206" s="11">
        <v>361</v>
      </c>
      <c r="F206" s="11">
        <v>44</v>
      </c>
      <c r="G206" s="11">
        <v>3179</v>
      </c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</row>
    <row r="207" spans="1:31" ht="14.4">
      <c r="A207" s="108">
        <v>42661</v>
      </c>
      <c r="B207" s="11">
        <v>912</v>
      </c>
      <c r="C207" s="11">
        <v>996</v>
      </c>
      <c r="D207" s="11">
        <v>907</v>
      </c>
      <c r="E207" s="11">
        <v>375</v>
      </c>
      <c r="F207" s="11">
        <v>44</v>
      </c>
      <c r="G207" s="11">
        <v>3234</v>
      </c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</row>
    <row r="208" spans="1:31" ht="14.4">
      <c r="A208" s="108">
        <v>42662</v>
      </c>
      <c r="B208" s="11">
        <v>913</v>
      </c>
      <c r="C208" s="11">
        <v>1005</v>
      </c>
      <c r="D208" s="11">
        <v>916</v>
      </c>
      <c r="E208" s="11">
        <v>375</v>
      </c>
      <c r="F208" s="11">
        <v>44</v>
      </c>
      <c r="G208" s="11">
        <v>3254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 ht="14.4">
      <c r="A209" s="108">
        <v>42663</v>
      </c>
      <c r="B209" s="11">
        <v>893</v>
      </c>
      <c r="C209" s="11">
        <v>1001</v>
      </c>
      <c r="D209" s="11">
        <v>901</v>
      </c>
      <c r="E209" s="11">
        <v>377</v>
      </c>
      <c r="F209" s="11">
        <v>43</v>
      </c>
      <c r="G209" s="11">
        <v>3214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 ht="14.4">
      <c r="A210" s="108">
        <v>42664</v>
      </c>
      <c r="B210" s="11">
        <v>909</v>
      </c>
      <c r="C210" s="11">
        <v>1018</v>
      </c>
      <c r="D210" s="11">
        <v>900</v>
      </c>
      <c r="E210" s="11">
        <v>368</v>
      </c>
      <c r="F210" s="11">
        <v>43</v>
      </c>
      <c r="G210" s="11">
        <v>3237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ht="14.4">
      <c r="A211" s="108">
        <v>42665</v>
      </c>
      <c r="B211" s="11">
        <v>896</v>
      </c>
      <c r="C211" s="11">
        <v>1031</v>
      </c>
      <c r="D211" s="11">
        <v>870</v>
      </c>
      <c r="E211" s="11">
        <v>369</v>
      </c>
      <c r="F211" s="11">
        <v>42</v>
      </c>
      <c r="G211" s="11">
        <v>3209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ht="14.4">
      <c r="A212" s="108">
        <v>42666</v>
      </c>
      <c r="B212" s="11">
        <v>876</v>
      </c>
      <c r="C212" s="11">
        <v>1003</v>
      </c>
      <c r="D212" s="11">
        <v>852</v>
      </c>
      <c r="E212" s="11">
        <v>360</v>
      </c>
      <c r="F212" s="11">
        <v>41</v>
      </c>
      <c r="G212" s="11">
        <v>3132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ht="14.4">
      <c r="A213" s="108">
        <v>42667</v>
      </c>
      <c r="B213" s="11">
        <v>892</v>
      </c>
      <c r="C213" s="11">
        <v>1045</v>
      </c>
      <c r="D213" s="11">
        <v>884</v>
      </c>
      <c r="E213" s="11">
        <v>361</v>
      </c>
      <c r="F213" s="11">
        <v>41</v>
      </c>
      <c r="G213" s="11">
        <v>3223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ht="14.4">
      <c r="A214" s="108">
        <v>42668</v>
      </c>
      <c r="B214" s="11">
        <v>884</v>
      </c>
      <c r="C214" s="11">
        <v>1037</v>
      </c>
      <c r="D214" s="11">
        <v>908</v>
      </c>
      <c r="E214" s="11">
        <v>360</v>
      </c>
      <c r="F214" s="11">
        <v>42</v>
      </c>
      <c r="G214" s="11">
        <v>3231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spans="1:31" ht="14.4">
      <c r="A215" s="108">
        <v>42669</v>
      </c>
      <c r="B215" s="11">
        <v>885</v>
      </c>
      <c r="C215" s="11">
        <v>1040</v>
      </c>
      <c r="D215" s="11">
        <v>913</v>
      </c>
      <c r="E215" s="11">
        <v>359</v>
      </c>
      <c r="F215" s="11">
        <v>43</v>
      </c>
      <c r="G215" s="11">
        <v>3224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spans="1:31" ht="14.4">
      <c r="A216" s="108">
        <v>42670</v>
      </c>
      <c r="B216" s="11">
        <v>883</v>
      </c>
      <c r="C216" s="11">
        <v>1038</v>
      </c>
      <c r="D216" s="11">
        <v>898</v>
      </c>
      <c r="E216" s="11">
        <v>361</v>
      </c>
      <c r="F216" s="11">
        <v>41</v>
      </c>
      <c r="G216" s="11">
        <v>3221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ht="14.4">
      <c r="A217" s="108">
        <v>42671</v>
      </c>
      <c r="B217" s="11">
        <v>896</v>
      </c>
      <c r="C217" s="11">
        <v>1029</v>
      </c>
      <c r="D217" s="11">
        <v>885</v>
      </c>
      <c r="E217" s="11">
        <v>365</v>
      </c>
      <c r="F217" s="11">
        <v>40</v>
      </c>
      <c r="G217" s="11">
        <v>3215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spans="1:31" ht="14.4">
      <c r="A218" s="108">
        <v>42672</v>
      </c>
      <c r="B218" s="11">
        <v>884</v>
      </c>
      <c r="C218" s="11">
        <v>987</v>
      </c>
      <c r="D218" s="11">
        <v>849</v>
      </c>
      <c r="E218" s="11">
        <v>362</v>
      </c>
      <c r="F218" s="11">
        <v>41</v>
      </c>
      <c r="G218" s="11">
        <v>3123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spans="1:31" ht="14.4">
      <c r="A219" s="108">
        <v>42673</v>
      </c>
      <c r="B219" s="11">
        <v>823</v>
      </c>
      <c r="C219" s="11">
        <v>897</v>
      </c>
      <c r="D219" s="11">
        <v>793</v>
      </c>
      <c r="E219" s="11">
        <v>353</v>
      </c>
      <c r="F219" s="11">
        <v>42</v>
      </c>
      <c r="G219" s="11">
        <v>2908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ht="14.4">
      <c r="A220" s="108">
        <v>42674</v>
      </c>
      <c r="B220" s="11">
        <v>784</v>
      </c>
      <c r="C220" s="11">
        <v>850</v>
      </c>
      <c r="D220" s="11">
        <v>822</v>
      </c>
      <c r="E220" s="11">
        <v>357</v>
      </c>
      <c r="F220" s="11">
        <v>41</v>
      </c>
      <c r="G220" s="11">
        <v>2855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spans="1:31" ht="14.4">
      <c r="A221" s="108">
        <v>42675</v>
      </c>
      <c r="B221" s="11">
        <v>799</v>
      </c>
      <c r="C221" s="11">
        <v>876</v>
      </c>
      <c r="D221" s="11">
        <v>824</v>
      </c>
      <c r="E221" s="11">
        <v>362</v>
      </c>
      <c r="F221" s="11">
        <v>42</v>
      </c>
      <c r="G221" s="11">
        <v>2903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ht="14.4">
      <c r="A222" s="108">
        <v>42676</v>
      </c>
      <c r="B222" s="11">
        <v>828</v>
      </c>
      <c r="C222" s="11">
        <v>929</v>
      </c>
      <c r="D222" s="11">
        <v>845</v>
      </c>
      <c r="E222" s="11">
        <v>352</v>
      </c>
      <c r="F222" s="11">
        <v>42</v>
      </c>
      <c r="G222" s="11">
        <v>2995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ht="14.4">
      <c r="A223" s="108">
        <v>42677</v>
      </c>
      <c r="B223" s="11">
        <v>837</v>
      </c>
      <c r="C223" s="11">
        <v>963</v>
      </c>
      <c r="D223" s="11">
        <v>851</v>
      </c>
      <c r="E223" s="11">
        <v>350</v>
      </c>
      <c r="F223" s="11">
        <v>41</v>
      </c>
      <c r="G223" s="11">
        <v>3042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ht="14.4">
      <c r="A224" s="108">
        <v>42678</v>
      </c>
      <c r="B224" s="11">
        <v>852</v>
      </c>
      <c r="C224" s="11">
        <v>982</v>
      </c>
      <c r="D224" s="11">
        <v>864</v>
      </c>
      <c r="E224" s="11">
        <v>351</v>
      </c>
      <c r="F224" s="11">
        <v>40</v>
      </c>
      <c r="G224" s="11">
        <v>3088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ht="14.4">
      <c r="A225" s="108">
        <v>42679</v>
      </c>
      <c r="B225" s="11">
        <v>856</v>
      </c>
      <c r="C225" s="11">
        <v>992</v>
      </c>
      <c r="D225" s="11">
        <v>866</v>
      </c>
      <c r="E225" s="11">
        <v>339</v>
      </c>
      <c r="F225" s="11">
        <v>41</v>
      </c>
      <c r="G225" s="11">
        <v>3093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ht="14.4">
      <c r="A226" s="108">
        <v>42680</v>
      </c>
      <c r="B226" s="11">
        <v>826</v>
      </c>
      <c r="C226" s="11">
        <v>985</v>
      </c>
      <c r="D226" s="11">
        <v>840</v>
      </c>
      <c r="E226" s="11">
        <v>324</v>
      </c>
      <c r="F226" s="11">
        <v>36</v>
      </c>
      <c r="G226" s="11">
        <v>3010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ht="14.4">
      <c r="A227" s="108">
        <v>42681</v>
      </c>
      <c r="B227" s="11">
        <v>833</v>
      </c>
      <c r="C227" s="11">
        <v>1006</v>
      </c>
      <c r="D227" s="11">
        <v>856</v>
      </c>
      <c r="E227" s="11">
        <v>315</v>
      </c>
      <c r="F227" s="11">
        <v>38</v>
      </c>
      <c r="G227" s="11">
        <v>3048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ht="14.4">
      <c r="A228" s="108">
        <v>42682</v>
      </c>
      <c r="B228" s="11">
        <v>845</v>
      </c>
      <c r="C228" s="11">
        <v>1023</v>
      </c>
      <c r="D228" s="11">
        <v>881</v>
      </c>
      <c r="E228" s="11">
        <v>317</v>
      </c>
      <c r="F228" s="11">
        <v>39</v>
      </c>
      <c r="G228" s="11">
        <v>3104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ht="14.4">
      <c r="A229" s="108">
        <v>42683</v>
      </c>
      <c r="B229" s="11">
        <v>839</v>
      </c>
      <c r="C229" s="11">
        <v>1019</v>
      </c>
      <c r="D229" s="11">
        <v>874</v>
      </c>
      <c r="E229" s="11">
        <v>318</v>
      </c>
      <c r="F229" s="11">
        <v>39</v>
      </c>
      <c r="G229" s="11">
        <v>3060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spans="1:31" ht="14.4">
      <c r="A230" s="108">
        <v>42684</v>
      </c>
      <c r="B230" s="11">
        <v>835</v>
      </c>
      <c r="C230" s="11">
        <v>1025</v>
      </c>
      <c r="D230" s="11">
        <v>874</v>
      </c>
      <c r="E230" s="11">
        <v>318</v>
      </c>
      <c r="F230" s="11">
        <v>39</v>
      </c>
      <c r="G230" s="11">
        <v>3090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ht="14.4">
      <c r="A231" s="108">
        <v>42685</v>
      </c>
      <c r="B231" s="11">
        <v>842</v>
      </c>
      <c r="C231" s="11">
        <v>1019</v>
      </c>
      <c r="D231" s="11">
        <v>874</v>
      </c>
      <c r="E231" s="11">
        <v>330</v>
      </c>
      <c r="F231" s="11">
        <v>40</v>
      </c>
      <c r="G231" s="11">
        <v>3105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spans="1:31" ht="14.4">
      <c r="A232" s="108">
        <v>42686</v>
      </c>
      <c r="B232" s="11">
        <v>817</v>
      </c>
      <c r="C232" s="11">
        <v>1010</v>
      </c>
      <c r="D232" s="11">
        <v>865</v>
      </c>
      <c r="E232" s="11">
        <v>324</v>
      </c>
      <c r="F232" s="11">
        <v>39</v>
      </c>
      <c r="G232" s="11">
        <v>3054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spans="1:31" ht="14.4">
      <c r="A233" s="108">
        <v>42687</v>
      </c>
      <c r="B233" s="11">
        <v>791</v>
      </c>
      <c r="C233" s="11">
        <v>983</v>
      </c>
      <c r="D233" s="11">
        <v>821</v>
      </c>
      <c r="E233" s="11">
        <v>313</v>
      </c>
      <c r="F233" s="11">
        <v>37</v>
      </c>
      <c r="G233" s="11">
        <v>3014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ht="14.4">
      <c r="A234" s="108">
        <v>42688</v>
      </c>
      <c r="B234" s="11">
        <v>800</v>
      </c>
      <c r="C234" s="11">
        <v>1007</v>
      </c>
      <c r="D234" s="11">
        <v>854</v>
      </c>
      <c r="E234" s="11">
        <v>317</v>
      </c>
      <c r="F234" s="11">
        <v>37</v>
      </c>
      <c r="G234" s="11">
        <v>2946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spans="1:31" ht="14.4">
      <c r="A235" s="108">
        <v>42689</v>
      </c>
      <c r="B235" s="11">
        <v>808</v>
      </c>
      <c r="C235" s="11">
        <v>1014</v>
      </c>
      <c r="D235" s="11">
        <v>866</v>
      </c>
      <c r="E235" s="11">
        <v>318</v>
      </c>
      <c r="F235" s="11">
        <v>39</v>
      </c>
      <c r="G235" s="11">
        <v>3046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spans="1:31" ht="14.4">
      <c r="A236" s="108">
        <v>42690</v>
      </c>
      <c r="B236" s="11">
        <v>801</v>
      </c>
      <c r="C236" s="11">
        <v>1004</v>
      </c>
      <c r="D236" s="11">
        <v>853</v>
      </c>
      <c r="E236" s="11">
        <v>309</v>
      </c>
      <c r="F236" s="11">
        <v>38</v>
      </c>
      <c r="G236" s="11">
        <v>3013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ht="14.4">
      <c r="A237" s="108">
        <v>42691</v>
      </c>
      <c r="B237" s="11">
        <v>800</v>
      </c>
      <c r="C237" s="11">
        <v>987</v>
      </c>
      <c r="D237" s="11">
        <v>869</v>
      </c>
      <c r="E237" s="11">
        <v>315</v>
      </c>
      <c r="F237" s="11">
        <v>39</v>
      </c>
      <c r="G237" s="11">
        <v>3010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spans="1:31" ht="14.4">
      <c r="A238" s="108">
        <v>42692</v>
      </c>
      <c r="B238" s="11">
        <v>800</v>
      </c>
      <c r="C238" s="11">
        <v>986</v>
      </c>
      <c r="D238" s="11">
        <v>865</v>
      </c>
      <c r="E238" s="11">
        <v>315</v>
      </c>
      <c r="F238" s="11">
        <v>38</v>
      </c>
      <c r="G238" s="11">
        <v>3004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ht="14.4">
      <c r="A239" s="108">
        <v>42693</v>
      </c>
      <c r="B239" s="11">
        <v>797</v>
      </c>
      <c r="C239" s="11">
        <v>985</v>
      </c>
      <c r="D239" s="11">
        <v>853</v>
      </c>
      <c r="E239" s="11">
        <v>310</v>
      </c>
      <c r="F239" s="11">
        <v>38</v>
      </c>
      <c r="G239" s="11">
        <v>2984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spans="1:31" ht="14.4">
      <c r="A240" s="108">
        <v>42694</v>
      </c>
      <c r="B240" s="11">
        <v>765</v>
      </c>
      <c r="C240" s="11">
        <v>962</v>
      </c>
      <c r="D240" s="11">
        <v>809</v>
      </c>
      <c r="E240" s="11">
        <v>301</v>
      </c>
      <c r="F240" s="11">
        <v>37</v>
      </c>
      <c r="G240" s="11">
        <v>2873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ht="14.4">
      <c r="A241" s="108">
        <v>42695</v>
      </c>
      <c r="B241" s="11">
        <v>786</v>
      </c>
      <c r="C241" s="11">
        <v>988</v>
      </c>
      <c r="D241" s="11">
        <v>847</v>
      </c>
      <c r="E241" s="11">
        <v>311</v>
      </c>
      <c r="F241" s="11">
        <v>37</v>
      </c>
      <c r="G241" s="11">
        <v>2969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spans="1:31" ht="14.4">
      <c r="A242" s="108">
        <v>42696</v>
      </c>
      <c r="B242" s="11">
        <v>802</v>
      </c>
      <c r="C242" s="11">
        <v>1012</v>
      </c>
      <c r="D242" s="11">
        <v>863</v>
      </c>
      <c r="E242" s="11">
        <v>306</v>
      </c>
      <c r="F242" s="11">
        <v>38</v>
      </c>
      <c r="G242" s="11">
        <v>3021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ht="14.4">
      <c r="A243" s="108">
        <v>42697</v>
      </c>
      <c r="B243" s="11">
        <v>805</v>
      </c>
      <c r="C243" s="11">
        <v>1011</v>
      </c>
      <c r="D243" s="11">
        <v>868</v>
      </c>
      <c r="E243" s="11">
        <v>305</v>
      </c>
      <c r="F243" s="11">
        <v>39</v>
      </c>
      <c r="G243" s="11">
        <v>3028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spans="1:31" ht="14.4">
      <c r="A244" s="108">
        <v>42698</v>
      </c>
      <c r="B244" s="11">
        <v>819</v>
      </c>
      <c r="C244" s="11">
        <v>1012</v>
      </c>
      <c r="D244" s="11">
        <v>868</v>
      </c>
      <c r="E244" s="11">
        <v>296</v>
      </c>
      <c r="F244" s="11">
        <v>39</v>
      </c>
      <c r="G244" s="11">
        <v>3033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ht="14.4">
      <c r="A245" s="108">
        <v>42699</v>
      </c>
      <c r="B245" s="11">
        <v>806</v>
      </c>
      <c r="C245" s="11">
        <v>1010</v>
      </c>
      <c r="D245" s="11">
        <v>861</v>
      </c>
      <c r="E245" s="11">
        <v>307</v>
      </c>
      <c r="F245" s="11">
        <v>38</v>
      </c>
      <c r="G245" s="11">
        <v>3022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ht="14.4">
      <c r="A246" s="108">
        <v>42700</v>
      </c>
      <c r="B246" s="11">
        <v>801</v>
      </c>
      <c r="C246" s="11">
        <v>1007</v>
      </c>
      <c r="D246" s="11">
        <v>849</v>
      </c>
      <c r="E246" s="11">
        <v>309</v>
      </c>
      <c r="F246" s="11">
        <v>38</v>
      </c>
      <c r="G246" s="11">
        <v>3004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ht="14.4">
      <c r="A247" s="108">
        <v>42701</v>
      </c>
      <c r="B247" s="11">
        <v>788</v>
      </c>
      <c r="C247" s="11">
        <v>989</v>
      </c>
      <c r="D247" s="11">
        <v>816</v>
      </c>
      <c r="E247" s="11">
        <v>304</v>
      </c>
      <c r="F247" s="11">
        <v>37</v>
      </c>
      <c r="G247" s="11">
        <v>2933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ht="14.4">
      <c r="A248" s="108">
        <v>42702</v>
      </c>
      <c r="B248" s="11">
        <v>812</v>
      </c>
      <c r="C248" s="11">
        <v>1020</v>
      </c>
      <c r="D248" s="11">
        <v>842</v>
      </c>
      <c r="E248" s="11">
        <v>310</v>
      </c>
      <c r="F248" s="11">
        <v>37</v>
      </c>
      <c r="G248" s="11">
        <v>3022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ht="14.4">
      <c r="A249" s="108">
        <v>42703</v>
      </c>
      <c r="B249" s="11">
        <v>811</v>
      </c>
      <c r="C249" s="11">
        <v>1029</v>
      </c>
      <c r="D249" s="11">
        <v>861</v>
      </c>
      <c r="E249" s="11">
        <v>308</v>
      </c>
      <c r="F249" s="11">
        <v>39</v>
      </c>
      <c r="G249" s="11">
        <v>3047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spans="1:31" ht="14.4">
      <c r="A250" s="108">
        <v>42704</v>
      </c>
      <c r="B250" s="11">
        <v>756</v>
      </c>
      <c r="C250" s="11">
        <v>1021</v>
      </c>
      <c r="D250" s="11">
        <v>854</v>
      </c>
      <c r="E250" s="11">
        <v>306</v>
      </c>
      <c r="F250" s="11">
        <v>37</v>
      </c>
      <c r="G250" s="11">
        <v>2974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ht="14.4">
      <c r="A251" s="108">
        <v>42705</v>
      </c>
      <c r="B251" s="11">
        <v>782</v>
      </c>
      <c r="C251" s="11">
        <v>1016</v>
      </c>
      <c r="D251" s="11">
        <v>814</v>
      </c>
      <c r="E251" s="11">
        <v>307</v>
      </c>
      <c r="F251" s="11">
        <v>38</v>
      </c>
      <c r="G251" s="11">
        <v>2957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ht="14.4">
      <c r="A252" s="108">
        <v>42706</v>
      </c>
      <c r="B252" s="11">
        <v>801</v>
      </c>
      <c r="C252" s="11">
        <v>1006</v>
      </c>
      <c r="D252" s="11">
        <v>788</v>
      </c>
      <c r="E252" s="11">
        <v>313</v>
      </c>
      <c r="F252" s="11">
        <v>36</v>
      </c>
      <c r="G252" s="11">
        <v>2945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ht="14.4">
      <c r="A253" s="108">
        <v>42707</v>
      </c>
      <c r="B253" s="11">
        <v>810</v>
      </c>
      <c r="C253" s="11">
        <v>1007</v>
      </c>
      <c r="D253" s="11">
        <v>772</v>
      </c>
      <c r="E253" s="11">
        <v>312</v>
      </c>
      <c r="F253" s="11">
        <v>37</v>
      </c>
      <c r="G253" s="11">
        <v>2939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spans="1:31" ht="14.4">
      <c r="A254" s="108">
        <v>42708</v>
      </c>
      <c r="B254" s="11">
        <v>798</v>
      </c>
      <c r="C254" s="11">
        <v>977</v>
      </c>
      <c r="D254" s="11">
        <v>740</v>
      </c>
      <c r="E254" s="11">
        <v>295</v>
      </c>
      <c r="F254" s="11">
        <v>37</v>
      </c>
      <c r="G254" s="11">
        <v>2848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spans="1:31" ht="14.4">
      <c r="A255" s="108">
        <v>42709</v>
      </c>
      <c r="B255" s="11">
        <v>820</v>
      </c>
      <c r="C255" s="11">
        <v>1019</v>
      </c>
      <c r="D255" s="11">
        <v>786</v>
      </c>
      <c r="E255" s="11">
        <v>298</v>
      </c>
      <c r="F255" s="11">
        <v>36</v>
      </c>
      <c r="G255" s="11">
        <v>2958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ht="14.4">
      <c r="A256" s="108">
        <v>42710</v>
      </c>
      <c r="B256" s="11">
        <v>845</v>
      </c>
      <c r="C256" s="11">
        <v>1023</v>
      </c>
      <c r="D256" s="11">
        <v>753</v>
      </c>
      <c r="E256" s="11">
        <v>305</v>
      </c>
      <c r="F256" s="11">
        <v>37</v>
      </c>
      <c r="G256" s="11">
        <v>2964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ht="14.4">
      <c r="A257" s="108">
        <v>42711</v>
      </c>
      <c r="B257" s="11">
        <v>836</v>
      </c>
      <c r="C257" s="11">
        <v>1011</v>
      </c>
      <c r="D257" s="11">
        <v>797</v>
      </c>
      <c r="E257" s="11">
        <v>307</v>
      </c>
      <c r="F257" s="11">
        <v>37</v>
      </c>
      <c r="G257" s="11">
        <v>2988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ht="14.4">
      <c r="A258" s="108">
        <v>42712</v>
      </c>
      <c r="B258" s="11">
        <v>822</v>
      </c>
      <c r="C258" s="11">
        <v>1014</v>
      </c>
      <c r="D258" s="11">
        <v>826</v>
      </c>
      <c r="E258" s="11">
        <v>308</v>
      </c>
      <c r="F258" s="11">
        <v>38</v>
      </c>
      <c r="G258" s="11">
        <v>3008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spans="1:31" ht="14.4">
      <c r="A259" s="108">
        <v>42713</v>
      </c>
      <c r="B259" s="11">
        <v>846</v>
      </c>
      <c r="C259" s="11">
        <v>1015</v>
      </c>
      <c r="D259" s="11">
        <v>841</v>
      </c>
      <c r="E259" s="11">
        <v>307</v>
      </c>
      <c r="F259" s="11">
        <v>37</v>
      </c>
      <c r="G259" s="11">
        <v>3047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spans="1:31" ht="14.4">
      <c r="A260" s="108">
        <v>42714</v>
      </c>
      <c r="B260" s="11">
        <v>837</v>
      </c>
      <c r="C260" s="11">
        <v>1001</v>
      </c>
      <c r="D260" s="11">
        <v>826</v>
      </c>
      <c r="E260" s="11">
        <v>305</v>
      </c>
      <c r="F260" s="11">
        <v>38</v>
      </c>
      <c r="G260" s="11">
        <v>3006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spans="1:31" ht="14.4">
      <c r="A261" s="108">
        <v>42715</v>
      </c>
      <c r="B261" s="11">
        <v>818</v>
      </c>
      <c r="C261" s="11">
        <v>980</v>
      </c>
      <c r="D261" s="11">
        <v>780</v>
      </c>
      <c r="E261" s="11">
        <v>300</v>
      </c>
      <c r="F261" s="11">
        <v>37</v>
      </c>
      <c r="G261" s="11">
        <v>2915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 ht="14.4">
      <c r="A262" s="108">
        <v>42716</v>
      </c>
      <c r="B262" s="11">
        <v>820</v>
      </c>
      <c r="C262" s="11">
        <v>1009</v>
      </c>
      <c r="D262" s="11">
        <v>737</v>
      </c>
      <c r="E262" s="11">
        <v>304</v>
      </c>
      <c r="F262" s="11">
        <v>37</v>
      </c>
      <c r="G262" s="11">
        <v>2906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spans="1:31" ht="14.4">
      <c r="A263" s="108">
        <v>42717</v>
      </c>
      <c r="B263" s="11">
        <v>842</v>
      </c>
      <c r="C263" s="11">
        <v>1008</v>
      </c>
      <c r="D263" s="11">
        <v>681</v>
      </c>
      <c r="E263" s="11">
        <v>300</v>
      </c>
      <c r="F263" s="11">
        <v>37</v>
      </c>
      <c r="G263" s="11">
        <v>2869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 ht="14.4">
      <c r="A264" s="108">
        <v>42718</v>
      </c>
      <c r="B264" s="11">
        <v>849</v>
      </c>
      <c r="C264" s="11">
        <v>1000</v>
      </c>
      <c r="D264" s="11">
        <v>723</v>
      </c>
      <c r="E264" s="11">
        <v>304</v>
      </c>
      <c r="F264" s="11">
        <v>37</v>
      </c>
      <c r="G264" s="11">
        <v>2913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spans="1:31" ht="14.4">
      <c r="A265" s="108">
        <v>42719</v>
      </c>
      <c r="B265" s="11">
        <v>857</v>
      </c>
      <c r="C265" s="11">
        <v>1023</v>
      </c>
      <c r="D265" s="11">
        <v>751</v>
      </c>
      <c r="E265" s="11">
        <v>300</v>
      </c>
      <c r="F265" s="11">
        <v>38</v>
      </c>
      <c r="G265" s="11">
        <v>2969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spans="1:31" ht="14.4">
      <c r="A266" s="108">
        <v>42720</v>
      </c>
      <c r="B266" s="11">
        <v>866</v>
      </c>
      <c r="C266" s="11">
        <v>1016</v>
      </c>
      <c r="D266" s="11">
        <v>774</v>
      </c>
      <c r="E266" s="11">
        <v>301</v>
      </c>
      <c r="F266" s="11">
        <v>37</v>
      </c>
      <c r="G266" s="11">
        <v>2994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spans="1:31" ht="14.4">
      <c r="A267" s="108">
        <v>42721</v>
      </c>
      <c r="B267" s="11">
        <v>855</v>
      </c>
      <c r="C267" s="11">
        <v>1014</v>
      </c>
      <c r="D267" s="11">
        <v>782</v>
      </c>
      <c r="E267" s="11">
        <v>302</v>
      </c>
      <c r="F267" s="11">
        <v>38</v>
      </c>
      <c r="G267" s="11">
        <v>2991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 ht="14.4">
      <c r="A268" s="108">
        <v>42722</v>
      </c>
      <c r="B268" s="11">
        <v>832</v>
      </c>
      <c r="C268" s="11">
        <v>990</v>
      </c>
      <c r="D268" s="11">
        <v>754</v>
      </c>
      <c r="E268" s="11">
        <v>291</v>
      </c>
      <c r="F268" s="11">
        <v>37</v>
      </c>
      <c r="G268" s="11">
        <v>2903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spans="1:31" ht="14.4">
      <c r="A269" s="108">
        <v>42723</v>
      </c>
      <c r="B269" s="11">
        <v>849</v>
      </c>
      <c r="C269" s="11">
        <v>1005</v>
      </c>
      <c r="D269" s="11">
        <v>796</v>
      </c>
      <c r="E269" s="11">
        <v>300</v>
      </c>
      <c r="F269" s="11">
        <v>38</v>
      </c>
      <c r="G269" s="11">
        <v>2988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spans="1:31" ht="14.4">
      <c r="A270" s="108">
        <v>42724</v>
      </c>
      <c r="B270" s="11">
        <v>864</v>
      </c>
      <c r="C270" s="11">
        <v>1013</v>
      </c>
      <c r="D270" s="11">
        <v>808</v>
      </c>
      <c r="E270" s="11">
        <v>306</v>
      </c>
      <c r="F270" s="11">
        <v>39</v>
      </c>
      <c r="G270" s="11">
        <v>3029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 ht="14.4">
      <c r="A271" s="108">
        <v>42725</v>
      </c>
      <c r="B271" s="11">
        <v>875</v>
      </c>
      <c r="C271" s="11">
        <v>1016</v>
      </c>
      <c r="D271" s="11">
        <v>835</v>
      </c>
      <c r="E271" s="11">
        <v>312</v>
      </c>
      <c r="F271" s="11">
        <v>39</v>
      </c>
      <c r="G271" s="11">
        <v>3077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spans="1:31" ht="14.4">
      <c r="A272" s="108">
        <v>42726</v>
      </c>
      <c r="B272" s="11">
        <v>860</v>
      </c>
      <c r="C272" s="11">
        <v>1018</v>
      </c>
      <c r="D272" s="11">
        <v>842</v>
      </c>
      <c r="E272" s="11">
        <v>313</v>
      </c>
      <c r="F272" s="11">
        <v>38</v>
      </c>
      <c r="G272" s="11">
        <v>3071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spans="1:31" ht="14.4">
      <c r="A273" s="108">
        <v>42727</v>
      </c>
      <c r="B273" s="11">
        <v>859</v>
      </c>
      <c r="C273" s="11">
        <v>1022</v>
      </c>
      <c r="D273" s="11">
        <v>849</v>
      </c>
      <c r="E273" s="11">
        <v>315</v>
      </c>
      <c r="F273" s="11">
        <v>39</v>
      </c>
      <c r="G273" s="11">
        <v>3084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spans="1:31" ht="14.4">
      <c r="A274" s="108">
        <v>42728</v>
      </c>
      <c r="B274" s="11">
        <v>856</v>
      </c>
      <c r="C274" s="11">
        <v>1009</v>
      </c>
      <c r="D274" s="11">
        <v>840</v>
      </c>
      <c r="E274" s="11">
        <v>313</v>
      </c>
      <c r="F274" s="11">
        <v>39</v>
      </c>
      <c r="G274" s="11">
        <v>3057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spans="1:31" ht="14.4">
      <c r="A275" s="108">
        <v>42729</v>
      </c>
      <c r="B275" s="11">
        <v>828</v>
      </c>
      <c r="C275" s="11">
        <v>1009</v>
      </c>
      <c r="D275" s="11">
        <v>788</v>
      </c>
      <c r="E275" s="11">
        <v>308</v>
      </c>
      <c r="F275" s="11">
        <v>38</v>
      </c>
      <c r="G275" s="11">
        <v>2946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spans="1:31" ht="14.4">
      <c r="A276" s="108">
        <v>42730</v>
      </c>
      <c r="B276" s="11">
        <v>844</v>
      </c>
      <c r="C276" s="11">
        <v>1006</v>
      </c>
      <c r="D276" s="11">
        <v>834</v>
      </c>
      <c r="E276" s="11">
        <v>312</v>
      </c>
      <c r="F276" s="11">
        <v>36</v>
      </c>
      <c r="G276" s="11">
        <v>3032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spans="1:31" ht="14.4">
      <c r="A277" s="108">
        <v>42731</v>
      </c>
      <c r="B277" s="11">
        <v>848</v>
      </c>
      <c r="C277" s="11">
        <v>1000</v>
      </c>
      <c r="D277" s="11">
        <v>853</v>
      </c>
      <c r="E277" s="11">
        <v>318</v>
      </c>
      <c r="F277" s="11">
        <v>35</v>
      </c>
      <c r="G277" s="11">
        <v>3055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spans="1:31" ht="14.4">
      <c r="A278" s="108">
        <v>42732</v>
      </c>
      <c r="B278" s="11">
        <v>863</v>
      </c>
      <c r="C278" s="11">
        <v>1004</v>
      </c>
      <c r="D278" s="11">
        <v>855</v>
      </c>
      <c r="E278" s="11">
        <v>319</v>
      </c>
      <c r="F278" s="11">
        <v>36</v>
      </c>
      <c r="G278" s="11">
        <v>3077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spans="1:31" ht="14.4">
      <c r="A279" s="108">
        <v>42733</v>
      </c>
      <c r="B279" s="11">
        <v>852</v>
      </c>
      <c r="C279" s="11">
        <v>1006</v>
      </c>
      <c r="D279" s="11">
        <v>842</v>
      </c>
      <c r="E279" s="11">
        <v>320</v>
      </c>
      <c r="F279" s="11">
        <v>37</v>
      </c>
      <c r="G279" s="11">
        <v>3057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spans="1:31" ht="14.4">
      <c r="A280" s="108">
        <v>42734</v>
      </c>
      <c r="B280" s="11">
        <v>843</v>
      </c>
      <c r="C280" s="11">
        <v>1009</v>
      </c>
      <c r="D280" s="11">
        <v>845</v>
      </c>
      <c r="E280" s="11">
        <v>315</v>
      </c>
      <c r="F280" s="11">
        <v>37</v>
      </c>
      <c r="G280" s="11">
        <v>3057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spans="1:31" ht="14.4">
      <c r="A281" s="108">
        <v>42735</v>
      </c>
      <c r="B281" s="11">
        <v>840</v>
      </c>
      <c r="C281" s="11">
        <v>995</v>
      </c>
      <c r="D281" s="11">
        <v>847</v>
      </c>
      <c r="E281" s="11">
        <v>317</v>
      </c>
      <c r="F281" s="11">
        <v>39</v>
      </c>
      <c r="G281" s="11">
        <v>3038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 spans="1:31" ht="14.4">
      <c r="A282" s="108">
        <v>42736</v>
      </c>
      <c r="B282" s="11">
        <v>837</v>
      </c>
      <c r="C282" s="11">
        <v>965</v>
      </c>
      <c r="D282" s="11">
        <v>788</v>
      </c>
      <c r="E282" s="11">
        <v>313</v>
      </c>
      <c r="F282" s="11">
        <v>36</v>
      </c>
      <c r="G282" s="11">
        <v>2939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spans="1:31" ht="14.4">
      <c r="A283" s="108">
        <v>42737</v>
      </c>
      <c r="B283" s="11">
        <v>849</v>
      </c>
      <c r="C283" s="11">
        <v>992</v>
      </c>
      <c r="D283" s="11">
        <v>837</v>
      </c>
      <c r="E283" s="11">
        <v>318</v>
      </c>
      <c r="F283" s="11">
        <v>37</v>
      </c>
      <c r="G283" s="11">
        <v>3033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spans="1:31" ht="14.4">
      <c r="A284" s="108">
        <v>42738</v>
      </c>
      <c r="B284" s="11">
        <v>863</v>
      </c>
      <c r="C284" s="11">
        <v>1006</v>
      </c>
      <c r="D284" s="11">
        <v>858</v>
      </c>
      <c r="E284" s="11">
        <v>314</v>
      </c>
      <c r="F284" s="11">
        <v>36</v>
      </c>
      <c r="G284" s="11">
        <v>3077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spans="1:31" ht="14.4">
      <c r="A285" s="108">
        <v>42739</v>
      </c>
      <c r="B285" s="11">
        <v>863</v>
      </c>
      <c r="C285" s="11">
        <v>1006</v>
      </c>
      <c r="D285" s="11">
        <v>869</v>
      </c>
      <c r="E285" s="11">
        <v>319</v>
      </c>
      <c r="F285" s="11">
        <v>35</v>
      </c>
      <c r="G285" s="11">
        <v>3092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 ht="14.4">
      <c r="A286" s="108">
        <v>42740</v>
      </c>
      <c r="B286" s="11">
        <v>881</v>
      </c>
      <c r="C286" s="11">
        <v>1017</v>
      </c>
      <c r="D286" s="11">
        <v>872</v>
      </c>
      <c r="E286" s="11">
        <v>323</v>
      </c>
      <c r="F286" s="11">
        <v>37</v>
      </c>
      <c r="G286" s="11">
        <v>3129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 ht="14.4">
      <c r="A287" s="108">
        <v>42741</v>
      </c>
      <c r="B287" s="11">
        <v>863</v>
      </c>
      <c r="C287" s="11">
        <v>1019</v>
      </c>
      <c r="D287" s="11">
        <v>872</v>
      </c>
      <c r="E287" s="11">
        <v>321</v>
      </c>
      <c r="F287" s="11">
        <v>37</v>
      </c>
      <c r="G287" s="11">
        <v>3113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 ht="14.4">
      <c r="A288" s="108">
        <v>42742</v>
      </c>
      <c r="B288" s="11">
        <v>792</v>
      </c>
      <c r="C288" s="11">
        <v>1013</v>
      </c>
      <c r="D288" s="11">
        <v>857</v>
      </c>
      <c r="E288" s="11">
        <v>319</v>
      </c>
      <c r="F288" s="11">
        <v>38</v>
      </c>
      <c r="G288" s="11">
        <v>3018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 ht="14.4">
      <c r="A289" s="108">
        <v>42743</v>
      </c>
      <c r="B289" s="11">
        <v>822</v>
      </c>
      <c r="C289" s="11">
        <v>989</v>
      </c>
      <c r="D289" s="11">
        <v>822</v>
      </c>
      <c r="E289" s="11">
        <v>313</v>
      </c>
      <c r="F289" s="11">
        <v>36</v>
      </c>
      <c r="G289" s="11">
        <v>2982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 ht="14.4">
      <c r="A290" s="108">
        <v>42744</v>
      </c>
      <c r="B290" s="11">
        <v>844</v>
      </c>
      <c r="C290" s="11">
        <v>1002</v>
      </c>
      <c r="D290" s="11">
        <v>854</v>
      </c>
      <c r="E290" s="11">
        <v>317</v>
      </c>
      <c r="F290" s="11">
        <v>36</v>
      </c>
      <c r="G290" s="11">
        <v>3055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spans="1:31" ht="14.4">
      <c r="A291" s="108">
        <v>42745</v>
      </c>
      <c r="B291" s="11">
        <v>865</v>
      </c>
      <c r="C291" s="11">
        <v>989</v>
      </c>
      <c r="D291" s="11">
        <v>868</v>
      </c>
      <c r="E291" s="11">
        <v>317</v>
      </c>
      <c r="F291" s="11">
        <v>39</v>
      </c>
      <c r="G291" s="11">
        <v>3078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spans="1:31" ht="14.4">
      <c r="A292" s="108">
        <v>42746</v>
      </c>
      <c r="B292" s="11">
        <v>876</v>
      </c>
      <c r="C292" s="11">
        <v>999</v>
      </c>
      <c r="D292" s="11">
        <v>869</v>
      </c>
      <c r="E292" s="11">
        <v>320</v>
      </c>
      <c r="F292" s="11">
        <v>38</v>
      </c>
      <c r="G292" s="11">
        <v>3102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ht="14.4">
      <c r="A293" s="108">
        <v>42747</v>
      </c>
      <c r="B293" s="11">
        <v>883</v>
      </c>
      <c r="C293" s="11">
        <v>1000</v>
      </c>
      <c r="D293" s="11">
        <v>876</v>
      </c>
      <c r="E293" s="11">
        <v>325</v>
      </c>
      <c r="F293" s="11">
        <v>39</v>
      </c>
      <c r="G293" s="11">
        <v>3123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ht="14.4">
      <c r="A294" s="108">
        <v>42748</v>
      </c>
      <c r="B294" s="11">
        <v>907</v>
      </c>
      <c r="C294" s="11">
        <v>990</v>
      </c>
      <c r="D294" s="11">
        <v>863</v>
      </c>
      <c r="E294" s="11">
        <v>327</v>
      </c>
      <c r="F294" s="11">
        <v>39</v>
      </c>
      <c r="G294" s="11">
        <v>3126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ht="14.4">
      <c r="A295" s="108">
        <v>42749</v>
      </c>
      <c r="B295" s="11">
        <v>891</v>
      </c>
      <c r="C295" s="11">
        <v>929</v>
      </c>
      <c r="D295" s="11">
        <v>789</v>
      </c>
      <c r="E295" s="11">
        <v>323</v>
      </c>
      <c r="F295" s="11">
        <v>38</v>
      </c>
      <c r="G295" s="11">
        <v>2969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spans="1:31" ht="14.4">
      <c r="A296" s="108">
        <v>42750</v>
      </c>
      <c r="B296" s="11">
        <v>866</v>
      </c>
      <c r="C296" s="11">
        <v>919</v>
      </c>
      <c r="D296" s="11">
        <v>740</v>
      </c>
      <c r="E296" s="11">
        <v>317</v>
      </c>
      <c r="F296" s="11">
        <v>37</v>
      </c>
      <c r="G296" s="11">
        <v>2880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ht="14.4">
      <c r="A297" s="108">
        <v>42751</v>
      </c>
      <c r="B297" s="11">
        <v>870</v>
      </c>
      <c r="C297" s="11">
        <v>995</v>
      </c>
      <c r="D297" s="11">
        <v>802</v>
      </c>
      <c r="E297" s="11">
        <v>321</v>
      </c>
      <c r="F297" s="11">
        <v>38</v>
      </c>
      <c r="G297" s="11">
        <v>3026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spans="1:31" ht="14.4">
      <c r="A298" s="108">
        <v>42752</v>
      </c>
      <c r="B298" s="11">
        <v>893</v>
      </c>
      <c r="C298" s="11">
        <v>1008</v>
      </c>
      <c r="D298" s="11">
        <v>829</v>
      </c>
      <c r="E298" s="11">
        <v>322</v>
      </c>
      <c r="F298" s="11">
        <v>39</v>
      </c>
      <c r="G298" s="11">
        <v>3091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ht="14.4">
      <c r="A299" s="108">
        <v>42753</v>
      </c>
      <c r="B299" s="11">
        <v>898</v>
      </c>
      <c r="C299" s="11">
        <v>1006</v>
      </c>
      <c r="D299" s="11">
        <v>835</v>
      </c>
      <c r="E299" s="11">
        <v>326</v>
      </c>
      <c r="F299" s="11">
        <v>39</v>
      </c>
      <c r="G299" s="11">
        <v>3104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ht="14.4">
      <c r="A300" s="108">
        <v>42754</v>
      </c>
      <c r="B300" s="11">
        <v>892</v>
      </c>
      <c r="C300" s="11">
        <v>1007</v>
      </c>
      <c r="D300" s="11">
        <v>840</v>
      </c>
      <c r="E300" s="11">
        <v>330</v>
      </c>
      <c r="F300" s="11">
        <v>39</v>
      </c>
      <c r="G300" s="11">
        <v>3108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ht="14.4">
      <c r="A301" s="108">
        <v>42755</v>
      </c>
      <c r="B301" s="11">
        <v>909</v>
      </c>
      <c r="C301" s="11">
        <v>1005</v>
      </c>
      <c r="D301" s="11">
        <v>846</v>
      </c>
      <c r="E301" s="11">
        <v>330</v>
      </c>
      <c r="F301" s="11">
        <v>40</v>
      </c>
      <c r="G301" s="11">
        <v>3130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ht="14.4">
      <c r="A302" s="108">
        <v>42756</v>
      </c>
      <c r="B302" s="11">
        <v>916</v>
      </c>
      <c r="C302" s="11">
        <v>1013</v>
      </c>
      <c r="D302" s="11">
        <v>829</v>
      </c>
      <c r="E302" s="11">
        <v>329</v>
      </c>
      <c r="F302" s="11">
        <v>40</v>
      </c>
      <c r="G302" s="11">
        <v>3128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spans="1:31" ht="14.4">
      <c r="A303" s="108">
        <v>42757</v>
      </c>
      <c r="B303" s="11">
        <v>878</v>
      </c>
      <c r="C303" s="11">
        <v>1001</v>
      </c>
      <c r="D303" s="11">
        <v>787</v>
      </c>
      <c r="E303" s="11">
        <v>322</v>
      </c>
      <c r="F303" s="11">
        <v>38</v>
      </c>
      <c r="G303" s="11">
        <v>3025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ht="14.4">
      <c r="A304" s="108">
        <v>42758</v>
      </c>
      <c r="B304" s="11">
        <v>893</v>
      </c>
      <c r="C304" s="11">
        <v>1032</v>
      </c>
      <c r="D304" s="11">
        <v>836</v>
      </c>
      <c r="E304" s="11">
        <v>327</v>
      </c>
      <c r="F304" s="11">
        <v>38</v>
      </c>
      <c r="G304" s="11">
        <v>3127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spans="1:31" ht="14.4">
      <c r="A305" s="108">
        <v>42759</v>
      </c>
      <c r="B305" s="11">
        <v>901</v>
      </c>
      <c r="C305" s="11">
        <v>1049</v>
      </c>
      <c r="D305" s="11">
        <v>849</v>
      </c>
      <c r="E305" s="11">
        <v>327</v>
      </c>
      <c r="F305" s="11">
        <v>39</v>
      </c>
      <c r="G305" s="11">
        <v>3164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spans="1:31" ht="14.4">
      <c r="A306" s="108">
        <v>42760</v>
      </c>
      <c r="B306" s="11">
        <v>882</v>
      </c>
      <c r="C306" s="11">
        <v>1053</v>
      </c>
      <c r="D306" s="11">
        <v>865</v>
      </c>
      <c r="E306" s="11">
        <v>328</v>
      </c>
      <c r="F306" s="11">
        <v>39</v>
      </c>
      <c r="G306" s="11">
        <v>3167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ht="14.4">
      <c r="A307" s="108">
        <v>42761</v>
      </c>
      <c r="B307" s="11">
        <v>692</v>
      </c>
      <c r="C307" s="11">
        <v>973</v>
      </c>
      <c r="D307" s="11">
        <v>812</v>
      </c>
      <c r="E307" s="11">
        <v>324</v>
      </c>
      <c r="F307" s="11">
        <v>38</v>
      </c>
      <c r="G307" s="11">
        <v>2839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ht="14.4">
      <c r="A308" s="108">
        <v>42762</v>
      </c>
      <c r="B308" s="11">
        <v>695</v>
      </c>
      <c r="C308" s="11">
        <v>971</v>
      </c>
      <c r="D308" s="11">
        <v>831</v>
      </c>
      <c r="E308" s="11">
        <v>322</v>
      </c>
      <c r="F308" s="11">
        <v>38</v>
      </c>
      <c r="G308" s="11">
        <v>2856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spans="1:31" ht="14.4">
      <c r="A309" s="108">
        <v>42763</v>
      </c>
      <c r="B309" s="11">
        <v>801</v>
      </c>
      <c r="C309" s="11">
        <v>984</v>
      </c>
      <c r="D309" s="11">
        <v>831</v>
      </c>
      <c r="E309" s="11">
        <v>324</v>
      </c>
      <c r="F309" s="11">
        <v>39</v>
      </c>
      <c r="G309" s="11">
        <v>2978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ht="14.4">
      <c r="A310" s="108">
        <v>42764</v>
      </c>
      <c r="B310" s="11">
        <v>789</v>
      </c>
      <c r="C310" s="11">
        <v>998</v>
      </c>
      <c r="D310" s="11">
        <v>796</v>
      </c>
      <c r="E310" s="11">
        <v>321</v>
      </c>
      <c r="F310" s="11">
        <v>38</v>
      </c>
      <c r="G310" s="11">
        <v>2942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spans="1:31" ht="14.4">
      <c r="A311" s="108">
        <v>42765</v>
      </c>
      <c r="B311" s="11">
        <v>812</v>
      </c>
      <c r="C311" s="11">
        <v>1025</v>
      </c>
      <c r="D311" s="11">
        <v>841</v>
      </c>
      <c r="E311" s="11">
        <v>328</v>
      </c>
      <c r="F311" s="11">
        <v>39</v>
      </c>
      <c r="G311" s="11">
        <v>3045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ht="14.4">
      <c r="A312" s="108">
        <v>42766</v>
      </c>
      <c r="B312" s="11">
        <v>828</v>
      </c>
      <c r="C312" s="11">
        <v>1039</v>
      </c>
      <c r="D312" s="11">
        <v>864</v>
      </c>
      <c r="E312" s="11">
        <v>329</v>
      </c>
      <c r="F312" s="11">
        <v>39</v>
      </c>
      <c r="G312" s="11">
        <v>3099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spans="1:31" ht="14.4">
      <c r="A313" s="108">
        <v>42767</v>
      </c>
      <c r="B313" s="11">
        <v>831</v>
      </c>
      <c r="C313" s="11">
        <v>1030</v>
      </c>
      <c r="D313" s="11">
        <v>876</v>
      </c>
      <c r="E313" s="11">
        <v>333</v>
      </c>
      <c r="F313" s="11">
        <v>38</v>
      </c>
      <c r="G313" s="11">
        <v>3107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ht="14.4">
      <c r="A314" s="108">
        <v>42768</v>
      </c>
      <c r="B314" s="11">
        <v>829</v>
      </c>
      <c r="C314" s="11">
        <v>1040</v>
      </c>
      <c r="D314" s="11">
        <v>875</v>
      </c>
      <c r="E314" s="11">
        <v>328</v>
      </c>
      <c r="F314" s="11">
        <v>39</v>
      </c>
      <c r="G314" s="11">
        <v>3111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ht="14.4">
      <c r="A315" s="108">
        <v>42769</v>
      </c>
      <c r="B315" s="11">
        <v>835</v>
      </c>
      <c r="C315" s="11">
        <v>1038</v>
      </c>
      <c r="D315" s="11">
        <v>887</v>
      </c>
      <c r="E315" s="11">
        <v>329</v>
      </c>
      <c r="F315" s="11">
        <v>39</v>
      </c>
      <c r="G315" s="11">
        <v>3128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spans="1:31" ht="14.4">
      <c r="A316" s="108">
        <v>42770</v>
      </c>
      <c r="B316" s="11">
        <v>822</v>
      </c>
      <c r="C316" s="11">
        <v>1032</v>
      </c>
      <c r="D316" s="11">
        <v>870</v>
      </c>
      <c r="E316" s="11">
        <v>328</v>
      </c>
      <c r="F316" s="11">
        <v>40</v>
      </c>
      <c r="G316" s="11">
        <v>3092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ht="14.4">
      <c r="A317" s="108">
        <v>42771</v>
      </c>
      <c r="B317" s="11">
        <v>785</v>
      </c>
      <c r="C317" s="11">
        <v>1008</v>
      </c>
      <c r="D317" s="11">
        <v>837</v>
      </c>
      <c r="E317" s="11">
        <v>320</v>
      </c>
      <c r="F317" s="11">
        <v>38</v>
      </c>
      <c r="G317" s="11">
        <v>2989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spans="1:31" ht="14.4">
      <c r="A318" s="108">
        <v>42772</v>
      </c>
      <c r="B318" s="11">
        <v>821</v>
      </c>
      <c r="C318" s="11">
        <v>1026</v>
      </c>
      <c r="D318" s="11">
        <v>870</v>
      </c>
      <c r="E318" s="11">
        <v>325</v>
      </c>
      <c r="F318" s="11">
        <v>39</v>
      </c>
      <c r="G318" s="11">
        <v>3082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ht="14.4">
      <c r="A319" s="108">
        <v>42773</v>
      </c>
      <c r="B319" s="11">
        <v>846</v>
      </c>
      <c r="C319" s="11">
        <v>1031</v>
      </c>
      <c r="D319" s="11">
        <v>895</v>
      </c>
      <c r="E319" s="11">
        <v>327</v>
      </c>
      <c r="F319" s="11">
        <v>39</v>
      </c>
      <c r="G319" s="11">
        <v>3137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spans="1:31" ht="14.4">
      <c r="A320" s="108">
        <v>42774</v>
      </c>
      <c r="B320" s="11">
        <v>872</v>
      </c>
      <c r="C320" s="11">
        <v>1043</v>
      </c>
      <c r="D320" s="11">
        <v>895</v>
      </c>
      <c r="E320" s="11">
        <v>330</v>
      </c>
      <c r="F320" s="11">
        <v>39</v>
      </c>
      <c r="G320" s="11">
        <v>3180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ht="14.4">
      <c r="A321" s="108">
        <v>42775</v>
      </c>
      <c r="B321" s="11">
        <v>860</v>
      </c>
      <c r="C321" s="11">
        <v>1047</v>
      </c>
      <c r="D321" s="11">
        <v>903</v>
      </c>
      <c r="E321" s="11">
        <v>334</v>
      </c>
      <c r="F321" s="11">
        <v>40</v>
      </c>
      <c r="G321" s="11">
        <v>3172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ht="14.4">
      <c r="A322" s="108">
        <v>42776</v>
      </c>
      <c r="B322" s="11">
        <v>882</v>
      </c>
      <c r="C322" s="11">
        <v>1040</v>
      </c>
      <c r="D322" s="11">
        <v>904</v>
      </c>
      <c r="E322" s="11">
        <v>331</v>
      </c>
      <c r="F322" s="11">
        <v>39</v>
      </c>
      <c r="G322" s="11">
        <v>3196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spans="1:31" ht="14.4">
      <c r="A323" s="108">
        <v>42777</v>
      </c>
      <c r="B323" s="11">
        <v>872</v>
      </c>
      <c r="C323" s="11">
        <v>1020</v>
      </c>
      <c r="D323" s="11">
        <v>885</v>
      </c>
      <c r="E323" s="11">
        <v>330</v>
      </c>
      <c r="F323" s="11">
        <v>40</v>
      </c>
      <c r="G323" s="11">
        <v>3148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ht="14.4">
      <c r="A324" s="108">
        <v>42778</v>
      </c>
      <c r="B324" s="11">
        <v>858</v>
      </c>
      <c r="C324" s="11">
        <v>978</v>
      </c>
      <c r="D324" s="11">
        <v>840</v>
      </c>
      <c r="E324" s="11">
        <v>325</v>
      </c>
      <c r="F324" s="11">
        <v>38</v>
      </c>
      <c r="G324" s="11">
        <v>3038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spans="1:31" ht="14.4">
      <c r="A325" s="108">
        <v>42779</v>
      </c>
      <c r="B325" s="11">
        <v>874</v>
      </c>
      <c r="C325" s="11">
        <v>1018</v>
      </c>
      <c r="D325" s="11">
        <v>872</v>
      </c>
      <c r="E325" s="11">
        <v>330</v>
      </c>
      <c r="F325" s="11">
        <v>39</v>
      </c>
      <c r="G325" s="11">
        <v>3133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ht="14.4">
      <c r="A326" s="108">
        <v>42780</v>
      </c>
      <c r="B326" s="11">
        <v>873</v>
      </c>
      <c r="C326" s="11">
        <v>1044</v>
      </c>
      <c r="D326" s="11">
        <v>900</v>
      </c>
      <c r="E326" s="11">
        <v>334</v>
      </c>
      <c r="F326" s="11">
        <v>39</v>
      </c>
      <c r="G326" s="11">
        <v>3191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spans="1:31" ht="14.4">
      <c r="A327" s="108">
        <v>42781</v>
      </c>
      <c r="B327" s="11">
        <v>878</v>
      </c>
      <c r="C327" s="11">
        <v>1055</v>
      </c>
      <c r="D327" s="11">
        <v>896</v>
      </c>
      <c r="E327" s="11">
        <v>332</v>
      </c>
      <c r="F327" s="11">
        <v>40</v>
      </c>
      <c r="G327" s="11">
        <v>3200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ht="14.4">
      <c r="A328" s="108">
        <v>42782</v>
      </c>
      <c r="B328" s="11">
        <v>891</v>
      </c>
      <c r="C328" s="11">
        <v>1061</v>
      </c>
      <c r="D328" s="11">
        <v>889</v>
      </c>
      <c r="E328" s="11">
        <v>337</v>
      </c>
      <c r="F328" s="11">
        <v>40</v>
      </c>
      <c r="G328" s="11">
        <v>3217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ht="14.4">
      <c r="A329" s="108">
        <v>42783</v>
      </c>
      <c r="B329" s="11">
        <v>883</v>
      </c>
      <c r="C329" s="11">
        <v>1054</v>
      </c>
      <c r="D329" s="11">
        <v>890</v>
      </c>
      <c r="E329" s="11">
        <v>337</v>
      </c>
      <c r="F329" s="11">
        <v>40</v>
      </c>
      <c r="G329" s="11">
        <v>3204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spans="1:31" ht="14.4">
      <c r="A330" s="108">
        <v>42784</v>
      </c>
      <c r="B330" s="11">
        <v>879</v>
      </c>
      <c r="C330" s="11">
        <v>1062</v>
      </c>
      <c r="D330" s="11">
        <v>891</v>
      </c>
      <c r="E330" s="11">
        <v>332</v>
      </c>
      <c r="F330" s="11">
        <v>39</v>
      </c>
      <c r="G330" s="11">
        <v>3203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ht="14.4">
      <c r="A331" s="108">
        <v>42785</v>
      </c>
      <c r="B331" s="11">
        <v>863</v>
      </c>
      <c r="C331" s="11">
        <v>1048</v>
      </c>
      <c r="D331" s="11">
        <v>856</v>
      </c>
      <c r="E331" s="11">
        <v>327</v>
      </c>
      <c r="F331" s="11">
        <v>38</v>
      </c>
      <c r="G331" s="11">
        <v>3131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spans="1:31" ht="14.4">
      <c r="A332" s="108">
        <v>42786</v>
      </c>
      <c r="B332" s="11">
        <v>872</v>
      </c>
      <c r="C332" s="11">
        <v>1068</v>
      </c>
      <c r="D332" s="11">
        <v>903</v>
      </c>
      <c r="E332" s="11">
        <v>336</v>
      </c>
      <c r="F332" s="11">
        <v>38</v>
      </c>
      <c r="G332" s="11">
        <v>3217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ht="14.4">
      <c r="A333" s="108">
        <v>42787</v>
      </c>
      <c r="B333" s="11">
        <v>894</v>
      </c>
      <c r="C333" s="11">
        <v>1067</v>
      </c>
      <c r="D333" s="11">
        <v>925</v>
      </c>
      <c r="E333" s="11">
        <v>341</v>
      </c>
      <c r="F333" s="11">
        <v>34</v>
      </c>
      <c r="G333" s="11">
        <v>3261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spans="1:31" ht="14.4">
      <c r="A334" s="108">
        <v>42788</v>
      </c>
      <c r="B334" s="11">
        <v>908</v>
      </c>
      <c r="C334" s="11">
        <v>1076</v>
      </c>
      <c r="D334" s="11">
        <v>934</v>
      </c>
      <c r="E334" s="11">
        <v>347</v>
      </c>
      <c r="F334" s="11">
        <v>33</v>
      </c>
      <c r="G334" s="11">
        <v>3298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ht="14.4">
      <c r="A335" s="108">
        <v>42789</v>
      </c>
      <c r="B335" s="11">
        <v>883</v>
      </c>
      <c r="C335" s="11">
        <v>1082</v>
      </c>
      <c r="D335" s="11">
        <v>942</v>
      </c>
      <c r="E335" s="11">
        <v>344</v>
      </c>
      <c r="F335" s="11">
        <v>34</v>
      </c>
      <c r="G335" s="11">
        <v>3285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ht="14.4">
      <c r="A336" s="108">
        <v>42790</v>
      </c>
      <c r="B336" s="11">
        <v>869</v>
      </c>
      <c r="C336" s="11">
        <v>1007</v>
      </c>
      <c r="D336" s="11">
        <v>937</v>
      </c>
      <c r="E336" s="11">
        <v>346</v>
      </c>
      <c r="F336" s="11">
        <v>37</v>
      </c>
      <c r="G336" s="11">
        <v>3195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spans="1:31" ht="14.4">
      <c r="A337" s="108">
        <v>42791</v>
      </c>
      <c r="B337" s="11">
        <v>878</v>
      </c>
      <c r="C337" s="11">
        <v>1065</v>
      </c>
      <c r="D337" s="11">
        <v>909</v>
      </c>
      <c r="E337" s="11">
        <v>343</v>
      </c>
      <c r="F337" s="11">
        <v>38</v>
      </c>
      <c r="G337" s="11">
        <v>3233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spans="1:31" ht="14.4">
      <c r="A338" s="108">
        <v>42792</v>
      </c>
      <c r="B338" s="11">
        <v>862</v>
      </c>
      <c r="C338" s="11">
        <v>1052</v>
      </c>
      <c r="D338" s="11">
        <v>878</v>
      </c>
      <c r="E338" s="11">
        <v>332</v>
      </c>
      <c r="F338" s="11">
        <v>37</v>
      </c>
      <c r="G338" s="11">
        <v>3162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ht="14.4">
      <c r="A339" s="108">
        <v>42793</v>
      </c>
      <c r="B339" s="11">
        <v>887</v>
      </c>
      <c r="C339" s="11">
        <v>1080</v>
      </c>
      <c r="D339" s="11">
        <v>915</v>
      </c>
      <c r="E339" s="11">
        <v>339</v>
      </c>
      <c r="F339" s="11">
        <v>39</v>
      </c>
      <c r="G339" s="11">
        <v>3261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ht="14.4">
      <c r="A340" s="108">
        <v>42794</v>
      </c>
      <c r="B340" s="11">
        <v>907</v>
      </c>
      <c r="C340" s="11">
        <v>1089</v>
      </c>
      <c r="D340" s="11">
        <v>922</v>
      </c>
      <c r="E340" s="11">
        <v>345</v>
      </c>
      <c r="F340" s="11">
        <v>39</v>
      </c>
      <c r="G340" s="11">
        <v>3302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ht="14.4">
      <c r="A341" s="108">
        <v>42795</v>
      </c>
      <c r="B341" s="11">
        <v>911</v>
      </c>
      <c r="C341" s="11">
        <v>1088</v>
      </c>
      <c r="D341" s="11">
        <v>923</v>
      </c>
      <c r="E341" s="11">
        <v>346</v>
      </c>
      <c r="F341" s="11">
        <v>39</v>
      </c>
      <c r="G341" s="11">
        <v>3307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ht="14.4">
      <c r="A342" s="108">
        <v>42796</v>
      </c>
      <c r="B342" s="11">
        <v>895</v>
      </c>
      <c r="C342" s="11">
        <v>1091</v>
      </c>
      <c r="D342" s="11">
        <v>930</v>
      </c>
      <c r="E342" s="11">
        <v>348</v>
      </c>
      <c r="F342" s="11">
        <v>40</v>
      </c>
      <c r="G342" s="11">
        <v>3303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spans="1:31" ht="14.4">
      <c r="A343" s="108">
        <v>42797</v>
      </c>
      <c r="B343" s="11">
        <v>921</v>
      </c>
      <c r="C343" s="11">
        <v>1085</v>
      </c>
      <c r="D343" s="11">
        <v>934</v>
      </c>
      <c r="E343" s="11">
        <v>351</v>
      </c>
      <c r="F343" s="11">
        <v>37</v>
      </c>
      <c r="G343" s="11">
        <v>3328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ht="14.4">
      <c r="A344" s="108">
        <v>42798</v>
      </c>
      <c r="B344" s="11">
        <v>912</v>
      </c>
      <c r="C344" s="11">
        <v>1084</v>
      </c>
      <c r="D344" s="11">
        <v>925</v>
      </c>
      <c r="E344" s="11">
        <v>344</v>
      </c>
      <c r="F344" s="11">
        <v>36</v>
      </c>
      <c r="G344" s="11">
        <v>3301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ht="14.4">
      <c r="A345" s="108">
        <v>42799</v>
      </c>
      <c r="B345" s="11">
        <v>879</v>
      </c>
      <c r="C345" s="11">
        <v>1046</v>
      </c>
      <c r="D345" s="11">
        <v>888</v>
      </c>
      <c r="E345" s="11">
        <v>340</v>
      </c>
      <c r="F345" s="11">
        <v>33</v>
      </c>
      <c r="G345" s="11">
        <v>3186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spans="1:31" ht="14.4">
      <c r="A346" s="108">
        <v>42800</v>
      </c>
      <c r="B346" s="11">
        <v>895</v>
      </c>
      <c r="C346" s="11">
        <v>1071</v>
      </c>
      <c r="D346" s="11">
        <v>929</v>
      </c>
      <c r="E346" s="11">
        <v>350</v>
      </c>
      <c r="F346" s="11">
        <v>36</v>
      </c>
      <c r="G346" s="11">
        <v>3281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ht="14.4">
      <c r="A347" s="108">
        <v>42801</v>
      </c>
      <c r="B347" s="11">
        <v>893</v>
      </c>
      <c r="C347" s="11">
        <v>1072</v>
      </c>
      <c r="D347" s="11">
        <v>934</v>
      </c>
      <c r="E347" s="11">
        <v>355</v>
      </c>
      <c r="F347" s="11">
        <v>37</v>
      </c>
      <c r="G347" s="11">
        <v>3292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spans="1:31" ht="14.4">
      <c r="A348" s="108">
        <v>42802</v>
      </c>
      <c r="B348" s="11">
        <v>863</v>
      </c>
      <c r="C348" s="11">
        <v>1066</v>
      </c>
      <c r="D348" s="11">
        <v>930</v>
      </c>
      <c r="E348" s="11">
        <v>346</v>
      </c>
      <c r="F348" s="11">
        <v>38</v>
      </c>
      <c r="G348" s="11">
        <v>3242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ht="14.4">
      <c r="A349" s="108">
        <v>42803</v>
      </c>
      <c r="B349" s="11">
        <v>824</v>
      </c>
      <c r="C349" s="11">
        <v>1070</v>
      </c>
      <c r="D349" s="11">
        <v>942</v>
      </c>
      <c r="E349" s="11">
        <v>345</v>
      </c>
      <c r="F349" s="11">
        <v>37</v>
      </c>
      <c r="G349" s="11">
        <v>3218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spans="1:31" ht="14.4">
      <c r="A350" s="108">
        <v>42804</v>
      </c>
      <c r="B350" s="11">
        <v>747</v>
      </c>
      <c r="C350" s="11">
        <v>1036</v>
      </c>
      <c r="D350" s="11">
        <v>925</v>
      </c>
      <c r="E350" s="11">
        <v>321</v>
      </c>
      <c r="F350" s="11">
        <v>38</v>
      </c>
      <c r="G350" s="11">
        <v>3067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ht="14.4">
      <c r="A351" s="108">
        <v>42805</v>
      </c>
      <c r="B351" s="11">
        <v>751</v>
      </c>
      <c r="C351" s="11">
        <v>1013</v>
      </c>
      <c r="D351" s="11">
        <v>922</v>
      </c>
      <c r="E351" s="11">
        <v>311</v>
      </c>
      <c r="F351" s="11">
        <v>34</v>
      </c>
      <c r="G351" s="11">
        <v>3031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ht="14.4">
      <c r="A352" s="108">
        <v>42806</v>
      </c>
      <c r="B352" s="11">
        <v>773</v>
      </c>
      <c r="C352" s="11">
        <v>974</v>
      </c>
      <c r="D352" s="11">
        <v>885</v>
      </c>
      <c r="E352" s="11">
        <v>308</v>
      </c>
      <c r="F352" s="11">
        <v>35</v>
      </c>
      <c r="G352" s="11">
        <v>2975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spans="1:31" ht="14.4">
      <c r="A353" s="108">
        <v>42807</v>
      </c>
      <c r="B353" s="11">
        <v>701</v>
      </c>
      <c r="C353" s="11">
        <v>858</v>
      </c>
      <c r="D353" s="11">
        <v>910</v>
      </c>
      <c r="E353" s="11">
        <v>302</v>
      </c>
      <c r="F353" s="11">
        <v>34</v>
      </c>
      <c r="G353" s="11">
        <v>2805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spans="1:31" ht="14.4">
      <c r="A354" s="108">
        <v>42808</v>
      </c>
      <c r="B354" s="11">
        <v>751</v>
      </c>
      <c r="C354" s="11">
        <v>948</v>
      </c>
      <c r="D354" s="11">
        <v>931</v>
      </c>
      <c r="E354" s="11">
        <v>315</v>
      </c>
      <c r="F354" s="11">
        <v>37</v>
      </c>
      <c r="G354" s="11">
        <v>2983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spans="1:31" ht="14.4">
      <c r="A355" s="108">
        <v>42809</v>
      </c>
      <c r="B355" s="11">
        <v>795</v>
      </c>
      <c r="C355" s="11">
        <v>1009</v>
      </c>
      <c r="D355" s="11">
        <v>921</v>
      </c>
      <c r="E355" s="11">
        <v>334</v>
      </c>
      <c r="F355" s="11">
        <v>38</v>
      </c>
      <c r="G355" s="11">
        <v>3097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spans="1:31" ht="14.4">
      <c r="A356" s="108">
        <v>42810</v>
      </c>
      <c r="B356" s="11">
        <v>810</v>
      </c>
      <c r="C356" s="11">
        <v>1027</v>
      </c>
      <c r="D356" s="11">
        <v>914</v>
      </c>
      <c r="E356" s="11">
        <v>344</v>
      </c>
      <c r="F356" s="11">
        <v>38</v>
      </c>
      <c r="G356" s="11">
        <v>3133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ht="14.4">
      <c r="A357" s="108">
        <v>42811</v>
      </c>
      <c r="B357" s="11">
        <v>838</v>
      </c>
      <c r="C357" s="11">
        <v>1035</v>
      </c>
      <c r="D357" s="11">
        <v>928</v>
      </c>
      <c r="E357" s="11">
        <v>353</v>
      </c>
      <c r="F357" s="11">
        <v>37</v>
      </c>
      <c r="G357" s="11">
        <v>3190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ht="14.4">
      <c r="A358" s="108">
        <v>42812</v>
      </c>
      <c r="B358" s="11">
        <v>835</v>
      </c>
      <c r="C358" s="11">
        <v>1040</v>
      </c>
      <c r="D358" s="11">
        <v>935</v>
      </c>
      <c r="E358" s="11">
        <v>354</v>
      </c>
      <c r="F358" s="11">
        <v>31</v>
      </c>
      <c r="G358" s="11">
        <v>3194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spans="1:31" ht="14.4">
      <c r="A359" s="108">
        <v>42813</v>
      </c>
      <c r="B359" s="11">
        <v>802</v>
      </c>
      <c r="C359" s="11">
        <v>1004</v>
      </c>
      <c r="D359" s="11">
        <v>895</v>
      </c>
      <c r="E359" s="11">
        <v>341</v>
      </c>
      <c r="F359" s="11">
        <v>33</v>
      </c>
      <c r="G359" s="11">
        <v>3075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ht="14.4">
      <c r="A360" s="108">
        <v>42814</v>
      </c>
      <c r="B360" s="11">
        <v>830</v>
      </c>
      <c r="C360" s="11">
        <v>1049</v>
      </c>
      <c r="D360" s="11">
        <v>948</v>
      </c>
      <c r="E360" s="11">
        <v>343</v>
      </c>
      <c r="F360" s="11">
        <v>35</v>
      </c>
      <c r="G360" s="11">
        <v>3206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spans="1:31" ht="14.4">
      <c r="A361" s="108">
        <v>42815</v>
      </c>
      <c r="B361" s="11">
        <v>851</v>
      </c>
      <c r="C361" s="11">
        <v>1070</v>
      </c>
      <c r="D361" s="11">
        <v>960</v>
      </c>
      <c r="E361" s="11">
        <v>344</v>
      </c>
      <c r="F361" s="11">
        <v>38</v>
      </c>
      <c r="G361" s="11">
        <v>3263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ht="14.4">
      <c r="A362" s="108">
        <v>42816</v>
      </c>
      <c r="B362" s="11">
        <v>869</v>
      </c>
      <c r="C362" s="11">
        <v>1081</v>
      </c>
      <c r="D362" s="11">
        <v>962</v>
      </c>
      <c r="E362" s="11">
        <v>351</v>
      </c>
      <c r="F362" s="11">
        <v>38</v>
      </c>
      <c r="G362" s="11">
        <v>3301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spans="1:31" ht="14.4">
      <c r="A363" s="108">
        <v>42817</v>
      </c>
      <c r="B363" s="11">
        <v>884</v>
      </c>
      <c r="C363" s="11">
        <v>1089</v>
      </c>
      <c r="D363" s="11">
        <v>969</v>
      </c>
      <c r="E363" s="11">
        <v>378</v>
      </c>
      <c r="F363" s="11">
        <v>39</v>
      </c>
      <c r="G363" s="11">
        <v>3359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ht="14.4">
      <c r="A364" s="108">
        <v>42818</v>
      </c>
      <c r="B364" s="11">
        <v>924</v>
      </c>
      <c r="C364" s="11">
        <v>1098</v>
      </c>
      <c r="D364" s="11">
        <v>975</v>
      </c>
      <c r="E364" s="11">
        <v>380</v>
      </c>
      <c r="F364" s="11">
        <v>39</v>
      </c>
      <c r="G364" s="11">
        <v>3416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spans="1:31" ht="14.4">
      <c r="A365" s="108">
        <v>42819</v>
      </c>
      <c r="B365" s="11">
        <v>907</v>
      </c>
      <c r="C365" s="11">
        <v>1101</v>
      </c>
      <c r="D365" s="11">
        <v>974</v>
      </c>
      <c r="E365" s="11">
        <v>375</v>
      </c>
      <c r="F365" s="11">
        <v>35</v>
      </c>
      <c r="G365" s="11">
        <v>3392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ht="14.4">
      <c r="A366" s="108">
        <v>42820</v>
      </c>
      <c r="B366" s="11">
        <v>877</v>
      </c>
      <c r="C366" s="11">
        <v>1084</v>
      </c>
      <c r="D366" s="11">
        <v>928</v>
      </c>
      <c r="E366" s="11">
        <v>370</v>
      </c>
      <c r="F366" s="11">
        <v>36</v>
      </c>
      <c r="G366" s="11">
        <v>3294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ht="14.4">
      <c r="A367" s="108">
        <v>42821</v>
      </c>
      <c r="B367" s="11">
        <v>887</v>
      </c>
      <c r="C367" s="11">
        <v>1123</v>
      </c>
      <c r="D367" s="11">
        <v>957</v>
      </c>
      <c r="E367" s="11">
        <v>385</v>
      </c>
      <c r="F367" s="11">
        <v>37</v>
      </c>
      <c r="G367" s="11">
        <v>3388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spans="1:31" ht="14.4">
      <c r="A368" s="108">
        <v>42822</v>
      </c>
      <c r="B368" s="11">
        <v>933</v>
      </c>
      <c r="C368" s="11">
        <v>1129</v>
      </c>
      <c r="D368" s="11">
        <v>990</v>
      </c>
      <c r="E368" s="11">
        <v>392</v>
      </c>
      <c r="F368" s="11">
        <v>38</v>
      </c>
      <c r="G368" s="11">
        <v>3482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ht="14.4">
      <c r="A369" s="108">
        <v>42823</v>
      </c>
      <c r="B369" s="11">
        <v>947</v>
      </c>
      <c r="C369" s="11">
        <v>1140</v>
      </c>
      <c r="D369" s="11">
        <v>967</v>
      </c>
      <c r="E369" s="11">
        <v>398</v>
      </c>
      <c r="F369" s="11">
        <v>37</v>
      </c>
      <c r="G369" s="11">
        <v>3488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spans="1:31" ht="14.4">
      <c r="A370" s="108">
        <v>42824</v>
      </c>
      <c r="B370" s="11">
        <v>945</v>
      </c>
      <c r="C370" s="11">
        <v>1151</v>
      </c>
      <c r="D370" s="11">
        <v>981</v>
      </c>
      <c r="E370" s="11">
        <v>380</v>
      </c>
      <c r="F370" s="11">
        <v>36</v>
      </c>
      <c r="G370" s="11">
        <v>3494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ht="14.4">
      <c r="A371" s="108">
        <v>42825</v>
      </c>
      <c r="B371" s="11">
        <v>960</v>
      </c>
      <c r="C371" s="11">
        <v>1138</v>
      </c>
      <c r="D371" s="11">
        <v>994</v>
      </c>
      <c r="E371" s="11">
        <v>395</v>
      </c>
      <c r="F371" s="11">
        <v>35</v>
      </c>
      <c r="G371" s="11">
        <v>3523</v>
      </c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spans="1:31" ht="14.4">
      <c r="A372" s="111">
        <v>42826</v>
      </c>
      <c r="B372" s="11">
        <v>932</v>
      </c>
      <c r="C372" s="6">
        <v>1119</v>
      </c>
      <c r="D372" s="6">
        <v>972</v>
      </c>
      <c r="E372" s="6">
        <v>393</v>
      </c>
      <c r="F372" s="6">
        <v>33</v>
      </c>
      <c r="G372" s="112">
        <f t="shared" ref="G372:G462" si="5">B372+C372+D372+E372+F372</f>
        <v>3449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ht="14.4">
      <c r="A373" s="111">
        <v>42827</v>
      </c>
      <c r="B373" s="11">
        <v>881</v>
      </c>
      <c r="C373" s="6">
        <v>1088</v>
      </c>
      <c r="D373" s="6">
        <v>925</v>
      </c>
      <c r="E373" s="6">
        <v>380</v>
      </c>
      <c r="F373" s="6">
        <v>30</v>
      </c>
      <c r="G373" s="112">
        <f t="shared" si="5"/>
        <v>3304</v>
      </c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ht="14.4">
      <c r="A374" s="111">
        <v>42828</v>
      </c>
      <c r="B374" s="11">
        <v>925</v>
      </c>
      <c r="C374" s="6">
        <v>1132</v>
      </c>
      <c r="D374" s="6">
        <v>965</v>
      </c>
      <c r="E374" s="6">
        <v>374</v>
      </c>
      <c r="F374" s="6">
        <v>26</v>
      </c>
      <c r="G374" s="112">
        <f t="shared" si="5"/>
        <v>3422</v>
      </c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spans="1:31" ht="14.4">
      <c r="A375" s="111">
        <v>42829</v>
      </c>
      <c r="B375" s="11">
        <v>898</v>
      </c>
      <c r="C375" s="6">
        <v>1129</v>
      </c>
      <c r="D375" s="6">
        <v>977</v>
      </c>
      <c r="E375" s="6">
        <v>384</v>
      </c>
      <c r="F375" s="6">
        <v>31</v>
      </c>
      <c r="G375" s="112">
        <f t="shared" si="5"/>
        <v>3419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ht="14.4">
      <c r="A376" s="111">
        <v>42830</v>
      </c>
      <c r="B376" s="11">
        <v>817</v>
      </c>
      <c r="C376" s="6">
        <v>1138</v>
      </c>
      <c r="D376" s="6">
        <v>987</v>
      </c>
      <c r="E376" s="6">
        <v>386</v>
      </c>
      <c r="F376" s="6">
        <v>35</v>
      </c>
      <c r="G376" s="112">
        <f t="shared" si="5"/>
        <v>3363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spans="1:31" ht="14.4">
      <c r="A377" s="111">
        <v>42831</v>
      </c>
      <c r="B377" s="11">
        <v>834</v>
      </c>
      <c r="C377" s="6">
        <v>1144</v>
      </c>
      <c r="D377" s="6">
        <v>965</v>
      </c>
      <c r="E377" s="6">
        <v>398</v>
      </c>
      <c r="F377" s="6">
        <v>35</v>
      </c>
      <c r="G377" s="112">
        <f t="shared" si="5"/>
        <v>3376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ht="14.4">
      <c r="A378" s="111">
        <v>42832</v>
      </c>
      <c r="B378" s="11">
        <v>925</v>
      </c>
      <c r="C378" s="6">
        <v>1156</v>
      </c>
      <c r="D378" s="6">
        <v>968</v>
      </c>
      <c r="E378" s="6">
        <v>396</v>
      </c>
      <c r="F378" s="6">
        <v>38</v>
      </c>
      <c r="G378" s="112">
        <f t="shared" si="5"/>
        <v>3483</v>
      </c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ht="14.4">
      <c r="A379" s="111">
        <v>42833</v>
      </c>
      <c r="B379" s="11">
        <v>862</v>
      </c>
      <c r="C379" s="6">
        <v>1111</v>
      </c>
      <c r="D379" s="6">
        <v>971</v>
      </c>
      <c r="E379" s="6">
        <v>388</v>
      </c>
      <c r="F379" s="6">
        <v>37</v>
      </c>
      <c r="G379" s="112">
        <f t="shared" si="5"/>
        <v>3369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ht="14.4">
      <c r="A380" s="111">
        <v>42834</v>
      </c>
      <c r="B380" s="11">
        <v>820</v>
      </c>
      <c r="C380" s="6">
        <v>1086</v>
      </c>
      <c r="D380" s="6">
        <v>924</v>
      </c>
      <c r="E380" s="6">
        <v>391</v>
      </c>
      <c r="F380" s="6">
        <v>35</v>
      </c>
      <c r="G380" s="112">
        <f t="shared" si="5"/>
        <v>3256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spans="1:31" ht="14.4">
      <c r="A381" s="111">
        <v>42835</v>
      </c>
      <c r="B381" s="11">
        <v>802</v>
      </c>
      <c r="C381" s="6">
        <v>1119</v>
      </c>
      <c r="D381" s="6">
        <v>963</v>
      </c>
      <c r="E381" s="6">
        <v>400</v>
      </c>
      <c r="F381" s="6">
        <v>37</v>
      </c>
      <c r="G381" s="112">
        <f t="shared" si="5"/>
        <v>3321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ht="14.4">
      <c r="A382" s="111">
        <v>42836</v>
      </c>
      <c r="B382" s="11">
        <v>966</v>
      </c>
      <c r="C382" s="6">
        <v>1140</v>
      </c>
      <c r="D382" s="6">
        <v>965</v>
      </c>
      <c r="E382" s="6">
        <v>398</v>
      </c>
      <c r="F382" s="6">
        <v>38</v>
      </c>
      <c r="G382" s="112">
        <f t="shared" si="5"/>
        <v>3507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ht="14.4">
      <c r="A383" s="111">
        <v>42837</v>
      </c>
      <c r="B383" s="11">
        <v>899</v>
      </c>
      <c r="C383" s="6">
        <v>1145</v>
      </c>
      <c r="D383" s="6">
        <v>968</v>
      </c>
      <c r="E383" s="6">
        <v>402</v>
      </c>
      <c r="F383" s="6">
        <v>41</v>
      </c>
      <c r="G383" s="112">
        <f t="shared" si="5"/>
        <v>3455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spans="1:31" ht="14.4">
      <c r="A384" s="111">
        <v>42838</v>
      </c>
      <c r="B384" s="11">
        <v>925</v>
      </c>
      <c r="C384" s="6">
        <v>1156</v>
      </c>
      <c r="D384" s="6">
        <v>971</v>
      </c>
      <c r="E384" s="6">
        <v>417</v>
      </c>
      <c r="F384" s="6">
        <v>41</v>
      </c>
      <c r="G384" s="112">
        <f t="shared" si="5"/>
        <v>3510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ht="14.4">
      <c r="A385" s="111">
        <v>42839</v>
      </c>
      <c r="B385" s="11">
        <v>942</v>
      </c>
      <c r="C385" s="6">
        <v>1164</v>
      </c>
      <c r="D385" s="6">
        <v>935</v>
      </c>
      <c r="E385" s="6">
        <v>408</v>
      </c>
      <c r="F385" s="6">
        <v>41</v>
      </c>
      <c r="G385" s="112">
        <f t="shared" si="5"/>
        <v>3490</v>
      </c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ht="14.4">
      <c r="A386" s="111">
        <v>42840</v>
      </c>
      <c r="B386" s="11">
        <v>942</v>
      </c>
      <c r="C386" s="6">
        <v>1165</v>
      </c>
      <c r="D386" s="6">
        <v>946</v>
      </c>
      <c r="E386" s="6">
        <v>390</v>
      </c>
      <c r="F386" s="6">
        <v>36</v>
      </c>
      <c r="G386" s="112">
        <f t="shared" si="5"/>
        <v>3479</v>
      </c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spans="1:31" ht="14.4">
      <c r="A387" s="111">
        <v>42841</v>
      </c>
      <c r="B387" s="11">
        <v>922</v>
      </c>
      <c r="C387" s="6">
        <v>1124</v>
      </c>
      <c r="D387" s="6">
        <v>906</v>
      </c>
      <c r="E387" s="6">
        <v>380</v>
      </c>
      <c r="F387" s="6">
        <v>32</v>
      </c>
      <c r="G387" s="112">
        <f t="shared" si="5"/>
        <v>3364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ht="14.4">
      <c r="A388" s="111">
        <v>42842</v>
      </c>
      <c r="B388" s="11">
        <v>986</v>
      </c>
      <c r="C388" s="6">
        <v>1157</v>
      </c>
      <c r="D388" s="6">
        <v>933</v>
      </c>
      <c r="E388" s="6">
        <v>393</v>
      </c>
      <c r="F388" s="6">
        <v>36</v>
      </c>
      <c r="G388" s="112">
        <f t="shared" si="5"/>
        <v>3505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ht="14.4">
      <c r="A389" s="111">
        <v>42843</v>
      </c>
      <c r="B389" s="11">
        <v>1007</v>
      </c>
      <c r="C389" s="6">
        <v>1162</v>
      </c>
      <c r="D389" s="6">
        <v>961</v>
      </c>
      <c r="E389" s="6">
        <v>403</v>
      </c>
      <c r="F389" s="6">
        <v>40</v>
      </c>
      <c r="G389" s="112">
        <f t="shared" si="5"/>
        <v>3573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spans="1:31" ht="14.4">
      <c r="A390" s="111">
        <v>42844</v>
      </c>
      <c r="B390" s="11">
        <v>1026</v>
      </c>
      <c r="C390" s="6">
        <v>1155</v>
      </c>
      <c r="D390" s="6">
        <v>972</v>
      </c>
      <c r="E390" s="6">
        <v>388</v>
      </c>
      <c r="F390" s="6">
        <v>38</v>
      </c>
      <c r="G390" s="112">
        <f t="shared" si="5"/>
        <v>3579</v>
      </c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spans="1:31" ht="14.4">
      <c r="A391" s="111">
        <v>42845</v>
      </c>
      <c r="B391" s="11">
        <v>1041</v>
      </c>
      <c r="C391" s="6">
        <v>1150</v>
      </c>
      <c r="D391" s="6">
        <v>957</v>
      </c>
      <c r="E391" s="6">
        <v>376</v>
      </c>
      <c r="F391" s="6">
        <v>36</v>
      </c>
      <c r="G391" s="112">
        <f t="shared" si="5"/>
        <v>3560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spans="1:31" ht="14.4">
      <c r="A392" s="111">
        <v>42846</v>
      </c>
      <c r="B392" s="11">
        <v>1042</v>
      </c>
      <c r="C392" s="6">
        <v>1156</v>
      </c>
      <c r="D392" s="6">
        <v>936</v>
      </c>
      <c r="E392" s="6">
        <v>398</v>
      </c>
      <c r="F392" s="6">
        <v>37</v>
      </c>
      <c r="G392" s="112">
        <f t="shared" si="5"/>
        <v>3569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spans="1:31" ht="14.4">
      <c r="A393" s="111">
        <v>42847</v>
      </c>
      <c r="B393" s="11">
        <v>982</v>
      </c>
      <c r="C393" s="6">
        <v>1146</v>
      </c>
      <c r="D393" s="6">
        <v>929</v>
      </c>
      <c r="E393" s="6">
        <v>375</v>
      </c>
      <c r="F393" s="6">
        <v>37</v>
      </c>
      <c r="G393" s="112">
        <f t="shared" si="5"/>
        <v>3469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spans="1:31" ht="14.4">
      <c r="A394" s="111">
        <v>42848</v>
      </c>
      <c r="B394" s="11">
        <v>941</v>
      </c>
      <c r="C394" s="6">
        <v>1111</v>
      </c>
      <c r="D394" s="6">
        <v>895</v>
      </c>
      <c r="E394" s="6">
        <v>358</v>
      </c>
      <c r="F394" s="6">
        <v>36</v>
      </c>
      <c r="G394" s="112">
        <f t="shared" si="5"/>
        <v>3341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ht="14.4">
      <c r="A395" s="111">
        <v>42849</v>
      </c>
      <c r="B395" s="11">
        <v>921</v>
      </c>
      <c r="C395" s="6">
        <v>1143</v>
      </c>
      <c r="D395" s="6">
        <v>945</v>
      </c>
      <c r="E395" s="6">
        <v>365</v>
      </c>
      <c r="F395" s="6">
        <v>36</v>
      </c>
      <c r="G395" s="112">
        <f t="shared" si="5"/>
        <v>3410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 ht="14.4">
      <c r="A396" s="111">
        <v>42850</v>
      </c>
      <c r="B396" s="11">
        <v>968</v>
      </c>
      <c r="C396" s="6">
        <v>1180</v>
      </c>
      <c r="D396" s="6">
        <v>944</v>
      </c>
      <c r="E396" s="6">
        <v>390</v>
      </c>
      <c r="F396" s="6">
        <v>35</v>
      </c>
      <c r="G396" s="112">
        <f t="shared" si="5"/>
        <v>3517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ht="14.4">
      <c r="A397" s="111">
        <v>42851</v>
      </c>
      <c r="B397" s="11">
        <v>971</v>
      </c>
      <c r="C397" s="6">
        <v>1136</v>
      </c>
      <c r="D397" s="6">
        <v>935</v>
      </c>
      <c r="E397" s="6">
        <v>403</v>
      </c>
      <c r="F397" s="6">
        <v>34</v>
      </c>
      <c r="G397" s="112">
        <f t="shared" si="5"/>
        <v>3479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ht="14.4">
      <c r="A398" s="111">
        <v>42852</v>
      </c>
      <c r="B398" s="11">
        <v>980</v>
      </c>
      <c r="C398" s="6">
        <v>1127</v>
      </c>
      <c r="D398" s="6">
        <v>933</v>
      </c>
      <c r="E398" s="6">
        <v>412</v>
      </c>
      <c r="F398" s="6">
        <v>37</v>
      </c>
      <c r="G398" s="112">
        <f t="shared" si="5"/>
        <v>3489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ht="14.4">
      <c r="A399" s="111">
        <v>42853</v>
      </c>
      <c r="B399" s="11">
        <v>1000</v>
      </c>
      <c r="C399" s="6">
        <v>1125</v>
      </c>
      <c r="D399" s="6">
        <v>942</v>
      </c>
      <c r="E399" s="6">
        <v>412</v>
      </c>
      <c r="F399" s="6">
        <v>33</v>
      </c>
      <c r="G399" s="112">
        <f t="shared" si="5"/>
        <v>3512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ht="14.4">
      <c r="A400" s="111">
        <v>42854</v>
      </c>
      <c r="B400" s="11">
        <v>996</v>
      </c>
      <c r="C400" s="6">
        <v>1105</v>
      </c>
      <c r="D400" s="6">
        <v>915</v>
      </c>
      <c r="E400" s="6">
        <v>414</v>
      </c>
      <c r="F400" s="6">
        <v>32</v>
      </c>
      <c r="G400" s="112">
        <f t="shared" si="5"/>
        <v>3462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ht="14.4">
      <c r="A401" s="111">
        <v>42855</v>
      </c>
      <c r="B401" s="11">
        <v>947</v>
      </c>
      <c r="C401" s="6">
        <v>1059</v>
      </c>
      <c r="D401" s="6">
        <v>860</v>
      </c>
      <c r="E401" s="6">
        <v>382</v>
      </c>
      <c r="F401" s="6">
        <v>35</v>
      </c>
      <c r="G401" s="112">
        <f t="shared" si="5"/>
        <v>3283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spans="1:31" ht="14.4">
      <c r="A402" s="111">
        <v>42856</v>
      </c>
      <c r="B402" s="11">
        <v>977</v>
      </c>
      <c r="C402" s="6">
        <v>1067</v>
      </c>
      <c r="D402" s="6">
        <v>819</v>
      </c>
      <c r="E402" s="6">
        <v>330</v>
      </c>
      <c r="F402" s="6">
        <v>33</v>
      </c>
      <c r="G402" s="112">
        <f t="shared" si="5"/>
        <v>3226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ht="14.4">
      <c r="A403" s="111">
        <v>42857</v>
      </c>
      <c r="B403" s="11">
        <v>1032</v>
      </c>
      <c r="C403" s="6">
        <v>1114</v>
      </c>
      <c r="D403" s="6">
        <v>878</v>
      </c>
      <c r="E403" s="6">
        <v>366</v>
      </c>
      <c r="F403" s="6">
        <v>38</v>
      </c>
      <c r="G403" s="112">
        <f t="shared" si="5"/>
        <v>3428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ht="14.4">
      <c r="A404" s="111">
        <v>42858</v>
      </c>
      <c r="B404" s="11">
        <v>1001</v>
      </c>
      <c r="C404" s="6">
        <v>1122</v>
      </c>
      <c r="D404" s="6">
        <v>915</v>
      </c>
      <c r="E404" s="6">
        <v>388</v>
      </c>
      <c r="F404" s="6">
        <v>37</v>
      </c>
      <c r="G404" s="112">
        <f t="shared" si="5"/>
        <v>3463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spans="1:31" ht="14.4">
      <c r="A405" s="111">
        <v>42859</v>
      </c>
      <c r="B405" s="11">
        <v>1018</v>
      </c>
      <c r="C405" s="6">
        <v>1118</v>
      </c>
      <c r="D405" s="6">
        <v>926</v>
      </c>
      <c r="E405" s="6">
        <v>398</v>
      </c>
      <c r="F405" s="6">
        <v>39</v>
      </c>
      <c r="G405" s="112">
        <f t="shared" si="5"/>
        <v>3499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ht="14.4">
      <c r="A406" s="111">
        <v>42860</v>
      </c>
      <c r="B406" s="11">
        <v>1075</v>
      </c>
      <c r="C406" s="6">
        <v>1133</v>
      </c>
      <c r="D406" s="6">
        <v>944</v>
      </c>
      <c r="E406" s="6">
        <v>392</v>
      </c>
      <c r="F406" s="6">
        <v>37</v>
      </c>
      <c r="G406" s="112">
        <f t="shared" si="5"/>
        <v>3581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ht="14.4">
      <c r="A407" s="111">
        <v>42861</v>
      </c>
      <c r="B407" s="11">
        <v>1078</v>
      </c>
      <c r="C407" s="6">
        <v>1122</v>
      </c>
      <c r="D407" s="6">
        <v>916</v>
      </c>
      <c r="E407" s="6">
        <v>385</v>
      </c>
      <c r="F407" s="6">
        <v>35</v>
      </c>
      <c r="G407" s="112">
        <f t="shared" si="5"/>
        <v>3536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spans="1:31" ht="14.4">
      <c r="A408" s="111">
        <v>42862</v>
      </c>
      <c r="B408" s="11">
        <v>1080</v>
      </c>
      <c r="C408" s="6">
        <v>1058</v>
      </c>
      <c r="D408" s="6">
        <v>821</v>
      </c>
      <c r="E408" s="6">
        <v>371</v>
      </c>
      <c r="F408" s="6">
        <v>34</v>
      </c>
      <c r="G408" s="112">
        <f t="shared" si="5"/>
        <v>3364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ht="14.4">
      <c r="A409" s="111">
        <v>42863</v>
      </c>
      <c r="B409" s="11">
        <v>1112</v>
      </c>
      <c r="C409" s="6">
        <v>1085</v>
      </c>
      <c r="D409" s="6">
        <v>854</v>
      </c>
      <c r="E409" s="6">
        <v>402</v>
      </c>
      <c r="F409" s="6">
        <v>40</v>
      </c>
      <c r="G409" s="112">
        <f t="shared" si="5"/>
        <v>3493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ht="14.4">
      <c r="A410" s="111">
        <v>42864</v>
      </c>
      <c r="B410" s="11">
        <v>1068</v>
      </c>
      <c r="C410" s="6">
        <v>1106</v>
      </c>
      <c r="D410" s="6">
        <v>878</v>
      </c>
      <c r="E410" s="6">
        <v>356</v>
      </c>
      <c r="F410" s="6">
        <v>36</v>
      </c>
      <c r="G410" s="112">
        <f t="shared" si="5"/>
        <v>3444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spans="1:31" ht="14.4">
      <c r="A411" s="111">
        <v>42865</v>
      </c>
      <c r="B411" s="11">
        <v>1081</v>
      </c>
      <c r="C411" s="6">
        <v>1111</v>
      </c>
      <c r="D411" s="6">
        <v>839</v>
      </c>
      <c r="E411" s="6">
        <v>375</v>
      </c>
      <c r="F411" s="6">
        <v>38</v>
      </c>
      <c r="G411" s="112">
        <f t="shared" si="5"/>
        <v>3444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spans="1:31" ht="14.4">
      <c r="A412" s="111">
        <v>42866</v>
      </c>
      <c r="B412" s="11">
        <v>1103</v>
      </c>
      <c r="C412" s="6">
        <v>1122</v>
      </c>
      <c r="D412" s="6">
        <v>870</v>
      </c>
      <c r="E412" s="6">
        <v>386</v>
      </c>
      <c r="F412" s="6">
        <v>40</v>
      </c>
      <c r="G412" s="112">
        <f t="shared" si="5"/>
        <v>3521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ht="14.4">
      <c r="A413" s="111">
        <v>42867</v>
      </c>
      <c r="B413" s="11">
        <v>1138</v>
      </c>
      <c r="C413" s="6">
        <v>1123</v>
      </c>
      <c r="D413" s="6">
        <v>892</v>
      </c>
      <c r="E413" s="6">
        <v>379</v>
      </c>
      <c r="F413" s="6">
        <v>41</v>
      </c>
      <c r="G413" s="112">
        <f t="shared" si="5"/>
        <v>3573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ht="14.4">
      <c r="A414" s="111">
        <v>42868</v>
      </c>
      <c r="B414" s="11">
        <v>1161</v>
      </c>
      <c r="C414" s="6">
        <v>1105</v>
      </c>
      <c r="D414" s="6">
        <v>889</v>
      </c>
      <c r="E414" s="6">
        <v>380</v>
      </c>
      <c r="F414" s="6">
        <v>42</v>
      </c>
      <c r="G414" s="112">
        <f t="shared" si="5"/>
        <v>3577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spans="1:31" ht="14.4">
      <c r="A415" s="111">
        <v>42869</v>
      </c>
      <c r="B415" s="11">
        <v>1111</v>
      </c>
      <c r="C415" s="6">
        <v>1083</v>
      </c>
      <c r="D415" s="6">
        <v>841</v>
      </c>
      <c r="E415" s="6">
        <v>370</v>
      </c>
      <c r="F415" s="6">
        <v>38</v>
      </c>
      <c r="G415" s="112">
        <f t="shared" si="5"/>
        <v>3443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ht="14.4">
      <c r="A416" s="111">
        <v>42870</v>
      </c>
      <c r="B416" s="11">
        <v>1170</v>
      </c>
      <c r="C416" s="6">
        <v>1114</v>
      </c>
      <c r="D416" s="6">
        <v>857</v>
      </c>
      <c r="E416" s="6">
        <v>395</v>
      </c>
      <c r="F416" s="6">
        <v>40</v>
      </c>
      <c r="G416" s="112">
        <f t="shared" si="5"/>
        <v>3576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ht="14.4">
      <c r="A417" s="111">
        <v>42871</v>
      </c>
      <c r="B417" s="11">
        <v>1140</v>
      </c>
      <c r="C417" s="6">
        <v>1126</v>
      </c>
      <c r="D417" s="6">
        <v>906</v>
      </c>
      <c r="E417" s="6">
        <v>367</v>
      </c>
      <c r="F417" s="6">
        <v>36</v>
      </c>
      <c r="G417" s="112">
        <f t="shared" si="5"/>
        <v>3575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spans="1:31" ht="14.4">
      <c r="A418" s="111">
        <v>42872</v>
      </c>
      <c r="B418" s="11">
        <v>1081</v>
      </c>
      <c r="C418" s="6">
        <v>1126</v>
      </c>
      <c r="D418" s="6">
        <v>899</v>
      </c>
      <c r="E418" s="6">
        <v>377</v>
      </c>
      <c r="F418" s="6">
        <v>42</v>
      </c>
      <c r="G418" s="112">
        <f t="shared" si="5"/>
        <v>3525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spans="1:31" ht="14.4">
      <c r="A419" s="111">
        <v>42873</v>
      </c>
      <c r="B419" s="11">
        <v>1097</v>
      </c>
      <c r="C419" s="6">
        <v>1124</v>
      </c>
      <c r="D419" s="6">
        <v>888</v>
      </c>
      <c r="E419" s="6">
        <v>374</v>
      </c>
      <c r="F419" s="6">
        <v>43</v>
      </c>
      <c r="G419" s="112">
        <f t="shared" si="5"/>
        <v>3526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spans="1:31" ht="14.4">
      <c r="A420" s="111">
        <v>42874</v>
      </c>
      <c r="B420" s="11">
        <v>1105</v>
      </c>
      <c r="C420" s="6">
        <v>1124</v>
      </c>
      <c r="D420" s="6">
        <v>881</v>
      </c>
      <c r="E420" s="6">
        <v>392</v>
      </c>
      <c r="F420" s="6">
        <v>42</v>
      </c>
      <c r="G420" s="112">
        <f t="shared" si="5"/>
        <v>3544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ht="14.4">
      <c r="A421" s="111">
        <v>42875</v>
      </c>
      <c r="B421" s="11">
        <v>1079</v>
      </c>
      <c r="C421" s="6">
        <v>1113</v>
      </c>
      <c r="D421" s="6">
        <v>871</v>
      </c>
      <c r="E421" s="6">
        <v>402</v>
      </c>
      <c r="F421" s="6">
        <v>41</v>
      </c>
      <c r="G421" s="112">
        <f t="shared" si="5"/>
        <v>3506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ht="14.4">
      <c r="A422" s="111">
        <v>42876</v>
      </c>
      <c r="B422" s="11">
        <v>1011</v>
      </c>
      <c r="C422" s="6">
        <v>1079</v>
      </c>
      <c r="D422" s="6">
        <v>830</v>
      </c>
      <c r="E422" s="6">
        <v>380</v>
      </c>
      <c r="F422" s="6">
        <v>39</v>
      </c>
      <c r="G422" s="112">
        <f t="shared" si="5"/>
        <v>3339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spans="1:31" ht="14.4">
      <c r="A423" s="111">
        <v>42877</v>
      </c>
      <c r="B423" s="11">
        <v>986</v>
      </c>
      <c r="C423" s="6">
        <v>1097</v>
      </c>
      <c r="D423" s="6">
        <v>867</v>
      </c>
      <c r="E423" s="6">
        <v>397</v>
      </c>
      <c r="F423" s="6">
        <v>40</v>
      </c>
      <c r="G423" s="112">
        <f t="shared" si="5"/>
        <v>3387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spans="1:31" ht="14.4">
      <c r="A424" s="111">
        <v>42878</v>
      </c>
      <c r="B424" s="11">
        <v>1053</v>
      </c>
      <c r="C424" s="6">
        <v>1119</v>
      </c>
      <c r="D424" s="6">
        <v>865</v>
      </c>
      <c r="E424" s="6">
        <v>393</v>
      </c>
      <c r="F424" s="6">
        <v>43</v>
      </c>
      <c r="G424" s="112">
        <f t="shared" si="5"/>
        <v>3473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spans="1:31" ht="14.4">
      <c r="A425" s="111">
        <v>42879</v>
      </c>
      <c r="B425" s="11">
        <v>1098</v>
      </c>
      <c r="C425" s="6">
        <v>1136</v>
      </c>
      <c r="D425" s="6">
        <v>875</v>
      </c>
      <c r="E425" s="6">
        <v>405</v>
      </c>
      <c r="F425" s="6">
        <v>42</v>
      </c>
      <c r="G425" s="112">
        <f t="shared" si="5"/>
        <v>3556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ht="14.4">
      <c r="A426" s="111">
        <v>42880</v>
      </c>
      <c r="B426" s="11">
        <v>1128</v>
      </c>
      <c r="C426" s="6">
        <v>1130</v>
      </c>
      <c r="D426" s="6">
        <v>890</v>
      </c>
      <c r="E426" s="6">
        <v>411</v>
      </c>
      <c r="F426" s="6">
        <v>41</v>
      </c>
      <c r="G426" s="112">
        <f t="shared" si="5"/>
        <v>3600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spans="1:31" ht="14.4">
      <c r="A427" s="111">
        <v>42881</v>
      </c>
      <c r="B427" s="11">
        <v>1154</v>
      </c>
      <c r="C427" s="6">
        <v>1131</v>
      </c>
      <c r="D427" s="6">
        <v>874</v>
      </c>
      <c r="E427" s="6">
        <v>387</v>
      </c>
      <c r="F427" s="6">
        <v>42</v>
      </c>
      <c r="G427" s="112">
        <f t="shared" si="5"/>
        <v>3588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spans="1:31" ht="14.4">
      <c r="A428" s="111">
        <v>42882</v>
      </c>
      <c r="B428" s="11">
        <v>1095</v>
      </c>
      <c r="C428" s="6">
        <v>1104</v>
      </c>
      <c r="D428" s="6">
        <v>817</v>
      </c>
      <c r="E428" s="6">
        <v>370</v>
      </c>
      <c r="F428" s="6">
        <v>45</v>
      </c>
      <c r="G428" s="112">
        <f t="shared" si="5"/>
        <v>3431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spans="1:31" ht="14.4">
      <c r="A429" s="111">
        <v>42883</v>
      </c>
      <c r="B429" s="11">
        <v>1055</v>
      </c>
      <c r="C429" s="6">
        <v>1038</v>
      </c>
      <c r="D429" s="6">
        <v>792</v>
      </c>
      <c r="E429" s="6">
        <v>374</v>
      </c>
      <c r="F429" s="6">
        <v>44</v>
      </c>
      <c r="G429" s="112">
        <f t="shared" si="5"/>
        <v>3303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ht="14.4">
      <c r="A430" s="111">
        <v>42884</v>
      </c>
      <c r="B430" s="11">
        <v>963</v>
      </c>
      <c r="C430" s="6">
        <v>1062</v>
      </c>
      <c r="D430" s="6">
        <v>829</v>
      </c>
      <c r="E430" s="6">
        <v>378</v>
      </c>
      <c r="F430" s="6">
        <v>45</v>
      </c>
      <c r="G430" s="112">
        <f t="shared" si="5"/>
        <v>3277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spans="1:31" ht="14.4">
      <c r="A431" s="111">
        <v>42885</v>
      </c>
      <c r="B431" s="11">
        <v>1045</v>
      </c>
      <c r="C431" s="6">
        <v>1063</v>
      </c>
      <c r="D431" s="6">
        <v>852</v>
      </c>
      <c r="E431" s="6">
        <v>382</v>
      </c>
      <c r="F431" s="6">
        <v>35</v>
      </c>
      <c r="G431" s="112">
        <f t="shared" si="5"/>
        <v>3377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spans="1:31" ht="14.4">
      <c r="A432" s="111">
        <v>42886</v>
      </c>
      <c r="B432" s="11">
        <v>1000</v>
      </c>
      <c r="C432" s="6">
        <v>1082</v>
      </c>
      <c r="D432" s="6">
        <v>881</v>
      </c>
      <c r="E432" s="6">
        <v>383</v>
      </c>
      <c r="F432" s="6">
        <v>35</v>
      </c>
      <c r="G432" s="112">
        <f t="shared" si="5"/>
        <v>3381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ht="14.4">
      <c r="A433" s="111">
        <v>42887</v>
      </c>
      <c r="B433" s="11">
        <v>1024</v>
      </c>
      <c r="C433" s="6">
        <v>1073</v>
      </c>
      <c r="D433" s="6">
        <v>892</v>
      </c>
      <c r="E433" s="6">
        <v>388</v>
      </c>
      <c r="F433" s="6">
        <v>38</v>
      </c>
      <c r="G433" s="112">
        <f t="shared" si="5"/>
        <v>3415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ht="14.4">
      <c r="A434" s="111">
        <v>42888</v>
      </c>
      <c r="B434" s="11">
        <v>1079</v>
      </c>
      <c r="C434" s="6">
        <v>1067</v>
      </c>
      <c r="D434" s="6">
        <v>896</v>
      </c>
      <c r="E434" s="6">
        <v>396</v>
      </c>
      <c r="F434" s="6">
        <v>40</v>
      </c>
      <c r="G434" s="112">
        <f t="shared" si="5"/>
        <v>3478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ht="14.4">
      <c r="A435" s="111">
        <v>42889</v>
      </c>
      <c r="B435" s="11">
        <v>1114</v>
      </c>
      <c r="C435" s="6">
        <v>1063</v>
      </c>
      <c r="D435" s="6">
        <v>883</v>
      </c>
      <c r="E435" s="6">
        <v>408</v>
      </c>
      <c r="F435" s="6">
        <v>37</v>
      </c>
      <c r="G435" s="112">
        <f t="shared" si="5"/>
        <v>3505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ht="14.4">
      <c r="A436" s="111">
        <v>42890</v>
      </c>
      <c r="B436" s="11">
        <v>1119</v>
      </c>
      <c r="C436" s="6">
        <v>1004</v>
      </c>
      <c r="D436" s="6">
        <v>824</v>
      </c>
      <c r="E436" s="6">
        <v>401</v>
      </c>
      <c r="F436" s="6">
        <v>38</v>
      </c>
      <c r="G436" s="112">
        <f t="shared" si="5"/>
        <v>3386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ht="14.4">
      <c r="A437" s="111">
        <v>42891</v>
      </c>
      <c r="B437" s="11">
        <v>1168</v>
      </c>
      <c r="C437" s="6">
        <v>1055</v>
      </c>
      <c r="D437" s="6">
        <v>862</v>
      </c>
      <c r="E437" s="6">
        <v>400</v>
      </c>
      <c r="F437" s="6">
        <v>42</v>
      </c>
      <c r="G437" s="112">
        <f t="shared" si="5"/>
        <v>3527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spans="1:31" ht="14.4">
      <c r="A438" s="111">
        <v>42892</v>
      </c>
      <c r="B438" s="11">
        <v>1177</v>
      </c>
      <c r="C438" s="6">
        <v>1042</v>
      </c>
      <c r="D438" s="6">
        <v>843</v>
      </c>
      <c r="E438" s="6">
        <v>383</v>
      </c>
      <c r="F438" s="6">
        <v>44</v>
      </c>
      <c r="G438" s="112">
        <f t="shared" si="5"/>
        <v>3489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ht="14.4">
      <c r="A439" s="111">
        <v>42893</v>
      </c>
      <c r="B439" s="11">
        <v>1024</v>
      </c>
      <c r="C439" s="6">
        <v>1024</v>
      </c>
      <c r="D439" s="6">
        <v>790</v>
      </c>
      <c r="E439" s="6">
        <v>387</v>
      </c>
      <c r="F439" s="6">
        <v>46</v>
      </c>
      <c r="G439" s="112">
        <f t="shared" si="5"/>
        <v>3271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ht="14.4">
      <c r="A440" s="111">
        <v>42894</v>
      </c>
      <c r="B440" s="11">
        <v>1058</v>
      </c>
      <c r="C440" s="6">
        <v>1008</v>
      </c>
      <c r="D440" s="6">
        <v>779</v>
      </c>
      <c r="E440" s="6">
        <v>392</v>
      </c>
      <c r="F440" s="6">
        <v>47</v>
      </c>
      <c r="G440" s="112">
        <f t="shared" si="5"/>
        <v>3284</v>
      </c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spans="1:31" ht="14.4">
      <c r="A441" s="111">
        <v>42895</v>
      </c>
      <c r="B441" s="11">
        <v>1056</v>
      </c>
      <c r="C441" s="6">
        <v>999</v>
      </c>
      <c r="D441" s="6">
        <v>797</v>
      </c>
      <c r="E441" s="6">
        <v>388</v>
      </c>
      <c r="F441" s="6">
        <v>45</v>
      </c>
      <c r="G441" s="112">
        <f t="shared" si="5"/>
        <v>3285</v>
      </c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spans="1:31" ht="14.4">
      <c r="A442" s="111">
        <v>42896</v>
      </c>
      <c r="B442" s="11">
        <v>1068</v>
      </c>
      <c r="C442" s="6">
        <v>937</v>
      </c>
      <c r="D442" s="6">
        <v>787</v>
      </c>
      <c r="E442" s="6">
        <v>393</v>
      </c>
      <c r="F442" s="6">
        <v>47</v>
      </c>
      <c r="G442" s="112">
        <f t="shared" si="5"/>
        <v>3232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spans="1:31" ht="14.4">
      <c r="A443" s="111">
        <v>42897</v>
      </c>
      <c r="B443" s="11">
        <v>988</v>
      </c>
      <c r="C443" s="6">
        <v>928</v>
      </c>
      <c r="D443" s="6">
        <v>760</v>
      </c>
      <c r="E443" s="6">
        <v>386</v>
      </c>
      <c r="F443" s="6">
        <v>43</v>
      </c>
      <c r="G443" s="112">
        <f t="shared" si="5"/>
        <v>3105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ht="14.4">
      <c r="A444" s="111">
        <v>42898</v>
      </c>
      <c r="B444" s="11">
        <v>1097</v>
      </c>
      <c r="C444" s="6">
        <v>965</v>
      </c>
      <c r="D444" s="6">
        <v>797</v>
      </c>
      <c r="E444" s="6">
        <v>382</v>
      </c>
      <c r="F444" s="6">
        <v>40</v>
      </c>
      <c r="G444" s="112">
        <f t="shared" si="5"/>
        <v>3281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spans="1:31" ht="14.4">
      <c r="A445" s="111">
        <v>42899</v>
      </c>
      <c r="B445" s="11">
        <v>1143</v>
      </c>
      <c r="C445" s="6">
        <v>969</v>
      </c>
      <c r="D445" s="6">
        <v>824</v>
      </c>
      <c r="E445" s="6">
        <v>387</v>
      </c>
      <c r="F445" s="6">
        <v>37</v>
      </c>
      <c r="G445" s="112">
        <f t="shared" si="5"/>
        <v>3360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spans="1:31" ht="14.4">
      <c r="A446" s="111">
        <v>42900</v>
      </c>
      <c r="B446" s="11">
        <v>1152</v>
      </c>
      <c r="C446" s="6">
        <v>1009</v>
      </c>
      <c r="D446" s="6">
        <v>839</v>
      </c>
      <c r="E446" s="6">
        <v>395</v>
      </c>
      <c r="F446" s="6">
        <v>41</v>
      </c>
      <c r="G446" s="112">
        <f t="shared" si="5"/>
        <v>3436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spans="1:31" ht="14.4">
      <c r="A447" s="111">
        <v>42901</v>
      </c>
      <c r="B447" s="11">
        <v>1158</v>
      </c>
      <c r="C447" s="6">
        <v>1007</v>
      </c>
      <c r="D447" s="6">
        <v>833</v>
      </c>
      <c r="E447" s="6">
        <v>379</v>
      </c>
      <c r="F447" s="6">
        <v>45</v>
      </c>
      <c r="G447" s="112">
        <f t="shared" si="5"/>
        <v>3422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ht="14.4">
      <c r="A448" s="111">
        <v>42902</v>
      </c>
      <c r="B448" s="11">
        <v>1137</v>
      </c>
      <c r="C448" s="6">
        <v>995</v>
      </c>
      <c r="D448" s="6">
        <v>816</v>
      </c>
      <c r="E448" s="6">
        <v>377</v>
      </c>
      <c r="F448" s="6">
        <v>44</v>
      </c>
      <c r="G448" s="112">
        <f t="shared" si="5"/>
        <v>3369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spans="1:31" ht="14.4">
      <c r="A449" s="111">
        <v>42903</v>
      </c>
      <c r="B449" s="11">
        <v>1155</v>
      </c>
      <c r="C449" s="6">
        <v>1008</v>
      </c>
      <c r="D449" s="6">
        <v>805</v>
      </c>
      <c r="E449" s="6">
        <v>395</v>
      </c>
      <c r="F449" s="6">
        <v>40</v>
      </c>
      <c r="G449" s="112">
        <f t="shared" si="5"/>
        <v>3403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1:31" ht="14.4">
      <c r="A450" s="111">
        <v>42904</v>
      </c>
      <c r="B450" s="11">
        <v>1162</v>
      </c>
      <c r="C450" s="6">
        <v>996</v>
      </c>
      <c r="D450" s="6">
        <v>783</v>
      </c>
      <c r="E450" s="6">
        <v>400</v>
      </c>
      <c r="F450" s="6">
        <v>40</v>
      </c>
      <c r="G450" s="112">
        <f t="shared" si="5"/>
        <v>3381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ht="14.4">
      <c r="A451" s="111">
        <v>42905</v>
      </c>
      <c r="B451" s="11">
        <v>1138</v>
      </c>
      <c r="C451" s="6">
        <v>1032</v>
      </c>
      <c r="D451" s="6">
        <v>810</v>
      </c>
      <c r="E451" s="6">
        <v>387</v>
      </c>
      <c r="F451" s="6">
        <v>40</v>
      </c>
      <c r="G451" s="112">
        <f t="shared" si="5"/>
        <v>3407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spans="1:31" ht="14.4">
      <c r="A452" s="111">
        <v>42906</v>
      </c>
      <c r="B452" s="11">
        <v>1061</v>
      </c>
      <c r="C452" s="6">
        <v>1036</v>
      </c>
      <c r="D452" s="6">
        <v>809</v>
      </c>
      <c r="E452" s="6">
        <v>345</v>
      </c>
      <c r="F452" s="6">
        <v>45</v>
      </c>
      <c r="G452" s="112">
        <f t="shared" si="5"/>
        <v>3296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spans="1:31" ht="14.4">
      <c r="A453" s="111">
        <v>42907</v>
      </c>
      <c r="B453" s="11">
        <v>1044</v>
      </c>
      <c r="C453" s="6">
        <v>1023</v>
      </c>
      <c r="D453" s="6">
        <v>822</v>
      </c>
      <c r="E453" s="6">
        <v>363</v>
      </c>
      <c r="F453" s="6">
        <v>45</v>
      </c>
      <c r="G453" s="112">
        <f t="shared" si="5"/>
        <v>3297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spans="1:31" ht="14.4">
      <c r="A454" s="111">
        <v>42908</v>
      </c>
      <c r="B454" s="11">
        <v>1080</v>
      </c>
      <c r="C454" s="6">
        <v>1007</v>
      </c>
      <c r="D454" s="6">
        <v>840</v>
      </c>
      <c r="E454" s="6">
        <v>378</v>
      </c>
      <c r="F454" s="6">
        <v>46</v>
      </c>
      <c r="G454" s="112">
        <f t="shared" si="5"/>
        <v>3351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ht="14.4">
      <c r="A455" s="111">
        <v>42909</v>
      </c>
      <c r="B455" s="11">
        <v>1141</v>
      </c>
      <c r="C455" s="6">
        <v>1000</v>
      </c>
      <c r="D455" s="6">
        <v>828</v>
      </c>
      <c r="E455" s="6">
        <v>386</v>
      </c>
      <c r="F455" s="6">
        <v>47</v>
      </c>
      <c r="G455" s="112">
        <f t="shared" si="5"/>
        <v>3402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spans="1:31" ht="14.4">
      <c r="A456" s="111">
        <v>42910</v>
      </c>
      <c r="B456" s="11">
        <v>1194</v>
      </c>
      <c r="C456" s="6">
        <v>978</v>
      </c>
      <c r="D456" s="6">
        <v>795</v>
      </c>
      <c r="E456" s="6">
        <v>381</v>
      </c>
      <c r="F456" s="6">
        <v>45</v>
      </c>
      <c r="G456" s="112">
        <f t="shared" si="5"/>
        <v>3393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ht="14.4">
      <c r="A457" s="111">
        <v>42911</v>
      </c>
      <c r="B457" s="11">
        <v>1207</v>
      </c>
      <c r="C457" s="6">
        <v>913</v>
      </c>
      <c r="D457" s="6">
        <v>747</v>
      </c>
      <c r="E457" s="6">
        <v>375</v>
      </c>
      <c r="F457" s="6">
        <v>46</v>
      </c>
      <c r="G457" s="112">
        <f t="shared" si="5"/>
        <v>3288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ht="14.4">
      <c r="A458" s="111">
        <v>42912</v>
      </c>
      <c r="B458" s="11">
        <v>1234</v>
      </c>
      <c r="C458" s="6">
        <v>916</v>
      </c>
      <c r="D458" s="6">
        <v>761</v>
      </c>
      <c r="E458" s="6">
        <v>385</v>
      </c>
      <c r="F458" s="6">
        <v>47</v>
      </c>
      <c r="G458" s="112">
        <f t="shared" si="5"/>
        <v>3343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spans="1:31" ht="14.4">
      <c r="A459" s="111">
        <v>42913</v>
      </c>
      <c r="B459" s="11">
        <v>1229</v>
      </c>
      <c r="C459" s="6">
        <v>911</v>
      </c>
      <c r="D459" s="6">
        <v>780</v>
      </c>
      <c r="E459" s="6">
        <v>392</v>
      </c>
      <c r="F459" s="6">
        <v>46</v>
      </c>
      <c r="G459" s="112">
        <f t="shared" si="5"/>
        <v>3358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ht="14.4">
      <c r="A460" s="111">
        <v>42914</v>
      </c>
      <c r="B460" s="11">
        <v>1087</v>
      </c>
      <c r="C460" s="6">
        <v>896</v>
      </c>
      <c r="D460" s="6">
        <v>794</v>
      </c>
      <c r="E460" s="6">
        <v>395</v>
      </c>
      <c r="F460" s="6">
        <v>48</v>
      </c>
      <c r="G460" s="112">
        <f t="shared" si="5"/>
        <v>3220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spans="1:31" ht="14.4">
      <c r="A461" s="111">
        <v>42915</v>
      </c>
      <c r="B461" s="11">
        <v>927</v>
      </c>
      <c r="C461" s="6">
        <v>893</v>
      </c>
      <c r="D461" s="6">
        <v>824</v>
      </c>
      <c r="E461" s="6">
        <v>400</v>
      </c>
      <c r="F461" s="6">
        <v>46</v>
      </c>
      <c r="G461" s="112">
        <f t="shared" si="5"/>
        <v>3090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ht="14.4">
      <c r="A462" s="111">
        <v>42916</v>
      </c>
      <c r="B462" s="11">
        <v>967</v>
      </c>
      <c r="C462" s="11">
        <v>874</v>
      </c>
      <c r="D462" s="11">
        <v>847</v>
      </c>
      <c r="E462" s="11">
        <v>392</v>
      </c>
      <c r="F462" s="11">
        <v>46</v>
      </c>
      <c r="G462" s="112">
        <f t="shared" si="5"/>
        <v>3126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spans="1:31" ht="14.4">
      <c r="A463" s="111">
        <v>42917</v>
      </c>
      <c r="B463" s="113">
        <v>1008</v>
      </c>
      <c r="C463" s="114">
        <v>850</v>
      </c>
      <c r="D463" s="114">
        <v>825</v>
      </c>
      <c r="E463" s="114">
        <v>390</v>
      </c>
      <c r="F463" s="114">
        <v>45</v>
      </c>
      <c r="G463" s="114">
        <v>3117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ht="14.4">
      <c r="A464" s="111">
        <v>42918</v>
      </c>
      <c r="B464" s="11">
        <v>983</v>
      </c>
      <c r="C464" s="6">
        <v>822</v>
      </c>
      <c r="D464" s="6">
        <v>792</v>
      </c>
      <c r="E464" s="6">
        <v>362</v>
      </c>
      <c r="F464" s="6">
        <v>42</v>
      </c>
      <c r="G464" s="6">
        <v>3000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spans="1:31" ht="14.4">
      <c r="A465" s="111">
        <v>42919</v>
      </c>
      <c r="B465" s="11">
        <v>1061</v>
      </c>
      <c r="C465" s="6">
        <v>859</v>
      </c>
      <c r="D465" s="6">
        <v>840</v>
      </c>
      <c r="E465" s="6">
        <v>379</v>
      </c>
      <c r="F465" s="6">
        <v>41</v>
      </c>
      <c r="G465" s="6">
        <v>3179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ht="14.4">
      <c r="A466" s="111">
        <v>42920</v>
      </c>
      <c r="B466" s="11">
        <v>1099</v>
      </c>
      <c r="C466" s="6">
        <v>881</v>
      </c>
      <c r="D466" s="6">
        <v>858</v>
      </c>
      <c r="E466" s="6">
        <v>368</v>
      </c>
      <c r="F466" s="6">
        <v>43</v>
      </c>
      <c r="G466" s="6">
        <v>3248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ht="14.4">
      <c r="A467" s="111">
        <v>42921</v>
      </c>
      <c r="B467" s="11">
        <v>1099</v>
      </c>
      <c r="C467" s="6">
        <v>898</v>
      </c>
      <c r="D467" s="6">
        <v>866</v>
      </c>
      <c r="E467" s="6">
        <v>379</v>
      </c>
      <c r="F467" s="6">
        <v>45</v>
      </c>
      <c r="G467" s="6">
        <v>3288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spans="1:31" ht="14.4">
      <c r="A468" s="111">
        <v>42922</v>
      </c>
      <c r="B468" s="11">
        <v>1099</v>
      </c>
      <c r="C468" s="6">
        <v>932</v>
      </c>
      <c r="D468" s="6">
        <v>866</v>
      </c>
      <c r="E468" s="6">
        <v>381</v>
      </c>
      <c r="F468" s="6">
        <v>46</v>
      </c>
      <c r="G468" s="6">
        <v>3324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ht="14.4">
      <c r="A469" s="111">
        <v>42923</v>
      </c>
      <c r="B469" s="11">
        <v>1122</v>
      </c>
      <c r="C469" s="6">
        <v>955</v>
      </c>
      <c r="D469" s="6">
        <v>859</v>
      </c>
      <c r="E469" s="6">
        <v>384</v>
      </c>
      <c r="F469" s="6">
        <v>48</v>
      </c>
      <c r="G469" s="6">
        <v>3368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spans="1:31" ht="14.4">
      <c r="A470" s="111">
        <v>42924</v>
      </c>
      <c r="B470" s="11">
        <v>1183</v>
      </c>
      <c r="C470" s="6">
        <v>979</v>
      </c>
      <c r="D470" s="6">
        <v>846</v>
      </c>
      <c r="E470" s="6">
        <v>390</v>
      </c>
      <c r="F470" s="6">
        <v>45</v>
      </c>
      <c r="G470" s="6">
        <v>3443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ht="14.4">
      <c r="A471" s="111">
        <v>42925</v>
      </c>
      <c r="B471" s="11">
        <v>1211</v>
      </c>
      <c r="C471" s="6">
        <v>955</v>
      </c>
      <c r="D471" s="6">
        <v>810</v>
      </c>
      <c r="E471" s="6">
        <v>375</v>
      </c>
      <c r="F471" s="6">
        <v>43</v>
      </c>
      <c r="G471" s="6">
        <v>3394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spans="1:31" ht="14.4">
      <c r="A472" s="111">
        <v>42926</v>
      </c>
      <c r="B472" s="11">
        <v>1212</v>
      </c>
      <c r="C472" s="6">
        <v>980</v>
      </c>
      <c r="D472" s="6">
        <v>851</v>
      </c>
      <c r="E472" s="6">
        <v>376</v>
      </c>
      <c r="F472" s="6">
        <v>38</v>
      </c>
      <c r="G472" s="6">
        <v>3457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ht="14.4">
      <c r="A473" s="111">
        <v>42927</v>
      </c>
      <c r="B473" s="11">
        <v>1185</v>
      </c>
      <c r="C473" s="6">
        <v>972</v>
      </c>
      <c r="D473" s="6">
        <v>856</v>
      </c>
      <c r="E473" s="6">
        <v>368</v>
      </c>
      <c r="F473" s="6">
        <v>40</v>
      </c>
      <c r="G473" s="6">
        <v>3421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ht="14.4">
      <c r="A474" s="111">
        <v>42928</v>
      </c>
      <c r="B474" s="11">
        <v>1112</v>
      </c>
      <c r="C474" s="6">
        <v>955</v>
      </c>
      <c r="D474" s="6">
        <v>844</v>
      </c>
      <c r="E474" s="6">
        <v>372</v>
      </c>
      <c r="F474" s="6">
        <v>44</v>
      </c>
      <c r="G474" s="6">
        <v>3327</v>
      </c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spans="1:31" ht="14.4">
      <c r="A475" s="111">
        <v>42929</v>
      </c>
      <c r="B475" s="11">
        <v>1144</v>
      </c>
      <c r="C475" s="6">
        <v>932</v>
      </c>
      <c r="D475" s="6">
        <v>833</v>
      </c>
      <c r="E475" s="6">
        <v>377</v>
      </c>
      <c r="F475" s="6">
        <v>45</v>
      </c>
      <c r="G475" s="6">
        <v>3331</v>
      </c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ht="14.4">
      <c r="A476" s="111">
        <v>42930</v>
      </c>
      <c r="B476" s="11">
        <v>1194</v>
      </c>
      <c r="C476" s="6">
        <v>896</v>
      </c>
      <c r="D476" s="6">
        <v>825</v>
      </c>
      <c r="E476" s="6">
        <v>393</v>
      </c>
      <c r="F476" s="6">
        <v>45</v>
      </c>
      <c r="G476" s="6">
        <v>3354</v>
      </c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spans="1:31" ht="14.4">
      <c r="A477" s="111">
        <v>42931</v>
      </c>
      <c r="B477" s="11">
        <v>1212</v>
      </c>
      <c r="C477" s="6">
        <v>878</v>
      </c>
      <c r="D477" s="6">
        <v>818</v>
      </c>
      <c r="E477" s="6">
        <v>397</v>
      </c>
      <c r="F477" s="6">
        <v>48</v>
      </c>
      <c r="G477" s="6">
        <v>3354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ht="14.4">
      <c r="A478" s="111">
        <v>42932</v>
      </c>
      <c r="B478" s="11">
        <v>1186</v>
      </c>
      <c r="C478" s="6">
        <v>848</v>
      </c>
      <c r="D478" s="6">
        <v>770</v>
      </c>
      <c r="E478" s="6">
        <v>394</v>
      </c>
      <c r="F478" s="6">
        <v>44</v>
      </c>
      <c r="G478" s="6">
        <v>3242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spans="1:31" ht="14.4">
      <c r="A479" s="111">
        <v>42933</v>
      </c>
      <c r="B479" s="11">
        <v>1208</v>
      </c>
      <c r="C479" s="6">
        <v>875</v>
      </c>
      <c r="D479" s="6">
        <v>808</v>
      </c>
      <c r="E479" s="6">
        <v>408</v>
      </c>
      <c r="F479" s="6">
        <v>43</v>
      </c>
      <c r="G479" s="6">
        <v>3343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ht="14.4">
      <c r="A480" s="111">
        <v>42934</v>
      </c>
      <c r="B480" s="11">
        <v>1175</v>
      </c>
      <c r="C480" s="6">
        <v>879</v>
      </c>
      <c r="D480" s="6">
        <v>806</v>
      </c>
      <c r="E480" s="6">
        <v>412</v>
      </c>
      <c r="F480" s="6">
        <v>47</v>
      </c>
      <c r="G480" s="6">
        <v>3319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ht="14.4">
      <c r="A481" s="111">
        <v>42935</v>
      </c>
      <c r="B481" s="11">
        <v>1209</v>
      </c>
      <c r="C481" s="6">
        <v>882</v>
      </c>
      <c r="D481" s="6">
        <v>799</v>
      </c>
      <c r="E481" s="6">
        <v>401</v>
      </c>
      <c r="F481" s="6">
        <v>42</v>
      </c>
      <c r="G481" s="6">
        <v>3333</v>
      </c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spans="1:31" ht="14.4">
      <c r="A482" s="111">
        <v>42936</v>
      </c>
      <c r="B482" s="11">
        <v>1193</v>
      </c>
      <c r="C482" s="6">
        <v>876</v>
      </c>
      <c r="D482" s="6">
        <v>810</v>
      </c>
      <c r="E482" s="6">
        <v>385</v>
      </c>
      <c r="F482" s="6">
        <v>43</v>
      </c>
      <c r="G482" s="6">
        <v>3307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ht="14.4">
      <c r="A483" s="111">
        <v>42937</v>
      </c>
      <c r="B483" s="11">
        <v>1204</v>
      </c>
      <c r="C483" s="6">
        <v>869</v>
      </c>
      <c r="D483" s="6">
        <v>867</v>
      </c>
      <c r="E483" s="6">
        <v>387</v>
      </c>
      <c r="F483" s="6">
        <v>45</v>
      </c>
      <c r="G483" s="6">
        <v>3373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spans="1:31" ht="14.4">
      <c r="A484" s="111">
        <v>42938</v>
      </c>
      <c r="B484" s="11">
        <v>1171</v>
      </c>
      <c r="C484" s="6">
        <v>851</v>
      </c>
      <c r="D484" s="6">
        <v>881</v>
      </c>
      <c r="E484" s="6">
        <v>380</v>
      </c>
      <c r="F484" s="6">
        <v>47</v>
      </c>
      <c r="G484" s="6">
        <v>3329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ht="14.4">
      <c r="A485" s="111">
        <v>42939</v>
      </c>
      <c r="B485" s="11">
        <v>1123</v>
      </c>
      <c r="C485" s="6">
        <v>822</v>
      </c>
      <c r="D485" s="6">
        <v>868</v>
      </c>
      <c r="E485" s="6">
        <v>362</v>
      </c>
      <c r="F485" s="6">
        <v>41</v>
      </c>
      <c r="G485" s="6">
        <v>3216</v>
      </c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spans="1:31" ht="14.4">
      <c r="A486" s="111">
        <v>42940</v>
      </c>
      <c r="B486" s="11">
        <v>1112</v>
      </c>
      <c r="C486" s="6">
        <v>843</v>
      </c>
      <c r="D486" s="6">
        <v>912</v>
      </c>
      <c r="E486" s="6">
        <v>345</v>
      </c>
      <c r="F486" s="6">
        <v>41</v>
      </c>
      <c r="G486" s="6">
        <v>3253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ht="14.4">
      <c r="A487" s="111">
        <v>42941</v>
      </c>
      <c r="B487" s="11">
        <v>1152</v>
      </c>
      <c r="C487" s="6">
        <v>864</v>
      </c>
      <c r="D487" s="6">
        <v>934</v>
      </c>
      <c r="E487" s="6">
        <v>332</v>
      </c>
      <c r="F487" s="6">
        <v>46</v>
      </c>
      <c r="G487" s="6">
        <v>3328</v>
      </c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ht="14.4">
      <c r="A488" s="111">
        <v>42942</v>
      </c>
      <c r="B488" s="11">
        <v>1167</v>
      </c>
      <c r="C488" s="6">
        <v>878</v>
      </c>
      <c r="D488" s="6">
        <v>947</v>
      </c>
      <c r="E488" s="6">
        <v>339</v>
      </c>
      <c r="F488" s="6">
        <v>46</v>
      </c>
      <c r="G488" s="6">
        <v>3378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spans="1:31" ht="14.4">
      <c r="A489" s="111">
        <v>42943</v>
      </c>
      <c r="B489" s="11">
        <v>1174</v>
      </c>
      <c r="C489" s="6">
        <v>871</v>
      </c>
      <c r="D489" s="6">
        <v>951</v>
      </c>
      <c r="E489" s="6">
        <v>370</v>
      </c>
      <c r="F489" s="6">
        <v>46</v>
      </c>
      <c r="G489" s="6">
        <v>3412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ht="14.4">
      <c r="A490" s="111">
        <v>42944</v>
      </c>
      <c r="B490" s="11">
        <v>1207</v>
      </c>
      <c r="C490" s="6">
        <v>867</v>
      </c>
      <c r="D490" s="6">
        <v>940</v>
      </c>
      <c r="E490" s="6">
        <v>394</v>
      </c>
      <c r="F490" s="6">
        <v>48</v>
      </c>
      <c r="G490" s="6">
        <v>3457</v>
      </c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spans="1:31" ht="14.4">
      <c r="A491" s="111">
        <v>42945</v>
      </c>
      <c r="B491" s="11">
        <v>1191</v>
      </c>
      <c r="C491" s="6">
        <v>895</v>
      </c>
      <c r="D491" s="6">
        <v>928</v>
      </c>
      <c r="E491" s="6">
        <v>402</v>
      </c>
      <c r="F491" s="6">
        <v>47</v>
      </c>
      <c r="G491" s="6">
        <v>3464</v>
      </c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ht="14.4">
      <c r="A492" s="111">
        <v>42946</v>
      </c>
      <c r="B492" s="11">
        <v>1135</v>
      </c>
      <c r="C492" s="6">
        <v>892</v>
      </c>
      <c r="D492" s="6">
        <v>888</v>
      </c>
      <c r="E492" s="6">
        <v>380</v>
      </c>
      <c r="F492" s="6">
        <v>47</v>
      </c>
      <c r="G492" s="6">
        <v>3342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spans="1:31" ht="14.4">
      <c r="A493" s="111">
        <v>42947</v>
      </c>
      <c r="B493" s="11">
        <v>1121</v>
      </c>
      <c r="C493" s="6">
        <v>937</v>
      </c>
      <c r="D493" s="6">
        <v>928</v>
      </c>
      <c r="E493" s="6">
        <v>393</v>
      </c>
      <c r="F493" s="6">
        <v>48</v>
      </c>
      <c r="G493" s="6">
        <v>3428</v>
      </c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ht="14.4">
      <c r="A494" s="111">
        <v>42948</v>
      </c>
      <c r="B494" s="113">
        <v>1051</v>
      </c>
      <c r="C494" s="113">
        <v>947</v>
      </c>
      <c r="D494" s="113">
        <v>922</v>
      </c>
      <c r="E494" s="113">
        <v>397</v>
      </c>
      <c r="F494" s="113">
        <v>49</v>
      </c>
      <c r="G494" s="113">
        <v>3366</v>
      </c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ht="14.4">
      <c r="A495" s="111">
        <v>42949</v>
      </c>
      <c r="B495" s="113">
        <v>1057</v>
      </c>
      <c r="C495" s="113">
        <v>956</v>
      </c>
      <c r="D495" s="113">
        <v>916</v>
      </c>
      <c r="E495" s="113">
        <v>405</v>
      </c>
      <c r="F495" s="113">
        <v>48</v>
      </c>
      <c r="G495" s="113">
        <v>3382</v>
      </c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spans="1:31" ht="14.4">
      <c r="A496" s="111">
        <v>42950</v>
      </c>
      <c r="B496" s="113">
        <v>1081</v>
      </c>
      <c r="C496" s="113">
        <v>959</v>
      </c>
      <c r="D496" s="113">
        <v>929</v>
      </c>
      <c r="E496" s="113">
        <v>392</v>
      </c>
      <c r="F496" s="113">
        <v>49</v>
      </c>
      <c r="G496" s="113">
        <v>3409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 ht="14.4">
      <c r="A497" s="111">
        <v>42951</v>
      </c>
      <c r="B497" s="113">
        <v>1133</v>
      </c>
      <c r="C497" s="113">
        <v>969</v>
      </c>
      <c r="D497" s="113">
        <v>924</v>
      </c>
      <c r="E497" s="113">
        <v>382</v>
      </c>
      <c r="F497" s="113">
        <v>49</v>
      </c>
      <c r="G497" s="113">
        <v>3457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ht="14.4">
      <c r="A498" s="111">
        <v>42952</v>
      </c>
      <c r="B498" s="113">
        <v>1165</v>
      </c>
      <c r="C498" s="113">
        <v>992</v>
      </c>
      <c r="D498" s="113">
        <v>902</v>
      </c>
      <c r="E498" s="113">
        <v>387</v>
      </c>
      <c r="F498" s="113">
        <v>50</v>
      </c>
      <c r="G498" s="113">
        <v>3496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1:31" ht="14.4">
      <c r="A499" s="111">
        <v>42953</v>
      </c>
      <c r="B499" s="113">
        <v>1159</v>
      </c>
      <c r="C499" s="113">
        <v>966</v>
      </c>
      <c r="D499" s="113">
        <v>882</v>
      </c>
      <c r="E499" s="113">
        <v>386</v>
      </c>
      <c r="F499" s="113">
        <v>46</v>
      </c>
      <c r="G499" s="113">
        <v>3439</v>
      </c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ht="14.4">
      <c r="A500" s="111">
        <v>42954</v>
      </c>
      <c r="B500" s="113">
        <v>1127</v>
      </c>
      <c r="C500" s="113">
        <v>923</v>
      </c>
      <c r="D500" s="113">
        <v>911</v>
      </c>
      <c r="E500" s="113">
        <v>399</v>
      </c>
      <c r="F500" s="113">
        <v>46</v>
      </c>
      <c r="G500" s="113">
        <v>3407</v>
      </c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ht="14.4">
      <c r="A501" s="111">
        <v>42955</v>
      </c>
      <c r="B501" s="113">
        <v>1145</v>
      </c>
      <c r="C501" s="113">
        <v>970</v>
      </c>
      <c r="D501" s="113">
        <v>910</v>
      </c>
      <c r="E501" s="113">
        <v>401</v>
      </c>
      <c r="F501" s="113">
        <v>48</v>
      </c>
      <c r="G501" s="113">
        <v>3474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ht="14.4">
      <c r="A502" s="111">
        <v>42956</v>
      </c>
      <c r="B502" s="113">
        <v>1163</v>
      </c>
      <c r="C502" s="113">
        <v>992</v>
      </c>
      <c r="D502" s="113">
        <v>878</v>
      </c>
      <c r="E502" s="113">
        <v>404</v>
      </c>
      <c r="F502" s="113">
        <v>46</v>
      </c>
      <c r="G502" s="113">
        <v>3482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ht="14.4">
      <c r="A503" s="111">
        <v>42957</v>
      </c>
      <c r="B503" s="113">
        <v>1164</v>
      </c>
      <c r="C503" s="113">
        <v>1002</v>
      </c>
      <c r="D503" s="113">
        <v>862</v>
      </c>
      <c r="E503" s="113">
        <v>389</v>
      </c>
      <c r="F503" s="113">
        <v>44</v>
      </c>
      <c r="G503" s="113">
        <v>3461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 ht="14.4">
      <c r="A504" s="111">
        <v>42958</v>
      </c>
      <c r="B504" s="113">
        <v>1185</v>
      </c>
      <c r="C504" s="113">
        <v>1006</v>
      </c>
      <c r="D504" s="113">
        <v>885</v>
      </c>
      <c r="E504" s="113">
        <v>394</v>
      </c>
      <c r="F504" s="113">
        <v>41</v>
      </c>
      <c r="G504" s="113">
        <v>3511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ht="14.4">
      <c r="A505" s="111">
        <v>42959</v>
      </c>
      <c r="B505" s="113">
        <v>1187</v>
      </c>
      <c r="C505" s="113">
        <v>989</v>
      </c>
      <c r="D505" s="113">
        <v>853</v>
      </c>
      <c r="E505" s="113">
        <v>375</v>
      </c>
      <c r="F505" s="113">
        <v>42</v>
      </c>
      <c r="G505" s="113">
        <v>3446</v>
      </c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ht="14.4">
      <c r="A506" s="111">
        <v>42960</v>
      </c>
      <c r="B506" s="113">
        <v>1175</v>
      </c>
      <c r="C506" s="113">
        <v>977</v>
      </c>
      <c r="D506" s="113">
        <v>792</v>
      </c>
      <c r="E506" s="113">
        <v>360</v>
      </c>
      <c r="F506" s="113">
        <v>42</v>
      </c>
      <c r="G506" s="113">
        <v>3346</v>
      </c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 ht="14.4">
      <c r="A507" s="111">
        <v>42961</v>
      </c>
      <c r="B507" s="113">
        <v>1187</v>
      </c>
      <c r="C507" s="113">
        <v>983</v>
      </c>
      <c r="D507" s="113">
        <v>835</v>
      </c>
      <c r="E507" s="113">
        <v>368</v>
      </c>
      <c r="F507" s="113">
        <v>43</v>
      </c>
      <c r="G507" s="113">
        <v>3416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ht="14.4">
      <c r="A508" s="111">
        <v>42962</v>
      </c>
      <c r="B508" s="113">
        <v>1188</v>
      </c>
      <c r="C508" s="113">
        <v>900</v>
      </c>
      <c r="D508" s="113">
        <v>797</v>
      </c>
      <c r="E508" s="113">
        <v>369</v>
      </c>
      <c r="F508" s="113">
        <v>43</v>
      </c>
      <c r="G508" s="113">
        <v>3297</v>
      </c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spans="1:31" ht="14.4">
      <c r="A509" s="111">
        <v>42963</v>
      </c>
      <c r="B509" s="113">
        <v>1247</v>
      </c>
      <c r="C509" s="113">
        <v>917</v>
      </c>
      <c r="D509" s="113">
        <v>838</v>
      </c>
      <c r="E509" s="113">
        <v>383</v>
      </c>
      <c r="F509" s="113">
        <v>45</v>
      </c>
      <c r="G509" s="113">
        <v>3430</v>
      </c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ht="14.4">
      <c r="A510" s="111">
        <v>42964</v>
      </c>
      <c r="B510" s="113">
        <v>1288</v>
      </c>
      <c r="C510" s="113">
        <v>1047</v>
      </c>
      <c r="D510" s="113">
        <v>852</v>
      </c>
      <c r="E510" s="113">
        <v>384</v>
      </c>
      <c r="F510" s="113">
        <v>48</v>
      </c>
      <c r="G510" s="113">
        <v>3618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 ht="14.4">
      <c r="A511" s="111">
        <v>42965</v>
      </c>
      <c r="B511" s="113">
        <v>1315</v>
      </c>
      <c r="C511" s="113">
        <v>1069</v>
      </c>
      <c r="D511" s="113">
        <v>834</v>
      </c>
      <c r="E511" s="113">
        <v>379</v>
      </c>
      <c r="F511" s="113">
        <v>46</v>
      </c>
      <c r="G511" s="113">
        <v>3643</v>
      </c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ht="14.4">
      <c r="A512" s="111">
        <v>42966</v>
      </c>
      <c r="B512" s="113">
        <v>1245</v>
      </c>
      <c r="C512" s="113">
        <v>1024</v>
      </c>
      <c r="D512" s="113">
        <v>791</v>
      </c>
      <c r="E512" s="113">
        <v>388</v>
      </c>
      <c r="F512" s="113">
        <v>47</v>
      </c>
      <c r="G512" s="113">
        <v>3492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ht="14.4">
      <c r="A513" s="111">
        <v>42967</v>
      </c>
      <c r="B513" s="113">
        <v>1186</v>
      </c>
      <c r="C513" s="113">
        <v>922</v>
      </c>
      <c r="D513" s="113">
        <v>729</v>
      </c>
      <c r="E513" s="113">
        <v>391</v>
      </c>
      <c r="F513" s="113">
        <v>45</v>
      </c>
      <c r="G513" s="113">
        <v>3272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 ht="14.4">
      <c r="A514" s="111">
        <v>42968</v>
      </c>
      <c r="B514" s="113">
        <v>1211</v>
      </c>
      <c r="C514" s="113">
        <v>912</v>
      </c>
      <c r="D514" s="113">
        <v>794</v>
      </c>
      <c r="E514" s="113">
        <v>406</v>
      </c>
      <c r="F514" s="113">
        <v>46</v>
      </c>
      <c r="G514" s="113">
        <v>3369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ht="14.4">
      <c r="A515" s="111">
        <v>42969</v>
      </c>
      <c r="B515" s="113">
        <v>1231</v>
      </c>
      <c r="C515" s="113">
        <v>925</v>
      </c>
      <c r="D515" s="113">
        <v>835</v>
      </c>
      <c r="E515" s="113">
        <v>409</v>
      </c>
      <c r="F515" s="113">
        <v>46</v>
      </c>
      <c r="G515" s="113">
        <v>3445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spans="1:31" ht="14.4">
      <c r="A516" s="111">
        <v>42970</v>
      </c>
      <c r="B516" s="113">
        <v>1201</v>
      </c>
      <c r="C516" s="113">
        <v>947</v>
      </c>
      <c r="D516" s="113">
        <v>849</v>
      </c>
      <c r="E516" s="113">
        <v>399</v>
      </c>
      <c r="F516" s="113">
        <v>48</v>
      </c>
      <c r="G516" s="113">
        <v>3443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ht="14.4">
      <c r="A517" s="111">
        <v>42971</v>
      </c>
      <c r="B517" s="113">
        <v>1197</v>
      </c>
      <c r="C517" s="113">
        <v>964</v>
      </c>
      <c r="D517" s="113">
        <v>865</v>
      </c>
      <c r="E517" s="113">
        <v>394</v>
      </c>
      <c r="F517" s="113">
        <v>47</v>
      </c>
      <c r="G517" s="113">
        <v>3467</v>
      </c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spans="1:31" ht="14.4">
      <c r="A518" s="111">
        <v>42972</v>
      </c>
      <c r="B518" s="113">
        <v>1139</v>
      </c>
      <c r="C518" s="113">
        <v>927</v>
      </c>
      <c r="D518" s="113">
        <v>784</v>
      </c>
      <c r="E518" s="113">
        <v>409</v>
      </c>
      <c r="F518" s="113">
        <v>49</v>
      </c>
      <c r="G518" s="113">
        <v>3306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ht="14.4">
      <c r="A519" s="111">
        <v>42973</v>
      </c>
      <c r="B519" s="3">
        <v>1116</v>
      </c>
      <c r="C519" s="3">
        <v>938</v>
      </c>
      <c r="D519" s="115">
        <v>781</v>
      </c>
      <c r="E519" s="115">
        <v>408</v>
      </c>
      <c r="F519" s="115">
        <v>47</v>
      </c>
      <c r="G519" s="115">
        <v>3290</v>
      </c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 ht="14.4">
      <c r="A520" s="111">
        <v>42974</v>
      </c>
      <c r="B520" s="3">
        <v>1117</v>
      </c>
      <c r="C520" s="3">
        <v>923</v>
      </c>
      <c r="D520" s="115">
        <v>753</v>
      </c>
      <c r="E520" s="115">
        <v>389</v>
      </c>
      <c r="F520" s="115">
        <v>47</v>
      </c>
      <c r="G520" s="115">
        <v>3229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spans="1:31" ht="14.4">
      <c r="A521" s="111">
        <v>42975</v>
      </c>
      <c r="B521" s="3">
        <v>1139</v>
      </c>
      <c r="C521" s="3">
        <v>928</v>
      </c>
      <c r="D521" s="115">
        <v>784</v>
      </c>
      <c r="E521" s="115">
        <v>385</v>
      </c>
      <c r="F521" s="115">
        <v>45</v>
      </c>
      <c r="G521" s="115">
        <v>3281</v>
      </c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 ht="14.4">
      <c r="A522" s="111">
        <v>42976</v>
      </c>
      <c r="B522" s="3">
        <v>1128</v>
      </c>
      <c r="C522" s="3">
        <v>879</v>
      </c>
      <c r="D522" s="115">
        <v>786</v>
      </c>
      <c r="E522" s="115">
        <v>394</v>
      </c>
      <c r="F522" s="115">
        <v>48</v>
      </c>
      <c r="G522" s="115">
        <v>3235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ht="14.4">
      <c r="A523" s="111">
        <v>42977</v>
      </c>
      <c r="B523" s="3">
        <v>1118</v>
      </c>
      <c r="C523" s="3">
        <v>870</v>
      </c>
      <c r="D523" s="115">
        <v>825</v>
      </c>
      <c r="E523" s="115">
        <v>405</v>
      </c>
      <c r="F523" s="115">
        <v>49</v>
      </c>
      <c r="G523" s="115">
        <v>3266</v>
      </c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spans="1:31" ht="14.4">
      <c r="A524" s="111">
        <v>42978</v>
      </c>
      <c r="B524" s="3">
        <v>1084</v>
      </c>
      <c r="C524" s="3">
        <v>899</v>
      </c>
      <c r="D524" s="115">
        <v>852</v>
      </c>
      <c r="E524" s="115">
        <v>405</v>
      </c>
      <c r="F524" s="115">
        <v>48</v>
      </c>
      <c r="G524" s="115">
        <v>3288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spans="1:31" ht="14.4">
      <c r="A525" s="111">
        <v>42979</v>
      </c>
      <c r="B525" s="3">
        <v>978</v>
      </c>
      <c r="C525" s="3">
        <v>912</v>
      </c>
      <c r="D525" s="115">
        <v>868</v>
      </c>
      <c r="E525" s="115">
        <v>381</v>
      </c>
      <c r="F525" s="115">
        <v>47</v>
      </c>
      <c r="G525" s="115">
        <v>3187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spans="1:31" ht="14.4">
      <c r="A526" s="111">
        <v>42980</v>
      </c>
      <c r="B526" s="3">
        <v>964</v>
      </c>
      <c r="C526" s="3">
        <v>924</v>
      </c>
      <c r="D526" s="115">
        <v>856</v>
      </c>
      <c r="E526" s="115">
        <v>370</v>
      </c>
      <c r="F526" s="115">
        <v>47</v>
      </c>
      <c r="G526" s="115">
        <v>3160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ht="14.4">
      <c r="A527" s="111">
        <v>42981</v>
      </c>
      <c r="B527" s="3">
        <v>972</v>
      </c>
      <c r="C527" s="3">
        <v>919</v>
      </c>
      <c r="D527" s="115">
        <v>804</v>
      </c>
      <c r="E527" s="115">
        <v>373</v>
      </c>
      <c r="F527" s="115">
        <v>44</v>
      </c>
      <c r="G527" s="115">
        <v>3112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ht="14.4">
      <c r="A528" s="111">
        <v>42982</v>
      </c>
      <c r="B528" s="3">
        <v>1046</v>
      </c>
      <c r="C528" s="3">
        <v>971</v>
      </c>
      <c r="D528" s="115">
        <v>845</v>
      </c>
      <c r="E528" s="115">
        <v>402</v>
      </c>
      <c r="F528" s="115">
        <v>45</v>
      </c>
      <c r="G528" s="115">
        <v>3309</v>
      </c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spans="1:31" ht="14.4">
      <c r="A529" s="111">
        <v>42983</v>
      </c>
      <c r="B529" s="3">
        <v>1089</v>
      </c>
      <c r="C529" s="3">
        <v>960</v>
      </c>
      <c r="D529" s="115">
        <v>849</v>
      </c>
      <c r="E529" s="115">
        <v>414</v>
      </c>
      <c r="F529" s="115">
        <v>48</v>
      </c>
      <c r="G529" s="115">
        <v>3361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ht="14.4">
      <c r="A530" s="111">
        <v>42984</v>
      </c>
      <c r="B530" s="3">
        <v>1124</v>
      </c>
      <c r="C530" s="3">
        <v>998</v>
      </c>
      <c r="D530" s="115">
        <v>820</v>
      </c>
      <c r="E530" s="115">
        <v>417</v>
      </c>
      <c r="F530" s="115">
        <v>48</v>
      </c>
      <c r="G530" s="115">
        <v>3407</v>
      </c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spans="1:31" ht="14.4">
      <c r="A531" s="111">
        <v>42985</v>
      </c>
      <c r="B531" s="3">
        <v>1119</v>
      </c>
      <c r="C531" s="3">
        <v>1026</v>
      </c>
      <c r="D531" s="115">
        <v>823</v>
      </c>
      <c r="E531" s="115">
        <v>422</v>
      </c>
      <c r="F531" s="115">
        <v>45</v>
      </c>
      <c r="G531" s="115">
        <v>3436</v>
      </c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ht="14.4">
      <c r="A532" s="111">
        <v>42986</v>
      </c>
      <c r="B532" s="3">
        <v>1145</v>
      </c>
      <c r="C532" s="3">
        <v>1011</v>
      </c>
      <c r="D532" s="115">
        <v>817</v>
      </c>
      <c r="E532" s="115">
        <v>425</v>
      </c>
      <c r="F532" s="115">
        <v>47</v>
      </c>
      <c r="G532" s="115">
        <v>3445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spans="1:31" ht="14.4">
      <c r="A533" s="111">
        <v>42987</v>
      </c>
      <c r="B533" s="3">
        <v>1179</v>
      </c>
      <c r="C533" s="3">
        <v>1027</v>
      </c>
      <c r="D533" s="115">
        <v>817</v>
      </c>
      <c r="E533" s="115">
        <v>420</v>
      </c>
      <c r="F533" s="115">
        <v>45</v>
      </c>
      <c r="G533" s="115">
        <v>3488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ht="14.4">
      <c r="A534" s="111">
        <v>42988</v>
      </c>
      <c r="B534" s="3">
        <v>1192</v>
      </c>
      <c r="C534" s="3">
        <v>1012</v>
      </c>
      <c r="D534" s="115">
        <v>795</v>
      </c>
      <c r="E534" s="115">
        <v>411</v>
      </c>
      <c r="F534" s="115">
        <v>41</v>
      </c>
      <c r="G534" s="115">
        <v>3451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spans="1:31" ht="14.4">
      <c r="A535" s="111">
        <v>42989</v>
      </c>
      <c r="B535" s="3">
        <v>1205</v>
      </c>
      <c r="C535" s="3">
        <v>1032</v>
      </c>
      <c r="D535" s="115">
        <v>842</v>
      </c>
      <c r="E535" s="115">
        <v>421</v>
      </c>
      <c r="F535" s="115">
        <v>44</v>
      </c>
      <c r="G535" s="115">
        <v>3544</v>
      </c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ht="14.4">
      <c r="A536" s="111">
        <v>42990</v>
      </c>
      <c r="B536" s="3">
        <v>1194</v>
      </c>
      <c r="C536" s="3">
        <v>1030</v>
      </c>
      <c r="D536" s="115">
        <v>870</v>
      </c>
      <c r="E536" s="115">
        <v>414</v>
      </c>
      <c r="F536" s="115">
        <v>45</v>
      </c>
      <c r="G536" s="115">
        <v>3554</v>
      </c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ht="14.4">
      <c r="A537" s="111">
        <v>42991</v>
      </c>
      <c r="B537" s="3">
        <v>1210</v>
      </c>
      <c r="C537" s="3">
        <v>1013</v>
      </c>
      <c r="D537" s="115">
        <v>879</v>
      </c>
      <c r="E537" s="115">
        <v>416</v>
      </c>
      <c r="F537" s="115">
        <v>46</v>
      </c>
      <c r="G537" s="115">
        <v>3564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spans="1:31" ht="14.4">
      <c r="A538" s="111">
        <v>42992</v>
      </c>
      <c r="B538" s="3">
        <v>1199</v>
      </c>
      <c r="C538" s="3">
        <v>1010</v>
      </c>
      <c r="D538" s="115">
        <v>857</v>
      </c>
      <c r="E538" s="115">
        <v>424</v>
      </c>
      <c r="F538" s="115">
        <v>47</v>
      </c>
      <c r="G538" s="115">
        <v>3536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ht="14.4">
      <c r="A539" s="111">
        <v>42993</v>
      </c>
      <c r="B539" s="3">
        <v>1212</v>
      </c>
      <c r="C539" s="3">
        <v>1007</v>
      </c>
      <c r="D539" s="115">
        <v>838</v>
      </c>
      <c r="E539" s="115">
        <v>425</v>
      </c>
      <c r="F539" s="115">
        <v>45</v>
      </c>
      <c r="G539" s="115">
        <v>3527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spans="1:31" ht="14.4">
      <c r="A540" s="111">
        <v>42994</v>
      </c>
      <c r="B540" s="3">
        <v>1213</v>
      </c>
      <c r="C540" s="3">
        <v>991</v>
      </c>
      <c r="D540" s="115">
        <v>817</v>
      </c>
      <c r="E540" s="115">
        <v>435</v>
      </c>
      <c r="F540" s="115">
        <v>48</v>
      </c>
      <c r="G540" s="115">
        <v>3504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ht="14.4">
      <c r="A541" s="111">
        <v>42995</v>
      </c>
      <c r="B541" s="3">
        <v>1166</v>
      </c>
      <c r="C541" s="3">
        <v>942</v>
      </c>
      <c r="D541" s="115">
        <v>727</v>
      </c>
      <c r="E541" s="115">
        <v>410</v>
      </c>
      <c r="F541" s="115">
        <v>43</v>
      </c>
      <c r="G541" s="115">
        <v>3289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spans="1:31" ht="14.4">
      <c r="A542" s="111">
        <v>42996</v>
      </c>
      <c r="B542" s="3">
        <v>1193</v>
      </c>
      <c r="C542" s="3">
        <v>956</v>
      </c>
      <c r="D542" s="115">
        <v>765</v>
      </c>
      <c r="E542" s="115">
        <v>393</v>
      </c>
      <c r="F542" s="115">
        <v>42</v>
      </c>
      <c r="G542" s="115">
        <v>3349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ht="14.4">
      <c r="A543" s="111">
        <v>42997</v>
      </c>
      <c r="B543" s="3">
        <v>1186</v>
      </c>
      <c r="C543" s="3">
        <v>972</v>
      </c>
      <c r="D543" s="115">
        <v>816</v>
      </c>
      <c r="E543" s="115">
        <v>405</v>
      </c>
      <c r="F543" s="115">
        <v>47</v>
      </c>
      <c r="G543" s="115">
        <v>3426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ht="14.4">
      <c r="A544" s="111">
        <v>42998</v>
      </c>
      <c r="B544" s="3">
        <v>1199</v>
      </c>
      <c r="C544" s="3">
        <v>950</v>
      </c>
      <c r="D544" s="115">
        <v>887</v>
      </c>
      <c r="E544" s="115">
        <v>401</v>
      </c>
      <c r="F544" s="115">
        <v>47</v>
      </c>
      <c r="G544" s="115">
        <v>3439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spans="1:31" ht="14.4">
      <c r="A545" s="111">
        <v>42999</v>
      </c>
      <c r="B545" s="3">
        <v>1183</v>
      </c>
      <c r="C545" s="3">
        <v>947</v>
      </c>
      <c r="D545" s="115">
        <v>880</v>
      </c>
      <c r="E545" s="115">
        <v>401</v>
      </c>
      <c r="F545" s="115">
        <v>47</v>
      </c>
      <c r="G545" s="115">
        <v>3439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ht="14.4">
      <c r="A546" s="111">
        <v>43000</v>
      </c>
      <c r="B546" s="3">
        <v>1071</v>
      </c>
      <c r="C546" s="3">
        <v>947</v>
      </c>
      <c r="D546" s="115">
        <v>896</v>
      </c>
      <c r="E546" s="115">
        <v>409</v>
      </c>
      <c r="F546" s="115">
        <v>48</v>
      </c>
      <c r="G546" s="115">
        <v>3370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spans="1:31" ht="14.4">
      <c r="A547" s="111">
        <v>43001</v>
      </c>
      <c r="B547" s="3">
        <v>949</v>
      </c>
      <c r="C547" s="3">
        <v>980</v>
      </c>
      <c r="D547" s="115">
        <v>894</v>
      </c>
      <c r="E547" s="115">
        <v>421</v>
      </c>
      <c r="F547" s="115">
        <v>47</v>
      </c>
      <c r="G547" s="115">
        <v>3295</v>
      </c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ht="14.4">
      <c r="A548" s="111">
        <v>43002</v>
      </c>
      <c r="B548" s="3">
        <v>972</v>
      </c>
      <c r="C548" s="3">
        <v>985</v>
      </c>
      <c r="D548" s="115">
        <v>870</v>
      </c>
      <c r="E548" s="115">
        <v>427</v>
      </c>
      <c r="F548" s="115">
        <v>47</v>
      </c>
      <c r="G548" s="115">
        <v>3301</v>
      </c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ht="14.4">
      <c r="A549" s="111">
        <v>43003</v>
      </c>
      <c r="B549" s="3">
        <v>1036</v>
      </c>
      <c r="C549" s="3">
        <v>1036</v>
      </c>
      <c r="D549" s="115">
        <v>836</v>
      </c>
      <c r="E549" s="115">
        <v>432</v>
      </c>
      <c r="F549" s="115">
        <v>49</v>
      </c>
      <c r="G549" s="115">
        <v>3389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ht="14.4">
      <c r="A550" s="111">
        <v>43004</v>
      </c>
      <c r="B550" s="3">
        <v>1068</v>
      </c>
      <c r="C550" s="3">
        <v>1051</v>
      </c>
      <c r="D550" s="115">
        <v>833</v>
      </c>
      <c r="E550" s="115">
        <v>429</v>
      </c>
      <c r="F550" s="115">
        <v>51</v>
      </c>
      <c r="G550" s="115">
        <v>3432</v>
      </c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spans="1:31" ht="14.4">
      <c r="A551" s="111">
        <v>43005</v>
      </c>
      <c r="B551" s="3">
        <v>1076</v>
      </c>
      <c r="C551" s="3">
        <v>1070</v>
      </c>
      <c r="D551" s="115">
        <v>825</v>
      </c>
      <c r="E551" s="115">
        <v>414</v>
      </c>
      <c r="F551" s="115">
        <v>52</v>
      </c>
      <c r="G551" s="115">
        <v>3437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spans="1:31" ht="14.4">
      <c r="A552" s="111">
        <v>43006</v>
      </c>
      <c r="B552" s="3">
        <v>1091</v>
      </c>
      <c r="C552" s="3">
        <v>1073</v>
      </c>
      <c r="D552" s="115">
        <v>799</v>
      </c>
      <c r="E552" s="115">
        <v>400</v>
      </c>
      <c r="F552" s="115">
        <v>47</v>
      </c>
      <c r="G552" s="115">
        <v>3410</v>
      </c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ht="14.4">
      <c r="A553" s="111">
        <v>43007</v>
      </c>
      <c r="B553" s="3">
        <v>1104</v>
      </c>
      <c r="C553" s="3">
        <v>1066</v>
      </c>
      <c r="D553" s="115">
        <v>747</v>
      </c>
      <c r="E553" s="115">
        <v>368</v>
      </c>
      <c r="F553" s="115">
        <v>40</v>
      </c>
      <c r="G553" s="115">
        <v>3325</v>
      </c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 ht="14.4">
      <c r="A554" s="111">
        <v>43008</v>
      </c>
      <c r="B554" s="3">
        <v>1086</v>
      </c>
      <c r="C554" s="3">
        <v>990</v>
      </c>
      <c r="D554" s="115">
        <v>726</v>
      </c>
      <c r="E554" s="115">
        <v>362</v>
      </c>
      <c r="F554" s="115">
        <v>38</v>
      </c>
      <c r="G554" s="115">
        <v>3203</v>
      </c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spans="1:31" ht="14.4">
      <c r="A555" s="111">
        <v>43009</v>
      </c>
      <c r="B555" s="3">
        <v>1037.94</v>
      </c>
      <c r="C555" s="3">
        <v>1012.9</v>
      </c>
      <c r="D555" s="115">
        <v>712.21</v>
      </c>
      <c r="E555" s="115">
        <v>345.23</v>
      </c>
      <c r="F555" s="115">
        <v>39.880000000000003</v>
      </c>
      <c r="G555" s="115">
        <v>3158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 ht="14.4">
      <c r="A556" s="111">
        <v>43010</v>
      </c>
      <c r="B556" s="3">
        <v>1036.25</v>
      </c>
      <c r="C556" s="3">
        <v>1054</v>
      </c>
      <c r="D556" s="115">
        <v>709.98</v>
      </c>
      <c r="E556" s="115">
        <v>346.2</v>
      </c>
      <c r="F556" s="115">
        <v>43.4</v>
      </c>
      <c r="G556" s="115">
        <v>3190</v>
      </c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ht="14.4">
      <c r="A557" s="111">
        <v>43011</v>
      </c>
      <c r="B557" s="3">
        <v>1054.8</v>
      </c>
      <c r="C557" s="3">
        <v>1092.2</v>
      </c>
      <c r="D557" s="115">
        <v>768.17</v>
      </c>
      <c r="E557" s="115">
        <v>375.23</v>
      </c>
      <c r="F557" s="115">
        <v>45.16</v>
      </c>
      <c r="G557" s="115">
        <v>3335</v>
      </c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 ht="14.4">
      <c r="A558" s="111">
        <v>43012</v>
      </c>
      <c r="B558" s="3">
        <v>1068.32</v>
      </c>
      <c r="C558" s="3">
        <v>1096.5</v>
      </c>
      <c r="D558" s="115">
        <v>802.54</v>
      </c>
      <c r="E558" s="115">
        <v>391.65</v>
      </c>
      <c r="F558" s="115">
        <v>47.53</v>
      </c>
      <c r="G558" s="115">
        <v>3407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ht="14.4">
      <c r="A559" s="116">
        <v>43013</v>
      </c>
      <c r="B559" s="115">
        <v>1097.49</v>
      </c>
      <c r="C559" s="115">
        <v>1102.8</v>
      </c>
      <c r="D559" s="115">
        <v>790.78</v>
      </c>
      <c r="E559" s="115">
        <v>399.5</v>
      </c>
      <c r="F559" s="115">
        <v>48.19</v>
      </c>
      <c r="G559" s="115">
        <v>3439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spans="1:31" ht="14.4">
      <c r="A560" s="116">
        <v>43014</v>
      </c>
      <c r="B560" s="115">
        <v>1089.6300000000001</v>
      </c>
      <c r="C560" s="115">
        <v>1100</v>
      </c>
      <c r="D560" s="115">
        <v>790.4</v>
      </c>
      <c r="E560" s="115">
        <v>411.46</v>
      </c>
      <c r="F560" s="115">
        <v>50.12</v>
      </c>
      <c r="G560" s="115">
        <v>3441</v>
      </c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spans="1:31" ht="14.4">
      <c r="A561" s="116">
        <v>43015</v>
      </c>
      <c r="B561" s="115">
        <v>1092.1500000000001</v>
      </c>
      <c r="C561" s="115">
        <v>1089.9000000000001</v>
      </c>
      <c r="D561" s="115">
        <v>791.56</v>
      </c>
      <c r="E561" s="115">
        <v>415.54</v>
      </c>
      <c r="F561" s="115">
        <v>48.53</v>
      </c>
      <c r="G561" s="115">
        <v>3438</v>
      </c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 ht="14.4">
      <c r="A562" s="116">
        <v>43016</v>
      </c>
      <c r="B562" s="115">
        <v>1066.29</v>
      </c>
      <c r="C562" s="115">
        <v>1052.3</v>
      </c>
      <c r="D562" s="115">
        <v>747.55</v>
      </c>
      <c r="E562" s="115">
        <v>400.64</v>
      </c>
      <c r="F562" s="115">
        <v>47.09</v>
      </c>
      <c r="G562" s="115">
        <v>3314</v>
      </c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spans="1:31" ht="14.4">
      <c r="A563" s="116">
        <v>43017</v>
      </c>
      <c r="B563" s="115">
        <v>1085.74</v>
      </c>
      <c r="C563" s="115">
        <v>1064.8</v>
      </c>
      <c r="D563" s="115">
        <v>794.08</v>
      </c>
      <c r="E563" s="115">
        <v>385.2</v>
      </c>
      <c r="F563" s="115">
        <v>45.91</v>
      </c>
      <c r="G563" s="115">
        <v>3376</v>
      </c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spans="1:31" ht="14.4">
      <c r="A564" s="116">
        <v>43018</v>
      </c>
      <c r="B564" s="115">
        <v>1098.21</v>
      </c>
      <c r="C564" s="115">
        <v>1059</v>
      </c>
      <c r="D564" s="115">
        <v>792.41</v>
      </c>
      <c r="E564" s="115">
        <v>374.25</v>
      </c>
      <c r="F564" s="115">
        <v>49.69</v>
      </c>
      <c r="G564" s="115">
        <v>3374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 ht="14.4">
      <c r="A565" s="116">
        <v>43019</v>
      </c>
      <c r="B565" s="115">
        <v>1077.17</v>
      </c>
      <c r="C565" s="115">
        <v>1044.3</v>
      </c>
      <c r="D565" s="115">
        <v>794.35</v>
      </c>
      <c r="E565" s="115">
        <v>392.04</v>
      </c>
      <c r="F565" s="115">
        <v>50.402999999999999</v>
      </c>
      <c r="G565" s="115">
        <v>3358</v>
      </c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ht="14.4">
      <c r="A566" s="116">
        <v>43020</v>
      </c>
      <c r="B566" s="115">
        <v>1051.96</v>
      </c>
      <c r="C566" s="115">
        <v>1052.0999999999999</v>
      </c>
      <c r="D566" s="115">
        <v>784.96</v>
      </c>
      <c r="E566" s="115">
        <v>408.72</v>
      </c>
      <c r="F566" s="115">
        <v>50.5</v>
      </c>
      <c r="G566" s="115">
        <v>3348</v>
      </c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spans="1:31" ht="14.4">
      <c r="A567" s="116">
        <v>43021</v>
      </c>
      <c r="B567" s="115">
        <v>1040.05</v>
      </c>
      <c r="C567" s="115">
        <v>1062.8</v>
      </c>
      <c r="D567" s="115">
        <v>785.76</v>
      </c>
      <c r="E567" s="115">
        <v>420.04</v>
      </c>
      <c r="F567" s="115">
        <v>48.08</v>
      </c>
      <c r="G567" s="115">
        <v>3357</v>
      </c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 ht="14.4">
      <c r="A568" s="116">
        <v>43022</v>
      </c>
      <c r="B568" s="115">
        <v>1041.3399999999999</v>
      </c>
      <c r="C568" s="115">
        <v>1061.3</v>
      </c>
      <c r="D568" s="115">
        <v>770</v>
      </c>
      <c r="E568" s="115">
        <v>418.03</v>
      </c>
      <c r="F568" s="115">
        <v>47.04</v>
      </c>
      <c r="G568" s="115">
        <v>3338</v>
      </c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 ht="14.4">
      <c r="A569" s="116">
        <v>43023</v>
      </c>
      <c r="B569" s="115">
        <v>1006.12</v>
      </c>
      <c r="C569" s="115">
        <v>1050.3</v>
      </c>
      <c r="D569" s="115">
        <v>726.48</v>
      </c>
      <c r="E569" s="115">
        <v>410.51</v>
      </c>
      <c r="F569" s="115">
        <v>46.53</v>
      </c>
      <c r="G569" s="115">
        <v>3240</v>
      </c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 ht="14.4">
      <c r="A570" s="116">
        <v>43024</v>
      </c>
      <c r="B570" s="115">
        <v>996.93</v>
      </c>
      <c r="C570" s="115">
        <v>1079.2</v>
      </c>
      <c r="D570" s="115">
        <v>750.97</v>
      </c>
      <c r="E570" s="115">
        <v>413.7</v>
      </c>
      <c r="F570" s="115">
        <v>47.69</v>
      </c>
      <c r="G570" s="115">
        <v>3287</v>
      </c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ht="14.4">
      <c r="A571" s="116">
        <v>43025</v>
      </c>
      <c r="B571" s="115">
        <v>1028.97</v>
      </c>
      <c r="C571" s="115">
        <v>1076.2</v>
      </c>
      <c r="D571" s="115">
        <v>759.01</v>
      </c>
      <c r="E571" s="115">
        <v>411.92</v>
      </c>
      <c r="F571" s="115">
        <v>49.12</v>
      </c>
      <c r="G571" s="115">
        <v>3325</v>
      </c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spans="1:31" ht="14.4">
      <c r="A572" s="116">
        <v>43026</v>
      </c>
      <c r="B572" s="115">
        <v>1018.57</v>
      </c>
      <c r="C572" s="115">
        <v>1038.5</v>
      </c>
      <c r="D572" s="115">
        <v>733.24</v>
      </c>
      <c r="E572" s="115">
        <v>419.02</v>
      </c>
      <c r="F572" s="115">
        <v>49.17</v>
      </c>
      <c r="G572" s="115">
        <v>3258</v>
      </c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ht="14.4">
      <c r="A573" s="116">
        <v>43027</v>
      </c>
      <c r="B573" s="115">
        <v>948.31</v>
      </c>
      <c r="C573" s="115">
        <v>974.7</v>
      </c>
      <c r="D573" s="115">
        <v>717.57</v>
      </c>
      <c r="E573" s="115">
        <v>391.95</v>
      </c>
      <c r="F573" s="115">
        <v>47.47</v>
      </c>
      <c r="G573" s="115">
        <v>3080</v>
      </c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ht="14.4">
      <c r="A574" s="116">
        <v>43028</v>
      </c>
      <c r="B574" s="115">
        <v>912.79</v>
      </c>
      <c r="C574" s="115">
        <v>876</v>
      </c>
      <c r="D574" s="115">
        <v>771.76</v>
      </c>
      <c r="E574" s="115">
        <v>366.38</v>
      </c>
      <c r="F574" s="115">
        <v>43.07</v>
      </c>
      <c r="G574" s="115">
        <v>2970</v>
      </c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spans="1:31" ht="14.4">
      <c r="A575" s="116">
        <v>43029</v>
      </c>
      <c r="B575" s="115">
        <v>894.83</v>
      </c>
      <c r="C575" s="115">
        <v>910.1</v>
      </c>
      <c r="D575" s="115">
        <v>788.7</v>
      </c>
      <c r="E575" s="115">
        <v>352.51</v>
      </c>
      <c r="F575" s="115">
        <v>35.86</v>
      </c>
      <c r="G575" s="115">
        <v>2982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spans="1:31" ht="14.4">
      <c r="A576" s="116">
        <v>43030</v>
      </c>
      <c r="B576" s="115">
        <v>900.48</v>
      </c>
      <c r="C576" s="115">
        <v>945.3</v>
      </c>
      <c r="D576" s="115">
        <v>782.02</v>
      </c>
      <c r="E576" s="115">
        <v>366.41</v>
      </c>
      <c r="F576" s="115">
        <v>35.340000000000003</v>
      </c>
      <c r="G576" s="115">
        <v>3029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spans="1:31" ht="14.4">
      <c r="A577" s="116">
        <v>43031</v>
      </c>
      <c r="B577" s="115">
        <v>917.26</v>
      </c>
      <c r="C577" s="115">
        <v>1009.6</v>
      </c>
      <c r="D577" s="115">
        <v>835.32</v>
      </c>
      <c r="E577" s="115">
        <v>394.05</v>
      </c>
      <c r="F577" s="115">
        <v>38.729999999999997</v>
      </c>
      <c r="G577" s="115">
        <v>3195</v>
      </c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 ht="14.4">
      <c r="A578" s="116">
        <v>43032</v>
      </c>
      <c r="B578" s="115">
        <v>922.19</v>
      </c>
      <c r="C578" s="115">
        <v>1010.5</v>
      </c>
      <c r="D578" s="115">
        <v>855.14</v>
      </c>
      <c r="E578" s="115">
        <v>398.37</v>
      </c>
      <c r="F578" s="115">
        <v>42.68</v>
      </c>
      <c r="G578" s="115">
        <v>3229</v>
      </c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 ht="14.4">
      <c r="A579" s="116">
        <v>43033</v>
      </c>
      <c r="B579" s="115">
        <v>918.88</v>
      </c>
      <c r="C579" s="115">
        <v>1057.0999999999999</v>
      </c>
      <c r="D579" s="115">
        <v>861.17</v>
      </c>
      <c r="E579" s="115">
        <v>395.08</v>
      </c>
      <c r="F579" s="115">
        <v>41.77</v>
      </c>
      <c r="G579" s="115">
        <v>3274</v>
      </c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ht="14.4">
      <c r="A580" s="116">
        <v>43034</v>
      </c>
      <c r="B580" s="115">
        <v>910.79</v>
      </c>
      <c r="C580" s="115">
        <v>1066.2</v>
      </c>
      <c r="D580" s="115">
        <v>859.83</v>
      </c>
      <c r="E580" s="115">
        <v>380.4</v>
      </c>
      <c r="F580" s="115">
        <v>42.44</v>
      </c>
      <c r="G580" s="115">
        <v>3260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 ht="14.4">
      <c r="A581" s="116">
        <v>43035</v>
      </c>
      <c r="B581" s="115">
        <v>906</v>
      </c>
      <c r="C581" s="115">
        <v>1076.9000000000001</v>
      </c>
      <c r="D581" s="115">
        <v>856.16</v>
      </c>
      <c r="E581" s="115">
        <v>370</v>
      </c>
      <c r="F581" s="115">
        <v>42.57</v>
      </c>
      <c r="G581" s="115">
        <v>3252</v>
      </c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 ht="14.4">
      <c r="A582" s="116">
        <v>43036</v>
      </c>
      <c r="B582" s="115">
        <v>900.78</v>
      </c>
      <c r="C582" s="115">
        <v>1074.3</v>
      </c>
      <c r="D582" s="115">
        <v>840.02</v>
      </c>
      <c r="E582" s="115">
        <v>362.74</v>
      </c>
      <c r="F582" s="115">
        <v>41.3</v>
      </c>
      <c r="G582" s="115">
        <v>3233</v>
      </c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ht="14.4">
      <c r="A583" s="116">
        <v>43037</v>
      </c>
      <c r="B583" s="115">
        <v>865.07</v>
      </c>
      <c r="C583" s="115">
        <v>1055.0999999999999</v>
      </c>
      <c r="D583" s="115">
        <v>813.89</v>
      </c>
      <c r="E583" s="115">
        <v>353.36</v>
      </c>
      <c r="F583" s="115">
        <v>39.770000000000003</v>
      </c>
      <c r="G583" s="115">
        <v>3127</v>
      </c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ht="14.4">
      <c r="A584" s="116">
        <v>43038</v>
      </c>
      <c r="B584" s="115">
        <v>872.47</v>
      </c>
      <c r="C584" s="115">
        <v>1081.4000000000001</v>
      </c>
      <c r="D584" s="115">
        <v>824.05</v>
      </c>
      <c r="E584" s="115">
        <v>353.36</v>
      </c>
      <c r="F584" s="115">
        <v>39.770000000000003</v>
      </c>
      <c r="G584" s="115">
        <v>3169</v>
      </c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 ht="14.4">
      <c r="A585" s="111">
        <v>43039</v>
      </c>
      <c r="B585" s="3">
        <v>878.58</v>
      </c>
      <c r="C585" s="3">
        <v>1087.8</v>
      </c>
      <c r="D585" s="115">
        <v>822.94</v>
      </c>
      <c r="E585" s="115">
        <v>339.27</v>
      </c>
      <c r="F585" s="115">
        <v>39.67</v>
      </c>
      <c r="G585" s="115">
        <v>3168</v>
      </c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 ht="14.4">
      <c r="A586" s="111">
        <v>43040</v>
      </c>
      <c r="B586" s="3">
        <v>863</v>
      </c>
      <c r="C586" s="3">
        <v>1076</v>
      </c>
      <c r="D586" s="115">
        <v>810</v>
      </c>
      <c r="E586" s="115">
        <v>335</v>
      </c>
      <c r="F586" s="115">
        <v>41</v>
      </c>
      <c r="G586" s="115">
        <v>3124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spans="1:31" ht="14.4">
      <c r="A587" s="111">
        <v>43041</v>
      </c>
      <c r="B587" s="3">
        <v>880</v>
      </c>
      <c r="C587" s="3">
        <v>1080</v>
      </c>
      <c r="D587" s="115">
        <v>823</v>
      </c>
      <c r="E587" s="115">
        <v>327</v>
      </c>
      <c r="F587" s="115">
        <v>41</v>
      </c>
      <c r="G587" s="115">
        <v>3151</v>
      </c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ht="14.4">
      <c r="A588" s="111">
        <v>43042</v>
      </c>
      <c r="B588" s="3">
        <v>878</v>
      </c>
      <c r="C588" s="3">
        <v>1079</v>
      </c>
      <c r="D588" s="115">
        <v>834</v>
      </c>
      <c r="E588" s="115">
        <v>334</v>
      </c>
      <c r="F588" s="115">
        <v>42</v>
      </c>
      <c r="G588" s="115">
        <v>3167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ht="14.4">
      <c r="A589" s="111">
        <v>43043</v>
      </c>
      <c r="B589" s="3">
        <v>871</v>
      </c>
      <c r="C589" s="3">
        <v>1077</v>
      </c>
      <c r="D589" s="115">
        <v>819</v>
      </c>
      <c r="E589" s="115">
        <v>335</v>
      </c>
      <c r="F589" s="115">
        <v>41</v>
      </c>
      <c r="G589" s="115">
        <v>3143</v>
      </c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 ht="14.4">
      <c r="A590" s="111">
        <v>43044</v>
      </c>
      <c r="B590" s="3">
        <v>849</v>
      </c>
      <c r="C590" s="3">
        <v>1051</v>
      </c>
      <c r="D590" s="115">
        <v>759</v>
      </c>
      <c r="E590" s="115">
        <v>334</v>
      </c>
      <c r="F590" s="115">
        <v>40</v>
      </c>
      <c r="G590" s="115">
        <v>3034</v>
      </c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spans="1:31" ht="14.4">
      <c r="A591" s="111">
        <v>43045</v>
      </c>
      <c r="B591" s="3">
        <v>865</v>
      </c>
      <c r="C591" s="3">
        <v>1097</v>
      </c>
      <c r="D591" s="115">
        <v>784</v>
      </c>
      <c r="E591" s="115">
        <v>346</v>
      </c>
      <c r="F591" s="115">
        <v>40</v>
      </c>
      <c r="G591" s="115">
        <v>3132</v>
      </c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 ht="14.4">
      <c r="A592" s="111">
        <v>43046</v>
      </c>
      <c r="B592" s="3">
        <v>853</v>
      </c>
      <c r="C592" s="3">
        <v>1117</v>
      </c>
      <c r="D592" s="115">
        <v>790</v>
      </c>
      <c r="E592" s="115">
        <v>345</v>
      </c>
      <c r="F592" s="115">
        <v>39</v>
      </c>
      <c r="G592" s="115">
        <v>3145</v>
      </c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 ht="14.4">
      <c r="A593" s="111">
        <v>43047</v>
      </c>
      <c r="B593" s="3">
        <v>861</v>
      </c>
      <c r="C593" s="3">
        <v>1120</v>
      </c>
      <c r="D593" s="115">
        <v>820</v>
      </c>
      <c r="E593" s="115">
        <v>347</v>
      </c>
      <c r="F593" s="115">
        <v>41</v>
      </c>
      <c r="G593" s="115">
        <v>3189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ht="14.4">
      <c r="A594" s="111">
        <v>43048</v>
      </c>
      <c r="B594" s="3">
        <v>868</v>
      </c>
      <c r="C594" s="3">
        <v>1124</v>
      </c>
      <c r="D594" s="115">
        <v>845</v>
      </c>
      <c r="E594" s="115">
        <v>340</v>
      </c>
      <c r="F594" s="115">
        <v>42</v>
      </c>
      <c r="G594" s="115">
        <v>3218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 ht="14.4">
      <c r="A595" s="111">
        <v>43049</v>
      </c>
      <c r="B595" s="3">
        <v>871</v>
      </c>
      <c r="C595" s="3">
        <v>1112</v>
      </c>
      <c r="D595" s="115">
        <v>852</v>
      </c>
      <c r="E595" s="115">
        <v>335</v>
      </c>
      <c r="F595" s="115">
        <v>43</v>
      </c>
      <c r="G595" s="115">
        <v>3212</v>
      </c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 ht="14.4">
      <c r="A596" s="111">
        <v>43050</v>
      </c>
      <c r="B596" s="3">
        <v>860</v>
      </c>
      <c r="C596" s="3">
        <v>1096</v>
      </c>
      <c r="D596" s="115">
        <v>837</v>
      </c>
      <c r="E596" s="115">
        <v>332</v>
      </c>
      <c r="F596" s="115">
        <v>40</v>
      </c>
      <c r="G596" s="115">
        <v>3166</v>
      </c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ht="14.4">
      <c r="A597" s="111">
        <v>43051</v>
      </c>
      <c r="B597" s="3">
        <v>825</v>
      </c>
      <c r="C597" s="3">
        <v>1110</v>
      </c>
      <c r="D597" s="115">
        <v>791</v>
      </c>
      <c r="E597" s="115">
        <v>318</v>
      </c>
      <c r="F597" s="115">
        <v>39</v>
      </c>
      <c r="G597" s="115">
        <v>3084</v>
      </c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ht="14.4">
      <c r="A598" s="111">
        <v>43052</v>
      </c>
      <c r="B598" s="3">
        <v>845</v>
      </c>
      <c r="C598" s="3">
        <v>1086</v>
      </c>
      <c r="D598" s="115">
        <v>836</v>
      </c>
      <c r="E598" s="115">
        <v>327</v>
      </c>
      <c r="F598" s="115">
        <v>39</v>
      </c>
      <c r="G598" s="115">
        <v>3132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spans="1:31" ht="14.4">
      <c r="A599" s="111">
        <v>43053</v>
      </c>
      <c r="B599" s="3">
        <v>836</v>
      </c>
      <c r="C599" s="3">
        <v>1094</v>
      </c>
      <c r="D599" s="115">
        <v>863</v>
      </c>
      <c r="E599" s="115">
        <v>332</v>
      </c>
      <c r="F599" s="115">
        <v>40</v>
      </c>
      <c r="G599" s="115">
        <v>3165</v>
      </c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ht="14.4">
      <c r="A600" s="111">
        <v>43054</v>
      </c>
      <c r="B600" s="3">
        <v>828</v>
      </c>
      <c r="C600" s="3">
        <v>1095</v>
      </c>
      <c r="D600" s="115">
        <v>857</v>
      </c>
      <c r="E600" s="115">
        <v>328</v>
      </c>
      <c r="F600" s="115">
        <v>40</v>
      </c>
      <c r="G600" s="115">
        <v>3148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ht="14.4">
      <c r="A601" s="111">
        <v>43055</v>
      </c>
      <c r="B601" s="3">
        <v>844</v>
      </c>
      <c r="C601" s="3">
        <v>1091</v>
      </c>
      <c r="D601" s="115">
        <v>881</v>
      </c>
      <c r="E601" s="115">
        <v>326</v>
      </c>
      <c r="F601" s="115">
        <v>41</v>
      </c>
      <c r="G601" s="115">
        <v>3183</v>
      </c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ht="14.4">
      <c r="A602" s="111">
        <v>43056</v>
      </c>
      <c r="B602" s="3">
        <v>852</v>
      </c>
      <c r="C602" s="3">
        <v>1094</v>
      </c>
      <c r="D602" s="115">
        <v>897</v>
      </c>
      <c r="E602" s="115">
        <v>327</v>
      </c>
      <c r="F602" s="115">
        <v>40</v>
      </c>
      <c r="G602" s="115">
        <v>3211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 ht="14.4">
      <c r="A603" s="111">
        <v>43057</v>
      </c>
      <c r="B603" s="3">
        <v>832</v>
      </c>
      <c r="C603" s="3">
        <v>1093</v>
      </c>
      <c r="D603" s="115">
        <v>883</v>
      </c>
      <c r="E603" s="115">
        <v>336</v>
      </c>
      <c r="F603" s="115">
        <v>40</v>
      </c>
      <c r="G603" s="115">
        <v>3184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1:31" ht="14.4">
      <c r="A604" s="111">
        <v>43058</v>
      </c>
      <c r="B604" s="3">
        <v>796</v>
      </c>
      <c r="C604" s="3">
        <v>1063</v>
      </c>
      <c r="D604" s="115">
        <v>843</v>
      </c>
      <c r="E604" s="115">
        <v>331</v>
      </c>
      <c r="F604" s="115">
        <v>39</v>
      </c>
      <c r="G604" s="115">
        <v>3073</v>
      </c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 ht="14.4">
      <c r="A605" s="111">
        <v>43059</v>
      </c>
      <c r="B605" s="3">
        <v>808</v>
      </c>
      <c r="C605" s="3">
        <v>1087</v>
      </c>
      <c r="D605" s="115">
        <v>866</v>
      </c>
      <c r="E605" s="115">
        <v>336</v>
      </c>
      <c r="F605" s="115">
        <v>40</v>
      </c>
      <c r="G605" s="115">
        <v>3138</v>
      </c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 ht="14.4">
      <c r="A606" s="111">
        <v>43060</v>
      </c>
      <c r="B606" s="3">
        <v>822</v>
      </c>
      <c r="C606" s="3">
        <v>1087</v>
      </c>
      <c r="D606" s="115">
        <v>880</v>
      </c>
      <c r="E606" s="115">
        <v>329</v>
      </c>
      <c r="F606" s="115">
        <v>41</v>
      </c>
      <c r="G606" s="115">
        <v>3159</v>
      </c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 ht="14.4">
      <c r="A607" s="111">
        <v>43061</v>
      </c>
      <c r="B607" s="3">
        <v>834</v>
      </c>
      <c r="C607" s="3">
        <v>1087</v>
      </c>
      <c r="D607" s="115">
        <v>887</v>
      </c>
      <c r="E607" s="115">
        <v>321</v>
      </c>
      <c r="F607" s="115">
        <v>42</v>
      </c>
      <c r="G607" s="115">
        <v>3170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ht="14.4">
      <c r="A608" s="111">
        <v>43062</v>
      </c>
      <c r="B608" s="3">
        <v>837</v>
      </c>
      <c r="C608" s="3">
        <v>1082</v>
      </c>
      <c r="D608" s="115">
        <v>893</v>
      </c>
      <c r="E608" s="115">
        <v>317</v>
      </c>
      <c r="F608" s="115">
        <v>41</v>
      </c>
      <c r="G608" s="115">
        <v>3170</v>
      </c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spans="1:31" ht="14.4">
      <c r="A609" s="111">
        <v>43063</v>
      </c>
      <c r="B609" s="3">
        <v>839</v>
      </c>
      <c r="C609" s="3">
        <v>1072</v>
      </c>
      <c r="D609" s="115">
        <v>914</v>
      </c>
      <c r="E609" s="115">
        <v>315</v>
      </c>
      <c r="F609" s="115">
        <v>40</v>
      </c>
      <c r="G609" s="115">
        <v>3180</v>
      </c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 ht="14.4">
      <c r="A610" s="111">
        <v>43064</v>
      </c>
      <c r="B610" s="3">
        <v>852</v>
      </c>
      <c r="C610" s="3">
        <v>1067</v>
      </c>
      <c r="D610" s="115">
        <v>880</v>
      </c>
      <c r="E610" s="115">
        <v>317</v>
      </c>
      <c r="F610" s="115">
        <v>40</v>
      </c>
      <c r="G610" s="115">
        <v>3156</v>
      </c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ht="14.4">
      <c r="A611" s="111">
        <v>43065</v>
      </c>
      <c r="B611" s="3">
        <v>829</v>
      </c>
      <c r="C611" s="3">
        <v>1041</v>
      </c>
      <c r="D611" s="115">
        <v>818</v>
      </c>
      <c r="E611" s="115">
        <v>312</v>
      </c>
      <c r="F611" s="115">
        <v>39</v>
      </c>
      <c r="G611" s="115">
        <v>3039</v>
      </c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ht="14.4">
      <c r="A612" s="111">
        <v>43066</v>
      </c>
      <c r="B612" s="3">
        <v>828</v>
      </c>
      <c r="C612" s="3">
        <v>1070</v>
      </c>
      <c r="D612" s="115">
        <v>838</v>
      </c>
      <c r="E612" s="115">
        <v>324</v>
      </c>
      <c r="F612" s="115">
        <v>40</v>
      </c>
      <c r="G612" s="115">
        <v>3100</v>
      </c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spans="1:31" ht="14.4">
      <c r="A613" s="111">
        <v>43067</v>
      </c>
      <c r="B613" s="3">
        <v>852</v>
      </c>
      <c r="C613" s="3">
        <v>1076</v>
      </c>
      <c r="D613" s="115">
        <v>856</v>
      </c>
      <c r="E613" s="115">
        <v>326</v>
      </c>
      <c r="F613" s="115">
        <v>40</v>
      </c>
      <c r="G613" s="115">
        <v>3150</v>
      </c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 ht="14.4">
      <c r="A614" s="111">
        <v>43068</v>
      </c>
      <c r="B614" s="3">
        <v>856</v>
      </c>
      <c r="C614" s="3">
        <v>1074</v>
      </c>
      <c r="D614" s="115">
        <v>852</v>
      </c>
      <c r="E614" s="115">
        <v>326</v>
      </c>
      <c r="F614" s="115">
        <v>41</v>
      </c>
      <c r="G614" s="115">
        <v>3149</v>
      </c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ht="14.4">
      <c r="A615" s="111">
        <v>43069</v>
      </c>
      <c r="B615" s="3">
        <v>859</v>
      </c>
      <c r="C615" s="3">
        <v>1078</v>
      </c>
      <c r="D615" s="115">
        <v>804</v>
      </c>
      <c r="E615" s="115">
        <v>319</v>
      </c>
      <c r="F615" s="115">
        <v>40</v>
      </c>
      <c r="G615" s="115">
        <v>3099</v>
      </c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ht="14.4">
      <c r="A616" s="111">
        <v>43070</v>
      </c>
      <c r="B616" s="3">
        <v>856</v>
      </c>
      <c r="C616" s="3">
        <v>1069</v>
      </c>
      <c r="D616" s="115">
        <v>781</v>
      </c>
      <c r="E616" s="115">
        <v>317</v>
      </c>
      <c r="F616" s="115">
        <v>39</v>
      </c>
      <c r="G616" s="115">
        <v>3062</v>
      </c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 ht="14.4">
      <c r="A617" s="111">
        <v>43071</v>
      </c>
      <c r="B617" s="3">
        <v>865</v>
      </c>
      <c r="C617" s="3">
        <v>1074</v>
      </c>
      <c r="D617" s="115">
        <v>777</v>
      </c>
      <c r="E617" s="115">
        <v>311</v>
      </c>
      <c r="F617" s="115">
        <v>39</v>
      </c>
      <c r="G617" s="115">
        <v>3066</v>
      </c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ht="14.4">
      <c r="A618" s="111">
        <v>43072</v>
      </c>
      <c r="B618" s="3">
        <v>823</v>
      </c>
      <c r="C618" s="3">
        <v>1045</v>
      </c>
      <c r="D618" s="115">
        <v>744</v>
      </c>
      <c r="E618" s="115">
        <v>306</v>
      </c>
      <c r="F618" s="115">
        <v>39</v>
      </c>
      <c r="G618" s="115">
        <v>2957</v>
      </c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ht="14.4">
      <c r="A619" s="111">
        <v>43073</v>
      </c>
      <c r="B619" s="3">
        <v>840</v>
      </c>
      <c r="C619" s="3">
        <v>1058</v>
      </c>
      <c r="D619" s="115">
        <v>792</v>
      </c>
      <c r="E619" s="115">
        <v>316</v>
      </c>
      <c r="F619" s="115">
        <v>40</v>
      </c>
      <c r="G619" s="115">
        <v>3046</v>
      </c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ht="14.4">
      <c r="A620" s="111">
        <v>43074</v>
      </c>
      <c r="B620" s="3">
        <v>840</v>
      </c>
      <c r="C620" s="3">
        <v>981</v>
      </c>
      <c r="D620" s="115">
        <v>824</v>
      </c>
      <c r="E620" s="115">
        <v>320</v>
      </c>
      <c r="F620" s="115">
        <v>41</v>
      </c>
      <c r="G620" s="115">
        <v>3006</v>
      </c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spans="1:31" ht="14.4">
      <c r="A621" s="111">
        <v>43075</v>
      </c>
      <c r="B621" s="3">
        <v>835</v>
      </c>
      <c r="C621" s="3">
        <v>962</v>
      </c>
      <c r="D621" s="115">
        <v>840</v>
      </c>
      <c r="E621" s="115">
        <v>327</v>
      </c>
      <c r="F621" s="115">
        <v>41</v>
      </c>
      <c r="G621" s="115">
        <v>3005</v>
      </c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ht="14.4">
      <c r="A622" s="111">
        <v>43076</v>
      </c>
      <c r="B622" s="3">
        <v>845</v>
      </c>
      <c r="C622" s="3">
        <v>1011</v>
      </c>
      <c r="D622" s="115">
        <v>857</v>
      </c>
      <c r="E622" s="115">
        <v>325</v>
      </c>
      <c r="F622" s="115">
        <v>41</v>
      </c>
      <c r="G622" s="115">
        <v>3080</v>
      </c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ht="14.4">
      <c r="A623" s="111">
        <v>43077</v>
      </c>
      <c r="B623" s="3">
        <v>902</v>
      </c>
      <c r="C623" s="3">
        <v>1036</v>
      </c>
      <c r="D623" s="115">
        <v>868</v>
      </c>
      <c r="E623" s="115">
        <v>320</v>
      </c>
      <c r="F623" s="115">
        <v>41</v>
      </c>
      <c r="G623" s="115">
        <v>3168</v>
      </c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 ht="14.4">
      <c r="A624" s="111">
        <v>43078</v>
      </c>
      <c r="B624" s="3">
        <v>851</v>
      </c>
      <c r="C624" s="3">
        <v>1036</v>
      </c>
      <c r="D624" s="115">
        <v>865</v>
      </c>
      <c r="E624" s="115">
        <v>320</v>
      </c>
      <c r="F624" s="115">
        <v>41</v>
      </c>
      <c r="G624" s="115">
        <v>3114</v>
      </c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ht="14.4">
      <c r="A625" s="111">
        <v>43079</v>
      </c>
      <c r="B625" s="3">
        <v>837</v>
      </c>
      <c r="C625" s="3">
        <v>1026</v>
      </c>
      <c r="D625" s="115">
        <v>828</v>
      </c>
      <c r="E625" s="115">
        <v>318</v>
      </c>
      <c r="F625" s="115">
        <v>38</v>
      </c>
      <c r="G625" s="115">
        <v>3047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ht="14.4">
      <c r="A626" s="111">
        <v>43080</v>
      </c>
      <c r="B626" s="3">
        <v>810</v>
      </c>
      <c r="C626" s="3">
        <v>1055</v>
      </c>
      <c r="D626" s="115">
        <v>869</v>
      </c>
      <c r="E626" s="115">
        <v>324</v>
      </c>
      <c r="F626" s="115">
        <v>40</v>
      </c>
      <c r="G626" s="115">
        <v>3099</v>
      </c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1:31" ht="14.4">
      <c r="A627" s="111">
        <v>43081</v>
      </c>
      <c r="B627" s="3">
        <v>769</v>
      </c>
      <c r="C627" s="3">
        <v>1045</v>
      </c>
      <c r="D627" s="115">
        <v>886</v>
      </c>
      <c r="E627" s="115">
        <v>327</v>
      </c>
      <c r="F627" s="115">
        <v>41</v>
      </c>
      <c r="G627" s="115">
        <v>3068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 ht="14.4">
      <c r="A628" s="111">
        <v>43082</v>
      </c>
      <c r="B628" s="3">
        <v>843</v>
      </c>
      <c r="C628" s="3">
        <v>1062</v>
      </c>
      <c r="D628" s="115">
        <v>900</v>
      </c>
      <c r="E628" s="115">
        <v>328</v>
      </c>
      <c r="F628" s="115">
        <v>43</v>
      </c>
      <c r="G628" s="115">
        <v>3175</v>
      </c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ht="14.4">
      <c r="A629" s="111">
        <v>43083</v>
      </c>
      <c r="B629" s="3">
        <v>845</v>
      </c>
      <c r="C629" s="3">
        <v>1055</v>
      </c>
      <c r="D629" s="115">
        <v>910</v>
      </c>
      <c r="E629" s="115">
        <v>331</v>
      </c>
      <c r="F629" s="115">
        <v>42</v>
      </c>
      <c r="G629" s="115">
        <v>3182</v>
      </c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ht="14.4">
      <c r="A630" s="111">
        <v>43084</v>
      </c>
      <c r="B630" s="3">
        <v>851</v>
      </c>
      <c r="C630" s="3">
        <v>1063</v>
      </c>
      <c r="D630" s="115">
        <v>897</v>
      </c>
      <c r="E630" s="115">
        <v>332</v>
      </c>
      <c r="F630" s="115">
        <v>41</v>
      </c>
      <c r="G630" s="115">
        <v>3185</v>
      </c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 ht="14.4">
      <c r="A631" s="111">
        <v>43085</v>
      </c>
      <c r="B631" s="3">
        <v>866</v>
      </c>
      <c r="C631" s="3">
        <v>1056</v>
      </c>
      <c r="D631" s="115">
        <v>874</v>
      </c>
      <c r="E631" s="115">
        <v>331</v>
      </c>
      <c r="F631" s="115">
        <v>42</v>
      </c>
      <c r="G631" s="115">
        <v>3169</v>
      </c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 ht="14.4">
      <c r="A632" s="111">
        <v>43086</v>
      </c>
      <c r="B632" s="3">
        <v>858</v>
      </c>
      <c r="C632" s="3">
        <v>1045</v>
      </c>
      <c r="D632" s="115">
        <v>834</v>
      </c>
      <c r="E632" s="115">
        <v>323</v>
      </c>
      <c r="F632" s="115">
        <v>39</v>
      </c>
      <c r="G632" s="115">
        <v>3100</v>
      </c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ht="14.4">
      <c r="A633" s="111">
        <v>43087</v>
      </c>
      <c r="B633" s="3">
        <v>865</v>
      </c>
      <c r="C633" s="3">
        <v>1065</v>
      </c>
      <c r="D633" s="115">
        <v>876</v>
      </c>
      <c r="E633" s="115">
        <v>325</v>
      </c>
      <c r="F633" s="115">
        <v>40</v>
      </c>
      <c r="G633" s="115">
        <v>3172</v>
      </c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ht="14.4">
      <c r="A634" s="111">
        <v>43088</v>
      </c>
      <c r="B634" s="3">
        <v>890</v>
      </c>
      <c r="C634" s="3">
        <v>1054</v>
      </c>
      <c r="D634" s="115">
        <v>881</v>
      </c>
      <c r="E634" s="115">
        <v>328</v>
      </c>
      <c r="F634" s="115">
        <v>42</v>
      </c>
      <c r="G634" s="115">
        <v>3194</v>
      </c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 ht="14.4">
      <c r="A635" s="111">
        <v>43089</v>
      </c>
      <c r="B635" s="3">
        <v>904</v>
      </c>
      <c r="C635" s="3">
        <v>1060</v>
      </c>
      <c r="D635" s="115">
        <v>885</v>
      </c>
      <c r="E635" s="115">
        <v>326</v>
      </c>
      <c r="F635" s="115">
        <v>42</v>
      </c>
      <c r="G635" s="115">
        <v>3217</v>
      </c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ht="14.4">
      <c r="A636" s="111">
        <v>43090</v>
      </c>
      <c r="B636" s="3">
        <v>905</v>
      </c>
      <c r="C636" s="3">
        <v>1062</v>
      </c>
      <c r="D636" s="115">
        <v>893</v>
      </c>
      <c r="E636" s="115">
        <v>326</v>
      </c>
      <c r="F636" s="115">
        <v>42</v>
      </c>
      <c r="G636" s="115">
        <v>3229</v>
      </c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ht="14.4">
      <c r="A637" s="111">
        <v>43091</v>
      </c>
      <c r="B637" s="3">
        <v>910</v>
      </c>
      <c r="C637" s="3">
        <v>1066</v>
      </c>
      <c r="D637" s="115">
        <v>893</v>
      </c>
      <c r="E637" s="115">
        <v>327</v>
      </c>
      <c r="F637" s="115">
        <v>42</v>
      </c>
      <c r="G637" s="115">
        <v>3238</v>
      </c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 ht="14.4">
      <c r="A638" s="111">
        <v>43092</v>
      </c>
      <c r="B638" s="3">
        <v>897</v>
      </c>
      <c r="C638" s="3">
        <v>1061</v>
      </c>
      <c r="D638" s="115">
        <v>882</v>
      </c>
      <c r="E638" s="115">
        <v>325</v>
      </c>
      <c r="F638" s="115">
        <v>42</v>
      </c>
      <c r="G638" s="115">
        <v>3207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ht="14.4">
      <c r="A639" s="111">
        <v>43093</v>
      </c>
      <c r="B639" s="3">
        <v>879</v>
      </c>
      <c r="C639" s="3">
        <v>1039</v>
      </c>
      <c r="D639" s="115">
        <v>835</v>
      </c>
      <c r="E639" s="115">
        <v>320</v>
      </c>
      <c r="F639" s="115">
        <v>42</v>
      </c>
      <c r="G639" s="115">
        <v>3116</v>
      </c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ht="14.4">
      <c r="A640" s="111">
        <v>43094</v>
      </c>
      <c r="B640" s="3">
        <v>889</v>
      </c>
      <c r="C640" s="3">
        <v>1055</v>
      </c>
      <c r="D640" s="115">
        <v>855</v>
      </c>
      <c r="E640" s="115">
        <v>323</v>
      </c>
      <c r="F640" s="115">
        <v>41</v>
      </c>
      <c r="G640" s="115">
        <v>3164</v>
      </c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spans="1:31" ht="14.4">
      <c r="A641" s="111">
        <v>43095</v>
      </c>
      <c r="B641" s="3">
        <v>921</v>
      </c>
      <c r="C641" s="3">
        <v>1070</v>
      </c>
      <c r="D641" s="115">
        <v>885</v>
      </c>
      <c r="E641" s="115">
        <v>322</v>
      </c>
      <c r="F641" s="115">
        <v>41</v>
      </c>
      <c r="G641" s="115">
        <v>3238</v>
      </c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 ht="14.4">
      <c r="A642" s="111">
        <v>43096</v>
      </c>
      <c r="B642" s="3">
        <v>922</v>
      </c>
      <c r="C642" s="3">
        <v>1056</v>
      </c>
      <c r="D642" s="115">
        <v>896</v>
      </c>
      <c r="E642" s="115">
        <v>327</v>
      </c>
      <c r="F642" s="115">
        <v>41</v>
      </c>
      <c r="G642" s="115">
        <v>3242</v>
      </c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ht="14.4">
      <c r="A643" s="111">
        <v>43097</v>
      </c>
      <c r="B643" s="3">
        <v>915</v>
      </c>
      <c r="C643" s="3">
        <v>1060</v>
      </c>
      <c r="D643" s="115">
        <v>889</v>
      </c>
      <c r="E643" s="115">
        <v>325</v>
      </c>
      <c r="F643" s="115">
        <v>41</v>
      </c>
      <c r="G643" s="115">
        <v>3230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 ht="14.4">
      <c r="A644" s="111">
        <v>43098</v>
      </c>
      <c r="B644" s="3">
        <v>911</v>
      </c>
      <c r="C644" s="3">
        <v>1045</v>
      </c>
      <c r="D644" s="115">
        <v>912</v>
      </c>
      <c r="E644" s="115">
        <v>322</v>
      </c>
      <c r="F644" s="115">
        <v>42</v>
      </c>
      <c r="G644" s="115">
        <v>3232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spans="1:31" ht="14.4">
      <c r="A645" s="111">
        <v>43099</v>
      </c>
      <c r="B645" s="3">
        <v>898</v>
      </c>
      <c r="C645" s="3">
        <v>1051</v>
      </c>
      <c r="D645" s="115">
        <v>917</v>
      </c>
      <c r="E645" s="115">
        <v>317</v>
      </c>
      <c r="F645" s="115">
        <v>41</v>
      </c>
      <c r="G645" s="115">
        <v>3224</v>
      </c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ht="14.4">
      <c r="A646" s="111">
        <v>43100</v>
      </c>
      <c r="B646" s="3">
        <v>864</v>
      </c>
      <c r="C646" s="3">
        <v>1016</v>
      </c>
      <c r="D646" s="115">
        <v>882</v>
      </c>
      <c r="E646" s="115">
        <v>314</v>
      </c>
      <c r="F646" s="115">
        <v>40</v>
      </c>
      <c r="G646" s="115">
        <v>3116</v>
      </c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ht="14.4">
      <c r="A647" s="111">
        <v>43101</v>
      </c>
      <c r="B647" s="3">
        <v>874</v>
      </c>
      <c r="C647" s="3">
        <v>1004</v>
      </c>
      <c r="D647" s="115">
        <v>883</v>
      </c>
      <c r="E647" s="115">
        <v>322</v>
      </c>
      <c r="F647" s="115">
        <v>39</v>
      </c>
      <c r="G647" s="115">
        <v>3123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spans="1:31" ht="14.4">
      <c r="A648" s="111">
        <v>43102</v>
      </c>
      <c r="B648" s="3">
        <v>888</v>
      </c>
      <c r="C648" s="3">
        <v>1042</v>
      </c>
      <c r="D648" s="115">
        <v>923</v>
      </c>
      <c r="E648" s="115">
        <v>314</v>
      </c>
      <c r="F648" s="115">
        <v>41</v>
      </c>
      <c r="G648" s="115">
        <v>3209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spans="1:31" ht="14.4">
      <c r="A649" s="111">
        <v>43103</v>
      </c>
      <c r="B649" s="3">
        <v>917</v>
      </c>
      <c r="C649" s="3">
        <v>1068</v>
      </c>
      <c r="D649" s="115">
        <v>933</v>
      </c>
      <c r="E649" s="115">
        <v>325</v>
      </c>
      <c r="F649" s="115">
        <v>41</v>
      </c>
      <c r="G649" s="115">
        <v>3284</v>
      </c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 ht="14.4">
      <c r="A650" s="111">
        <v>43104</v>
      </c>
      <c r="B650" s="3">
        <v>918</v>
      </c>
      <c r="C650" s="3">
        <v>1045</v>
      </c>
      <c r="D650" s="115">
        <v>929</v>
      </c>
      <c r="E650" s="115">
        <v>328</v>
      </c>
      <c r="F650" s="115">
        <v>41</v>
      </c>
      <c r="G650" s="115">
        <v>3261</v>
      </c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ht="14.4">
      <c r="A651" s="111">
        <v>43105</v>
      </c>
      <c r="B651" s="3">
        <v>926</v>
      </c>
      <c r="C651" s="3">
        <v>1049</v>
      </c>
      <c r="D651" s="115">
        <v>930</v>
      </c>
      <c r="E651" s="115">
        <v>327</v>
      </c>
      <c r="F651" s="115">
        <v>40</v>
      </c>
      <c r="G651" s="115">
        <v>3273</v>
      </c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spans="1:31" ht="14.4">
      <c r="A652" s="111">
        <v>43106</v>
      </c>
      <c r="B652" s="3">
        <v>923</v>
      </c>
      <c r="C652" s="3">
        <v>1044</v>
      </c>
      <c r="D652" s="115">
        <v>912</v>
      </c>
      <c r="E652" s="115">
        <v>327</v>
      </c>
      <c r="F652" s="115">
        <v>42</v>
      </c>
      <c r="G652" s="115">
        <v>3248</v>
      </c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ht="14.4">
      <c r="A653" s="111">
        <v>43107</v>
      </c>
      <c r="B653" s="3">
        <v>893</v>
      </c>
      <c r="C653" s="3">
        <v>1017</v>
      </c>
      <c r="D653" s="115">
        <v>873</v>
      </c>
      <c r="E653" s="115">
        <v>320</v>
      </c>
      <c r="F653" s="115">
        <v>40</v>
      </c>
      <c r="G653" s="115">
        <v>3143</v>
      </c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ht="14.4">
      <c r="A654" s="111">
        <v>43108</v>
      </c>
      <c r="B654" s="3">
        <v>927</v>
      </c>
      <c r="C654" s="3">
        <v>1042</v>
      </c>
      <c r="D654" s="115">
        <v>902</v>
      </c>
      <c r="E654" s="115">
        <v>339</v>
      </c>
      <c r="F654" s="115">
        <v>42</v>
      </c>
      <c r="G654" s="115">
        <v>3252</v>
      </c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spans="1:31" ht="14.4">
      <c r="A655" s="111">
        <v>43109</v>
      </c>
      <c r="B655" s="3">
        <v>945</v>
      </c>
      <c r="C655" s="3">
        <v>1053</v>
      </c>
      <c r="D655" s="115">
        <v>913</v>
      </c>
      <c r="E655" s="115">
        <v>350</v>
      </c>
      <c r="F655" s="115">
        <v>42</v>
      </c>
      <c r="G655" s="115">
        <v>3304</v>
      </c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spans="1:31" ht="14.4">
      <c r="A656" s="111">
        <v>43110</v>
      </c>
      <c r="B656" s="3">
        <v>952</v>
      </c>
      <c r="C656" s="3">
        <v>1059</v>
      </c>
      <c r="D656" s="115">
        <v>906</v>
      </c>
      <c r="E656" s="115">
        <v>353</v>
      </c>
      <c r="F656" s="115">
        <v>43</v>
      </c>
      <c r="G656" s="115">
        <v>3312</v>
      </c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ht="14.4">
      <c r="A657" s="111">
        <v>43111</v>
      </c>
      <c r="B657" s="3">
        <v>945</v>
      </c>
      <c r="C657" s="3">
        <v>1061</v>
      </c>
      <c r="D657" s="115">
        <v>911</v>
      </c>
      <c r="E657" s="115">
        <v>359</v>
      </c>
      <c r="F657" s="115">
        <v>41</v>
      </c>
      <c r="G657" s="115">
        <v>3317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 ht="14.4">
      <c r="A658" s="111">
        <v>43112</v>
      </c>
      <c r="B658" s="3">
        <v>948</v>
      </c>
      <c r="C658" s="3">
        <v>1070</v>
      </c>
      <c r="D658" s="115">
        <v>934</v>
      </c>
      <c r="E658" s="115">
        <v>360</v>
      </c>
      <c r="F658" s="115">
        <v>43</v>
      </c>
      <c r="G658" s="115">
        <v>3356</v>
      </c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spans="1:31" ht="14.4">
      <c r="A659" s="111">
        <v>43113</v>
      </c>
      <c r="B659" s="3">
        <v>934</v>
      </c>
      <c r="C659" s="3">
        <v>1073</v>
      </c>
      <c r="D659" s="115">
        <v>923</v>
      </c>
      <c r="E659" s="115">
        <v>361</v>
      </c>
      <c r="F659" s="115">
        <v>43</v>
      </c>
      <c r="G659" s="115">
        <v>3334</v>
      </c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 ht="14.4">
      <c r="A660" s="111">
        <v>43114</v>
      </c>
      <c r="B660" s="3">
        <v>890</v>
      </c>
      <c r="C660" s="3">
        <v>989</v>
      </c>
      <c r="D660" s="115">
        <v>843</v>
      </c>
      <c r="E660" s="115">
        <v>358</v>
      </c>
      <c r="F660" s="115">
        <v>41</v>
      </c>
      <c r="G660" s="115">
        <v>3122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ht="14.4">
      <c r="A661" s="111">
        <v>43115</v>
      </c>
      <c r="B661" s="3">
        <v>917</v>
      </c>
      <c r="C661" s="3">
        <v>1100</v>
      </c>
      <c r="D661" s="115">
        <v>825</v>
      </c>
      <c r="E661" s="115">
        <v>347</v>
      </c>
      <c r="F661" s="115">
        <v>42</v>
      </c>
      <c r="G661" s="115">
        <v>3230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 ht="14.4">
      <c r="A662" s="111">
        <v>43116</v>
      </c>
      <c r="B662" s="3">
        <v>930.94</v>
      </c>
      <c r="C662" s="3">
        <v>1075</v>
      </c>
      <c r="D662" s="115">
        <v>860</v>
      </c>
      <c r="E662" s="115">
        <v>357</v>
      </c>
      <c r="F662" s="115">
        <v>43</v>
      </c>
      <c r="G662" s="115">
        <v>3244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ht="14.4">
      <c r="A663" s="111">
        <v>43117</v>
      </c>
      <c r="B663" s="3">
        <v>940</v>
      </c>
      <c r="C663" s="3">
        <v>1075</v>
      </c>
      <c r="D663" s="115">
        <v>891</v>
      </c>
      <c r="E663" s="115">
        <v>357</v>
      </c>
      <c r="F663" s="115">
        <v>42</v>
      </c>
      <c r="G663" s="115">
        <v>3305</v>
      </c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 ht="14.4">
      <c r="A664" s="111">
        <v>43118</v>
      </c>
      <c r="B664" s="3">
        <v>931</v>
      </c>
      <c r="C664" s="3">
        <v>1079</v>
      </c>
      <c r="D664" s="115">
        <v>910</v>
      </c>
      <c r="E664" s="115">
        <v>353</v>
      </c>
      <c r="F664" s="115">
        <v>42</v>
      </c>
      <c r="G664" s="115">
        <v>3315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 ht="14.4">
      <c r="A665" s="111">
        <v>43119</v>
      </c>
      <c r="B665" s="3">
        <v>937</v>
      </c>
      <c r="C665" s="3">
        <v>1069</v>
      </c>
      <c r="D665" s="115">
        <v>904</v>
      </c>
      <c r="E665" s="115">
        <v>356</v>
      </c>
      <c r="F665" s="115">
        <v>41</v>
      </c>
      <c r="G665" s="115">
        <v>3307</v>
      </c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ht="14.4">
      <c r="A666" s="111">
        <v>43120</v>
      </c>
      <c r="B666" s="3">
        <v>931</v>
      </c>
      <c r="C666" s="3">
        <v>1072</v>
      </c>
      <c r="D666" s="115">
        <v>909</v>
      </c>
      <c r="E666" s="115">
        <v>354</v>
      </c>
      <c r="F666" s="115">
        <v>41</v>
      </c>
      <c r="G666" s="115">
        <v>3307</v>
      </c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 ht="14.4">
      <c r="A667" s="111">
        <v>43121</v>
      </c>
      <c r="B667" s="3">
        <v>899</v>
      </c>
      <c r="C667" s="3">
        <v>1041</v>
      </c>
      <c r="D667" s="115">
        <v>865</v>
      </c>
      <c r="E667" s="115">
        <v>344</v>
      </c>
      <c r="F667" s="115">
        <v>41</v>
      </c>
      <c r="G667" s="115">
        <v>3190</v>
      </c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ht="14.4">
      <c r="A668" s="111">
        <v>43122</v>
      </c>
      <c r="B668" s="3">
        <v>916</v>
      </c>
      <c r="C668" s="3">
        <v>1064</v>
      </c>
      <c r="D668" s="115">
        <v>901</v>
      </c>
      <c r="E668" s="115">
        <v>355</v>
      </c>
      <c r="F668" s="115">
        <v>41</v>
      </c>
      <c r="G668" s="115">
        <v>3277</v>
      </c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 ht="14.4">
      <c r="A669" s="111">
        <v>43123</v>
      </c>
      <c r="B669" s="3">
        <v>876</v>
      </c>
      <c r="C669" s="3">
        <v>1065</v>
      </c>
      <c r="D669" s="115">
        <v>920</v>
      </c>
      <c r="E669" s="115">
        <v>356</v>
      </c>
      <c r="F669" s="115">
        <v>41</v>
      </c>
      <c r="G669" s="115">
        <v>3258</v>
      </c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 ht="14.4">
      <c r="A670" s="111">
        <v>43124</v>
      </c>
      <c r="B670" s="3">
        <v>870</v>
      </c>
      <c r="C670" s="3">
        <v>1047</v>
      </c>
      <c r="D670" s="115">
        <v>924</v>
      </c>
      <c r="E670" s="115">
        <v>351</v>
      </c>
      <c r="F670" s="115">
        <v>40</v>
      </c>
      <c r="G670" s="115">
        <v>3233</v>
      </c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 ht="14.4">
      <c r="A671" s="111">
        <v>43125</v>
      </c>
      <c r="B671" s="3">
        <v>900</v>
      </c>
      <c r="C671" s="3">
        <v>1049</v>
      </c>
      <c r="D671" s="115">
        <v>916</v>
      </c>
      <c r="E671" s="115">
        <v>346</v>
      </c>
      <c r="F671" s="115">
        <v>40</v>
      </c>
      <c r="G671" s="115">
        <v>3251</v>
      </c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spans="1:31" ht="14.4">
      <c r="A672" s="111">
        <v>43126</v>
      </c>
      <c r="B672" s="3">
        <v>863</v>
      </c>
      <c r="C672" s="3">
        <v>976</v>
      </c>
      <c r="D672" s="115">
        <v>878</v>
      </c>
      <c r="E672" s="115">
        <v>348</v>
      </c>
      <c r="F672" s="115">
        <v>39</v>
      </c>
      <c r="G672" s="115">
        <v>3105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 ht="14.4">
      <c r="A673" s="111">
        <v>43127</v>
      </c>
      <c r="B673" s="3">
        <v>892</v>
      </c>
      <c r="C673" s="3">
        <v>1017</v>
      </c>
      <c r="D673" s="115">
        <v>900</v>
      </c>
      <c r="E673" s="115">
        <v>343</v>
      </c>
      <c r="F673" s="115">
        <v>40</v>
      </c>
      <c r="G673" s="115">
        <v>3191</v>
      </c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ht="14.4">
      <c r="A674" s="111">
        <v>43128</v>
      </c>
      <c r="B674" s="3">
        <v>876</v>
      </c>
      <c r="C674" s="3">
        <v>1019</v>
      </c>
      <c r="D674" s="115">
        <v>872</v>
      </c>
      <c r="E674" s="115">
        <v>345</v>
      </c>
      <c r="F674" s="115">
        <v>39</v>
      </c>
      <c r="G674" s="115">
        <v>3151</v>
      </c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 ht="14.4">
      <c r="A675" s="111">
        <v>43129</v>
      </c>
      <c r="B675" s="3">
        <v>904</v>
      </c>
      <c r="C675" s="3">
        <v>1047</v>
      </c>
      <c r="D675" s="115">
        <v>905</v>
      </c>
      <c r="E675" s="115">
        <v>347</v>
      </c>
      <c r="F675" s="115">
        <v>43</v>
      </c>
      <c r="G675" s="115">
        <v>3243</v>
      </c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spans="1:31" ht="14.4">
      <c r="A676" s="111">
        <v>43130</v>
      </c>
      <c r="B676" s="3">
        <v>902</v>
      </c>
      <c r="C676" s="3">
        <v>1058</v>
      </c>
      <c r="D676" s="115">
        <v>921</v>
      </c>
      <c r="E676" s="115">
        <v>349</v>
      </c>
      <c r="F676" s="115">
        <v>40</v>
      </c>
      <c r="G676" s="115">
        <v>3270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 ht="14.4">
      <c r="A677" s="111">
        <v>43131</v>
      </c>
      <c r="B677" s="3">
        <v>909</v>
      </c>
      <c r="C677" s="3">
        <v>1047</v>
      </c>
      <c r="D677" s="115">
        <v>926</v>
      </c>
      <c r="E677" s="115">
        <v>353</v>
      </c>
      <c r="F677" s="115">
        <v>42</v>
      </c>
      <c r="G677" s="115">
        <v>3277</v>
      </c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ht="14.4">
      <c r="A678" s="111">
        <v>43132</v>
      </c>
      <c r="B678" s="3">
        <v>907</v>
      </c>
      <c r="C678" s="3">
        <v>1055</v>
      </c>
      <c r="D678" s="115">
        <v>914</v>
      </c>
      <c r="E678" s="115">
        <v>356</v>
      </c>
      <c r="F678" s="115">
        <v>42</v>
      </c>
      <c r="G678" s="115">
        <v>3274</v>
      </c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spans="1:31" ht="14.4">
      <c r="A679" s="111">
        <v>43133</v>
      </c>
      <c r="B679" s="3">
        <v>909</v>
      </c>
      <c r="C679" s="3">
        <v>1058</v>
      </c>
      <c r="D679" s="115">
        <v>923</v>
      </c>
      <c r="E679" s="115">
        <v>359</v>
      </c>
      <c r="F679" s="115">
        <v>42</v>
      </c>
      <c r="G679" s="115">
        <v>3291</v>
      </c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 ht="14.4">
      <c r="A680" s="111">
        <v>43134</v>
      </c>
      <c r="B680" s="3">
        <v>910</v>
      </c>
      <c r="C680" s="3">
        <v>1063</v>
      </c>
      <c r="D680" s="115">
        <v>912</v>
      </c>
      <c r="E680" s="115">
        <v>359</v>
      </c>
      <c r="F680" s="115">
        <v>42</v>
      </c>
      <c r="G680" s="115">
        <v>3286</v>
      </c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 ht="14.4">
      <c r="A681" s="111">
        <v>43135</v>
      </c>
      <c r="B681" s="3">
        <v>886</v>
      </c>
      <c r="C681" s="3">
        <v>1030</v>
      </c>
      <c r="D681" s="115">
        <v>862</v>
      </c>
      <c r="E681" s="115">
        <v>352</v>
      </c>
      <c r="F681" s="115">
        <v>41</v>
      </c>
      <c r="G681" s="115">
        <v>3171</v>
      </c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ht="14.4">
      <c r="A682" s="111">
        <v>43136</v>
      </c>
      <c r="B682" s="3">
        <v>910</v>
      </c>
      <c r="C682" s="3">
        <v>1048</v>
      </c>
      <c r="D682" s="115">
        <v>905</v>
      </c>
      <c r="E682" s="115">
        <v>354</v>
      </c>
      <c r="F682" s="115">
        <v>41</v>
      </c>
      <c r="G682" s="115">
        <v>3258</v>
      </c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spans="1:31" ht="14.4">
      <c r="A683" s="111">
        <v>43137</v>
      </c>
      <c r="B683" s="3">
        <v>921</v>
      </c>
      <c r="C683" s="3">
        <v>1056</v>
      </c>
      <c r="D683" s="115">
        <v>932</v>
      </c>
      <c r="E683" s="115">
        <v>357</v>
      </c>
      <c r="F683" s="115">
        <v>42</v>
      </c>
      <c r="G683" s="115">
        <v>3308</v>
      </c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 ht="14.4">
      <c r="A684" s="111">
        <v>43138</v>
      </c>
      <c r="B684" s="3">
        <v>919</v>
      </c>
      <c r="C684" s="3">
        <v>1048</v>
      </c>
      <c r="D684" s="115">
        <v>930</v>
      </c>
      <c r="E684" s="115">
        <v>363</v>
      </c>
      <c r="F684" s="115">
        <v>43</v>
      </c>
      <c r="G684" s="115">
        <v>3302</v>
      </c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ht="14.4">
      <c r="A685" s="111">
        <v>43139</v>
      </c>
      <c r="B685" s="3">
        <v>926</v>
      </c>
      <c r="C685" s="3">
        <v>1054</v>
      </c>
      <c r="D685" s="115">
        <v>907</v>
      </c>
      <c r="E685" s="115">
        <v>361</v>
      </c>
      <c r="F685" s="115">
        <v>41</v>
      </c>
      <c r="G685" s="115">
        <v>3290</v>
      </c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ht="14.4">
      <c r="A686" s="111">
        <v>43140</v>
      </c>
      <c r="B686" s="3">
        <v>946</v>
      </c>
      <c r="C686" s="3">
        <v>1042</v>
      </c>
      <c r="D686" s="115">
        <v>931</v>
      </c>
      <c r="E686" s="115">
        <v>360</v>
      </c>
      <c r="F686" s="115">
        <v>41</v>
      </c>
      <c r="G686" s="115">
        <v>3319</v>
      </c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 ht="14.4">
      <c r="A687" s="111">
        <v>43141</v>
      </c>
      <c r="B687" s="3">
        <v>941</v>
      </c>
      <c r="C687" s="3">
        <v>1042</v>
      </c>
      <c r="D687" s="115">
        <v>924</v>
      </c>
      <c r="E687" s="115">
        <v>362</v>
      </c>
      <c r="F687" s="115">
        <v>41</v>
      </c>
      <c r="G687" s="115">
        <v>3309</v>
      </c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ht="14.4">
      <c r="A688" s="111">
        <v>43142</v>
      </c>
      <c r="B688" s="3">
        <v>853</v>
      </c>
      <c r="C688" s="3">
        <v>970</v>
      </c>
      <c r="D688" s="115">
        <v>881</v>
      </c>
      <c r="E688" s="115">
        <v>351</v>
      </c>
      <c r="F688" s="115">
        <v>38</v>
      </c>
      <c r="G688" s="115">
        <v>3093</v>
      </c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 ht="14.4">
      <c r="A689" s="111">
        <v>43143</v>
      </c>
      <c r="B689" s="3">
        <v>820</v>
      </c>
      <c r="C689" s="3">
        <v>959</v>
      </c>
      <c r="D689" s="115">
        <v>928</v>
      </c>
      <c r="E689" s="115">
        <v>357</v>
      </c>
      <c r="F689" s="115">
        <v>40</v>
      </c>
      <c r="G689" s="115">
        <v>3104</v>
      </c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ht="14.4">
      <c r="A690" s="111">
        <v>43144</v>
      </c>
      <c r="B690" s="3">
        <v>847</v>
      </c>
      <c r="C690" s="3">
        <v>964</v>
      </c>
      <c r="D690" s="115">
        <v>947</v>
      </c>
      <c r="E690" s="115">
        <v>358</v>
      </c>
      <c r="F690" s="115">
        <v>41</v>
      </c>
      <c r="G690" s="115">
        <v>3157</v>
      </c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ht="14.4">
      <c r="A691" s="111">
        <v>43145</v>
      </c>
      <c r="B691" s="3">
        <v>870</v>
      </c>
      <c r="C691" s="3">
        <v>969</v>
      </c>
      <c r="D691" s="115">
        <v>941</v>
      </c>
      <c r="E691" s="115">
        <v>356</v>
      </c>
      <c r="F691" s="115">
        <v>41</v>
      </c>
      <c r="G691" s="115">
        <v>3177</v>
      </c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 ht="14.4">
      <c r="A692" s="111">
        <v>43146</v>
      </c>
      <c r="B692" s="3">
        <v>877</v>
      </c>
      <c r="C692" s="3">
        <v>1007</v>
      </c>
      <c r="D692" s="115">
        <v>951</v>
      </c>
      <c r="E692" s="115">
        <v>360</v>
      </c>
      <c r="F692" s="115">
        <v>40</v>
      </c>
      <c r="G692" s="115">
        <v>3236</v>
      </c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 ht="14.4">
      <c r="A693" s="111">
        <v>43147</v>
      </c>
      <c r="B693" s="3">
        <v>902</v>
      </c>
      <c r="C693" s="3">
        <v>1023</v>
      </c>
      <c r="D693" s="115">
        <v>973</v>
      </c>
      <c r="E693" s="115">
        <v>351</v>
      </c>
      <c r="F693" s="115">
        <v>41</v>
      </c>
      <c r="G693" s="115">
        <v>3289</v>
      </c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 ht="14.4">
      <c r="A694" s="111">
        <v>43148</v>
      </c>
      <c r="B694" s="3">
        <v>895</v>
      </c>
      <c r="C694" s="3">
        <v>1026</v>
      </c>
      <c r="D694" s="115">
        <v>967</v>
      </c>
      <c r="E694" s="115">
        <v>353</v>
      </c>
      <c r="F694" s="115">
        <v>40</v>
      </c>
      <c r="G694" s="115">
        <v>3282</v>
      </c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ht="14.4">
      <c r="A695" s="111">
        <v>43149</v>
      </c>
      <c r="B695" s="3">
        <v>864</v>
      </c>
      <c r="C695" s="3">
        <v>1005</v>
      </c>
      <c r="D695" s="115">
        <v>928</v>
      </c>
      <c r="E695" s="115">
        <v>353</v>
      </c>
      <c r="F695" s="115">
        <v>39</v>
      </c>
      <c r="G695" s="115">
        <v>3189</v>
      </c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 ht="14.4">
      <c r="A696" s="111">
        <v>43150</v>
      </c>
      <c r="B696" s="3">
        <v>879</v>
      </c>
      <c r="C696" s="3">
        <v>1034</v>
      </c>
      <c r="D696" s="115">
        <v>967</v>
      </c>
      <c r="E696" s="115">
        <v>360</v>
      </c>
      <c r="F696" s="115">
        <v>41</v>
      </c>
      <c r="G696" s="115">
        <v>3280</v>
      </c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 ht="14.4">
      <c r="A697" s="111">
        <v>43151</v>
      </c>
      <c r="B697" s="3">
        <v>901</v>
      </c>
      <c r="C697" s="3">
        <v>1054</v>
      </c>
      <c r="D697" s="115">
        <v>987</v>
      </c>
      <c r="E697" s="115">
        <v>367</v>
      </c>
      <c r="F697" s="115">
        <v>41</v>
      </c>
      <c r="G697" s="115">
        <v>3350</v>
      </c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ht="14.4">
      <c r="A698" s="111">
        <v>43152</v>
      </c>
      <c r="B698" s="3">
        <v>898</v>
      </c>
      <c r="C698" s="3">
        <v>1057</v>
      </c>
      <c r="D698" s="115">
        <v>989</v>
      </c>
      <c r="E698" s="115">
        <v>368</v>
      </c>
      <c r="F698" s="115">
        <v>42</v>
      </c>
      <c r="G698" s="115">
        <v>3354</v>
      </c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ht="14.4">
      <c r="A699" s="111">
        <v>43153</v>
      </c>
      <c r="B699" s="3">
        <v>907</v>
      </c>
      <c r="C699" s="3">
        <v>1077</v>
      </c>
      <c r="D699" s="115">
        <v>994</v>
      </c>
      <c r="E699" s="115">
        <v>364</v>
      </c>
      <c r="F699" s="115">
        <v>41</v>
      </c>
      <c r="G699" s="115">
        <v>3384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spans="1:31" ht="14.4">
      <c r="A700" s="111">
        <v>43154</v>
      </c>
      <c r="B700" s="3">
        <v>901</v>
      </c>
      <c r="C700" s="3">
        <v>1075</v>
      </c>
      <c r="D700" s="115">
        <v>1002</v>
      </c>
      <c r="E700" s="115">
        <v>370</v>
      </c>
      <c r="F700" s="115">
        <v>41</v>
      </c>
      <c r="G700" s="115">
        <v>3389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ht="14.4">
      <c r="A701" s="111">
        <v>43155</v>
      </c>
      <c r="B701" s="3">
        <v>886</v>
      </c>
      <c r="C701" s="3">
        <v>1076</v>
      </c>
      <c r="D701" s="115">
        <v>987</v>
      </c>
      <c r="E701" s="115">
        <v>369</v>
      </c>
      <c r="F701" s="115">
        <v>40</v>
      </c>
      <c r="G701" s="115">
        <v>3359</v>
      </c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ht="14.4">
      <c r="A702" s="111">
        <v>43156</v>
      </c>
      <c r="B702" s="3">
        <v>859</v>
      </c>
      <c r="C702" s="3">
        <v>1107</v>
      </c>
      <c r="D702" s="115">
        <v>950</v>
      </c>
      <c r="E702" s="115">
        <v>356</v>
      </c>
      <c r="F702" s="115">
        <v>40</v>
      </c>
      <c r="G702" s="115">
        <v>3311</v>
      </c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spans="1:31" ht="14.4">
      <c r="A703" s="111">
        <v>43157</v>
      </c>
      <c r="B703" s="3">
        <v>899</v>
      </c>
      <c r="C703" s="3">
        <v>1082</v>
      </c>
      <c r="D703" s="115">
        <v>985</v>
      </c>
      <c r="E703" s="115">
        <v>357</v>
      </c>
      <c r="F703" s="115">
        <v>38</v>
      </c>
      <c r="G703" s="115">
        <v>3362</v>
      </c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 ht="14.4">
      <c r="A704" s="111">
        <v>43158</v>
      </c>
      <c r="B704" s="3">
        <v>917</v>
      </c>
      <c r="C704" s="3">
        <v>1098</v>
      </c>
      <c r="D704" s="115">
        <v>1001</v>
      </c>
      <c r="E704" s="115">
        <v>373</v>
      </c>
      <c r="F704" s="115">
        <v>39</v>
      </c>
      <c r="G704" s="115">
        <v>3428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 ht="14.4">
      <c r="A705" s="111">
        <v>43159</v>
      </c>
      <c r="B705" s="3">
        <v>922</v>
      </c>
      <c r="C705" s="3">
        <v>1106</v>
      </c>
      <c r="D705" s="115">
        <v>1012</v>
      </c>
      <c r="E705" s="115">
        <v>380</v>
      </c>
      <c r="F705" s="115">
        <v>40</v>
      </c>
      <c r="G705" s="115">
        <v>3460</v>
      </c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ht="14.4">
      <c r="A706" s="111">
        <v>43160</v>
      </c>
      <c r="B706" s="3">
        <v>921</v>
      </c>
      <c r="C706" s="3">
        <v>1086</v>
      </c>
      <c r="D706" s="115">
        <v>1014</v>
      </c>
      <c r="E706" s="115">
        <v>366</v>
      </c>
      <c r="F706" s="115">
        <v>40</v>
      </c>
      <c r="G706" s="115">
        <v>3426</v>
      </c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ht="14.4">
      <c r="A707" s="111">
        <v>43161</v>
      </c>
      <c r="B707" s="3">
        <v>805</v>
      </c>
      <c r="C707" s="3">
        <v>938</v>
      </c>
      <c r="D707" s="115">
        <v>987</v>
      </c>
      <c r="E707" s="115">
        <v>356</v>
      </c>
      <c r="F707" s="115">
        <v>38</v>
      </c>
      <c r="G707" s="115">
        <v>3124</v>
      </c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 ht="14.4">
      <c r="A708" s="111">
        <v>43162</v>
      </c>
      <c r="B708" s="3">
        <v>797</v>
      </c>
      <c r="C708" s="3">
        <v>1010</v>
      </c>
      <c r="D708" s="115">
        <v>995</v>
      </c>
      <c r="E708" s="115">
        <v>358</v>
      </c>
      <c r="F708" s="115">
        <v>35</v>
      </c>
      <c r="G708" s="115">
        <v>3194</v>
      </c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 ht="14.4">
      <c r="A709" s="111">
        <v>43163</v>
      </c>
      <c r="B709" s="3">
        <v>830</v>
      </c>
      <c r="C709" s="3">
        <v>1110</v>
      </c>
      <c r="D709" s="115">
        <v>961</v>
      </c>
      <c r="E709" s="115">
        <v>359</v>
      </c>
      <c r="F709" s="115">
        <v>38</v>
      </c>
      <c r="G709" s="115">
        <v>3297</v>
      </c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 ht="14.4">
      <c r="A710" s="111">
        <v>43164</v>
      </c>
      <c r="B710" s="3">
        <v>863</v>
      </c>
      <c r="C710" s="3">
        <v>1074</v>
      </c>
      <c r="D710" s="115">
        <v>1005</v>
      </c>
      <c r="E710" s="115">
        <v>382</v>
      </c>
      <c r="F710" s="115">
        <v>39</v>
      </c>
      <c r="G710" s="115">
        <v>3362</v>
      </c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ht="14.4">
      <c r="A711" s="111">
        <v>43165</v>
      </c>
      <c r="B711" s="3">
        <v>889</v>
      </c>
      <c r="C711" s="3">
        <v>1093</v>
      </c>
      <c r="D711" s="115">
        <v>1028</v>
      </c>
      <c r="E711" s="115">
        <v>378</v>
      </c>
      <c r="F711" s="115">
        <v>34</v>
      </c>
      <c r="G711" s="115">
        <v>3423</v>
      </c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ht="14.4">
      <c r="A712" s="111">
        <v>43166</v>
      </c>
      <c r="B712" s="3">
        <v>913</v>
      </c>
      <c r="C712" s="3">
        <v>1091</v>
      </c>
      <c r="D712" s="115">
        <v>1025</v>
      </c>
      <c r="E712" s="115">
        <v>376</v>
      </c>
      <c r="F712" s="115">
        <v>39</v>
      </c>
      <c r="G712" s="115">
        <v>3444</v>
      </c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 ht="14.4">
      <c r="A713" s="111">
        <v>43167</v>
      </c>
      <c r="B713" s="3">
        <v>909</v>
      </c>
      <c r="C713" s="3">
        <v>1092</v>
      </c>
      <c r="D713" s="115">
        <v>1032</v>
      </c>
      <c r="E713" s="115">
        <v>389</v>
      </c>
      <c r="F713" s="115">
        <v>40</v>
      </c>
      <c r="G713" s="115">
        <v>3461</v>
      </c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 ht="14.4">
      <c r="A714" s="111">
        <v>43168</v>
      </c>
      <c r="B714" s="3">
        <v>909</v>
      </c>
      <c r="C714" s="3">
        <v>1087</v>
      </c>
      <c r="D714" s="115">
        <v>1037</v>
      </c>
      <c r="E714" s="115">
        <v>386</v>
      </c>
      <c r="F714" s="115">
        <v>39</v>
      </c>
      <c r="G714" s="115">
        <v>3459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spans="1:31" ht="14.4">
      <c r="A715" s="111">
        <v>43169</v>
      </c>
      <c r="B715" s="3">
        <v>902</v>
      </c>
      <c r="C715" s="3">
        <v>1093</v>
      </c>
      <c r="D715" s="115">
        <v>1022</v>
      </c>
      <c r="E715" s="115">
        <v>382</v>
      </c>
      <c r="F715" s="115">
        <v>39</v>
      </c>
      <c r="G715" s="115">
        <v>3437</v>
      </c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 ht="14.4">
      <c r="A716" s="111">
        <v>43170</v>
      </c>
      <c r="B716" s="3">
        <v>911</v>
      </c>
      <c r="C716" s="3">
        <v>1059</v>
      </c>
      <c r="D716" s="115">
        <v>967</v>
      </c>
      <c r="E716" s="115">
        <v>377</v>
      </c>
      <c r="F716" s="115">
        <v>37</v>
      </c>
      <c r="G716" s="115">
        <v>3351</v>
      </c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spans="1:31" ht="14.4">
      <c r="A717" s="111">
        <v>43171</v>
      </c>
      <c r="B717" s="3">
        <v>929</v>
      </c>
      <c r="C717" s="3">
        <v>1086</v>
      </c>
      <c r="D717" s="115">
        <v>1021</v>
      </c>
      <c r="E717" s="115">
        <v>386</v>
      </c>
      <c r="F717" s="115">
        <v>40</v>
      </c>
      <c r="G717" s="115">
        <v>3462</v>
      </c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 ht="14.4">
      <c r="A718" s="111">
        <v>43172</v>
      </c>
      <c r="B718" s="3">
        <v>936</v>
      </c>
      <c r="C718" s="3">
        <v>1101</v>
      </c>
      <c r="D718" s="115">
        <v>1032</v>
      </c>
      <c r="E718" s="115">
        <v>395</v>
      </c>
      <c r="F718" s="115">
        <v>39</v>
      </c>
      <c r="G718" s="115">
        <v>3502</v>
      </c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ht="14.4">
      <c r="A719" s="111">
        <v>43173</v>
      </c>
      <c r="B719" s="3">
        <v>929</v>
      </c>
      <c r="C719" s="3">
        <v>1099</v>
      </c>
      <c r="D719" s="115">
        <v>1031</v>
      </c>
      <c r="E719" s="115">
        <v>402</v>
      </c>
      <c r="F719" s="115">
        <v>40</v>
      </c>
      <c r="G719" s="115">
        <v>3501</v>
      </c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ht="14.4">
      <c r="A720" s="111">
        <v>43174</v>
      </c>
      <c r="B720" s="3">
        <v>927</v>
      </c>
      <c r="C720" s="3">
        <v>1095</v>
      </c>
      <c r="D720" s="115">
        <v>1019</v>
      </c>
      <c r="E720" s="115">
        <v>408</v>
      </c>
      <c r="F720" s="115">
        <v>40</v>
      </c>
      <c r="G720" s="115">
        <v>3489</v>
      </c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ht="14.4">
      <c r="A721" s="111">
        <v>43175</v>
      </c>
      <c r="B721" s="3">
        <v>934</v>
      </c>
      <c r="C721" s="3">
        <v>1069</v>
      </c>
      <c r="D721" s="115">
        <v>993</v>
      </c>
      <c r="E721" s="115">
        <v>395</v>
      </c>
      <c r="F721" s="115">
        <v>38</v>
      </c>
      <c r="G721" s="115">
        <v>3429</v>
      </c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ht="14.4">
      <c r="A722" s="111">
        <v>43176</v>
      </c>
      <c r="B722" s="3">
        <v>918</v>
      </c>
      <c r="C722" s="3">
        <v>1077</v>
      </c>
      <c r="D722" s="115">
        <v>897</v>
      </c>
      <c r="E722" s="115">
        <v>387</v>
      </c>
      <c r="F722" s="115">
        <v>38</v>
      </c>
      <c r="G722" s="115">
        <v>3317</v>
      </c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ht="14.4">
      <c r="A723" s="111">
        <v>43177</v>
      </c>
      <c r="B723" s="3">
        <v>878</v>
      </c>
      <c r="C723" s="3">
        <v>1058</v>
      </c>
      <c r="D723" s="115">
        <v>882</v>
      </c>
      <c r="E723" s="115">
        <v>382</v>
      </c>
      <c r="F723" s="115">
        <v>35</v>
      </c>
      <c r="G723" s="115">
        <v>3235</v>
      </c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 ht="14.4">
      <c r="A724" s="111">
        <v>43178</v>
      </c>
      <c r="B724" s="3">
        <v>916</v>
      </c>
      <c r="C724" s="3">
        <v>1087</v>
      </c>
      <c r="D724" s="115">
        <v>960</v>
      </c>
      <c r="E724" s="115">
        <v>391</v>
      </c>
      <c r="F724" s="115">
        <v>39</v>
      </c>
      <c r="G724" s="115">
        <v>3393</v>
      </c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ht="14.4">
      <c r="A725" s="111">
        <v>43179</v>
      </c>
      <c r="B725" s="3">
        <v>920</v>
      </c>
      <c r="C725" s="3">
        <v>1103</v>
      </c>
      <c r="D725" s="115">
        <v>989</v>
      </c>
      <c r="E725" s="115">
        <v>396</v>
      </c>
      <c r="F725" s="115">
        <v>42</v>
      </c>
      <c r="G725" s="115">
        <v>3450</v>
      </c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 ht="14.4">
      <c r="A726" s="111">
        <v>43180</v>
      </c>
      <c r="B726" s="3">
        <v>876</v>
      </c>
      <c r="C726" s="3">
        <v>1095</v>
      </c>
      <c r="D726" s="115">
        <v>1024</v>
      </c>
      <c r="E726" s="115">
        <v>414</v>
      </c>
      <c r="F726" s="115">
        <v>40</v>
      </c>
      <c r="G726" s="115">
        <v>3449</v>
      </c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ht="14.4">
      <c r="A727" s="111">
        <v>43181</v>
      </c>
      <c r="B727" s="3">
        <v>883</v>
      </c>
      <c r="C727" s="3">
        <v>1100</v>
      </c>
      <c r="D727" s="115">
        <v>1039</v>
      </c>
      <c r="E727" s="115">
        <v>417</v>
      </c>
      <c r="F727" s="115">
        <v>40</v>
      </c>
      <c r="G727" s="115">
        <v>3480</v>
      </c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 ht="14.4">
      <c r="A728" s="111">
        <v>43182</v>
      </c>
      <c r="B728" s="3">
        <v>912</v>
      </c>
      <c r="C728" s="3">
        <v>1096</v>
      </c>
      <c r="D728" s="115">
        <v>1059</v>
      </c>
      <c r="E728" s="115">
        <v>418</v>
      </c>
      <c r="F728" s="115">
        <v>38</v>
      </c>
      <c r="G728" s="115">
        <v>3523</v>
      </c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ht="14.4">
      <c r="A729" s="111">
        <v>43183</v>
      </c>
      <c r="B729" s="3">
        <v>901</v>
      </c>
      <c r="C729" s="3">
        <v>1098</v>
      </c>
      <c r="D729" s="115">
        <v>1057</v>
      </c>
      <c r="E729" s="115">
        <v>424</v>
      </c>
      <c r="F729" s="115">
        <v>39</v>
      </c>
      <c r="G729" s="115">
        <v>3520</v>
      </c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ht="14.4">
      <c r="A730" s="111">
        <v>43184</v>
      </c>
      <c r="B730" s="3">
        <v>868</v>
      </c>
      <c r="C730" s="3">
        <v>1070</v>
      </c>
      <c r="D730" s="115">
        <v>1008</v>
      </c>
      <c r="E730" s="115">
        <v>407</v>
      </c>
      <c r="F730" s="115">
        <v>39</v>
      </c>
      <c r="G730" s="115">
        <v>3391</v>
      </c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spans="1:31" ht="14.4">
      <c r="A731" s="111">
        <v>43185</v>
      </c>
      <c r="B731" s="3">
        <v>895</v>
      </c>
      <c r="C731" s="3">
        <v>1121</v>
      </c>
      <c r="D731" s="115">
        <v>1052</v>
      </c>
      <c r="E731" s="115">
        <v>417</v>
      </c>
      <c r="F731" s="115">
        <v>38</v>
      </c>
      <c r="G731" s="115">
        <v>3522</v>
      </c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ht="14.4">
      <c r="A732" s="111">
        <v>43186</v>
      </c>
      <c r="B732" s="3">
        <v>900</v>
      </c>
      <c r="C732" s="3">
        <v>1143</v>
      </c>
      <c r="D732" s="115">
        <v>1066</v>
      </c>
      <c r="E732" s="115">
        <v>418</v>
      </c>
      <c r="F732" s="115">
        <v>36</v>
      </c>
      <c r="G732" s="115">
        <v>3564</v>
      </c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ht="14.4">
      <c r="A733" s="111">
        <v>43187</v>
      </c>
      <c r="B733" s="3">
        <v>915</v>
      </c>
      <c r="C733" s="3">
        <v>1141</v>
      </c>
      <c r="D733" s="115">
        <v>1079</v>
      </c>
      <c r="E733" s="115">
        <v>423</v>
      </c>
      <c r="F733" s="115">
        <v>38</v>
      </c>
      <c r="G733" s="115">
        <v>3597</v>
      </c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ht="14.4">
      <c r="A734" s="111">
        <v>43188</v>
      </c>
      <c r="B734" s="3">
        <v>907</v>
      </c>
      <c r="C734" s="3">
        <v>1140</v>
      </c>
      <c r="D734" s="115">
        <v>1080</v>
      </c>
      <c r="E734" s="115">
        <v>431</v>
      </c>
      <c r="F734" s="115">
        <v>36</v>
      </c>
      <c r="G734" s="115">
        <v>3595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 ht="14.4">
      <c r="A735" s="111">
        <v>43189</v>
      </c>
      <c r="B735" s="3">
        <v>887</v>
      </c>
      <c r="C735" s="3">
        <v>1132</v>
      </c>
      <c r="D735" s="115">
        <v>1057</v>
      </c>
      <c r="E735" s="115">
        <v>410</v>
      </c>
      <c r="F735" s="115">
        <v>32</v>
      </c>
      <c r="G735" s="115">
        <v>3517</v>
      </c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spans="1:31" ht="14.4">
      <c r="A736" s="111">
        <v>43190</v>
      </c>
      <c r="B736" s="3">
        <v>850</v>
      </c>
      <c r="C736" s="3">
        <v>1130</v>
      </c>
      <c r="D736" s="115">
        <v>1030</v>
      </c>
      <c r="E736" s="115">
        <v>375</v>
      </c>
      <c r="F736" s="115">
        <v>35</v>
      </c>
      <c r="G736" s="115">
        <v>3419</v>
      </c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ht="14.4">
      <c r="A737" s="111">
        <v>43191</v>
      </c>
      <c r="B737" s="3">
        <v>836</v>
      </c>
      <c r="C737" s="3">
        <v>1066</v>
      </c>
      <c r="D737" s="115">
        <v>956</v>
      </c>
      <c r="E737" s="115">
        <v>337</v>
      </c>
      <c r="F737" s="115">
        <v>35</v>
      </c>
      <c r="G737" s="115">
        <v>3230</v>
      </c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ht="14.4">
      <c r="A738" s="111">
        <v>43192</v>
      </c>
      <c r="B738" s="3">
        <v>949</v>
      </c>
      <c r="C738" s="3">
        <v>1109</v>
      </c>
      <c r="D738" s="115">
        <v>960</v>
      </c>
      <c r="E738" s="115">
        <v>343</v>
      </c>
      <c r="F738" s="115">
        <v>39</v>
      </c>
      <c r="G738" s="115">
        <v>3400</v>
      </c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ht="14.4">
      <c r="A739" s="111">
        <v>43193</v>
      </c>
      <c r="B739" s="3">
        <v>921</v>
      </c>
      <c r="C739" s="3">
        <v>1140</v>
      </c>
      <c r="D739" s="115">
        <v>1004</v>
      </c>
      <c r="E739" s="115">
        <v>390</v>
      </c>
      <c r="F739" s="115">
        <v>40</v>
      </c>
      <c r="G739" s="115">
        <v>3495</v>
      </c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spans="1:31" ht="14.4">
      <c r="A740" s="111">
        <v>43194</v>
      </c>
      <c r="B740" s="3">
        <v>945</v>
      </c>
      <c r="C740" s="3">
        <v>1142</v>
      </c>
      <c r="D740" s="115">
        <v>1020</v>
      </c>
      <c r="E740" s="115">
        <v>480</v>
      </c>
      <c r="F740" s="115">
        <v>42</v>
      </c>
      <c r="G740" s="115">
        <v>3557</v>
      </c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spans="1:31" ht="14.4">
      <c r="A741" s="111">
        <v>43195</v>
      </c>
      <c r="B741" s="3">
        <v>942</v>
      </c>
      <c r="C741" s="3">
        <v>1153</v>
      </c>
      <c r="D741" s="115">
        <v>1019</v>
      </c>
      <c r="E741" s="115">
        <v>393</v>
      </c>
      <c r="F741" s="115">
        <v>40</v>
      </c>
      <c r="G741" s="115">
        <v>3547</v>
      </c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ht="14.4">
      <c r="A742" s="111">
        <v>43196</v>
      </c>
      <c r="B742" s="3">
        <v>897</v>
      </c>
      <c r="C742" s="3">
        <v>1147</v>
      </c>
      <c r="D742" s="115">
        <v>1016</v>
      </c>
      <c r="E742" s="115">
        <v>404</v>
      </c>
      <c r="F742" s="115">
        <v>41</v>
      </c>
      <c r="G742" s="115">
        <v>3504</v>
      </c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 ht="14.4">
      <c r="A743" s="111">
        <v>43197</v>
      </c>
      <c r="B743" s="3">
        <v>852</v>
      </c>
      <c r="C743" s="3">
        <v>1131</v>
      </c>
      <c r="D743" s="115">
        <v>982</v>
      </c>
      <c r="E743" s="115">
        <v>383</v>
      </c>
      <c r="F743" s="115">
        <v>43</v>
      </c>
      <c r="G743" s="115">
        <v>3390</v>
      </c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 ht="14.4">
      <c r="A744" s="111">
        <v>43198</v>
      </c>
      <c r="B744" s="3">
        <v>976</v>
      </c>
      <c r="C744" s="3">
        <v>1082</v>
      </c>
      <c r="D744" s="115">
        <v>914</v>
      </c>
      <c r="E744" s="115">
        <v>359</v>
      </c>
      <c r="F744" s="115">
        <v>39</v>
      </c>
      <c r="G744" s="115">
        <v>3270</v>
      </c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 ht="14.4">
      <c r="A745" s="111">
        <v>43199</v>
      </c>
      <c r="B745" s="3">
        <v>831</v>
      </c>
      <c r="C745" s="3">
        <v>1123</v>
      </c>
      <c r="D745" s="115">
        <v>983</v>
      </c>
      <c r="E745" s="115">
        <v>384</v>
      </c>
      <c r="F745" s="115">
        <v>41</v>
      </c>
      <c r="G745" s="115">
        <v>3362</v>
      </c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ht="14.4">
      <c r="A746" s="111">
        <v>43200</v>
      </c>
      <c r="B746" s="3">
        <v>873</v>
      </c>
      <c r="C746" s="3">
        <v>1152</v>
      </c>
      <c r="D746" s="115">
        <v>1011</v>
      </c>
      <c r="E746" s="115">
        <v>372</v>
      </c>
      <c r="F746" s="115">
        <v>41</v>
      </c>
      <c r="G746" s="115">
        <v>3450</v>
      </c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spans="1:31" ht="14.4">
      <c r="A747" s="111">
        <v>43201</v>
      </c>
      <c r="B747" s="3">
        <v>814</v>
      </c>
      <c r="C747" s="3">
        <v>1122</v>
      </c>
      <c r="D747" s="115">
        <v>1015</v>
      </c>
      <c r="E747" s="115">
        <v>389</v>
      </c>
      <c r="F747" s="115">
        <v>39</v>
      </c>
      <c r="G747" s="115">
        <v>3380</v>
      </c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ht="14.4">
      <c r="A748" s="111">
        <v>43202</v>
      </c>
      <c r="B748" s="3">
        <v>810</v>
      </c>
      <c r="C748" s="3">
        <v>1131</v>
      </c>
      <c r="D748" s="115">
        <v>1021</v>
      </c>
      <c r="E748" s="115">
        <v>373</v>
      </c>
      <c r="F748" s="115">
        <v>39</v>
      </c>
      <c r="G748" s="115">
        <v>3374</v>
      </c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 ht="14.4">
      <c r="A749" s="111">
        <v>43203</v>
      </c>
      <c r="B749" s="3">
        <v>870</v>
      </c>
      <c r="C749" s="3">
        <v>1150</v>
      </c>
      <c r="D749" s="115">
        <v>1020</v>
      </c>
      <c r="E749" s="115">
        <v>393</v>
      </c>
      <c r="F749" s="115">
        <v>36</v>
      </c>
      <c r="G749" s="115">
        <v>3469</v>
      </c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ht="14.4">
      <c r="A750" s="111">
        <v>43204</v>
      </c>
      <c r="B750" s="3">
        <v>877</v>
      </c>
      <c r="C750" s="3">
        <v>1148</v>
      </c>
      <c r="D750" s="115">
        <v>1001</v>
      </c>
      <c r="E750" s="115">
        <v>407</v>
      </c>
      <c r="F750" s="115">
        <v>36</v>
      </c>
      <c r="G750" s="115">
        <v>3469</v>
      </c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 ht="14.4">
      <c r="A751" s="111">
        <v>43205</v>
      </c>
      <c r="B751" s="3">
        <v>868</v>
      </c>
      <c r="C751" s="3">
        <v>1112</v>
      </c>
      <c r="D751" s="115">
        <v>944</v>
      </c>
      <c r="E751" s="115">
        <v>404</v>
      </c>
      <c r="F751" s="115">
        <v>36</v>
      </c>
      <c r="G751" s="115">
        <v>3363</v>
      </c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ht="14.4">
      <c r="A752" s="111">
        <v>43206</v>
      </c>
      <c r="B752" s="3">
        <v>913</v>
      </c>
      <c r="C752" s="3">
        <v>1155</v>
      </c>
      <c r="D752" s="115">
        <v>982</v>
      </c>
      <c r="E752" s="115">
        <v>436</v>
      </c>
      <c r="F752" s="115">
        <v>40</v>
      </c>
      <c r="G752" s="115">
        <v>3526</v>
      </c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spans="1:31" ht="14.4">
      <c r="A753" s="111">
        <v>43207</v>
      </c>
      <c r="B753" s="3">
        <v>944</v>
      </c>
      <c r="C753" s="3">
        <v>1167</v>
      </c>
      <c r="D753" s="115">
        <v>1008</v>
      </c>
      <c r="E753" s="115">
        <v>427</v>
      </c>
      <c r="F753" s="115">
        <v>39</v>
      </c>
      <c r="G753" s="115">
        <v>3586</v>
      </c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 ht="14.4">
      <c r="A754" s="111">
        <v>43208</v>
      </c>
      <c r="B754" s="3">
        <v>949</v>
      </c>
      <c r="C754" s="3">
        <v>1160</v>
      </c>
      <c r="D754" s="115">
        <v>1019</v>
      </c>
      <c r="E754" s="115">
        <v>408</v>
      </c>
      <c r="F754" s="115">
        <v>38</v>
      </c>
      <c r="G754" s="115">
        <v>3573</v>
      </c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ht="14.4">
      <c r="A755" s="111">
        <v>43209</v>
      </c>
      <c r="B755" s="3">
        <v>985</v>
      </c>
      <c r="C755" s="3">
        <v>1175</v>
      </c>
      <c r="D755" s="115">
        <v>1024</v>
      </c>
      <c r="E755" s="115">
        <v>430</v>
      </c>
      <c r="F755" s="115">
        <v>36</v>
      </c>
      <c r="G755" s="115">
        <v>3650</v>
      </c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spans="1:31" ht="14.4">
      <c r="A756" s="111">
        <v>43210</v>
      </c>
      <c r="B756" s="3">
        <v>927</v>
      </c>
      <c r="C756" s="3">
        <v>1164</v>
      </c>
      <c r="D756" s="115">
        <v>1008</v>
      </c>
      <c r="E756" s="115">
        <v>441</v>
      </c>
      <c r="F756" s="115">
        <v>37</v>
      </c>
      <c r="G756" s="115">
        <v>3576</v>
      </c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ht="14.4">
      <c r="A757" s="111">
        <v>43211</v>
      </c>
      <c r="B757" s="3">
        <v>957</v>
      </c>
      <c r="C757" s="3">
        <v>1166</v>
      </c>
      <c r="D757" s="115">
        <v>999</v>
      </c>
      <c r="E757" s="115">
        <v>436</v>
      </c>
      <c r="F757" s="115">
        <v>35</v>
      </c>
      <c r="G757" s="115">
        <v>3593</v>
      </c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 ht="14.4">
      <c r="A758" s="111">
        <v>43212</v>
      </c>
      <c r="B758" s="3">
        <v>901</v>
      </c>
      <c r="C758" s="3">
        <v>1134</v>
      </c>
      <c r="D758" s="115">
        <v>946</v>
      </c>
      <c r="E758" s="115">
        <v>424</v>
      </c>
      <c r="F758" s="115">
        <v>37</v>
      </c>
      <c r="G758" s="115">
        <v>3442</v>
      </c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 ht="14.4">
      <c r="A759" s="111">
        <v>43213</v>
      </c>
      <c r="B759" s="3">
        <v>951</v>
      </c>
      <c r="C759" s="3">
        <v>1173</v>
      </c>
      <c r="D759" s="115">
        <v>978</v>
      </c>
      <c r="E759" s="115">
        <v>441</v>
      </c>
      <c r="F759" s="115">
        <v>38</v>
      </c>
      <c r="G759" s="115">
        <v>3582</v>
      </c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ht="14.4">
      <c r="A760" s="111">
        <v>43214</v>
      </c>
      <c r="B760" s="3">
        <v>980</v>
      </c>
      <c r="C760" s="3">
        <v>1174</v>
      </c>
      <c r="D760" s="115">
        <v>988</v>
      </c>
      <c r="E760" s="115">
        <v>435</v>
      </c>
      <c r="F760" s="115">
        <v>40</v>
      </c>
      <c r="G760" s="115">
        <v>3617</v>
      </c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ht="14.4">
      <c r="A761" s="111">
        <v>43215</v>
      </c>
      <c r="B761" s="3">
        <v>1017</v>
      </c>
      <c r="C761" s="3">
        <v>1165</v>
      </c>
      <c r="D761" s="115">
        <v>986</v>
      </c>
      <c r="E761" s="115">
        <v>439</v>
      </c>
      <c r="F761" s="115">
        <v>36</v>
      </c>
      <c r="G761" s="115">
        <v>3642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ht="14.4">
      <c r="A762" s="111">
        <v>43216</v>
      </c>
      <c r="B762" s="3">
        <v>1043</v>
      </c>
      <c r="C762" s="3">
        <v>1167</v>
      </c>
      <c r="D762" s="115">
        <v>998</v>
      </c>
      <c r="E762" s="115">
        <v>408</v>
      </c>
      <c r="F762" s="115">
        <v>35</v>
      </c>
      <c r="G762" s="115">
        <v>3651</v>
      </c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 ht="14.4">
      <c r="A763" s="111">
        <v>43217</v>
      </c>
      <c r="B763" s="3">
        <v>1060</v>
      </c>
      <c r="C763" s="3">
        <v>1170</v>
      </c>
      <c r="D763" s="115">
        <v>1011</v>
      </c>
      <c r="E763" s="115">
        <v>394</v>
      </c>
      <c r="F763" s="115">
        <v>41</v>
      </c>
      <c r="G763" s="115">
        <v>3675</v>
      </c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 ht="14.4">
      <c r="A764" s="111">
        <v>43218</v>
      </c>
      <c r="B764" s="3">
        <v>1070</v>
      </c>
      <c r="C764" s="3">
        <v>1167</v>
      </c>
      <c r="D764" s="115">
        <v>1006</v>
      </c>
      <c r="E764" s="115">
        <v>398</v>
      </c>
      <c r="F764" s="115">
        <v>41</v>
      </c>
      <c r="G764" s="115">
        <v>3682</v>
      </c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 ht="14.4">
      <c r="A765" s="111">
        <v>43219</v>
      </c>
      <c r="B765" s="3">
        <v>1036</v>
      </c>
      <c r="C765" s="3">
        <v>1126</v>
      </c>
      <c r="D765" s="115">
        <v>957</v>
      </c>
      <c r="E765" s="115">
        <v>387</v>
      </c>
      <c r="F765" s="115">
        <v>37</v>
      </c>
      <c r="G765" s="115">
        <v>3542</v>
      </c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spans="1:31" ht="14.4">
      <c r="A766" s="111">
        <v>43220</v>
      </c>
      <c r="B766" s="3">
        <v>1008</v>
      </c>
      <c r="C766" s="3">
        <v>1143</v>
      </c>
      <c r="D766" s="115">
        <v>985</v>
      </c>
      <c r="E766" s="115">
        <v>352</v>
      </c>
      <c r="F766" s="115">
        <v>35</v>
      </c>
      <c r="G766" s="115">
        <v>3524</v>
      </c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 ht="14.4">
      <c r="A767" s="111">
        <v>43221</v>
      </c>
      <c r="B767" s="3">
        <v>1056</v>
      </c>
      <c r="C767" s="3">
        <v>1096</v>
      </c>
      <c r="D767" s="115">
        <v>891</v>
      </c>
      <c r="E767" s="115">
        <v>350</v>
      </c>
      <c r="F767" s="115">
        <v>36</v>
      </c>
      <c r="G767" s="115">
        <v>3428</v>
      </c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 ht="14.4">
      <c r="A768" s="111">
        <v>43222</v>
      </c>
      <c r="B768" s="3">
        <v>987</v>
      </c>
      <c r="C768" s="3">
        <v>1141</v>
      </c>
      <c r="D768" s="115">
        <v>932</v>
      </c>
      <c r="E768" s="115">
        <v>384</v>
      </c>
      <c r="F768" s="115">
        <v>33</v>
      </c>
      <c r="G768" s="115">
        <v>3477</v>
      </c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ht="14.4">
      <c r="A769" s="111">
        <v>43223</v>
      </c>
      <c r="B769" s="3">
        <v>889</v>
      </c>
      <c r="C769" s="3">
        <v>1142</v>
      </c>
      <c r="D769" s="115">
        <v>882</v>
      </c>
      <c r="E769" s="115">
        <v>380</v>
      </c>
      <c r="F769" s="115">
        <v>36</v>
      </c>
      <c r="G769" s="115">
        <v>3330</v>
      </c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 ht="14.4">
      <c r="A770" s="111">
        <v>43224</v>
      </c>
      <c r="B770" s="3">
        <v>1006</v>
      </c>
      <c r="C770" s="3">
        <v>1163</v>
      </c>
      <c r="D770" s="115">
        <v>858</v>
      </c>
      <c r="E770" s="115">
        <v>415</v>
      </c>
      <c r="F770" s="115">
        <v>37</v>
      </c>
      <c r="G770" s="115">
        <v>3479</v>
      </c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ht="14.4">
      <c r="A771" s="111">
        <v>43225</v>
      </c>
      <c r="B771" s="3">
        <v>1054</v>
      </c>
      <c r="C771" s="3">
        <v>1179</v>
      </c>
      <c r="D771" s="115">
        <v>906</v>
      </c>
      <c r="E771" s="115">
        <v>431</v>
      </c>
      <c r="F771" s="115">
        <v>39</v>
      </c>
      <c r="G771" s="115">
        <v>3610</v>
      </c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 ht="14.4">
      <c r="A772" s="111">
        <v>43226</v>
      </c>
      <c r="B772" s="3">
        <v>994</v>
      </c>
      <c r="C772" s="3">
        <v>1146</v>
      </c>
      <c r="D772" s="115">
        <v>879</v>
      </c>
      <c r="E772" s="115">
        <v>429</v>
      </c>
      <c r="F772" s="115">
        <v>35</v>
      </c>
      <c r="G772" s="115">
        <v>3483</v>
      </c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ht="14.4">
      <c r="A773" s="111">
        <v>43227</v>
      </c>
      <c r="B773" s="3">
        <v>1042</v>
      </c>
      <c r="C773" s="3">
        <v>1166</v>
      </c>
      <c r="D773" s="115">
        <v>937</v>
      </c>
      <c r="E773" s="115">
        <v>448</v>
      </c>
      <c r="F773" s="115">
        <v>35</v>
      </c>
      <c r="G773" s="115">
        <v>3628</v>
      </c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spans="1:31" ht="14.4">
      <c r="A774" s="111">
        <v>43228</v>
      </c>
      <c r="B774" s="3">
        <v>976</v>
      </c>
      <c r="C774" s="3">
        <v>1177</v>
      </c>
      <c r="D774" s="115">
        <v>941</v>
      </c>
      <c r="E774" s="115">
        <v>453</v>
      </c>
      <c r="F774" s="115">
        <v>35</v>
      </c>
      <c r="G774" s="115">
        <v>3582</v>
      </c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ht="14.4">
      <c r="A775" s="111">
        <v>43229</v>
      </c>
      <c r="B775" s="3">
        <v>1012</v>
      </c>
      <c r="C775" s="3">
        <v>1177</v>
      </c>
      <c r="D775" s="115">
        <v>920</v>
      </c>
      <c r="E775" s="115">
        <v>440</v>
      </c>
      <c r="F775" s="115">
        <v>30</v>
      </c>
      <c r="G775" s="115">
        <v>3579</v>
      </c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spans="1:31" ht="14.4">
      <c r="A776" s="111">
        <v>43230</v>
      </c>
      <c r="B776" s="3">
        <v>1049</v>
      </c>
      <c r="C776" s="3">
        <v>1188</v>
      </c>
      <c r="D776" s="115">
        <v>910</v>
      </c>
      <c r="E776" s="115">
        <v>427</v>
      </c>
      <c r="F776" s="115">
        <v>33</v>
      </c>
      <c r="G776" s="115">
        <v>3606</v>
      </c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ht="14.4">
      <c r="A777" s="111">
        <v>43231</v>
      </c>
      <c r="B777" s="3">
        <v>1110</v>
      </c>
      <c r="C777" s="3">
        <v>1175</v>
      </c>
      <c r="D777" s="115">
        <v>908</v>
      </c>
      <c r="E777" s="115">
        <v>426</v>
      </c>
      <c r="F777" s="115">
        <v>34</v>
      </c>
      <c r="G777" s="115">
        <v>3653</v>
      </c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spans="1:31" ht="14.4">
      <c r="A778" s="111">
        <v>43232</v>
      </c>
      <c r="B778" s="3">
        <v>1113</v>
      </c>
      <c r="C778" s="3">
        <v>1159</v>
      </c>
      <c r="D778" s="115">
        <v>887</v>
      </c>
      <c r="E778" s="115">
        <v>427</v>
      </c>
      <c r="F778" s="115">
        <v>38</v>
      </c>
      <c r="G778" s="115">
        <v>3620</v>
      </c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 ht="14.4">
      <c r="A779" s="111">
        <v>43233</v>
      </c>
      <c r="B779" s="3">
        <v>992</v>
      </c>
      <c r="C779" s="3">
        <v>1132</v>
      </c>
      <c r="D779" s="115">
        <v>832</v>
      </c>
      <c r="E779" s="115">
        <v>403</v>
      </c>
      <c r="F779" s="115">
        <v>37</v>
      </c>
      <c r="G779" s="115">
        <v>3397</v>
      </c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ht="14.4">
      <c r="A780" s="111">
        <v>43234</v>
      </c>
      <c r="B780" s="3">
        <v>949</v>
      </c>
      <c r="C780" s="3">
        <v>1163</v>
      </c>
      <c r="D780" s="115">
        <v>875</v>
      </c>
      <c r="E780" s="115">
        <v>344</v>
      </c>
      <c r="F780" s="115">
        <v>39</v>
      </c>
      <c r="G780" s="115">
        <v>3370</v>
      </c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ht="14.4">
      <c r="A781" s="111">
        <v>43235</v>
      </c>
      <c r="B781" s="3">
        <v>1072</v>
      </c>
      <c r="C781" s="3">
        <v>1169</v>
      </c>
      <c r="D781" s="115">
        <v>888</v>
      </c>
      <c r="E781" s="115">
        <v>398</v>
      </c>
      <c r="F781" s="115">
        <v>38</v>
      </c>
      <c r="G781" s="115">
        <v>3564</v>
      </c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ht="14.4">
      <c r="A782" s="111">
        <v>43236</v>
      </c>
      <c r="B782" s="3">
        <v>1071</v>
      </c>
      <c r="C782" s="3">
        <v>1168</v>
      </c>
      <c r="D782" s="115">
        <v>907</v>
      </c>
      <c r="E782" s="115">
        <v>389</v>
      </c>
      <c r="F782" s="115">
        <v>40</v>
      </c>
      <c r="G782" s="115">
        <v>3574</v>
      </c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 ht="14.4">
      <c r="A783" s="111">
        <v>43237</v>
      </c>
      <c r="B783" s="3">
        <v>1131</v>
      </c>
      <c r="C783" s="3">
        <v>1179</v>
      </c>
      <c r="D783" s="115">
        <v>918</v>
      </c>
      <c r="E783" s="115">
        <v>392</v>
      </c>
      <c r="F783" s="115">
        <v>43</v>
      </c>
      <c r="G783" s="115">
        <v>3663</v>
      </c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ht="14.4">
      <c r="A784" s="111">
        <v>43238</v>
      </c>
      <c r="B784" s="3">
        <v>1148</v>
      </c>
      <c r="C784" s="3">
        <v>1172</v>
      </c>
      <c r="D784" s="115">
        <v>916</v>
      </c>
      <c r="E784" s="115">
        <v>407</v>
      </c>
      <c r="F784" s="115">
        <v>42</v>
      </c>
      <c r="G784" s="115">
        <v>3685</v>
      </c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ht="14.4">
      <c r="A785" s="111">
        <v>43239</v>
      </c>
      <c r="B785" s="3">
        <v>1131</v>
      </c>
      <c r="C785" s="3">
        <v>1177</v>
      </c>
      <c r="D785" s="115">
        <v>906</v>
      </c>
      <c r="E785" s="115">
        <v>423</v>
      </c>
      <c r="F785" s="115">
        <v>43</v>
      </c>
      <c r="G785" s="115">
        <v>3680</v>
      </c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 ht="14.4">
      <c r="A786" s="111">
        <v>43240</v>
      </c>
      <c r="B786" s="3">
        <v>1122</v>
      </c>
      <c r="C786" s="3">
        <v>1161</v>
      </c>
      <c r="D786" s="115">
        <v>850</v>
      </c>
      <c r="E786" s="115">
        <v>415</v>
      </c>
      <c r="F786" s="115">
        <v>43</v>
      </c>
      <c r="G786" s="115">
        <v>3591</v>
      </c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ht="14.4">
      <c r="A787" s="111">
        <v>43241</v>
      </c>
      <c r="B787" s="3">
        <v>1165</v>
      </c>
      <c r="C787" s="3">
        <v>1197</v>
      </c>
      <c r="D787" s="115">
        <v>904</v>
      </c>
      <c r="E787" s="115">
        <v>445</v>
      </c>
      <c r="F787" s="115">
        <v>44</v>
      </c>
      <c r="G787" s="115">
        <v>3754</v>
      </c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spans="1:31" ht="14.4">
      <c r="A788" s="111">
        <v>43242</v>
      </c>
      <c r="B788" s="3">
        <v>1213</v>
      </c>
      <c r="C788" s="3">
        <v>1208</v>
      </c>
      <c r="D788" s="115">
        <v>906</v>
      </c>
      <c r="E788" s="115">
        <v>453</v>
      </c>
      <c r="F788" s="115">
        <v>45</v>
      </c>
      <c r="G788" s="115">
        <v>3825</v>
      </c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 ht="14.4">
      <c r="A789" s="111">
        <v>43243</v>
      </c>
      <c r="B789" s="3">
        <v>1238</v>
      </c>
      <c r="C789" s="3">
        <v>1200</v>
      </c>
      <c r="D789" s="115">
        <v>916</v>
      </c>
      <c r="E789" s="115">
        <v>433</v>
      </c>
      <c r="F789" s="115">
        <v>44</v>
      </c>
      <c r="G789" s="115">
        <v>3830</v>
      </c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 ht="14.4">
      <c r="A790" s="111">
        <v>43244</v>
      </c>
      <c r="B790" s="3">
        <v>1240</v>
      </c>
      <c r="C790" s="3">
        <v>1195</v>
      </c>
      <c r="D790" s="115">
        <v>901</v>
      </c>
      <c r="E790" s="115">
        <v>451</v>
      </c>
      <c r="F790" s="115">
        <v>44</v>
      </c>
      <c r="G790" s="115">
        <v>3832</v>
      </c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ht="14.4">
      <c r="A791" s="111">
        <v>43245</v>
      </c>
      <c r="B791" s="3">
        <v>1113</v>
      </c>
      <c r="C791" s="3">
        <v>1159</v>
      </c>
      <c r="D791" s="115">
        <v>884</v>
      </c>
      <c r="E791" s="115">
        <v>427</v>
      </c>
      <c r="F791" s="115">
        <v>38</v>
      </c>
      <c r="G791" s="115">
        <v>3620</v>
      </c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ht="14.4">
      <c r="A792" s="111">
        <v>43246</v>
      </c>
      <c r="B792" s="3">
        <v>1218</v>
      </c>
      <c r="C792" s="3">
        <v>1187</v>
      </c>
      <c r="D792" s="115">
        <v>887</v>
      </c>
      <c r="E792" s="115">
        <v>448</v>
      </c>
      <c r="F792" s="115">
        <v>43</v>
      </c>
      <c r="G792" s="115">
        <v>3783</v>
      </c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ht="14.4">
      <c r="A793" s="111">
        <v>43247</v>
      </c>
      <c r="B793" s="3">
        <v>1233</v>
      </c>
      <c r="C793" s="3">
        <v>1166</v>
      </c>
      <c r="D793" s="115">
        <v>842</v>
      </c>
      <c r="E793" s="115">
        <v>446</v>
      </c>
      <c r="F793" s="115">
        <v>43</v>
      </c>
      <c r="G793" s="115">
        <v>3730</v>
      </c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spans="1:31" ht="14.4">
      <c r="A794" s="111">
        <v>43248</v>
      </c>
      <c r="B794" s="3">
        <v>1249</v>
      </c>
      <c r="C794" s="3">
        <v>1207</v>
      </c>
      <c r="D794" s="115">
        <v>895</v>
      </c>
      <c r="E794" s="115">
        <v>435</v>
      </c>
      <c r="F794" s="115">
        <v>43</v>
      </c>
      <c r="G794" s="115">
        <v>3829</v>
      </c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 ht="14.4">
      <c r="A795" s="111">
        <v>43249</v>
      </c>
      <c r="B795" s="3">
        <v>1258</v>
      </c>
      <c r="C795" s="3">
        <v>1208</v>
      </c>
      <c r="D795" s="115">
        <v>909</v>
      </c>
      <c r="E795" s="115">
        <v>426</v>
      </c>
      <c r="F795" s="115">
        <v>43</v>
      </c>
      <c r="G795" s="115">
        <v>3843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spans="1:31" ht="14.4">
      <c r="A796" s="111">
        <v>43250</v>
      </c>
      <c r="B796" s="3">
        <v>1214</v>
      </c>
      <c r="C796" s="3">
        <v>1207</v>
      </c>
      <c r="D796" s="115">
        <v>926</v>
      </c>
      <c r="E796" s="115">
        <v>452</v>
      </c>
      <c r="F796" s="115">
        <v>45</v>
      </c>
      <c r="G796" s="115">
        <v>3844</v>
      </c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 ht="14.4">
      <c r="A797" s="111">
        <v>43251</v>
      </c>
      <c r="B797" s="3">
        <v>1258</v>
      </c>
      <c r="C797" s="3">
        <v>1193</v>
      </c>
      <c r="D797" s="115">
        <v>922</v>
      </c>
      <c r="E797" s="115">
        <v>445</v>
      </c>
      <c r="F797" s="115">
        <v>45</v>
      </c>
      <c r="G797" s="115">
        <v>3862</v>
      </c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spans="1:31" ht="14.4">
      <c r="A798" s="111">
        <v>43252</v>
      </c>
      <c r="B798" s="3">
        <v>1199</v>
      </c>
      <c r="C798" s="3">
        <v>1158</v>
      </c>
      <c r="D798" s="115">
        <v>916</v>
      </c>
      <c r="E798" s="115">
        <v>407</v>
      </c>
      <c r="F798" s="115">
        <v>47</v>
      </c>
      <c r="G798" s="115">
        <v>3727</v>
      </c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spans="1:31" ht="14.4">
      <c r="A799" s="111">
        <v>43253</v>
      </c>
      <c r="B799" s="3">
        <v>1074</v>
      </c>
      <c r="C799" s="3">
        <v>1123</v>
      </c>
      <c r="D799" s="115">
        <v>855</v>
      </c>
      <c r="E799" s="115">
        <v>415</v>
      </c>
      <c r="F799" s="115">
        <v>47</v>
      </c>
      <c r="G799" s="115">
        <v>3515</v>
      </c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 ht="14.4">
      <c r="A800" s="111">
        <v>43254</v>
      </c>
      <c r="B800" s="3">
        <v>1158</v>
      </c>
      <c r="C800" s="3">
        <v>1061</v>
      </c>
      <c r="D800" s="115">
        <v>799</v>
      </c>
      <c r="E800" s="115">
        <v>436</v>
      </c>
      <c r="F800" s="115">
        <v>47</v>
      </c>
      <c r="G800" s="115">
        <v>3500</v>
      </c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spans="1:31" ht="14.4">
      <c r="A801" s="111">
        <v>43255</v>
      </c>
      <c r="B801" s="3">
        <v>1263</v>
      </c>
      <c r="C801" s="3">
        <v>1134</v>
      </c>
      <c r="D801" s="115">
        <v>838</v>
      </c>
      <c r="E801" s="115">
        <v>456</v>
      </c>
      <c r="F801" s="115">
        <v>47</v>
      </c>
      <c r="G801" s="115">
        <v>3738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 ht="14.4">
      <c r="A802" s="111">
        <v>43256</v>
      </c>
      <c r="B802" s="3">
        <v>1277</v>
      </c>
      <c r="C802" s="3">
        <v>1132</v>
      </c>
      <c r="D802" s="115">
        <v>869</v>
      </c>
      <c r="E802" s="115">
        <v>457</v>
      </c>
      <c r="F802" s="115">
        <v>49</v>
      </c>
      <c r="G802" s="115">
        <v>3784</v>
      </c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spans="1:31" ht="14.4">
      <c r="A803" s="111">
        <v>43257</v>
      </c>
      <c r="B803" s="3">
        <v>1172</v>
      </c>
      <c r="C803" s="3">
        <v>1132</v>
      </c>
      <c r="D803" s="115">
        <v>864</v>
      </c>
      <c r="E803" s="115">
        <v>463</v>
      </c>
      <c r="F803" s="115">
        <v>49</v>
      </c>
      <c r="G803" s="115">
        <v>3680</v>
      </c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ht="14.4">
      <c r="A804" s="111">
        <v>43258</v>
      </c>
      <c r="B804" s="3">
        <v>1259</v>
      </c>
      <c r="C804" s="3">
        <v>1109</v>
      </c>
      <c r="D804" s="115">
        <v>831</v>
      </c>
      <c r="E804" s="115">
        <v>467</v>
      </c>
      <c r="F804" s="115">
        <v>49</v>
      </c>
      <c r="G804" s="115">
        <v>3715</v>
      </c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ht="14.4">
      <c r="A805" s="111">
        <v>43259</v>
      </c>
      <c r="B805" s="3">
        <v>1271</v>
      </c>
      <c r="C805" s="3">
        <v>1108</v>
      </c>
      <c r="D805" s="115">
        <v>823</v>
      </c>
      <c r="E805" s="115">
        <v>446</v>
      </c>
      <c r="F805" s="115">
        <v>52</v>
      </c>
      <c r="G805" s="115">
        <v>3700</v>
      </c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 ht="14.4">
      <c r="A806" s="111">
        <v>43260</v>
      </c>
      <c r="B806" s="3">
        <v>1151</v>
      </c>
      <c r="C806" s="3">
        <v>1067</v>
      </c>
      <c r="D806" s="115">
        <v>791</v>
      </c>
      <c r="E806" s="115">
        <v>440</v>
      </c>
      <c r="F806" s="115">
        <v>52</v>
      </c>
      <c r="G806" s="115">
        <v>3500</v>
      </c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ht="14.4">
      <c r="A807" s="111">
        <v>43261</v>
      </c>
      <c r="B807" s="3">
        <v>1100</v>
      </c>
      <c r="C807" s="3">
        <v>1027</v>
      </c>
      <c r="D807" s="115">
        <v>753</v>
      </c>
      <c r="E807" s="115">
        <v>437</v>
      </c>
      <c r="F807" s="115">
        <v>49</v>
      </c>
      <c r="G807" s="115">
        <v>3366</v>
      </c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 ht="14.4">
      <c r="A808" s="111">
        <v>43262</v>
      </c>
      <c r="B808" s="3">
        <v>1209</v>
      </c>
      <c r="C808" s="3">
        <v>1074</v>
      </c>
      <c r="D808" s="115">
        <v>810</v>
      </c>
      <c r="E808" s="115">
        <v>440</v>
      </c>
      <c r="F808" s="115">
        <v>48</v>
      </c>
      <c r="G808" s="115">
        <v>3582</v>
      </c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 ht="14.4">
      <c r="A809" s="118">
        <v>43263</v>
      </c>
      <c r="B809" s="119">
        <v>1250</v>
      </c>
      <c r="C809" s="119">
        <v>1084</v>
      </c>
      <c r="D809" s="120">
        <v>829</v>
      </c>
      <c r="E809" s="120">
        <v>425</v>
      </c>
      <c r="F809" s="120">
        <v>46</v>
      </c>
      <c r="G809" s="120">
        <v>3634</v>
      </c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  <c r="AC809" s="121"/>
      <c r="AD809" s="121"/>
      <c r="AE809" s="121"/>
    </row>
    <row r="810" spans="1:31" ht="14.4">
      <c r="A810" s="111">
        <v>43264</v>
      </c>
      <c r="B810" s="3">
        <v>1251</v>
      </c>
      <c r="C810" s="3">
        <v>1092</v>
      </c>
      <c r="D810" s="115">
        <v>859</v>
      </c>
      <c r="E810" s="115">
        <v>434</v>
      </c>
      <c r="F810" s="115">
        <v>42</v>
      </c>
      <c r="G810" s="115">
        <v>3677</v>
      </c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spans="1:31" ht="14.4">
      <c r="A811" s="111">
        <v>43265</v>
      </c>
      <c r="B811" s="3">
        <v>1248</v>
      </c>
      <c r="C811" s="3">
        <v>1120</v>
      </c>
      <c r="D811" s="115">
        <v>880</v>
      </c>
      <c r="E811" s="115">
        <v>445</v>
      </c>
      <c r="F811" s="115">
        <v>41</v>
      </c>
      <c r="G811" s="115">
        <v>3734</v>
      </c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ht="14.4">
      <c r="A812" s="111">
        <v>43266</v>
      </c>
      <c r="B812" s="3">
        <v>1270</v>
      </c>
      <c r="C812" s="3">
        <v>1140</v>
      </c>
      <c r="D812" s="115">
        <v>898</v>
      </c>
      <c r="E812" s="115">
        <v>442</v>
      </c>
      <c r="F812" s="115">
        <v>42</v>
      </c>
      <c r="G812" s="115">
        <v>3799</v>
      </c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spans="1:31" ht="14.4">
      <c r="A813" s="111">
        <v>43267</v>
      </c>
      <c r="B813" s="3">
        <v>1242</v>
      </c>
      <c r="C813" s="3">
        <v>1121</v>
      </c>
      <c r="D813" s="115">
        <v>880</v>
      </c>
      <c r="E813" s="115">
        <v>458</v>
      </c>
      <c r="F813" s="115">
        <v>42</v>
      </c>
      <c r="G813" s="115">
        <v>3744</v>
      </c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ht="14.4">
      <c r="A814" s="111">
        <v>43268</v>
      </c>
      <c r="B814" s="3">
        <v>1097</v>
      </c>
      <c r="C814" s="3">
        <v>1076</v>
      </c>
      <c r="D814" s="115">
        <v>835</v>
      </c>
      <c r="E814" s="115">
        <v>447</v>
      </c>
      <c r="F814" s="115">
        <v>42</v>
      </c>
      <c r="G814" s="115">
        <v>3495</v>
      </c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ht="14.4">
      <c r="A815" s="111">
        <v>43269</v>
      </c>
      <c r="B815" s="3">
        <v>1150</v>
      </c>
      <c r="C815" s="3">
        <v>1115</v>
      </c>
      <c r="D815" s="115">
        <v>880</v>
      </c>
      <c r="E815" s="115">
        <v>467</v>
      </c>
      <c r="F815" s="115">
        <v>42</v>
      </c>
      <c r="G815" s="115">
        <v>3654</v>
      </c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ht="14.4">
      <c r="A816" s="111">
        <v>43270</v>
      </c>
      <c r="B816" s="3">
        <v>1198</v>
      </c>
      <c r="C816" s="3">
        <v>1130</v>
      </c>
      <c r="D816" s="115">
        <v>906</v>
      </c>
      <c r="E816" s="115">
        <v>476</v>
      </c>
      <c r="F816" s="115">
        <v>47</v>
      </c>
      <c r="G816" s="115">
        <v>3757</v>
      </c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 ht="14.4">
      <c r="A817" s="111">
        <v>43271</v>
      </c>
      <c r="B817" s="3">
        <v>1304</v>
      </c>
      <c r="C817" s="3">
        <v>1126</v>
      </c>
      <c r="D817" s="115">
        <v>925</v>
      </c>
      <c r="E817" s="115">
        <v>454</v>
      </c>
      <c r="F817" s="115">
        <v>48</v>
      </c>
      <c r="G817" s="115">
        <v>3857</v>
      </c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ht="14.4">
      <c r="A818" s="111">
        <v>43272</v>
      </c>
      <c r="B818" s="3">
        <v>1317</v>
      </c>
      <c r="C818" s="3">
        <v>1121</v>
      </c>
      <c r="D818" s="115">
        <v>928</v>
      </c>
      <c r="E818" s="115">
        <v>446</v>
      </c>
      <c r="F818" s="115">
        <v>50</v>
      </c>
      <c r="G818" s="115">
        <v>3862</v>
      </c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 ht="14.4">
      <c r="A819" s="111">
        <v>43273</v>
      </c>
      <c r="B819" s="3">
        <v>1373</v>
      </c>
      <c r="C819" s="3">
        <v>1083</v>
      </c>
      <c r="D819" s="115">
        <v>920</v>
      </c>
      <c r="E819" s="115">
        <v>458</v>
      </c>
      <c r="F819" s="115">
        <v>49</v>
      </c>
      <c r="G819" s="115">
        <v>3884</v>
      </c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ht="14.4">
      <c r="A820" s="111">
        <v>43274</v>
      </c>
      <c r="B820" s="3">
        <v>1383</v>
      </c>
      <c r="C820" s="3">
        <v>1046</v>
      </c>
      <c r="D820" s="115">
        <v>891</v>
      </c>
      <c r="E820" s="115">
        <v>452</v>
      </c>
      <c r="F820" s="115">
        <v>50</v>
      </c>
      <c r="G820" s="115">
        <v>3821</v>
      </c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 ht="14.4">
      <c r="A821" s="111">
        <v>43275</v>
      </c>
      <c r="B821" s="3">
        <v>1360</v>
      </c>
      <c r="C821" s="3">
        <v>990</v>
      </c>
      <c r="D821" s="115">
        <v>852</v>
      </c>
      <c r="E821" s="115">
        <v>421</v>
      </c>
      <c r="F821" s="115">
        <v>48</v>
      </c>
      <c r="G821" s="115">
        <v>3671</v>
      </c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 ht="14.4">
      <c r="A822" s="111">
        <v>43276</v>
      </c>
      <c r="B822" s="3">
        <v>1394</v>
      </c>
      <c r="C822" s="3">
        <v>1027</v>
      </c>
      <c r="D822" s="115">
        <v>893</v>
      </c>
      <c r="E822" s="115">
        <v>409</v>
      </c>
      <c r="F822" s="115">
        <v>48</v>
      </c>
      <c r="G822" s="115">
        <v>3771</v>
      </c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ht="14.4">
      <c r="A823" s="111">
        <v>43277</v>
      </c>
      <c r="B823" s="3">
        <v>1343</v>
      </c>
      <c r="C823" s="3">
        <v>1018</v>
      </c>
      <c r="D823" s="115">
        <v>906</v>
      </c>
      <c r="E823" s="115">
        <v>397</v>
      </c>
      <c r="F823" s="115">
        <v>51</v>
      </c>
      <c r="G823" s="115">
        <v>3714</v>
      </c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ht="14.4">
      <c r="A824" s="111">
        <v>43278</v>
      </c>
      <c r="B824" s="3">
        <v>1228</v>
      </c>
      <c r="C824" s="3">
        <v>1016</v>
      </c>
      <c r="D824" s="115">
        <v>891</v>
      </c>
      <c r="E824" s="115">
        <v>399</v>
      </c>
      <c r="F824" s="115">
        <v>50</v>
      </c>
      <c r="G824" s="115">
        <v>3584</v>
      </c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ht="14.4">
      <c r="A825" s="111">
        <v>43279</v>
      </c>
      <c r="B825" s="3">
        <v>1056</v>
      </c>
      <c r="C825" s="3">
        <v>1004</v>
      </c>
      <c r="D825" s="115">
        <v>880</v>
      </c>
      <c r="E825" s="115">
        <v>410</v>
      </c>
      <c r="F825" s="115">
        <v>49</v>
      </c>
      <c r="G825" s="115">
        <v>3399</v>
      </c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 ht="14.4">
      <c r="A826" s="111">
        <v>43280</v>
      </c>
      <c r="B826" s="3">
        <v>1085</v>
      </c>
      <c r="C826" s="3">
        <v>998</v>
      </c>
      <c r="D826" s="115">
        <v>894</v>
      </c>
      <c r="E826" s="115">
        <v>423</v>
      </c>
      <c r="F826" s="115">
        <v>50</v>
      </c>
      <c r="G826" s="115">
        <v>3449</v>
      </c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ht="14.4">
      <c r="A827" s="111">
        <v>43281</v>
      </c>
      <c r="B827" s="3">
        <v>1170</v>
      </c>
      <c r="C827" s="3">
        <v>1014</v>
      </c>
      <c r="D827" s="115">
        <v>880</v>
      </c>
      <c r="E827" s="115">
        <v>428</v>
      </c>
      <c r="F827" s="115">
        <v>49</v>
      </c>
      <c r="G827" s="115">
        <v>3540</v>
      </c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ht="14.4">
      <c r="A828" s="111">
        <v>43282</v>
      </c>
      <c r="B828" s="3">
        <v>1167</v>
      </c>
      <c r="C828" s="3">
        <v>1009</v>
      </c>
      <c r="D828" s="115">
        <v>833</v>
      </c>
      <c r="E828" s="115">
        <v>410</v>
      </c>
      <c r="F828" s="115">
        <v>47</v>
      </c>
      <c r="G828" s="115">
        <v>3467</v>
      </c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ht="14.4">
      <c r="A829" s="111">
        <v>43283</v>
      </c>
      <c r="B829" s="3">
        <v>1188</v>
      </c>
      <c r="C829" s="3">
        <v>1047</v>
      </c>
      <c r="D829" s="115">
        <v>878</v>
      </c>
      <c r="E829" s="115">
        <v>409</v>
      </c>
      <c r="F829" s="115">
        <v>47</v>
      </c>
      <c r="G829" s="115">
        <v>3570</v>
      </c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ht="14.4">
      <c r="A830" s="111">
        <v>43284</v>
      </c>
      <c r="B830" s="3">
        <v>1164</v>
      </c>
      <c r="C830" s="3">
        <v>1016</v>
      </c>
      <c r="D830" s="115">
        <v>870</v>
      </c>
      <c r="E830" s="115">
        <v>399</v>
      </c>
      <c r="F830" s="115">
        <v>47</v>
      </c>
      <c r="G830" s="115">
        <v>3496</v>
      </c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 ht="14.4">
      <c r="A831" s="111">
        <v>43285</v>
      </c>
      <c r="B831" s="3">
        <v>1126</v>
      </c>
      <c r="C831" s="3">
        <v>995</v>
      </c>
      <c r="D831" s="115">
        <v>908</v>
      </c>
      <c r="E831" s="115">
        <v>407</v>
      </c>
      <c r="F831" s="115">
        <v>46</v>
      </c>
      <c r="G831" s="115">
        <v>3483</v>
      </c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ht="14.4">
      <c r="A832" s="111">
        <v>43286</v>
      </c>
      <c r="B832" s="3">
        <v>1209</v>
      </c>
      <c r="C832" s="3">
        <v>1011</v>
      </c>
      <c r="D832" s="115">
        <v>916</v>
      </c>
      <c r="E832" s="115">
        <v>412</v>
      </c>
      <c r="F832" s="115">
        <v>49</v>
      </c>
      <c r="G832" s="115">
        <v>3598</v>
      </c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ht="14.4">
      <c r="A833" s="111">
        <v>43287</v>
      </c>
      <c r="B833" s="3">
        <v>1272</v>
      </c>
      <c r="C833" s="3">
        <v>1021</v>
      </c>
      <c r="D833" s="115">
        <v>914</v>
      </c>
      <c r="E833" s="115">
        <v>429</v>
      </c>
      <c r="F833" s="115">
        <v>51</v>
      </c>
      <c r="G833" s="115">
        <v>3686</v>
      </c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spans="1:31" ht="14.4">
      <c r="A834" s="111">
        <v>43288</v>
      </c>
      <c r="B834" s="3">
        <v>1353</v>
      </c>
      <c r="C834" s="3">
        <v>1027</v>
      </c>
      <c r="D834" s="115">
        <v>866</v>
      </c>
      <c r="E834" s="115">
        <v>438</v>
      </c>
      <c r="F834" s="115">
        <v>53</v>
      </c>
      <c r="G834" s="115">
        <v>3738</v>
      </c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ht="14.4">
      <c r="A835" s="111">
        <v>43289</v>
      </c>
      <c r="B835" s="3">
        <v>1365</v>
      </c>
      <c r="C835" s="3">
        <v>990</v>
      </c>
      <c r="D835" s="115">
        <v>812</v>
      </c>
      <c r="E835" s="115">
        <v>427</v>
      </c>
      <c r="F835" s="115">
        <v>50</v>
      </c>
      <c r="G835" s="115">
        <v>3644</v>
      </c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 ht="14.4">
      <c r="A836" s="111">
        <v>43290</v>
      </c>
      <c r="B836" s="3">
        <v>1408</v>
      </c>
      <c r="C836" s="3">
        <v>1012</v>
      </c>
      <c r="D836" s="115">
        <v>841</v>
      </c>
      <c r="E836" s="115">
        <v>439</v>
      </c>
      <c r="F836" s="115">
        <v>50</v>
      </c>
      <c r="G836" s="115">
        <v>3749</v>
      </c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ht="14.4">
      <c r="A837" s="111">
        <v>43291</v>
      </c>
      <c r="B837" s="3">
        <v>1421</v>
      </c>
      <c r="C837" s="3">
        <v>1012</v>
      </c>
      <c r="D837" s="115">
        <v>879</v>
      </c>
      <c r="E837" s="115">
        <v>441</v>
      </c>
      <c r="F837" s="115">
        <v>52</v>
      </c>
      <c r="G837" s="115">
        <v>3805</v>
      </c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ht="14.4">
      <c r="A838" s="111">
        <v>43292</v>
      </c>
      <c r="B838" s="3">
        <v>1386</v>
      </c>
      <c r="C838" s="3">
        <v>1000</v>
      </c>
      <c r="D838" s="115">
        <v>836</v>
      </c>
      <c r="E838" s="115">
        <v>445</v>
      </c>
      <c r="F838" s="115">
        <v>53</v>
      </c>
      <c r="G838" s="115">
        <v>3720</v>
      </c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ht="14.4">
      <c r="A839" s="111">
        <v>43293</v>
      </c>
      <c r="B839" s="3">
        <v>1342</v>
      </c>
      <c r="C839" s="3">
        <v>985</v>
      </c>
      <c r="D839" s="115">
        <v>818</v>
      </c>
      <c r="E839" s="115">
        <v>448</v>
      </c>
      <c r="F839" s="115">
        <v>50</v>
      </c>
      <c r="G839" s="115">
        <v>3643</v>
      </c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ht="14.4">
      <c r="A840" s="111">
        <v>43294</v>
      </c>
      <c r="B840" s="3">
        <v>1266</v>
      </c>
      <c r="C840" s="3">
        <v>972</v>
      </c>
      <c r="D840" s="115">
        <v>828</v>
      </c>
      <c r="E840" s="115">
        <v>446</v>
      </c>
      <c r="F840" s="115">
        <v>51</v>
      </c>
      <c r="G840" s="115">
        <v>3562</v>
      </c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ht="14.4">
      <c r="A841" s="111">
        <v>43295</v>
      </c>
      <c r="B841" s="3">
        <v>1203</v>
      </c>
      <c r="C841" s="3">
        <v>974</v>
      </c>
      <c r="D841" s="115">
        <v>814</v>
      </c>
      <c r="E841" s="115">
        <v>439</v>
      </c>
      <c r="F841" s="115">
        <v>51</v>
      </c>
      <c r="G841" s="115">
        <v>3481</v>
      </c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ht="14.4">
      <c r="A842" s="111">
        <v>43296</v>
      </c>
      <c r="B842" s="3">
        <v>1230</v>
      </c>
      <c r="C842" s="3">
        <v>928</v>
      </c>
      <c r="D842" s="115">
        <v>777</v>
      </c>
      <c r="E842" s="115">
        <v>440</v>
      </c>
      <c r="F842" s="115">
        <v>50</v>
      </c>
      <c r="G842" s="115">
        <v>3425</v>
      </c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ht="14.4">
      <c r="A843" s="111">
        <v>43297</v>
      </c>
      <c r="B843" s="3">
        <v>1269</v>
      </c>
      <c r="C843" s="3">
        <v>936</v>
      </c>
      <c r="D843" s="115">
        <v>816</v>
      </c>
      <c r="E843" s="115">
        <v>436</v>
      </c>
      <c r="F843" s="115">
        <v>51</v>
      </c>
      <c r="G843" s="115">
        <v>3507</v>
      </c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 ht="14.4">
      <c r="A844" s="111">
        <v>43298</v>
      </c>
      <c r="B844" s="3">
        <v>1255</v>
      </c>
      <c r="C844" s="3">
        <v>931</v>
      </c>
      <c r="D844" s="115">
        <v>847</v>
      </c>
      <c r="E844" s="115">
        <v>427</v>
      </c>
      <c r="F844" s="115">
        <v>53</v>
      </c>
      <c r="G844" s="115">
        <v>3513</v>
      </c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 ht="14.4">
      <c r="A845" s="111">
        <v>43299</v>
      </c>
      <c r="B845" s="3">
        <v>1277</v>
      </c>
      <c r="C845" s="3">
        <v>937</v>
      </c>
      <c r="D845" s="115">
        <v>888</v>
      </c>
      <c r="E845" s="115">
        <v>454</v>
      </c>
      <c r="F845" s="115">
        <v>54</v>
      </c>
      <c r="G845" s="115">
        <v>3609</v>
      </c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ht="14.4">
      <c r="A846" s="111">
        <v>43300</v>
      </c>
      <c r="B846" s="3">
        <v>1270</v>
      </c>
      <c r="C846" s="3">
        <v>950</v>
      </c>
      <c r="D846" s="115">
        <v>915</v>
      </c>
      <c r="E846" s="115">
        <v>464</v>
      </c>
      <c r="F846" s="115">
        <v>55</v>
      </c>
      <c r="G846" s="115">
        <v>3653</v>
      </c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ht="14.4">
      <c r="A847" s="111">
        <v>43301</v>
      </c>
      <c r="B847" s="3">
        <v>1262</v>
      </c>
      <c r="C847" s="3">
        <v>958</v>
      </c>
      <c r="D847" s="115">
        <v>904</v>
      </c>
      <c r="E847" s="115">
        <v>460</v>
      </c>
      <c r="F847" s="115">
        <v>55</v>
      </c>
      <c r="G847" s="115">
        <v>3639</v>
      </c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ht="14.4">
      <c r="A848" s="111">
        <v>43302</v>
      </c>
      <c r="B848" s="3">
        <v>1187</v>
      </c>
      <c r="C848" s="3">
        <v>956</v>
      </c>
      <c r="D848" s="115">
        <v>895</v>
      </c>
      <c r="E848" s="115">
        <v>418</v>
      </c>
      <c r="F848" s="115">
        <v>48</v>
      </c>
      <c r="G848" s="115">
        <v>3504</v>
      </c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ht="14.4">
      <c r="A849" s="111">
        <v>43303</v>
      </c>
      <c r="B849" s="3">
        <v>1101</v>
      </c>
      <c r="C849" s="3">
        <v>916</v>
      </c>
      <c r="D849" s="115">
        <v>868</v>
      </c>
      <c r="E849" s="115">
        <v>380</v>
      </c>
      <c r="F849" s="115">
        <v>49</v>
      </c>
      <c r="G849" s="115">
        <v>3315</v>
      </c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 ht="14.4">
      <c r="A850" s="111">
        <v>43304</v>
      </c>
      <c r="B850" s="3">
        <v>1156</v>
      </c>
      <c r="C850" s="3">
        <v>939</v>
      </c>
      <c r="D850" s="115">
        <v>927</v>
      </c>
      <c r="E850" s="115">
        <v>410</v>
      </c>
      <c r="F850" s="115">
        <v>49</v>
      </c>
      <c r="G850" s="115">
        <v>3482</v>
      </c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ht="14.4">
      <c r="A851" s="111">
        <v>43305</v>
      </c>
      <c r="B851" s="3">
        <v>1213</v>
      </c>
      <c r="C851" s="3">
        <v>955</v>
      </c>
      <c r="D851" s="115">
        <v>947</v>
      </c>
      <c r="E851" s="115">
        <v>422</v>
      </c>
      <c r="F851" s="115">
        <v>49</v>
      </c>
      <c r="G851" s="115">
        <v>3585</v>
      </c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 ht="14.4">
      <c r="A852" s="111">
        <v>43306</v>
      </c>
      <c r="B852" s="3">
        <v>1168</v>
      </c>
      <c r="C852" s="3">
        <v>955</v>
      </c>
      <c r="D852" s="115">
        <v>957</v>
      </c>
      <c r="E852" s="115">
        <v>425</v>
      </c>
      <c r="F852" s="115">
        <v>50</v>
      </c>
      <c r="G852" s="115">
        <v>3553</v>
      </c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ht="14.4">
      <c r="A853" s="111">
        <v>43307</v>
      </c>
      <c r="B853" s="3">
        <v>1016</v>
      </c>
      <c r="C853" s="3">
        <v>939</v>
      </c>
      <c r="D853" s="115">
        <v>965</v>
      </c>
      <c r="E853" s="115">
        <v>409</v>
      </c>
      <c r="F853" s="115">
        <v>50</v>
      </c>
      <c r="G853" s="115">
        <v>3379</v>
      </c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 ht="14.4">
      <c r="A854" s="111">
        <v>43308</v>
      </c>
      <c r="B854" s="3">
        <v>1002</v>
      </c>
      <c r="C854" s="3">
        <v>950</v>
      </c>
      <c r="D854" s="115">
        <v>969</v>
      </c>
      <c r="E854" s="115">
        <v>412</v>
      </c>
      <c r="F854" s="115">
        <v>52</v>
      </c>
      <c r="G854" s="115">
        <v>3385</v>
      </c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ht="14.4">
      <c r="A855" s="111">
        <v>43309</v>
      </c>
      <c r="B855" s="3">
        <v>1020</v>
      </c>
      <c r="C855" s="3">
        <v>979</v>
      </c>
      <c r="D855" s="115">
        <v>970</v>
      </c>
      <c r="E855" s="115">
        <v>418</v>
      </c>
      <c r="F855" s="115">
        <v>52</v>
      </c>
      <c r="G855" s="115">
        <v>3439</v>
      </c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ht="14.4">
      <c r="A856" s="111">
        <v>43310</v>
      </c>
      <c r="B856" s="3">
        <v>1060</v>
      </c>
      <c r="C856" s="3">
        <v>977</v>
      </c>
      <c r="D856" s="115">
        <v>937</v>
      </c>
      <c r="E856" s="115">
        <v>413</v>
      </c>
      <c r="F856" s="115">
        <v>49</v>
      </c>
      <c r="G856" s="115">
        <v>3437</v>
      </c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 ht="14.4">
      <c r="A857" s="111">
        <v>43311</v>
      </c>
      <c r="B857" s="3">
        <v>1105</v>
      </c>
      <c r="C857" s="3">
        <v>1041</v>
      </c>
      <c r="D857" s="115">
        <v>992</v>
      </c>
      <c r="E857" s="115">
        <v>419</v>
      </c>
      <c r="F857" s="115">
        <v>50</v>
      </c>
      <c r="G857" s="115">
        <v>3606</v>
      </c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ht="14.4">
      <c r="A858" s="111">
        <v>43312</v>
      </c>
      <c r="B858" s="3">
        <v>1172</v>
      </c>
      <c r="C858" s="3">
        <v>1059</v>
      </c>
      <c r="D858" s="115">
        <v>992</v>
      </c>
      <c r="E858" s="115">
        <v>418</v>
      </c>
      <c r="F858" s="115">
        <v>50</v>
      </c>
      <c r="G858" s="115">
        <v>3691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ht="14.4">
      <c r="A859" s="111">
        <v>43313</v>
      </c>
      <c r="B859" s="3">
        <v>1187</v>
      </c>
      <c r="C859" s="3">
        <v>1062</v>
      </c>
      <c r="D859" s="115">
        <v>976</v>
      </c>
      <c r="E859" s="115">
        <v>413</v>
      </c>
      <c r="F859" s="115">
        <v>50</v>
      </c>
      <c r="G859" s="115">
        <v>3689</v>
      </c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ht="14.4">
      <c r="A860" s="111">
        <v>43314</v>
      </c>
      <c r="B860" s="3">
        <v>1240</v>
      </c>
      <c r="C860" s="3">
        <v>1083</v>
      </c>
      <c r="D860" s="115">
        <v>962</v>
      </c>
      <c r="E860" s="115">
        <v>410</v>
      </c>
      <c r="F860" s="115">
        <v>46</v>
      </c>
      <c r="G860" s="115">
        <v>3740</v>
      </c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 ht="14.4">
      <c r="A861" s="111">
        <v>43315</v>
      </c>
      <c r="B861" s="3">
        <v>1249</v>
      </c>
      <c r="C861" s="3">
        <v>1099</v>
      </c>
      <c r="D861" s="115">
        <v>970</v>
      </c>
      <c r="E861" s="115">
        <v>417</v>
      </c>
      <c r="F861" s="115">
        <v>50</v>
      </c>
      <c r="G861" s="115">
        <v>3785</v>
      </c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ht="14.4">
      <c r="A862" s="111">
        <v>43316</v>
      </c>
      <c r="B862" s="3">
        <v>1279</v>
      </c>
      <c r="C862" s="3">
        <v>1109</v>
      </c>
      <c r="D862" s="115">
        <v>958</v>
      </c>
      <c r="E862" s="115">
        <v>435</v>
      </c>
      <c r="F862" s="115">
        <v>52</v>
      </c>
      <c r="G862" s="115">
        <v>3832</v>
      </c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ht="14.4">
      <c r="A863" s="111">
        <v>43317</v>
      </c>
      <c r="B863" s="3">
        <v>1232</v>
      </c>
      <c r="C863" s="3">
        <v>1093</v>
      </c>
      <c r="D863" s="115">
        <v>922</v>
      </c>
      <c r="E863" s="115">
        <v>425</v>
      </c>
      <c r="F863" s="115">
        <v>50</v>
      </c>
      <c r="G863" s="115">
        <v>3723</v>
      </c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 ht="14.4">
      <c r="A864" s="111">
        <v>43318</v>
      </c>
      <c r="B864" s="3">
        <v>1195</v>
      </c>
      <c r="C864" s="3">
        <v>1120</v>
      </c>
      <c r="D864" s="115">
        <v>956</v>
      </c>
      <c r="E864" s="115">
        <v>426</v>
      </c>
      <c r="F864" s="115">
        <v>52</v>
      </c>
      <c r="G864" s="115">
        <v>3748</v>
      </c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ht="14.4">
      <c r="A865" s="111">
        <v>43319</v>
      </c>
      <c r="B865" s="3">
        <v>1151</v>
      </c>
      <c r="C865" s="3">
        <v>1127</v>
      </c>
      <c r="D865" s="115">
        <v>952</v>
      </c>
      <c r="E865" s="115">
        <v>425</v>
      </c>
      <c r="F865" s="115">
        <v>53</v>
      </c>
      <c r="G865" s="115">
        <v>3708</v>
      </c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 ht="14.4">
      <c r="A866" s="111">
        <v>43320</v>
      </c>
      <c r="B866" s="3">
        <v>1167</v>
      </c>
      <c r="C866" s="3">
        <v>1107</v>
      </c>
      <c r="D866" s="115">
        <v>899</v>
      </c>
      <c r="E866" s="115">
        <v>432</v>
      </c>
      <c r="F866" s="115">
        <v>49</v>
      </c>
      <c r="G866" s="115">
        <v>3654</v>
      </c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 ht="14.4">
      <c r="A867" s="111">
        <v>43321</v>
      </c>
      <c r="B867" s="3">
        <v>1218</v>
      </c>
      <c r="C867" s="3">
        <v>1082</v>
      </c>
      <c r="D867" s="115">
        <v>934</v>
      </c>
      <c r="E867" s="115">
        <v>456</v>
      </c>
      <c r="F867" s="115">
        <v>53</v>
      </c>
      <c r="G867" s="115">
        <v>3742</v>
      </c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spans="1:31" ht="14.4">
      <c r="A868" s="111">
        <v>43322</v>
      </c>
      <c r="B868" s="3">
        <v>1282</v>
      </c>
      <c r="C868" s="3">
        <v>1107</v>
      </c>
      <c r="D868" s="115">
        <v>952</v>
      </c>
      <c r="E868" s="115">
        <v>466</v>
      </c>
      <c r="F868" s="115">
        <v>54</v>
      </c>
      <c r="G868" s="115">
        <v>3860</v>
      </c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ht="14.4">
      <c r="A869" s="111">
        <v>43323</v>
      </c>
      <c r="B869" s="3">
        <v>1276</v>
      </c>
      <c r="C869" s="3">
        <v>1103</v>
      </c>
      <c r="D869" s="115">
        <v>881</v>
      </c>
      <c r="E869" s="115">
        <v>467</v>
      </c>
      <c r="F869" s="115">
        <v>52</v>
      </c>
      <c r="G869" s="115">
        <v>3780</v>
      </c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ht="14.4">
      <c r="A870" s="111">
        <v>43324</v>
      </c>
      <c r="B870" s="3">
        <v>1190</v>
      </c>
      <c r="C870" s="3">
        <v>1070</v>
      </c>
      <c r="D870" s="115">
        <v>801</v>
      </c>
      <c r="E870" s="115">
        <v>451</v>
      </c>
      <c r="F870" s="115">
        <v>50</v>
      </c>
      <c r="G870" s="115">
        <v>3562</v>
      </c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 ht="14.4">
      <c r="A871" s="111">
        <v>43325</v>
      </c>
      <c r="B871" s="3">
        <v>1214</v>
      </c>
      <c r="C871" s="3">
        <v>1105</v>
      </c>
      <c r="D871" s="115">
        <v>847</v>
      </c>
      <c r="E871" s="115">
        <v>452</v>
      </c>
      <c r="F871" s="115">
        <v>49</v>
      </c>
      <c r="G871" s="115">
        <v>3667</v>
      </c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spans="1:31" ht="14.4">
      <c r="A872" s="111">
        <v>43326</v>
      </c>
      <c r="B872" s="3">
        <v>1264</v>
      </c>
      <c r="C872" s="3">
        <v>1131</v>
      </c>
      <c r="D872" s="115">
        <v>849</v>
      </c>
      <c r="E872" s="115">
        <v>457</v>
      </c>
      <c r="F872" s="115">
        <v>53</v>
      </c>
      <c r="G872" s="115">
        <v>3755</v>
      </c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spans="1:31" ht="14.4">
      <c r="A873" s="111">
        <v>43327</v>
      </c>
      <c r="B873" s="3">
        <v>1201</v>
      </c>
      <c r="C873" s="3">
        <v>1042</v>
      </c>
      <c r="D873" s="115">
        <v>782</v>
      </c>
      <c r="E873" s="115">
        <v>436</v>
      </c>
      <c r="F873" s="115">
        <v>49</v>
      </c>
      <c r="G873" s="115">
        <v>3510</v>
      </c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 ht="14.4">
      <c r="A874" s="111">
        <v>43328</v>
      </c>
      <c r="B874" s="3">
        <v>1242</v>
      </c>
      <c r="C874" s="3">
        <v>1034</v>
      </c>
      <c r="D874" s="115">
        <v>771</v>
      </c>
      <c r="E874" s="115">
        <v>442</v>
      </c>
      <c r="F874" s="115">
        <v>50</v>
      </c>
      <c r="G874" s="115">
        <v>3538</v>
      </c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spans="1:31" ht="14.4">
      <c r="A875" s="111">
        <v>43329</v>
      </c>
      <c r="B875" s="3">
        <v>1286</v>
      </c>
      <c r="C875" s="3">
        <v>980</v>
      </c>
      <c r="D875" s="115">
        <v>826</v>
      </c>
      <c r="E875" s="115">
        <v>480</v>
      </c>
      <c r="F875" s="115">
        <v>53</v>
      </c>
      <c r="G875" s="115">
        <v>3625</v>
      </c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spans="1:31" ht="14.4">
      <c r="A876" s="111">
        <v>43330</v>
      </c>
      <c r="B876" s="3">
        <v>1267</v>
      </c>
      <c r="C876" s="3">
        <v>987</v>
      </c>
      <c r="D876" s="115">
        <v>842</v>
      </c>
      <c r="E876" s="115">
        <v>481</v>
      </c>
      <c r="F876" s="115">
        <v>53</v>
      </c>
      <c r="G876" s="115">
        <v>3631</v>
      </c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spans="1:31" ht="14.4">
      <c r="A877" s="111">
        <v>43331</v>
      </c>
      <c r="B877" s="3">
        <v>1218</v>
      </c>
      <c r="C877" s="3">
        <v>967</v>
      </c>
      <c r="D877" s="115">
        <v>816</v>
      </c>
      <c r="E877" s="115">
        <v>458</v>
      </c>
      <c r="F877" s="115">
        <v>54</v>
      </c>
      <c r="G877" s="115">
        <v>3512</v>
      </c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 ht="14.4">
      <c r="A878" s="111">
        <v>43332</v>
      </c>
      <c r="B878" s="3">
        <v>1256</v>
      </c>
      <c r="C878" s="3">
        <v>991</v>
      </c>
      <c r="D878" s="115">
        <v>833</v>
      </c>
      <c r="E878" s="115">
        <v>438</v>
      </c>
      <c r="F878" s="115">
        <v>51</v>
      </c>
      <c r="G878" s="115">
        <v>3569</v>
      </c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 ht="14.4">
      <c r="A879" s="111">
        <v>43333</v>
      </c>
      <c r="B879" s="3">
        <v>1283</v>
      </c>
      <c r="C879" s="3">
        <v>967</v>
      </c>
      <c r="D879" s="115">
        <v>874</v>
      </c>
      <c r="E879" s="115">
        <v>453</v>
      </c>
      <c r="F879" s="115">
        <v>52</v>
      </c>
      <c r="G879" s="115">
        <v>3629</v>
      </c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 ht="14.4">
      <c r="A880" s="116">
        <v>43334</v>
      </c>
      <c r="B880" s="115">
        <v>1310</v>
      </c>
      <c r="C880" s="115">
        <v>953</v>
      </c>
      <c r="D880" s="115">
        <v>925</v>
      </c>
      <c r="E880" s="115">
        <v>463</v>
      </c>
      <c r="F880" s="115">
        <v>53</v>
      </c>
      <c r="G880" s="115">
        <v>3704</v>
      </c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spans="1:31" ht="14.4">
      <c r="A881" s="116">
        <v>43335</v>
      </c>
      <c r="B881" s="115">
        <v>1187</v>
      </c>
      <c r="C881" s="115">
        <v>979</v>
      </c>
      <c r="D881" s="115">
        <v>943</v>
      </c>
      <c r="E881" s="115">
        <v>471</v>
      </c>
      <c r="F881" s="115">
        <v>53</v>
      </c>
      <c r="G881" s="115">
        <v>3632</v>
      </c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spans="1:31" ht="14.4">
      <c r="A882" s="116">
        <v>43336</v>
      </c>
      <c r="B882" s="115">
        <v>1170</v>
      </c>
      <c r="C882" s="115">
        <v>993</v>
      </c>
      <c r="D882" s="115">
        <v>952</v>
      </c>
      <c r="E882" s="115">
        <v>468</v>
      </c>
      <c r="F882" s="115">
        <v>52</v>
      </c>
      <c r="G882" s="115">
        <v>3635</v>
      </c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spans="1:31" ht="14.4">
      <c r="A883" s="116">
        <v>43337</v>
      </c>
      <c r="B883" s="115">
        <v>1171</v>
      </c>
      <c r="C883" s="115">
        <v>994</v>
      </c>
      <c r="D883" s="115">
        <v>941</v>
      </c>
      <c r="E883" s="115">
        <v>450</v>
      </c>
      <c r="F883" s="115">
        <v>52</v>
      </c>
      <c r="G883" s="115">
        <v>3608</v>
      </c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spans="1:31" ht="14.4">
      <c r="A884" s="116">
        <v>43338</v>
      </c>
      <c r="B884" s="115">
        <v>1120</v>
      </c>
      <c r="C884" s="115">
        <v>923</v>
      </c>
      <c r="D884" s="115">
        <v>893</v>
      </c>
      <c r="E884" s="115">
        <v>431</v>
      </c>
      <c r="F884" s="115">
        <v>50</v>
      </c>
      <c r="G884" s="115">
        <v>3417</v>
      </c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 ht="14.4">
      <c r="A885" s="116">
        <v>43339</v>
      </c>
      <c r="B885" s="115">
        <v>1198</v>
      </c>
      <c r="C885" s="115">
        <v>960</v>
      </c>
      <c r="D885" s="115">
        <v>897</v>
      </c>
      <c r="E885" s="115">
        <v>443</v>
      </c>
      <c r="F885" s="115">
        <v>51</v>
      </c>
      <c r="G885" s="115">
        <v>3549</v>
      </c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spans="1:31" ht="14.4">
      <c r="A886" s="116">
        <v>43340</v>
      </c>
      <c r="B886" s="115">
        <v>1209</v>
      </c>
      <c r="C886" s="115">
        <v>998</v>
      </c>
      <c r="D886" s="115">
        <v>903</v>
      </c>
      <c r="E886" s="115">
        <v>447</v>
      </c>
      <c r="F886" s="115">
        <v>52</v>
      </c>
      <c r="G886" s="115">
        <v>3610</v>
      </c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spans="1:31" ht="14.4">
      <c r="A887" s="116">
        <v>43341</v>
      </c>
      <c r="B887" s="115">
        <v>1194</v>
      </c>
      <c r="C887" s="115">
        <v>988</v>
      </c>
      <c r="D887" s="115">
        <v>925</v>
      </c>
      <c r="E887" s="115">
        <v>458</v>
      </c>
      <c r="F887" s="115">
        <v>51</v>
      </c>
      <c r="G887" s="115">
        <v>3617</v>
      </c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spans="1:31" ht="14.4">
      <c r="A888" s="116">
        <v>43342</v>
      </c>
      <c r="B888" s="115">
        <v>1219</v>
      </c>
      <c r="C888" s="115">
        <v>1017</v>
      </c>
      <c r="D888" s="115">
        <v>953</v>
      </c>
      <c r="E888" s="115">
        <v>451</v>
      </c>
      <c r="F888" s="115">
        <v>52</v>
      </c>
      <c r="G888" s="115">
        <v>3692</v>
      </c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spans="1:31" ht="14.4">
      <c r="A889" s="116">
        <v>43343</v>
      </c>
      <c r="B889" s="115">
        <v>1249</v>
      </c>
      <c r="C889" s="115">
        <v>1017</v>
      </c>
      <c r="D889" s="115">
        <v>952</v>
      </c>
      <c r="E889" s="115">
        <v>447</v>
      </c>
      <c r="F889" s="115">
        <v>53</v>
      </c>
      <c r="G889" s="115">
        <v>3717</v>
      </c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spans="1:31" ht="14.4">
      <c r="A890" s="116">
        <v>43344</v>
      </c>
      <c r="B890" s="115">
        <v>1193</v>
      </c>
      <c r="C890" s="115">
        <v>1005</v>
      </c>
      <c r="D890" s="115">
        <v>928</v>
      </c>
      <c r="E890" s="115">
        <v>438</v>
      </c>
      <c r="F890" s="115">
        <v>53</v>
      </c>
      <c r="G890" s="115">
        <v>3615</v>
      </c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spans="1:31" ht="14.4">
      <c r="A891" s="116">
        <v>43345</v>
      </c>
      <c r="B891" s="115">
        <v>1097</v>
      </c>
      <c r="C891" s="115">
        <v>963</v>
      </c>
      <c r="D891" s="115">
        <v>889</v>
      </c>
      <c r="E891" s="115">
        <v>418</v>
      </c>
      <c r="F891" s="115">
        <v>49</v>
      </c>
      <c r="G891" s="115">
        <v>3415</v>
      </c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 ht="14.4">
      <c r="A892" s="116">
        <v>43346</v>
      </c>
      <c r="B892" s="115">
        <v>1072</v>
      </c>
      <c r="C892" s="115">
        <v>956</v>
      </c>
      <c r="D892" s="115">
        <v>957</v>
      </c>
      <c r="E892" s="115">
        <v>433</v>
      </c>
      <c r="F892" s="115">
        <v>51</v>
      </c>
      <c r="G892" s="115">
        <v>3469</v>
      </c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 ht="14.4">
      <c r="A893" s="116">
        <v>43347</v>
      </c>
      <c r="B893" s="115">
        <v>1089</v>
      </c>
      <c r="C893" s="115">
        <v>999</v>
      </c>
      <c r="D893" s="115">
        <v>994</v>
      </c>
      <c r="E893" s="115">
        <v>441</v>
      </c>
      <c r="F893" s="115">
        <v>55</v>
      </c>
      <c r="G893" s="115">
        <v>3577</v>
      </c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spans="1:31" ht="14.4">
      <c r="A894" s="116">
        <v>43348</v>
      </c>
      <c r="B894" s="115">
        <v>1111</v>
      </c>
      <c r="C894" s="115">
        <v>1038</v>
      </c>
      <c r="D894" s="115">
        <v>1001</v>
      </c>
      <c r="E894" s="115">
        <v>427</v>
      </c>
      <c r="F894" s="115">
        <v>53</v>
      </c>
      <c r="G894" s="115">
        <v>3632</v>
      </c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 ht="14.4">
      <c r="A895" s="116">
        <v>43349</v>
      </c>
      <c r="B895" s="115">
        <v>1129</v>
      </c>
      <c r="C895" s="115">
        <v>1052</v>
      </c>
      <c r="D895" s="115">
        <v>1010</v>
      </c>
      <c r="E895" s="115">
        <v>414</v>
      </c>
      <c r="F895" s="115">
        <v>52</v>
      </c>
      <c r="G895" s="115">
        <v>3656</v>
      </c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 ht="14.4">
      <c r="A896" s="116">
        <v>43350</v>
      </c>
      <c r="B896" s="115">
        <v>1118</v>
      </c>
      <c r="C896" s="115">
        <v>1072</v>
      </c>
      <c r="D896" s="115">
        <v>1022</v>
      </c>
      <c r="E896" s="115">
        <v>413</v>
      </c>
      <c r="F896" s="115">
        <v>51</v>
      </c>
      <c r="G896" s="115">
        <v>3676</v>
      </c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 ht="14.4">
      <c r="A897" s="116">
        <v>43351</v>
      </c>
      <c r="B897" s="115">
        <v>1056</v>
      </c>
      <c r="C897" s="115">
        <v>1058</v>
      </c>
      <c r="D897" s="115">
        <v>1015</v>
      </c>
      <c r="E897" s="115">
        <v>430</v>
      </c>
      <c r="F897" s="115">
        <v>51</v>
      </c>
      <c r="G897" s="115">
        <v>3610</v>
      </c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spans="1:31" ht="14.4">
      <c r="A898" s="116">
        <v>43352</v>
      </c>
      <c r="B898" s="115">
        <v>1030</v>
      </c>
      <c r="C898" s="115">
        <v>1054</v>
      </c>
      <c r="D898" s="115">
        <v>980</v>
      </c>
      <c r="E898" s="115">
        <v>440</v>
      </c>
      <c r="F898" s="115">
        <v>50</v>
      </c>
      <c r="G898" s="115">
        <v>3553</v>
      </c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spans="1:31" ht="14.4">
      <c r="A899" s="116">
        <v>43353</v>
      </c>
      <c r="B899" s="115">
        <v>1078</v>
      </c>
      <c r="C899" s="115">
        <v>1110</v>
      </c>
      <c r="D899" s="115">
        <v>997</v>
      </c>
      <c r="E899" s="115">
        <v>441</v>
      </c>
      <c r="F899" s="115">
        <v>48</v>
      </c>
      <c r="G899" s="115">
        <v>3673</v>
      </c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spans="1:31" ht="14.4">
      <c r="A900" s="116">
        <v>43354</v>
      </c>
      <c r="B900" s="115">
        <v>1138</v>
      </c>
      <c r="C900" s="115">
        <v>1150</v>
      </c>
      <c r="D900" s="115">
        <v>1027</v>
      </c>
      <c r="E900" s="115">
        <v>440</v>
      </c>
      <c r="F900" s="115">
        <v>46</v>
      </c>
      <c r="G900" s="115">
        <v>3800</v>
      </c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 ht="14.4">
      <c r="A901" s="116">
        <v>43355</v>
      </c>
      <c r="B901" s="115">
        <v>1136</v>
      </c>
      <c r="C901" s="115">
        <v>1167</v>
      </c>
      <c r="D901" s="115">
        <v>1005</v>
      </c>
      <c r="E901" s="115">
        <v>440</v>
      </c>
      <c r="F901" s="115">
        <v>45</v>
      </c>
      <c r="G901" s="115">
        <v>3794</v>
      </c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spans="1:31" ht="14.4">
      <c r="A902" s="116">
        <v>43356</v>
      </c>
      <c r="B902" s="115">
        <v>1133</v>
      </c>
      <c r="C902" s="115">
        <v>1159</v>
      </c>
      <c r="D902" s="115">
        <v>981</v>
      </c>
      <c r="E902" s="115">
        <v>448</v>
      </c>
      <c r="F902" s="115">
        <v>46</v>
      </c>
      <c r="G902" s="115">
        <v>3768</v>
      </c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spans="1:31" ht="14.4">
      <c r="A903" s="116">
        <v>43357</v>
      </c>
      <c r="B903" s="115">
        <v>1169</v>
      </c>
      <c r="C903" s="115">
        <v>1199</v>
      </c>
      <c r="D903" s="115">
        <v>1005</v>
      </c>
      <c r="E903" s="115">
        <v>452</v>
      </c>
      <c r="F903" s="115">
        <v>49</v>
      </c>
      <c r="G903" s="115">
        <v>3874</v>
      </c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 spans="1:31" ht="14.4">
      <c r="A904" s="116">
        <v>43358</v>
      </c>
      <c r="B904" s="115">
        <v>1187</v>
      </c>
      <c r="C904" s="115">
        <v>1172</v>
      </c>
      <c r="D904" s="115">
        <v>1001</v>
      </c>
      <c r="E904" s="115">
        <v>453</v>
      </c>
      <c r="F904" s="115">
        <v>49</v>
      </c>
      <c r="G904" s="115">
        <v>3862</v>
      </c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spans="1:31" ht="14.4">
      <c r="A905" s="116">
        <v>43359</v>
      </c>
      <c r="B905" s="115">
        <v>1162</v>
      </c>
      <c r="C905" s="115">
        <v>1201</v>
      </c>
      <c r="D905" s="115">
        <v>944</v>
      </c>
      <c r="E905" s="115">
        <v>438</v>
      </c>
      <c r="F905" s="115">
        <v>49</v>
      </c>
      <c r="G905" s="115">
        <v>3793</v>
      </c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spans="1:31" ht="14.4">
      <c r="A906" s="116">
        <v>43360</v>
      </c>
      <c r="B906" s="115">
        <v>1211</v>
      </c>
      <c r="C906" s="115">
        <v>1211</v>
      </c>
      <c r="D906" s="115">
        <v>927</v>
      </c>
      <c r="E906" s="115">
        <v>424</v>
      </c>
      <c r="F906" s="115">
        <v>50</v>
      </c>
      <c r="G906" s="115">
        <v>3822</v>
      </c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 ht="14.4">
      <c r="A907" s="116">
        <v>43361</v>
      </c>
      <c r="B907" s="115">
        <v>1240</v>
      </c>
      <c r="C907" s="115">
        <v>1231</v>
      </c>
      <c r="D907" s="115">
        <v>920</v>
      </c>
      <c r="E907" s="115">
        <v>442</v>
      </c>
      <c r="F907" s="115">
        <v>54</v>
      </c>
      <c r="G907" s="115">
        <v>3887</v>
      </c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spans="1:31" ht="14.4">
      <c r="A908" s="116">
        <v>43362</v>
      </c>
      <c r="B908" s="115">
        <v>1258</v>
      </c>
      <c r="C908" s="115">
        <v>1239</v>
      </c>
      <c r="D908" s="115">
        <v>930</v>
      </c>
      <c r="E908" s="115">
        <v>447</v>
      </c>
      <c r="F908" s="115">
        <v>52</v>
      </c>
      <c r="G908" s="115">
        <v>3925</v>
      </c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spans="1:31" ht="14.4">
      <c r="A909" s="116">
        <v>43363</v>
      </c>
      <c r="B909" s="115">
        <v>1248</v>
      </c>
      <c r="C909" s="115">
        <v>1238</v>
      </c>
      <c r="D909" s="115">
        <v>938</v>
      </c>
      <c r="E909" s="115">
        <v>412</v>
      </c>
      <c r="F909" s="115">
        <v>52</v>
      </c>
      <c r="G909" s="115">
        <v>3888</v>
      </c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spans="1:31" ht="14.4">
      <c r="A910" s="116">
        <v>43364</v>
      </c>
      <c r="B910" s="115">
        <v>1207</v>
      </c>
      <c r="C910" s="115">
        <v>1201</v>
      </c>
      <c r="D910" s="115">
        <v>922</v>
      </c>
      <c r="E910" s="115">
        <v>370</v>
      </c>
      <c r="F910" s="115">
        <v>51</v>
      </c>
      <c r="G910" s="115">
        <v>3750</v>
      </c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spans="1:31" ht="14.4">
      <c r="A911" s="116">
        <v>43365</v>
      </c>
      <c r="B911" s="115">
        <v>982</v>
      </c>
      <c r="C911" s="115">
        <v>1132</v>
      </c>
      <c r="D911" s="115">
        <v>927</v>
      </c>
      <c r="E911" s="115">
        <v>413</v>
      </c>
      <c r="F911" s="115">
        <v>50</v>
      </c>
      <c r="G911" s="115">
        <v>3504</v>
      </c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spans="1:31" ht="14.4">
      <c r="A912" s="116">
        <v>43366</v>
      </c>
      <c r="B912" s="115">
        <v>854</v>
      </c>
      <c r="C912" s="115">
        <v>1076</v>
      </c>
      <c r="D912" s="115">
        <v>924</v>
      </c>
      <c r="E912" s="115">
        <v>438</v>
      </c>
      <c r="F912" s="115">
        <v>50</v>
      </c>
      <c r="G912" s="115">
        <v>3342</v>
      </c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spans="1:31" ht="14.4">
      <c r="A913" s="116">
        <v>43367</v>
      </c>
      <c r="B913" s="115">
        <v>872</v>
      </c>
      <c r="C913" s="115">
        <v>1155</v>
      </c>
      <c r="D913" s="115">
        <v>955</v>
      </c>
      <c r="E913" s="115">
        <v>455</v>
      </c>
      <c r="F913" s="115">
        <v>48</v>
      </c>
      <c r="G913" s="115">
        <v>3485</v>
      </c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 spans="1:31" ht="14.4">
      <c r="A914" s="116">
        <v>43368</v>
      </c>
      <c r="B914" s="115">
        <v>915</v>
      </c>
      <c r="C914" s="115">
        <v>1106</v>
      </c>
      <c r="D914" s="115">
        <v>978</v>
      </c>
      <c r="E914" s="115">
        <v>450</v>
      </c>
      <c r="F914" s="115">
        <v>46</v>
      </c>
      <c r="G914" s="115">
        <v>3497</v>
      </c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spans="1:31" ht="14.4">
      <c r="A915" s="116">
        <v>43369</v>
      </c>
      <c r="B915" s="115">
        <v>973</v>
      </c>
      <c r="C915" s="115">
        <v>1208</v>
      </c>
      <c r="D915" s="115">
        <v>951</v>
      </c>
      <c r="E915" s="115">
        <v>447</v>
      </c>
      <c r="F915" s="115">
        <v>46</v>
      </c>
      <c r="G915" s="115">
        <v>3625</v>
      </c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 ht="14.4">
      <c r="A916" s="116">
        <v>43370</v>
      </c>
      <c r="B916" s="115">
        <v>1007</v>
      </c>
      <c r="C916" s="115">
        <v>1218</v>
      </c>
      <c r="D916" s="115">
        <v>940</v>
      </c>
      <c r="E916" s="115">
        <v>462</v>
      </c>
      <c r="F916" s="115">
        <v>48</v>
      </c>
      <c r="G916" s="115">
        <v>3675</v>
      </c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spans="1:31" ht="14.4">
      <c r="A917" s="116">
        <v>43371</v>
      </c>
      <c r="B917" s="115">
        <v>1033</v>
      </c>
      <c r="C917" s="115">
        <v>1221</v>
      </c>
      <c r="D917" s="115">
        <v>948</v>
      </c>
      <c r="E917" s="115">
        <v>463</v>
      </c>
      <c r="F917" s="115">
        <v>49</v>
      </c>
      <c r="G917" s="115">
        <v>3715</v>
      </c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spans="1:31" ht="14.4">
      <c r="A918" s="116">
        <v>43372</v>
      </c>
      <c r="B918" s="115">
        <v>1042</v>
      </c>
      <c r="C918" s="115">
        <v>1216</v>
      </c>
      <c r="D918" s="115">
        <v>938</v>
      </c>
      <c r="E918" s="115">
        <v>483</v>
      </c>
      <c r="F918" s="115">
        <v>51</v>
      </c>
      <c r="G918" s="115">
        <v>3730</v>
      </c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spans="1:31" ht="14.4">
      <c r="A919" s="116">
        <v>43373</v>
      </c>
      <c r="B919" s="115">
        <v>1022</v>
      </c>
      <c r="C919" s="115">
        <v>1205</v>
      </c>
      <c r="D919" s="115">
        <v>916</v>
      </c>
      <c r="E919" s="115">
        <v>472</v>
      </c>
      <c r="F919" s="115">
        <v>46</v>
      </c>
      <c r="G919" s="115">
        <v>3662</v>
      </c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spans="1:31" ht="14.4">
      <c r="A920" s="116">
        <v>43374</v>
      </c>
      <c r="B920" s="115">
        <v>1068</v>
      </c>
      <c r="C920" s="115">
        <v>1231</v>
      </c>
      <c r="D920" s="115">
        <v>948</v>
      </c>
      <c r="E920" s="115">
        <v>463</v>
      </c>
      <c r="F920" s="115">
        <v>48</v>
      </c>
      <c r="G920" s="115">
        <v>3758</v>
      </c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 ht="14.4">
      <c r="A921" s="116">
        <v>43375</v>
      </c>
      <c r="B921" s="115">
        <v>1037</v>
      </c>
      <c r="C921" s="115">
        <v>1236</v>
      </c>
      <c r="D921" s="115">
        <v>915</v>
      </c>
      <c r="E921" s="115">
        <v>485</v>
      </c>
      <c r="F921" s="115">
        <v>47</v>
      </c>
      <c r="G921" s="115">
        <v>3720</v>
      </c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 ht="14.4">
      <c r="A922" s="116">
        <v>43376</v>
      </c>
      <c r="B922" s="115">
        <v>1084</v>
      </c>
      <c r="C922" s="115">
        <v>1254</v>
      </c>
      <c r="D922" s="115">
        <v>942</v>
      </c>
      <c r="E922" s="115">
        <v>478</v>
      </c>
      <c r="F922" s="115">
        <v>45</v>
      </c>
      <c r="G922" s="115">
        <v>3804</v>
      </c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spans="1:31" ht="14.4">
      <c r="A923" s="116">
        <v>43377</v>
      </c>
      <c r="B923" s="115">
        <v>1113</v>
      </c>
      <c r="C923" s="115">
        <v>1247</v>
      </c>
      <c r="D923" s="115">
        <v>931</v>
      </c>
      <c r="E923" s="115">
        <v>475</v>
      </c>
      <c r="F923" s="115">
        <v>47</v>
      </c>
      <c r="G923" s="115">
        <v>3813</v>
      </c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spans="1:31" ht="14.4">
      <c r="A924" s="116">
        <v>43378</v>
      </c>
      <c r="B924" s="115">
        <v>1119</v>
      </c>
      <c r="C924" s="115">
        <v>1248</v>
      </c>
      <c r="D924" s="115">
        <v>929</v>
      </c>
      <c r="E924" s="115">
        <v>484</v>
      </c>
      <c r="F924" s="115">
        <v>48</v>
      </c>
      <c r="G924" s="115">
        <v>3829</v>
      </c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spans="1:31" ht="14.4">
      <c r="A925" s="116">
        <v>43379</v>
      </c>
      <c r="B925" s="115">
        <v>1103</v>
      </c>
      <c r="C925" s="115">
        <v>1261</v>
      </c>
      <c r="D925" s="115">
        <v>919</v>
      </c>
      <c r="E925" s="115">
        <v>473</v>
      </c>
      <c r="F925" s="115">
        <v>47</v>
      </c>
      <c r="G925" s="115">
        <v>3802</v>
      </c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spans="1:31" ht="14.4">
      <c r="A926" s="116">
        <v>43380</v>
      </c>
      <c r="B926" s="115">
        <v>1064</v>
      </c>
      <c r="C926" s="115">
        <v>1244</v>
      </c>
      <c r="D926" s="115">
        <v>895</v>
      </c>
      <c r="E926" s="115">
        <v>462</v>
      </c>
      <c r="F926" s="115">
        <v>45</v>
      </c>
      <c r="G926" s="115">
        <v>3710</v>
      </c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spans="1:31" ht="14.4">
      <c r="A927" s="116">
        <v>43381</v>
      </c>
      <c r="B927" s="115">
        <v>1083</v>
      </c>
      <c r="C927" s="115">
        <v>1278</v>
      </c>
      <c r="D927" s="115">
        <v>944</v>
      </c>
      <c r="E927" s="115">
        <v>476</v>
      </c>
      <c r="F927" s="115">
        <v>44</v>
      </c>
      <c r="G927" s="115">
        <v>3824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spans="1:31" ht="14.4">
      <c r="A928" s="116">
        <v>43382</v>
      </c>
      <c r="B928" s="115">
        <v>1074</v>
      </c>
      <c r="C928" s="115">
        <v>1273</v>
      </c>
      <c r="D928" s="115">
        <v>966</v>
      </c>
      <c r="E928" s="115">
        <v>465</v>
      </c>
      <c r="F928" s="115">
        <v>44</v>
      </c>
      <c r="G928" s="115">
        <v>3823</v>
      </c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spans="1:31" ht="14.4">
      <c r="A929" s="116">
        <v>43383</v>
      </c>
      <c r="B929" s="115">
        <v>1093</v>
      </c>
      <c r="C929" s="115">
        <v>1272</v>
      </c>
      <c r="D929" s="115">
        <v>976</v>
      </c>
      <c r="E929" s="115">
        <v>442</v>
      </c>
      <c r="F929" s="115">
        <v>44</v>
      </c>
      <c r="G929" s="115">
        <v>3827</v>
      </c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spans="1:31" ht="14.4">
      <c r="A930" s="116">
        <v>43384</v>
      </c>
      <c r="B930" s="115">
        <v>1031</v>
      </c>
      <c r="C930" s="115">
        <v>1283</v>
      </c>
      <c r="D930" s="115">
        <v>977</v>
      </c>
      <c r="E930" s="115">
        <v>389</v>
      </c>
      <c r="F930" s="115">
        <v>43</v>
      </c>
      <c r="G930" s="115">
        <v>3723</v>
      </c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spans="1:31" ht="14.4">
      <c r="A931" s="116">
        <v>43385</v>
      </c>
      <c r="B931" s="115">
        <v>1017</v>
      </c>
      <c r="C931" s="115">
        <v>1286</v>
      </c>
      <c r="D931" s="115">
        <v>1009</v>
      </c>
      <c r="E931" s="115">
        <v>382</v>
      </c>
      <c r="F931" s="115">
        <v>41</v>
      </c>
      <c r="G931" s="115">
        <v>3736</v>
      </c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spans="1:31" ht="14.4">
      <c r="A932" s="116">
        <v>43386</v>
      </c>
      <c r="B932" s="115">
        <v>996</v>
      </c>
      <c r="C932" s="115">
        <v>1284</v>
      </c>
      <c r="D932" s="115">
        <v>1010</v>
      </c>
      <c r="E932" s="115">
        <v>394</v>
      </c>
      <c r="F932" s="115">
        <v>42</v>
      </c>
      <c r="G932" s="115">
        <v>3727</v>
      </c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spans="1:31" ht="14.4">
      <c r="A933" s="116">
        <v>43387</v>
      </c>
      <c r="B933" s="115">
        <v>939</v>
      </c>
      <c r="C933" s="115">
        <v>1264</v>
      </c>
      <c r="D933" s="115">
        <v>971</v>
      </c>
      <c r="E933" s="115">
        <v>399</v>
      </c>
      <c r="F933" s="115">
        <v>41</v>
      </c>
      <c r="G933" s="115">
        <v>3614</v>
      </c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spans="1:31" ht="14.4">
      <c r="A934" s="116">
        <v>43388</v>
      </c>
      <c r="B934" s="115">
        <v>975</v>
      </c>
      <c r="C934" s="115">
        <v>1288</v>
      </c>
      <c r="D934" s="115">
        <v>988</v>
      </c>
      <c r="E934" s="115">
        <v>415</v>
      </c>
      <c r="F934" s="115">
        <v>44</v>
      </c>
      <c r="G934" s="115">
        <v>3710</v>
      </c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spans="1:31" ht="14.4">
      <c r="A935" s="116">
        <v>43389</v>
      </c>
      <c r="B935" s="115">
        <v>984</v>
      </c>
      <c r="C935" s="115">
        <v>1293</v>
      </c>
      <c r="D935" s="115">
        <v>978</v>
      </c>
      <c r="E935" s="115">
        <v>402</v>
      </c>
      <c r="F935" s="115">
        <v>43</v>
      </c>
      <c r="G935" s="115">
        <v>3700</v>
      </c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spans="1:31" ht="14.4">
      <c r="A936" s="116">
        <v>43390</v>
      </c>
      <c r="B936" s="115">
        <v>1013</v>
      </c>
      <c r="C936" s="115">
        <v>1279</v>
      </c>
      <c r="D936" s="115">
        <v>922</v>
      </c>
      <c r="E936" s="115">
        <v>396</v>
      </c>
      <c r="F936" s="115">
        <v>42</v>
      </c>
      <c r="G936" s="115">
        <v>3651</v>
      </c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spans="1:31" ht="14.4">
      <c r="A937" s="111">
        <v>43391</v>
      </c>
      <c r="B937" s="3">
        <v>1023</v>
      </c>
      <c r="C937" s="3">
        <v>1215</v>
      </c>
      <c r="D937" s="115">
        <v>839</v>
      </c>
      <c r="E937" s="115">
        <v>385</v>
      </c>
      <c r="F937" s="115">
        <v>41</v>
      </c>
      <c r="G937" s="115">
        <v>3503</v>
      </c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spans="1:31" ht="14.4">
      <c r="A938" s="111">
        <v>43392</v>
      </c>
      <c r="B938" s="3">
        <v>949</v>
      </c>
      <c r="C938" s="3">
        <v>1236</v>
      </c>
      <c r="D938" s="115">
        <v>860</v>
      </c>
      <c r="E938" s="115">
        <v>384</v>
      </c>
      <c r="F938" s="115">
        <v>36</v>
      </c>
      <c r="G938" s="115">
        <v>3464</v>
      </c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spans="1:31" ht="14.4">
      <c r="A939" s="111">
        <v>43393</v>
      </c>
      <c r="B939" s="3">
        <v>957</v>
      </c>
      <c r="C939" s="3">
        <v>1273</v>
      </c>
      <c r="D939" s="115">
        <v>899</v>
      </c>
      <c r="E939" s="115">
        <v>399</v>
      </c>
      <c r="F939" s="115">
        <v>40</v>
      </c>
      <c r="G939" s="115">
        <v>3568</v>
      </c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spans="1:31" ht="14.4">
      <c r="A940" s="111">
        <v>43394</v>
      </c>
      <c r="B940" s="3">
        <v>939</v>
      </c>
      <c r="C940" s="3">
        <v>1254</v>
      </c>
      <c r="D940" s="115">
        <v>894</v>
      </c>
      <c r="E940" s="115">
        <v>404</v>
      </c>
      <c r="F940" s="115">
        <v>43</v>
      </c>
      <c r="G940" s="115">
        <v>3535</v>
      </c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spans="1:31" ht="14.4">
      <c r="A941" s="111">
        <v>43395</v>
      </c>
      <c r="B941" s="3">
        <v>942</v>
      </c>
      <c r="C941" s="3">
        <v>1267</v>
      </c>
      <c r="D941" s="115">
        <v>952</v>
      </c>
      <c r="E941" s="115">
        <v>424</v>
      </c>
      <c r="F941" s="115">
        <v>42</v>
      </c>
      <c r="G941" s="115">
        <v>3627</v>
      </c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spans="1:31" ht="14.4">
      <c r="A942" s="111">
        <v>43396</v>
      </c>
      <c r="B942" s="3">
        <v>951</v>
      </c>
      <c r="C942" s="3">
        <v>1277</v>
      </c>
      <c r="D942" s="115">
        <v>984</v>
      </c>
      <c r="E942" s="115">
        <v>414</v>
      </c>
      <c r="F942" s="115">
        <v>43</v>
      </c>
      <c r="G942" s="115">
        <v>3669</v>
      </c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spans="1:31" ht="14.4">
      <c r="A943" s="111">
        <v>43397</v>
      </c>
      <c r="B943" s="3">
        <v>949</v>
      </c>
      <c r="C943" s="3">
        <v>1264</v>
      </c>
      <c r="D943" s="115">
        <v>992</v>
      </c>
      <c r="E943" s="115">
        <v>418</v>
      </c>
      <c r="F943" s="115">
        <v>43</v>
      </c>
      <c r="G943" s="115">
        <v>3666</v>
      </c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spans="1:31" ht="14.4">
      <c r="A944" s="111">
        <v>43398</v>
      </c>
      <c r="B944" s="3">
        <v>950</v>
      </c>
      <c r="C944" s="3">
        <v>1266</v>
      </c>
      <c r="D944" s="115">
        <v>1008</v>
      </c>
      <c r="E944" s="115">
        <v>406</v>
      </c>
      <c r="F944" s="115">
        <v>45</v>
      </c>
      <c r="G944" s="115">
        <v>3675</v>
      </c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spans="1:31" ht="14.4">
      <c r="A945" s="111">
        <v>43399</v>
      </c>
      <c r="B945" s="3">
        <v>948</v>
      </c>
      <c r="C945" s="3">
        <v>1255</v>
      </c>
      <c r="D945" s="115">
        <v>1008</v>
      </c>
      <c r="E945" s="115">
        <v>394</v>
      </c>
      <c r="F945" s="115">
        <v>44</v>
      </c>
      <c r="G945" s="115">
        <v>3650</v>
      </c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spans="1:31" ht="14.4">
      <c r="A946" s="111">
        <v>43400</v>
      </c>
      <c r="B946" s="3">
        <v>944</v>
      </c>
      <c r="C946" s="3">
        <v>1246</v>
      </c>
      <c r="D946" s="115">
        <v>1002</v>
      </c>
      <c r="E946" s="115">
        <v>385</v>
      </c>
      <c r="F946" s="115">
        <v>44</v>
      </c>
      <c r="G946" s="115">
        <v>3621</v>
      </c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spans="1:31" ht="14.4">
      <c r="A947" s="111">
        <v>43401</v>
      </c>
      <c r="B947" s="3">
        <v>900</v>
      </c>
      <c r="C947" s="3">
        <v>1211</v>
      </c>
      <c r="D947" s="115">
        <v>953</v>
      </c>
      <c r="E947" s="115">
        <v>377</v>
      </c>
      <c r="F947" s="115">
        <v>41</v>
      </c>
      <c r="G947" s="115">
        <v>3483</v>
      </c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spans="1:31" ht="14.4">
      <c r="A948" s="111">
        <v>43402</v>
      </c>
      <c r="B948" s="3">
        <v>929</v>
      </c>
      <c r="C948" s="3">
        <v>1229</v>
      </c>
      <c r="D948" s="115">
        <v>981</v>
      </c>
      <c r="E948" s="115">
        <v>382</v>
      </c>
      <c r="F948" s="115">
        <v>42</v>
      </c>
      <c r="G948" s="115">
        <v>3563</v>
      </c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spans="1:31" ht="14.4">
      <c r="A949" s="111">
        <v>43403</v>
      </c>
      <c r="B949" s="8">
        <v>925</v>
      </c>
      <c r="C949" s="8">
        <v>1231</v>
      </c>
      <c r="D949" s="15">
        <v>1007</v>
      </c>
      <c r="E949" s="15">
        <v>373</v>
      </c>
      <c r="F949" s="15">
        <v>44</v>
      </c>
      <c r="G949" s="15">
        <v>3580</v>
      </c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spans="1:31" ht="14.4">
      <c r="A950" s="111">
        <v>43404</v>
      </c>
      <c r="B950" s="8">
        <v>934</v>
      </c>
      <c r="C950" s="8">
        <v>1224</v>
      </c>
      <c r="D950" s="15">
        <v>1023</v>
      </c>
      <c r="E950" s="15">
        <v>397</v>
      </c>
      <c r="F950" s="15">
        <v>44</v>
      </c>
      <c r="G950" s="15">
        <v>3621</v>
      </c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spans="1:31" ht="14.4">
      <c r="A951" s="111">
        <v>43405</v>
      </c>
      <c r="B951" s="8">
        <v>928</v>
      </c>
      <c r="C951" s="8">
        <v>1215</v>
      </c>
      <c r="D951" s="15">
        <v>975</v>
      </c>
      <c r="E951" s="15">
        <v>410</v>
      </c>
      <c r="F951" s="15">
        <v>43</v>
      </c>
      <c r="G951" s="15">
        <v>3571</v>
      </c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spans="1:31" ht="14.4">
      <c r="A952" s="111">
        <v>43406</v>
      </c>
      <c r="B952" s="8">
        <v>928</v>
      </c>
      <c r="C952" s="8">
        <v>1226</v>
      </c>
      <c r="D952" s="15">
        <v>960</v>
      </c>
      <c r="E952" s="15">
        <v>398</v>
      </c>
      <c r="F952" s="15">
        <v>44</v>
      </c>
      <c r="G952" s="15">
        <v>3557</v>
      </c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spans="1:31" ht="14.4">
      <c r="A953" s="111">
        <v>43407</v>
      </c>
      <c r="B953" s="8">
        <v>910</v>
      </c>
      <c r="C953" s="8">
        <v>1225</v>
      </c>
      <c r="D953" s="15">
        <v>941</v>
      </c>
      <c r="E953" s="15">
        <v>396</v>
      </c>
      <c r="F953" s="15">
        <v>43</v>
      </c>
      <c r="G953" s="15">
        <v>3514</v>
      </c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spans="1:31" ht="14.4">
      <c r="A954" s="111">
        <v>43408</v>
      </c>
      <c r="B954" s="8">
        <v>874</v>
      </c>
      <c r="C954" s="8">
        <v>1205</v>
      </c>
      <c r="D954" s="15">
        <v>910</v>
      </c>
      <c r="E954" s="15">
        <v>387</v>
      </c>
      <c r="F954" s="15">
        <v>40</v>
      </c>
      <c r="G954" s="15">
        <v>3416</v>
      </c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spans="1:31" ht="14.4">
      <c r="A955" s="111">
        <v>43409</v>
      </c>
      <c r="B955" s="8">
        <v>927</v>
      </c>
      <c r="C955" s="8">
        <v>1211</v>
      </c>
      <c r="D955" s="15">
        <v>936</v>
      </c>
      <c r="E955" s="15">
        <v>400</v>
      </c>
      <c r="F955" s="15">
        <v>40</v>
      </c>
      <c r="G955" s="15">
        <v>3515</v>
      </c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spans="1:31" ht="14.4">
      <c r="A956" s="111">
        <v>43410</v>
      </c>
      <c r="B956" s="8">
        <v>906</v>
      </c>
      <c r="C956" s="8">
        <v>1177</v>
      </c>
      <c r="D956" s="15">
        <v>907</v>
      </c>
      <c r="E956" s="15">
        <v>411</v>
      </c>
      <c r="F956" s="15">
        <v>42</v>
      </c>
      <c r="G956" s="15">
        <v>3442</v>
      </c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spans="1:31" ht="14.4">
      <c r="A957" s="111">
        <v>43411</v>
      </c>
      <c r="B957" s="8">
        <v>828</v>
      </c>
      <c r="C957" s="8">
        <v>1041</v>
      </c>
      <c r="D957" s="15">
        <v>878</v>
      </c>
      <c r="E957" s="15">
        <v>388</v>
      </c>
      <c r="F957" s="15">
        <v>41</v>
      </c>
      <c r="G957" s="15">
        <v>3176</v>
      </c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spans="1:31" ht="14.4">
      <c r="A958" s="111">
        <v>43412</v>
      </c>
      <c r="B958" s="8">
        <v>760</v>
      </c>
      <c r="C958" s="8">
        <v>972</v>
      </c>
      <c r="D958" s="15">
        <v>902</v>
      </c>
      <c r="E958" s="15">
        <v>388</v>
      </c>
      <c r="F958" s="15">
        <v>41</v>
      </c>
      <c r="G958" s="15">
        <v>3063</v>
      </c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spans="1:31" ht="14.4">
      <c r="A959" s="111">
        <v>43413</v>
      </c>
      <c r="B959" s="8">
        <v>804</v>
      </c>
      <c r="C959" s="8">
        <v>1008</v>
      </c>
      <c r="D959" s="15">
        <v>948</v>
      </c>
      <c r="E959" s="15">
        <v>370</v>
      </c>
      <c r="F959" s="15">
        <v>42</v>
      </c>
      <c r="G959" s="15">
        <v>3172</v>
      </c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spans="1:31" ht="14.4">
      <c r="A960" s="111">
        <v>43414</v>
      </c>
      <c r="B960" s="8">
        <v>849</v>
      </c>
      <c r="C960" s="8">
        <v>1046</v>
      </c>
      <c r="D960" s="15">
        <v>957</v>
      </c>
      <c r="E960" s="15">
        <v>362</v>
      </c>
      <c r="F960" s="15">
        <v>41</v>
      </c>
      <c r="G960" s="15">
        <v>3256</v>
      </c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spans="1:31" ht="14.4">
      <c r="A961" s="111">
        <v>43415</v>
      </c>
      <c r="B961" s="8">
        <v>849</v>
      </c>
      <c r="C961" s="8">
        <v>1070</v>
      </c>
      <c r="D961" s="15">
        <v>931</v>
      </c>
      <c r="E961" s="15">
        <v>360</v>
      </c>
      <c r="F961" s="15">
        <v>40</v>
      </c>
      <c r="G961" s="15">
        <v>3250</v>
      </c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spans="1:31" ht="14.4">
      <c r="A962" s="111">
        <v>43416</v>
      </c>
      <c r="B962" s="8">
        <v>880</v>
      </c>
      <c r="C962" s="8">
        <v>1117</v>
      </c>
      <c r="D962" s="15">
        <v>959</v>
      </c>
      <c r="E962" s="15">
        <v>373</v>
      </c>
      <c r="F962" s="15">
        <v>41</v>
      </c>
      <c r="G962" s="15">
        <v>3369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spans="1:31" ht="14.4">
      <c r="A963" s="111">
        <v>43417</v>
      </c>
      <c r="B963" s="8">
        <v>903</v>
      </c>
      <c r="C963" s="8">
        <v>1137</v>
      </c>
      <c r="D963" s="15">
        <v>962</v>
      </c>
      <c r="E963" s="15">
        <v>362</v>
      </c>
      <c r="F963" s="15">
        <v>42</v>
      </c>
      <c r="G963" s="15">
        <v>3407</v>
      </c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spans="1:31" ht="14.4">
      <c r="A964" s="111">
        <v>43418</v>
      </c>
      <c r="B964" s="8">
        <v>880</v>
      </c>
      <c r="C964" s="8">
        <v>1150</v>
      </c>
      <c r="D964" s="15">
        <v>967</v>
      </c>
      <c r="E964" s="15">
        <v>356</v>
      </c>
      <c r="F964" s="15">
        <v>44</v>
      </c>
      <c r="G964" s="15">
        <v>3397</v>
      </c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spans="1:31" ht="14.4">
      <c r="A965" s="111">
        <v>43419</v>
      </c>
      <c r="B965" s="8">
        <v>888</v>
      </c>
      <c r="C965" s="8">
        <v>1157</v>
      </c>
      <c r="D965" s="15">
        <v>959</v>
      </c>
      <c r="E965" s="15">
        <v>354</v>
      </c>
      <c r="F965" s="15">
        <v>43</v>
      </c>
      <c r="G965" s="15">
        <v>3402</v>
      </c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spans="1:31" ht="14.4">
      <c r="A966" s="111">
        <v>43420</v>
      </c>
      <c r="B966" s="8">
        <v>892</v>
      </c>
      <c r="C966" s="8">
        <v>1153</v>
      </c>
      <c r="D966" s="15">
        <v>891</v>
      </c>
      <c r="E966" s="15">
        <v>365</v>
      </c>
      <c r="F966" s="15">
        <v>43</v>
      </c>
      <c r="G966" s="15">
        <v>3343</v>
      </c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spans="1:31" ht="14.4">
      <c r="A967" s="111">
        <v>43421</v>
      </c>
      <c r="B967" s="8">
        <v>887</v>
      </c>
      <c r="C967" s="8">
        <v>1168</v>
      </c>
      <c r="D967" s="15">
        <v>899</v>
      </c>
      <c r="E967" s="15">
        <v>359</v>
      </c>
      <c r="F967" s="15">
        <v>42</v>
      </c>
      <c r="G967" s="15">
        <v>3354</v>
      </c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spans="1:31" ht="14.4">
      <c r="A968" s="111">
        <v>43422</v>
      </c>
      <c r="B968" s="8">
        <v>860</v>
      </c>
      <c r="C968" s="8">
        <v>1148</v>
      </c>
      <c r="D968" s="15">
        <v>868</v>
      </c>
      <c r="E968" s="15">
        <v>347</v>
      </c>
      <c r="F968" s="15">
        <v>40</v>
      </c>
      <c r="G968" s="15">
        <v>3263</v>
      </c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spans="1:31" ht="14.4">
      <c r="A969" s="111">
        <v>43423</v>
      </c>
      <c r="B969" s="8">
        <v>885</v>
      </c>
      <c r="C969" s="8">
        <v>1175</v>
      </c>
      <c r="D969" s="15">
        <v>902</v>
      </c>
      <c r="E969" s="15">
        <v>356</v>
      </c>
      <c r="F969" s="15">
        <v>41</v>
      </c>
      <c r="G969" s="15">
        <v>3358</v>
      </c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 ht="14.4">
      <c r="A970" s="111">
        <v>43424</v>
      </c>
      <c r="B970" s="8">
        <v>903</v>
      </c>
      <c r="C970" s="8">
        <v>1169</v>
      </c>
      <c r="D970" s="15">
        <v>911</v>
      </c>
      <c r="E970" s="15">
        <v>352</v>
      </c>
      <c r="F970" s="15">
        <v>42</v>
      </c>
      <c r="G970" s="15">
        <v>3377</v>
      </c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spans="1:31" ht="14.4">
      <c r="A971" s="111">
        <v>43425</v>
      </c>
      <c r="B971" s="8">
        <v>905</v>
      </c>
      <c r="C971" s="8">
        <v>1176</v>
      </c>
      <c r="D971" s="15">
        <v>901</v>
      </c>
      <c r="E971" s="15">
        <v>362</v>
      </c>
      <c r="F971" s="15">
        <v>42</v>
      </c>
      <c r="G971" s="15">
        <v>3386</v>
      </c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spans="1:31" ht="14.4">
      <c r="A972" s="111">
        <v>43426</v>
      </c>
      <c r="B972" s="8">
        <v>904</v>
      </c>
      <c r="C972" s="8">
        <v>1185</v>
      </c>
      <c r="D972" s="15">
        <v>872</v>
      </c>
      <c r="E972" s="15">
        <v>348</v>
      </c>
      <c r="F972" s="15">
        <v>42</v>
      </c>
      <c r="G972" s="15">
        <v>3351</v>
      </c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spans="1:31" ht="14.4">
      <c r="A973" s="111">
        <v>43427</v>
      </c>
      <c r="B973" s="8">
        <v>902</v>
      </c>
      <c r="C973" s="8">
        <v>1166</v>
      </c>
      <c r="D973" s="15">
        <v>870</v>
      </c>
      <c r="E973" s="15">
        <v>349</v>
      </c>
      <c r="F973" s="15">
        <v>43</v>
      </c>
      <c r="G973" s="15">
        <v>3329</v>
      </c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 ht="14.4">
      <c r="A974" s="111">
        <v>43428</v>
      </c>
      <c r="B974" s="8">
        <v>893</v>
      </c>
      <c r="C974" s="8">
        <v>1166</v>
      </c>
      <c r="D974" s="15">
        <v>868</v>
      </c>
      <c r="E974" s="15">
        <v>347</v>
      </c>
      <c r="F974" s="15">
        <v>43</v>
      </c>
      <c r="G974" s="15">
        <v>3318</v>
      </c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spans="1:31" ht="14.4">
      <c r="A975" s="111">
        <v>43429</v>
      </c>
      <c r="B975" s="8">
        <v>870</v>
      </c>
      <c r="C975" s="8">
        <v>1140</v>
      </c>
      <c r="D975" s="15">
        <v>831</v>
      </c>
      <c r="E975" s="15">
        <v>342</v>
      </c>
      <c r="F975" s="15">
        <v>41</v>
      </c>
      <c r="G975" s="15">
        <v>3224</v>
      </c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spans="1:31" ht="14.4">
      <c r="A976" s="111">
        <v>43430</v>
      </c>
      <c r="B976" s="8">
        <v>900</v>
      </c>
      <c r="C976" s="8">
        <v>1166</v>
      </c>
      <c r="D976" s="15">
        <v>874</v>
      </c>
      <c r="E976" s="15">
        <v>348</v>
      </c>
      <c r="F976" s="15">
        <v>41</v>
      </c>
      <c r="G976" s="15">
        <v>3328</v>
      </c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spans="1:31" ht="14.4">
      <c r="A977" s="111">
        <v>43431</v>
      </c>
      <c r="B977" s="8">
        <v>898</v>
      </c>
      <c r="C977" s="8">
        <v>1163</v>
      </c>
      <c r="D977" s="15">
        <v>884</v>
      </c>
      <c r="E977" s="15">
        <v>347</v>
      </c>
      <c r="F977" s="15">
        <v>43</v>
      </c>
      <c r="G977" s="15">
        <v>3334</v>
      </c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spans="1:31" ht="14.4">
      <c r="A978" s="111">
        <v>43432</v>
      </c>
      <c r="B978" s="8">
        <v>922</v>
      </c>
      <c r="C978" s="8">
        <v>1147</v>
      </c>
      <c r="D978" s="15">
        <v>898</v>
      </c>
      <c r="E978" s="15">
        <v>351</v>
      </c>
      <c r="F978" s="15">
        <v>44</v>
      </c>
      <c r="G978" s="15">
        <v>3362</v>
      </c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 ht="14.4">
      <c r="A979" s="111">
        <v>43433</v>
      </c>
      <c r="B979" s="8">
        <v>911</v>
      </c>
      <c r="C979" s="8">
        <v>1152</v>
      </c>
      <c r="D979" s="15">
        <v>897</v>
      </c>
      <c r="E979" s="15">
        <v>349</v>
      </c>
      <c r="F979" s="15">
        <v>44</v>
      </c>
      <c r="G979" s="15">
        <v>3354</v>
      </c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spans="1:31" ht="14.4">
      <c r="A980" s="111">
        <v>43434</v>
      </c>
      <c r="B980" s="8">
        <v>919</v>
      </c>
      <c r="C980" s="8">
        <v>1143</v>
      </c>
      <c r="D980" s="15">
        <v>899</v>
      </c>
      <c r="E980" s="15">
        <v>363</v>
      </c>
      <c r="F980" s="15">
        <v>44</v>
      </c>
      <c r="G980" s="15">
        <v>3368</v>
      </c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spans="1:31" ht="14.4">
      <c r="A981" s="111">
        <v>43435</v>
      </c>
      <c r="B981" s="8">
        <v>911</v>
      </c>
      <c r="C981" s="8">
        <v>1128</v>
      </c>
      <c r="D981" s="15">
        <v>892</v>
      </c>
      <c r="E981" s="15">
        <v>347</v>
      </c>
      <c r="F981" s="15">
        <v>43</v>
      </c>
      <c r="G981" s="15">
        <v>3322</v>
      </c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spans="1:31" ht="14.4">
      <c r="A982" s="111">
        <v>43436</v>
      </c>
      <c r="B982" s="8">
        <v>874</v>
      </c>
      <c r="C982" s="8">
        <v>1101</v>
      </c>
      <c r="D982" s="15">
        <v>845</v>
      </c>
      <c r="E982" s="15">
        <v>337</v>
      </c>
      <c r="F982" s="15">
        <v>41</v>
      </c>
      <c r="G982" s="15">
        <v>3198</v>
      </c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spans="1:31" ht="14.4">
      <c r="A983" s="111">
        <v>43437</v>
      </c>
      <c r="B983" s="8">
        <v>899</v>
      </c>
      <c r="C983" s="8">
        <v>1132</v>
      </c>
      <c r="D983" s="15">
        <v>896</v>
      </c>
      <c r="E983" s="15">
        <v>338</v>
      </c>
      <c r="F983" s="15">
        <v>42</v>
      </c>
      <c r="G983" s="15">
        <v>3306</v>
      </c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spans="1:31" ht="14.4">
      <c r="A984" s="111">
        <v>43438</v>
      </c>
      <c r="B984" s="8">
        <v>921</v>
      </c>
      <c r="C984" s="8">
        <v>1145</v>
      </c>
      <c r="D984" s="15">
        <v>892</v>
      </c>
      <c r="E984" s="15">
        <v>340</v>
      </c>
      <c r="F984" s="15">
        <v>43</v>
      </c>
      <c r="G984" s="15">
        <v>3341</v>
      </c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spans="1:31" ht="14.4">
      <c r="A985" s="111">
        <v>43439</v>
      </c>
      <c r="B985" s="8">
        <v>933</v>
      </c>
      <c r="C985" s="8">
        <v>1149</v>
      </c>
      <c r="D985" s="15">
        <v>890</v>
      </c>
      <c r="E985" s="15">
        <v>346</v>
      </c>
      <c r="F985" s="15">
        <v>38</v>
      </c>
      <c r="G985" s="15">
        <v>3357</v>
      </c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spans="1:31" ht="14.4">
      <c r="A986" s="111">
        <v>43440</v>
      </c>
      <c r="B986" s="8">
        <v>941</v>
      </c>
      <c r="C986" s="8">
        <v>1156</v>
      </c>
      <c r="D986" s="15">
        <v>902</v>
      </c>
      <c r="E986" s="15">
        <v>335</v>
      </c>
      <c r="F986" s="15">
        <v>43</v>
      </c>
      <c r="G986" s="15">
        <v>3376</v>
      </c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spans="1:31" ht="14.4">
      <c r="A987" s="111">
        <v>43441</v>
      </c>
      <c r="B987" s="8">
        <v>924</v>
      </c>
      <c r="C987" s="8">
        <v>1151</v>
      </c>
      <c r="D987" s="15">
        <v>896</v>
      </c>
      <c r="E987" s="15">
        <v>343</v>
      </c>
      <c r="F987" s="15">
        <v>39</v>
      </c>
      <c r="G987" s="15">
        <v>3354</v>
      </c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spans="1:31" ht="14.4">
      <c r="A988" s="111">
        <v>43442</v>
      </c>
      <c r="B988" s="8">
        <v>931</v>
      </c>
      <c r="C988" s="8">
        <v>1149</v>
      </c>
      <c r="D988" s="15">
        <v>906</v>
      </c>
      <c r="E988" s="15">
        <v>340</v>
      </c>
      <c r="F988" s="15">
        <v>43</v>
      </c>
      <c r="G988" s="15">
        <v>3368</v>
      </c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 ht="14.4">
      <c r="A989" s="111">
        <v>43443</v>
      </c>
      <c r="B989" s="8">
        <v>906</v>
      </c>
      <c r="C989" s="8">
        <v>1112</v>
      </c>
      <c r="D989" s="15">
        <v>861</v>
      </c>
      <c r="E989" s="15">
        <v>333</v>
      </c>
      <c r="F989" s="15">
        <v>41</v>
      </c>
      <c r="G989" s="15">
        <v>3252</v>
      </c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spans="1:31" ht="14.4">
      <c r="A990" s="111">
        <v>43444</v>
      </c>
      <c r="B990" s="8">
        <v>916</v>
      </c>
      <c r="C990" s="8">
        <v>1125</v>
      </c>
      <c r="D990" s="15">
        <v>911</v>
      </c>
      <c r="E990" s="15">
        <v>343</v>
      </c>
      <c r="F990" s="15">
        <v>41</v>
      </c>
      <c r="G990" s="15">
        <v>3336</v>
      </c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spans="1:31" ht="14.4">
      <c r="A991" s="111">
        <v>43445</v>
      </c>
      <c r="B991" s="8">
        <v>926</v>
      </c>
      <c r="C991" s="8">
        <v>1121</v>
      </c>
      <c r="D991" s="15">
        <v>928</v>
      </c>
      <c r="E991" s="15">
        <v>347</v>
      </c>
      <c r="F991" s="15">
        <v>43</v>
      </c>
      <c r="G991" s="15">
        <v>3365</v>
      </c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spans="1:31" ht="14.4">
      <c r="A992" s="111">
        <v>43446</v>
      </c>
      <c r="B992" s="8">
        <v>901</v>
      </c>
      <c r="C992" s="8">
        <v>1120</v>
      </c>
      <c r="D992" s="15">
        <v>932</v>
      </c>
      <c r="E992" s="15">
        <v>349</v>
      </c>
      <c r="F992" s="15">
        <v>42</v>
      </c>
      <c r="G992" s="15">
        <v>3344</v>
      </c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spans="1:31" ht="14.4">
      <c r="A993" s="111">
        <v>43447</v>
      </c>
      <c r="B993" s="8">
        <v>901</v>
      </c>
      <c r="C993" s="8">
        <v>1109</v>
      </c>
      <c r="D993" s="15">
        <v>935</v>
      </c>
      <c r="E993" s="15">
        <v>351</v>
      </c>
      <c r="F993" s="15">
        <v>42</v>
      </c>
      <c r="G993" s="15">
        <v>3338</v>
      </c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spans="1:31" ht="14.4">
      <c r="A994" s="111">
        <v>43448</v>
      </c>
      <c r="B994" s="8">
        <v>918</v>
      </c>
      <c r="C994" s="8">
        <v>1098</v>
      </c>
      <c r="D994" s="15">
        <v>924</v>
      </c>
      <c r="E994" s="15">
        <v>348</v>
      </c>
      <c r="F994" s="15">
        <v>42</v>
      </c>
      <c r="G994" s="15">
        <v>3330</v>
      </c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spans="1:31" ht="14.4">
      <c r="A995" s="111">
        <v>43449</v>
      </c>
      <c r="B995" s="8">
        <v>908</v>
      </c>
      <c r="C995" s="8">
        <v>1101</v>
      </c>
      <c r="D995" s="15">
        <v>908</v>
      </c>
      <c r="E995" s="15">
        <v>352</v>
      </c>
      <c r="F995" s="15">
        <v>41</v>
      </c>
      <c r="G995" s="15">
        <v>3310</v>
      </c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spans="1:31" ht="14.4">
      <c r="A996" s="111">
        <v>43450</v>
      </c>
      <c r="B996" s="8">
        <v>889</v>
      </c>
      <c r="C996" s="8">
        <v>1072</v>
      </c>
      <c r="D996" s="15">
        <v>848</v>
      </c>
      <c r="E996" s="15">
        <v>341</v>
      </c>
      <c r="F996" s="15">
        <v>41</v>
      </c>
      <c r="G996" s="15">
        <v>3192</v>
      </c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spans="1:31" ht="14.4">
      <c r="A997" s="111">
        <v>43451</v>
      </c>
      <c r="B997" s="8">
        <v>924</v>
      </c>
      <c r="C997" s="8">
        <v>1079</v>
      </c>
      <c r="D997" s="15">
        <v>850</v>
      </c>
      <c r="E997" s="15">
        <v>328</v>
      </c>
      <c r="F997" s="15">
        <v>40</v>
      </c>
      <c r="G997" s="15">
        <v>3221</v>
      </c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spans="1:31" ht="14.4">
      <c r="A998" s="111">
        <v>43452</v>
      </c>
      <c r="B998" s="8">
        <v>937</v>
      </c>
      <c r="C998" s="8">
        <v>1085</v>
      </c>
      <c r="D998" s="15">
        <v>873</v>
      </c>
      <c r="E998" s="15">
        <v>299</v>
      </c>
      <c r="F998" s="15">
        <v>39</v>
      </c>
      <c r="G998" s="15">
        <v>3233</v>
      </c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 spans="1:31" ht="14.4">
      <c r="A999" s="111">
        <v>43453</v>
      </c>
      <c r="B999" s="8">
        <v>945</v>
      </c>
      <c r="C999" s="8">
        <v>1078</v>
      </c>
      <c r="D999" s="15">
        <v>888</v>
      </c>
      <c r="E999" s="15">
        <v>340</v>
      </c>
      <c r="F999" s="15">
        <v>41</v>
      </c>
      <c r="G999" s="15">
        <v>3292</v>
      </c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spans="1:31" ht="14.4">
      <c r="A1000" s="111">
        <v>43454</v>
      </c>
      <c r="B1000" s="8">
        <v>949</v>
      </c>
      <c r="C1000" s="8">
        <v>1103</v>
      </c>
      <c r="D1000" s="15">
        <v>909</v>
      </c>
      <c r="E1000" s="15">
        <v>341</v>
      </c>
      <c r="F1000" s="15">
        <v>42</v>
      </c>
      <c r="G1000" s="15">
        <v>3344</v>
      </c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  <row r="1001" spans="1:31" ht="14.4">
      <c r="A1001" s="111">
        <v>43455</v>
      </c>
      <c r="B1001" s="8">
        <v>951</v>
      </c>
      <c r="C1001" s="8">
        <v>1111</v>
      </c>
      <c r="D1001" s="15">
        <v>929</v>
      </c>
      <c r="E1001" s="15">
        <v>342</v>
      </c>
      <c r="F1001" s="15">
        <v>43</v>
      </c>
      <c r="G1001" s="15">
        <v>3376</v>
      </c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</row>
    <row r="1002" spans="1:31" ht="14.4">
      <c r="A1002" s="111">
        <v>43456</v>
      </c>
      <c r="B1002" s="8">
        <v>948</v>
      </c>
      <c r="C1002" s="8">
        <v>1110</v>
      </c>
      <c r="D1002" s="15">
        <v>915</v>
      </c>
      <c r="E1002" s="15">
        <v>343</v>
      </c>
      <c r="F1002" s="15">
        <v>42</v>
      </c>
      <c r="G1002" s="15">
        <v>3358</v>
      </c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</row>
    <row r="1003" spans="1:31" ht="14.4">
      <c r="A1003" s="111">
        <v>43457</v>
      </c>
      <c r="B1003" s="13">
        <v>918</v>
      </c>
      <c r="C1003" s="13">
        <v>1080</v>
      </c>
      <c r="D1003" s="123">
        <v>855</v>
      </c>
      <c r="E1003" s="123">
        <v>332</v>
      </c>
      <c r="F1003" s="123">
        <v>40</v>
      </c>
      <c r="G1003" s="123">
        <v>3225</v>
      </c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</row>
    <row r="1004" spans="1:31" ht="14.4">
      <c r="A1004" s="111">
        <v>43458</v>
      </c>
      <c r="B1004" s="8">
        <v>936</v>
      </c>
      <c r="C1004" s="8">
        <v>1115</v>
      </c>
      <c r="D1004" s="15">
        <v>900</v>
      </c>
      <c r="E1004" s="15">
        <v>340</v>
      </c>
      <c r="F1004" s="15">
        <v>41</v>
      </c>
      <c r="G1004" s="15">
        <v>3331</v>
      </c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</row>
    <row r="1005" spans="1:31" ht="14.4">
      <c r="A1005" s="111">
        <v>43459</v>
      </c>
      <c r="B1005" s="8">
        <v>937</v>
      </c>
      <c r="C1005" s="8">
        <v>1123</v>
      </c>
      <c r="D1005" s="15">
        <v>904</v>
      </c>
      <c r="E1005" s="15">
        <v>339</v>
      </c>
      <c r="F1005" s="15">
        <v>42</v>
      </c>
      <c r="G1005" s="15">
        <v>3346</v>
      </c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</row>
    <row r="1006" spans="1:31" ht="14.4">
      <c r="A1006" s="111">
        <v>43460</v>
      </c>
      <c r="B1006" s="8">
        <v>970</v>
      </c>
      <c r="C1006" s="8">
        <v>1113</v>
      </c>
      <c r="D1006" s="15">
        <v>932</v>
      </c>
      <c r="E1006" s="15">
        <v>352</v>
      </c>
      <c r="F1006" s="15">
        <v>42</v>
      </c>
      <c r="G1006" s="15">
        <v>3409</v>
      </c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</row>
    <row r="1007" spans="1:31" ht="14.4">
      <c r="A1007" s="111">
        <v>43461</v>
      </c>
      <c r="B1007" s="8">
        <v>971</v>
      </c>
      <c r="C1007" s="8">
        <v>1109</v>
      </c>
      <c r="D1007" s="15">
        <v>952</v>
      </c>
      <c r="E1007" s="15">
        <v>345</v>
      </c>
      <c r="F1007" s="15">
        <v>42</v>
      </c>
      <c r="G1007" s="15">
        <v>3420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</row>
    <row r="1008" spans="1:31" ht="14.4">
      <c r="A1008" s="111">
        <v>43462</v>
      </c>
      <c r="B1008" s="8">
        <v>989</v>
      </c>
      <c r="C1008" s="8">
        <v>1094</v>
      </c>
      <c r="D1008" s="15">
        <v>951</v>
      </c>
      <c r="E1008" s="15">
        <v>346</v>
      </c>
      <c r="F1008" s="15">
        <v>43</v>
      </c>
      <c r="G1008" s="15">
        <v>3423</v>
      </c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</row>
    <row r="1009" spans="1:31" ht="14.4">
      <c r="A1009" s="111">
        <v>43463</v>
      </c>
      <c r="B1009" s="8">
        <v>972</v>
      </c>
      <c r="C1009" s="8">
        <v>1082</v>
      </c>
      <c r="D1009" s="15">
        <v>919</v>
      </c>
      <c r="E1009" s="15">
        <v>340</v>
      </c>
      <c r="F1009" s="15">
        <v>42</v>
      </c>
      <c r="G1009" s="15">
        <v>3356</v>
      </c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</row>
    <row r="1010" spans="1:31" ht="14.4">
      <c r="A1010" s="111">
        <v>43464</v>
      </c>
      <c r="B1010" s="8">
        <v>941</v>
      </c>
      <c r="C1010" s="8">
        <v>1063</v>
      </c>
      <c r="D1010" s="15">
        <v>862</v>
      </c>
      <c r="E1010" s="15">
        <v>341</v>
      </c>
      <c r="F1010" s="15">
        <v>42</v>
      </c>
      <c r="G1010" s="15">
        <v>3248</v>
      </c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</row>
    <row r="1011" spans="1:31" ht="14.4">
      <c r="A1011" s="111">
        <v>43465</v>
      </c>
      <c r="B1011" s="8">
        <v>955</v>
      </c>
      <c r="C1011" s="8">
        <v>1083</v>
      </c>
      <c r="D1011" s="15">
        <v>901</v>
      </c>
      <c r="E1011" s="15">
        <v>351</v>
      </c>
      <c r="F1011" s="15">
        <v>43</v>
      </c>
      <c r="G1011" s="15">
        <v>3332</v>
      </c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</row>
    <row r="1012" spans="1:31" ht="14.4">
      <c r="A1012" s="111">
        <v>43466</v>
      </c>
      <c r="B1012" s="8">
        <v>959</v>
      </c>
      <c r="C1012" s="8">
        <v>1073</v>
      </c>
      <c r="D1012" s="15">
        <v>878</v>
      </c>
      <c r="E1012" s="15">
        <v>346</v>
      </c>
      <c r="F1012" s="15">
        <v>42</v>
      </c>
      <c r="G1012" s="15">
        <v>3298</v>
      </c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</row>
    <row r="1013" spans="1:31" ht="14.4">
      <c r="A1013" s="111">
        <v>43467</v>
      </c>
      <c r="B1013" s="8">
        <v>945</v>
      </c>
      <c r="C1013" s="8">
        <v>1092</v>
      </c>
      <c r="D1013" s="15">
        <v>896</v>
      </c>
      <c r="E1013" s="15">
        <v>345</v>
      </c>
      <c r="F1013" s="15">
        <v>42</v>
      </c>
      <c r="G1013" s="15">
        <v>3320</v>
      </c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</row>
    <row r="1014" spans="1:31" ht="14.4">
      <c r="A1014" s="111">
        <v>43468</v>
      </c>
      <c r="B1014" s="8">
        <v>953</v>
      </c>
      <c r="C1014" s="8">
        <v>1115</v>
      </c>
      <c r="D1014" s="15">
        <v>906</v>
      </c>
      <c r="E1014" s="15">
        <v>356</v>
      </c>
      <c r="F1014" s="15">
        <v>40</v>
      </c>
      <c r="G1014" s="15">
        <v>3370</v>
      </c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</row>
    <row r="1015" spans="1:31" ht="14.4">
      <c r="A1015" s="111">
        <v>43469</v>
      </c>
      <c r="B1015" s="8">
        <v>966</v>
      </c>
      <c r="C1015" s="8">
        <v>1118</v>
      </c>
      <c r="D1015" s="15">
        <v>921</v>
      </c>
      <c r="E1015" s="15">
        <v>359</v>
      </c>
      <c r="F1015" s="15">
        <v>42</v>
      </c>
      <c r="G1015" s="15">
        <v>3407</v>
      </c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</row>
    <row r="1016" spans="1:31" ht="14.4">
      <c r="A1016" s="111">
        <v>43470</v>
      </c>
      <c r="B1016" s="8">
        <v>941</v>
      </c>
      <c r="C1016" s="8">
        <v>1120</v>
      </c>
      <c r="D1016" s="15">
        <v>909</v>
      </c>
      <c r="E1016" s="15">
        <v>358</v>
      </c>
      <c r="F1016" s="15">
        <v>44</v>
      </c>
      <c r="G1016" s="15">
        <v>3371</v>
      </c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</row>
    <row r="1017" spans="1:31" ht="14.4">
      <c r="A1017" s="111">
        <v>43471</v>
      </c>
      <c r="B1017" s="8">
        <v>903</v>
      </c>
      <c r="C1017" s="8">
        <v>1090</v>
      </c>
      <c r="D1017" s="15">
        <v>870</v>
      </c>
      <c r="E1017" s="15">
        <v>352</v>
      </c>
      <c r="F1017" s="15">
        <v>41</v>
      </c>
      <c r="G1017" s="15">
        <v>3256</v>
      </c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</row>
    <row r="1018" spans="1:31" ht="14.4">
      <c r="A1018" s="111">
        <v>43472</v>
      </c>
      <c r="B1018" s="8">
        <v>935</v>
      </c>
      <c r="C1018" s="8">
        <v>1104</v>
      </c>
      <c r="D1018" s="15">
        <v>907</v>
      </c>
      <c r="E1018" s="15">
        <v>351</v>
      </c>
      <c r="F1018" s="15">
        <v>41</v>
      </c>
      <c r="G1018" s="15">
        <v>3338</v>
      </c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</row>
    <row r="1019" spans="1:31" ht="14.4">
      <c r="A1019" s="111">
        <v>43473</v>
      </c>
      <c r="B1019" s="8">
        <v>969</v>
      </c>
      <c r="C1019" s="8">
        <v>1118</v>
      </c>
      <c r="D1019" s="15">
        <v>916</v>
      </c>
      <c r="E1019" s="15">
        <v>349</v>
      </c>
      <c r="F1019" s="15">
        <v>41</v>
      </c>
      <c r="G1019" s="15">
        <v>3393</v>
      </c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</row>
    <row r="1020" spans="1:31" ht="14.4">
      <c r="A1020" s="111">
        <v>43474</v>
      </c>
      <c r="B1020" s="8">
        <v>973</v>
      </c>
      <c r="C1020" s="8">
        <v>1118</v>
      </c>
      <c r="D1020" s="15">
        <v>911</v>
      </c>
      <c r="E1020" s="15">
        <v>343</v>
      </c>
      <c r="F1020" s="15">
        <v>41</v>
      </c>
      <c r="G1020" s="15">
        <v>3386</v>
      </c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</row>
    <row r="1021" spans="1:31" ht="14.4">
      <c r="A1021" s="111">
        <v>43475</v>
      </c>
      <c r="B1021" s="8">
        <v>973</v>
      </c>
      <c r="C1021" s="8">
        <v>1125</v>
      </c>
      <c r="D1021" s="15">
        <v>925</v>
      </c>
      <c r="E1021" s="15">
        <v>352</v>
      </c>
      <c r="F1021" s="15">
        <v>42</v>
      </c>
      <c r="G1021" s="15">
        <v>3417</v>
      </c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</row>
    <row r="1022" spans="1:31" ht="14.4">
      <c r="A1022" s="111">
        <v>43476</v>
      </c>
      <c r="B1022" s="8">
        <v>983</v>
      </c>
      <c r="C1022" s="8">
        <v>1125</v>
      </c>
      <c r="D1022" s="15">
        <v>936</v>
      </c>
      <c r="E1022" s="15">
        <v>356</v>
      </c>
      <c r="F1022" s="15">
        <v>43</v>
      </c>
      <c r="G1022" s="15">
        <v>3442</v>
      </c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</row>
    <row r="1023" spans="1:31" ht="14.4">
      <c r="A1023" s="111">
        <v>43477</v>
      </c>
      <c r="B1023" s="8">
        <v>964</v>
      </c>
      <c r="C1023" s="8">
        <v>1123</v>
      </c>
      <c r="D1023" s="15">
        <v>922</v>
      </c>
      <c r="E1023" s="15">
        <v>355</v>
      </c>
      <c r="F1023" s="15">
        <v>44</v>
      </c>
      <c r="G1023" s="15">
        <v>3408</v>
      </c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</row>
    <row r="1024" spans="1:31" ht="14.4">
      <c r="A1024" s="111">
        <v>43478</v>
      </c>
      <c r="B1024" s="8">
        <v>929</v>
      </c>
      <c r="C1024" s="8">
        <v>1097</v>
      </c>
      <c r="D1024" s="15">
        <v>885</v>
      </c>
      <c r="E1024" s="15">
        <v>341</v>
      </c>
      <c r="F1024" s="15">
        <v>42</v>
      </c>
      <c r="G1024" s="15">
        <v>3294</v>
      </c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</row>
    <row r="1025" spans="1:31" ht="14.4">
      <c r="A1025" s="111">
        <v>43479</v>
      </c>
      <c r="B1025" s="8">
        <v>937</v>
      </c>
      <c r="C1025" s="8">
        <v>1044</v>
      </c>
      <c r="D1025" s="15">
        <v>899</v>
      </c>
      <c r="E1025" s="15">
        <v>355</v>
      </c>
      <c r="F1025" s="15">
        <v>43</v>
      </c>
      <c r="G1025" s="15">
        <v>3279</v>
      </c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</row>
    <row r="1026" spans="1:31" ht="14.4">
      <c r="A1026" s="111">
        <v>43480</v>
      </c>
      <c r="B1026" s="8">
        <v>976</v>
      </c>
      <c r="C1026" s="8">
        <v>1073</v>
      </c>
      <c r="D1026" s="15">
        <v>842</v>
      </c>
      <c r="E1026" s="15">
        <v>352</v>
      </c>
      <c r="F1026" s="15">
        <v>42</v>
      </c>
      <c r="G1026" s="15">
        <v>3285</v>
      </c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</row>
    <row r="1027" spans="1:31" ht="14.4">
      <c r="A1027" s="111">
        <v>43481</v>
      </c>
      <c r="B1027" s="8">
        <v>977</v>
      </c>
      <c r="C1027" s="8">
        <v>1111</v>
      </c>
      <c r="D1027" s="15">
        <v>838</v>
      </c>
      <c r="E1027" s="15">
        <v>359</v>
      </c>
      <c r="F1027" s="15">
        <v>40</v>
      </c>
      <c r="G1027" s="15">
        <v>3326</v>
      </c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</row>
    <row r="1028" spans="1:31" ht="14.4">
      <c r="A1028" s="111">
        <v>43482</v>
      </c>
      <c r="B1028" s="8">
        <v>984</v>
      </c>
      <c r="C1028" s="8">
        <v>1122</v>
      </c>
      <c r="D1028" s="15">
        <v>861</v>
      </c>
      <c r="E1028" s="15">
        <v>353</v>
      </c>
      <c r="F1028" s="15">
        <v>42</v>
      </c>
      <c r="G1028" s="15">
        <v>3362</v>
      </c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</row>
    <row r="1029" spans="1:31" ht="14.4">
      <c r="A1029" s="111">
        <v>43483</v>
      </c>
      <c r="B1029" s="8">
        <v>986</v>
      </c>
      <c r="C1029" s="8">
        <v>1127</v>
      </c>
      <c r="D1029" s="15">
        <v>899</v>
      </c>
      <c r="E1029" s="15">
        <v>359</v>
      </c>
      <c r="F1029" s="15">
        <v>42</v>
      </c>
      <c r="G1029" s="15">
        <v>3413</v>
      </c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</row>
    <row r="1030" spans="1:31" ht="14.4">
      <c r="A1030" s="111">
        <v>43484</v>
      </c>
      <c r="B1030" s="8">
        <v>969</v>
      </c>
      <c r="C1030" s="8">
        <v>1123</v>
      </c>
      <c r="D1030" s="15">
        <v>900</v>
      </c>
      <c r="E1030" s="15">
        <v>364</v>
      </c>
      <c r="F1030" s="15">
        <v>43</v>
      </c>
      <c r="G1030" s="15">
        <v>3399</v>
      </c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</row>
    <row r="1031" spans="1:31" ht="14.4">
      <c r="A1031" s="111">
        <v>43485</v>
      </c>
      <c r="B1031" s="8">
        <v>926</v>
      </c>
      <c r="C1031" s="8">
        <v>1108</v>
      </c>
      <c r="D1031" s="15">
        <v>872</v>
      </c>
      <c r="E1031" s="15">
        <v>350</v>
      </c>
      <c r="F1031" s="15">
        <v>42</v>
      </c>
      <c r="G1031" s="15">
        <v>3298</v>
      </c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</row>
    <row r="1032" spans="1:31" ht="14.4">
      <c r="A1032" s="111">
        <v>43486</v>
      </c>
      <c r="B1032" s="8">
        <v>881</v>
      </c>
      <c r="C1032" s="8">
        <v>1120</v>
      </c>
      <c r="D1032" s="15">
        <v>907</v>
      </c>
      <c r="E1032" s="15">
        <v>353</v>
      </c>
      <c r="F1032" s="15">
        <v>42</v>
      </c>
      <c r="G1032" s="15">
        <v>3304</v>
      </c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</row>
    <row r="1033" spans="1:31" ht="14.4">
      <c r="A1033" s="111">
        <v>43487</v>
      </c>
      <c r="B1033" s="8">
        <v>799</v>
      </c>
      <c r="C1033" s="8">
        <v>1114</v>
      </c>
      <c r="D1033" s="15">
        <v>920</v>
      </c>
      <c r="E1033" s="15">
        <v>374</v>
      </c>
      <c r="F1033" s="15">
        <v>42</v>
      </c>
      <c r="G1033" s="15">
        <v>3248</v>
      </c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</row>
    <row r="1034" spans="1:31" ht="14.4">
      <c r="A1034" s="111">
        <v>43488</v>
      </c>
      <c r="B1034" s="8">
        <v>880</v>
      </c>
      <c r="C1034" s="8">
        <v>1118</v>
      </c>
      <c r="D1034" s="15">
        <v>931</v>
      </c>
      <c r="E1034" s="15">
        <v>370</v>
      </c>
      <c r="F1034" s="15">
        <v>42</v>
      </c>
      <c r="G1034" s="15">
        <v>3341</v>
      </c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</row>
    <row r="1035" spans="1:31" ht="14.4">
      <c r="A1035" s="111">
        <v>43489</v>
      </c>
      <c r="B1035" s="8">
        <v>894</v>
      </c>
      <c r="C1035" s="8">
        <v>1105</v>
      </c>
      <c r="D1035" s="15">
        <v>941</v>
      </c>
      <c r="E1035" s="15">
        <v>356</v>
      </c>
      <c r="F1035" s="15">
        <v>43</v>
      </c>
      <c r="G1035" s="15">
        <v>3338</v>
      </c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</row>
    <row r="1036" spans="1:31" ht="14.4">
      <c r="A1036" s="111">
        <v>43490</v>
      </c>
      <c r="B1036" s="8">
        <v>882</v>
      </c>
      <c r="C1036" s="8">
        <v>1065</v>
      </c>
      <c r="D1036" s="15">
        <v>940</v>
      </c>
      <c r="E1036" s="15">
        <v>362</v>
      </c>
      <c r="F1036" s="15">
        <v>43</v>
      </c>
      <c r="G1036" s="15">
        <v>3293</v>
      </c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</row>
    <row r="1037" spans="1:31" ht="14.4">
      <c r="A1037" s="111">
        <v>43491</v>
      </c>
      <c r="B1037" s="8">
        <v>835</v>
      </c>
      <c r="C1037" s="8">
        <v>970</v>
      </c>
      <c r="D1037" s="15">
        <v>883</v>
      </c>
      <c r="E1037" s="15">
        <v>357</v>
      </c>
      <c r="F1037" s="15">
        <v>41</v>
      </c>
      <c r="G1037" s="15">
        <v>3087</v>
      </c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</row>
    <row r="1038" spans="1:31" ht="14.4">
      <c r="A1038" s="111">
        <v>43492</v>
      </c>
      <c r="B1038" s="8">
        <v>851</v>
      </c>
      <c r="C1038" s="8">
        <v>995</v>
      </c>
      <c r="D1038" s="15">
        <v>841</v>
      </c>
      <c r="E1038" s="15">
        <v>354</v>
      </c>
      <c r="F1038" s="15">
        <v>41</v>
      </c>
      <c r="G1038" s="15">
        <v>3081</v>
      </c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</row>
    <row r="1039" spans="1:31" ht="14.4">
      <c r="A1039" s="111">
        <v>43493</v>
      </c>
      <c r="B1039" s="8">
        <v>910</v>
      </c>
      <c r="C1039" s="8">
        <v>1059</v>
      </c>
      <c r="D1039" s="15">
        <v>867</v>
      </c>
      <c r="E1039" s="15">
        <v>368</v>
      </c>
      <c r="F1039" s="15">
        <v>43</v>
      </c>
      <c r="G1039" s="15">
        <v>3247</v>
      </c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</row>
    <row r="1040" spans="1:31" ht="14.4">
      <c r="A1040" s="111">
        <v>43494</v>
      </c>
      <c r="B1040" s="8">
        <v>930</v>
      </c>
      <c r="C1040" s="8">
        <v>1076</v>
      </c>
      <c r="D1040" s="15">
        <v>884</v>
      </c>
      <c r="E1040" s="15">
        <v>370</v>
      </c>
      <c r="F1040" s="15">
        <v>42</v>
      </c>
      <c r="G1040" s="15">
        <v>3302</v>
      </c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</row>
    <row r="1041" spans="1:31" ht="14.4">
      <c r="A1041" s="111">
        <v>43495</v>
      </c>
      <c r="B1041" s="8">
        <v>949</v>
      </c>
      <c r="C1041" s="8">
        <v>1086</v>
      </c>
      <c r="D1041" s="15">
        <v>908</v>
      </c>
      <c r="E1041" s="15">
        <v>368</v>
      </c>
      <c r="F1041" s="15">
        <v>42</v>
      </c>
      <c r="G1041" s="15">
        <v>3354</v>
      </c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</row>
    <row r="1042" spans="1:31" ht="14.4">
      <c r="A1042" s="111">
        <v>43496</v>
      </c>
      <c r="B1042" s="8">
        <v>939</v>
      </c>
      <c r="C1042" s="8">
        <v>1093</v>
      </c>
      <c r="D1042" s="15">
        <v>910</v>
      </c>
      <c r="E1042" s="15">
        <v>369</v>
      </c>
      <c r="F1042" s="15">
        <v>43</v>
      </c>
      <c r="G1042" s="15">
        <v>3353</v>
      </c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</row>
    <row r="1043" spans="1:31" ht="14.4">
      <c r="A1043" s="111">
        <v>43497</v>
      </c>
      <c r="B1043" s="8">
        <v>923</v>
      </c>
      <c r="C1043" s="8">
        <v>1085</v>
      </c>
      <c r="D1043" s="15">
        <v>925</v>
      </c>
      <c r="E1043" s="15">
        <v>369</v>
      </c>
      <c r="F1043" s="15">
        <v>43</v>
      </c>
      <c r="G1043" s="15">
        <v>3345</v>
      </c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</row>
    <row r="1044" spans="1:31" ht="14.4">
      <c r="A1044" s="111">
        <v>43498</v>
      </c>
      <c r="B1044" s="8">
        <v>930</v>
      </c>
      <c r="C1044" s="8">
        <v>1087</v>
      </c>
      <c r="D1044" s="15">
        <v>915</v>
      </c>
      <c r="E1044" s="15">
        <v>366</v>
      </c>
      <c r="F1044" s="15">
        <v>43</v>
      </c>
      <c r="G1044" s="15">
        <v>3341</v>
      </c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</row>
    <row r="1045" spans="1:31" ht="14.4">
      <c r="A1045" s="111">
        <v>43499</v>
      </c>
      <c r="B1045" s="8">
        <v>899</v>
      </c>
      <c r="C1045" s="8">
        <v>1066</v>
      </c>
      <c r="D1045" s="15">
        <v>885</v>
      </c>
      <c r="E1045" s="15">
        <v>355</v>
      </c>
      <c r="F1045" s="15">
        <v>42</v>
      </c>
      <c r="G1045" s="15">
        <v>3246</v>
      </c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</row>
    <row r="1046" spans="1:31" ht="14.4">
      <c r="A1046" s="111">
        <v>43500</v>
      </c>
      <c r="B1046" s="8">
        <v>913</v>
      </c>
      <c r="C1046" s="8">
        <v>1100</v>
      </c>
      <c r="D1046" s="15">
        <v>926</v>
      </c>
      <c r="E1046" s="15">
        <v>360</v>
      </c>
      <c r="F1046" s="15">
        <v>43</v>
      </c>
      <c r="G1046" s="15">
        <v>3341</v>
      </c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</row>
    <row r="1047" spans="1:31" ht="14.4">
      <c r="A1047" s="111">
        <v>43501</v>
      </c>
      <c r="B1047" s="8">
        <v>939</v>
      </c>
      <c r="C1047" s="8">
        <v>1123</v>
      </c>
      <c r="D1047" s="15">
        <v>949</v>
      </c>
      <c r="E1047" s="15">
        <v>367</v>
      </c>
      <c r="F1047" s="15">
        <v>43</v>
      </c>
      <c r="G1047" s="15">
        <v>3421</v>
      </c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</row>
    <row r="1048" spans="1:31" ht="14.4">
      <c r="A1048" s="111">
        <v>43502</v>
      </c>
      <c r="B1048" s="8">
        <v>918</v>
      </c>
      <c r="C1048" s="8">
        <v>1117</v>
      </c>
      <c r="D1048" s="15">
        <v>965</v>
      </c>
      <c r="E1048" s="15">
        <v>372</v>
      </c>
      <c r="F1048" s="15">
        <v>43</v>
      </c>
      <c r="G1048" s="15">
        <v>3415</v>
      </c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</row>
    <row r="1049" spans="1:31" ht="14.4">
      <c r="A1049" s="111">
        <v>43503</v>
      </c>
      <c r="B1049" s="8">
        <v>834</v>
      </c>
      <c r="C1049" s="8">
        <v>1081</v>
      </c>
      <c r="D1049" s="15">
        <v>974</v>
      </c>
      <c r="E1049" s="15">
        <v>366</v>
      </c>
      <c r="F1049" s="15">
        <v>43</v>
      </c>
      <c r="G1049" s="15">
        <v>3298</v>
      </c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</row>
    <row r="1050" spans="1:31" ht="14.4">
      <c r="A1050" s="111">
        <v>43504</v>
      </c>
      <c r="B1050" s="8">
        <v>850</v>
      </c>
      <c r="C1050" s="8">
        <v>1080</v>
      </c>
      <c r="D1050" s="15">
        <v>993</v>
      </c>
      <c r="E1050" s="15">
        <v>345</v>
      </c>
      <c r="F1050" s="15">
        <v>43</v>
      </c>
      <c r="G1050" s="15">
        <v>3309</v>
      </c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</row>
    <row r="1051" spans="1:31" ht="14.4">
      <c r="A1051" s="111">
        <v>43505</v>
      </c>
      <c r="B1051" s="8">
        <v>882</v>
      </c>
      <c r="C1051" s="8">
        <v>1062</v>
      </c>
      <c r="D1051" s="15">
        <v>968</v>
      </c>
      <c r="E1051" s="15">
        <v>335</v>
      </c>
      <c r="F1051" s="15">
        <v>42</v>
      </c>
      <c r="G1051" s="15">
        <v>3288</v>
      </c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</row>
    <row r="1052" spans="1:31" ht="14.4">
      <c r="A1052" s="111">
        <v>43506</v>
      </c>
      <c r="B1052" s="8">
        <v>866</v>
      </c>
      <c r="C1052" s="8">
        <v>1043</v>
      </c>
      <c r="D1052" s="15">
        <v>919</v>
      </c>
      <c r="E1052" s="15">
        <v>342</v>
      </c>
      <c r="F1052" s="15">
        <v>41</v>
      </c>
      <c r="G1052" s="15">
        <v>3211</v>
      </c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</row>
    <row r="1053" spans="1:31" ht="14.4">
      <c r="A1053" s="111">
        <v>43507</v>
      </c>
      <c r="B1053" s="8">
        <v>896</v>
      </c>
      <c r="C1053" s="8">
        <v>1085</v>
      </c>
      <c r="D1053" s="15">
        <v>953</v>
      </c>
      <c r="E1053" s="15">
        <v>351</v>
      </c>
      <c r="F1053" s="15">
        <v>41</v>
      </c>
      <c r="G1053" s="15">
        <v>3325</v>
      </c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</row>
    <row r="1054" spans="1:31" ht="14.4">
      <c r="A1054" s="111">
        <v>43508</v>
      </c>
      <c r="B1054" s="8">
        <v>910</v>
      </c>
      <c r="C1054" s="8">
        <v>1115</v>
      </c>
      <c r="D1054" s="15">
        <v>971</v>
      </c>
      <c r="E1054" s="15">
        <v>362</v>
      </c>
      <c r="F1054" s="15">
        <v>41</v>
      </c>
      <c r="G1054" s="15">
        <v>3398</v>
      </c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</row>
    <row r="1055" spans="1:31" ht="14.4">
      <c r="A1055" s="111">
        <v>43509</v>
      </c>
      <c r="B1055" s="8">
        <v>914</v>
      </c>
      <c r="C1055" s="8">
        <v>1121</v>
      </c>
      <c r="D1055" s="15">
        <v>979</v>
      </c>
      <c r="E1055" s="15">
        <v>361</v>
      </c>
      <c r="F1055" s="15">
        <v>42</v>
      </c>
      <c r="G1055" s="15">
        <v>3417</v>
      </c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</row>
    <row r="1056" spans="1:31" ht="14.4">
      <c r="A1056" s="111">
        <v>43510</v>
      </c>
      <c r="B1056" s="8">
        <v>870</v>
      </c>
      <c r="C1056" s="8">
        <v>1111</v>
      </c>
      <c r="D1056" s="15">
        <v>988</v>
      </c>
      <c r="E1056" s="15">
        <v>372</v>
      </c>
      <c r="F1056" s="15">
        <v>43</v>
      </c>
      <c r="G1056" s="15">
        <v>3384</v>
      </c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</row>
    <row r="1057" spans="1:31" ht="14.4">
      <c r="A1057" s="111">
        <v>43511</v>
      </c>
      <c r="B1057" s="8">
        <v>862</v>
      </c>
      <c r="C1057" s="8">
        <v>1075</v>
      </c>
      <c r="D1057" s="15">
        <v>999</v>
      </c>
      <c r="E1057" s="15">
        <v>373</v>
      </c>
      <c r="F1057" s="15">
        <v>43</v>
      </c>
      <c r="G1057" s="15">
        <v>3352</v>
      </c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</row>
    <row r="1058" spans="1:31" ht="14.4">
      <c r="A1058" s="111">
        <v>43512</v>
      </c>
      <c r="B1058" s="8">
        <v>877</v>
      </c>
      <c r="C1058" s="8">
        <v>1063</v>
      </c>
      <c r="D1058" s="15">
        <v>994</v>
      </c>
      <c r="E1058" s="15">
        <v>341</v>
      </c>
      <c r="F1058" s="15">
        <v>42</v>
      </c>
      <c r="G1058" s="15">
        <v>3317</v>
      </c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</row>
    <row r="1059" spans="1:31" ht="14.4">
      <c r="A1059" s="111">
        <v>43513</v>
      </c>
      <c r="B1059" s="8">
        <v>855</v>
      </c>
      <c r="C1059" s="8">
        <v>1064</v>
      </c>
      <c r="D1059" s="15">
        <v>967</v>
      </c>
      <c r="E1059" s="15">
        <v>345</v>
      </c>
      <c r="F1059" s="15">
        <v>37</v>
      </c>
      <c r="G1059" s="15">
        <v>3268</v>
      </c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</row>
    <row r="1060" spans="1:31" ht="14.4">
      <c r="A1060" s="111">
        <v>43514</v>
      </c>
      <c r="B1060" s="8">
        <v>867</v>
      </c>
      <c r="C1060" s="8">
        <v>1096</v>
      </c>
      <c r="D1060" s="15">
        <v>1006</v>
      </c>
      <c r="E1060" s="15">
        <v>352</v>
      </c>
      <c r="F1060" s="15">
        <v>40</v>
      </c>
      <c r="G1060" s="15">
        <v>3361</v>
      </c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</row>
    <row r="1061" spans="1:31" ht="14.4">
      <c r="A1061" s="111">
        <v>43515</v>
      </c>
      <c r="B1061" s="8">
        <v>882</v>
      </c>
      <c r="C1061" s="8">
        <v>1112</v>
      </c>
      <c r="D1061" s="15">
        <v>1043</v>
      </c>
      <c r="E1061" s="15">
        <v>361</v>
      </c>
      <c r="F1061" s="15">
        <v>41</v>
      </c>
      <c r="G1061" s="15">
        <v>3439</v>
      </c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</row>
    <row r="1062" spans="1:31" ht="14.4">
      <c r="A1062" s="111">
        <v>43516</v>
      </c>
      <c r="B1062" s="8">
        <v>893</v>
      </c>
      <c r="C1062" s="8">
        <v>1133</v>
      </c>
      <c r="D1062" s="15">
        <v>1038</v>
      </c>
      <c r="E1062" s="15">
        <v>351</v>
      </c>
      <c r="F1062" s="15">
        <v>41</v>
      </c>
      <c r="G1062" s="15">
        <v>3456</v>
      </c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</row>
    <row r="1063" spans="1:31" ht="14.4">
      <c r="A1063" s="111">
        <v>43517</v>
      </c>
      <c r="B1063" s="8">
        <v>887</v>
      </c>
      <c r="C1063" s="8">
        <v>1144</v>
      </c>
      <c r="D1063" s="15">
        <v>1038</v>
      </c>
      <c r="E1063" s="15">
        <v>376</v>
      </c>
      <c r="F1063" s="15">
        <v>43</v>
      </c>
      <c r="G1063" s="15">
        <v>3488</v>
      </c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</row>
    <row r="1064" spans="1:31" ht="14.4">
      <c r="A1064" s="111">
        <v>43518</v>
      </c>
      <c r="B1064" s="8">
        <v>896</v>
      </c>
      <c r="C1064" s="8">
        <v>1152</v>
      </c>
      <c r="D1064" s="15">
        <v>1038</v>
      </c>
      <c r="E1064" s="15">
        <v>382</v>
      </c>
      <c r="F1064" s="15">
        <v>42</v>
      </c>
      <c r="G1064" s="15">
        <v>3511</v>
      </c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</row>
    <row r="1065" spans="1:31" ht="14.4">
      <c r="A1065" s="111">
        <v>43519</v>
      </c>
      <c r="B1065" s="8">
        <v>896</v>
      </c>
      <c r="C1065" s="8">
        <v>1144</v>
      </c>
      <c r="D1065" s="15">
        <v>1032</v>
      </c>
      <c r="E1065" s="15">
        <v>383</v>
      </c>
      <c r="F1065" s="15">
        <v>43</v>
      </c>
      <c r="G1065" s="15">
        <v>3498</v>
      </c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</row>
    <row r="1066" spans="1:31" ht="14.4">
      <c r="A1066" s="111">
        <v>43520</v>
      </c>
      <c r="B1066" s="8">
        <v>867</v>
      </c>
      <c r="C1066" s="8">
        <v>1108</v>
      </c>
      <c r="D1066" s="15">
        <v>985</v>
      </c>
      <c r="E1066" s="15">
        <v>376</v>
      </c>
      <c r="F1066" s="15">
        <v>40</v>
      </c>
      <c r="G1066" s="15">
        <v>3376</v>
      </c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</row>
    <row r="1067" spans="1:31" ht="14.4">
      <c r="A1067" s="111">
        <v>43521</v>
      </c>
      <c r="B1067" s="8">
        <v>889</v>
      </c>
      <c r="C1067" s="8">
        <v>1124</v>
      </c>
      <c r="D1067" s="15">
        <v>1044</v>
      </c>
      <c r="E1067" s="15">
        <v>340</v>
      </c>
      <c r="F1067" s="15">
        <v>42</v>
      </c>
      <c r="G1067" s="15">
        <v>3440</v>
      </c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</row>
    <row r="1068" spans="1:31" ht="14.4">
      <c r="A1068" s="111">
        <v>43522</v>
      </c>
      <c r="B1068" s="8">
        <v>887</v>
      </c>
      <c r="C1068" s="8">
        <v>1117</v>
      </c>
      <c r="D1068" s="15">
        <v>1060</v>
      </c>
      <c r="E1068" s="15">
        <v>344</v>
      </c>
      <c r="F1068" s="15">
        <v>40</v>
      </c>
      <c r="G1068" s="15">
        <v>3448</v>
      </c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</row>
    <row r="1069" spans="1:31" ht="14.4">
      <c r="A1069" s="111">
        <v>43523</v>
      </c>
      <c r="B1069" s="8">
        <v>869</v>
      </c>
      <c r="C1069" s="8">
        <v>1102</v>
      </c>
      <c r="D1069" s="15">
        <v>1076</v>
      </c>
      <c r="E1069" s="15">
        <v>336</v>
      </c>
      <c r="F1069" s="15">
        <v>41</v>
      </c>
      <c r="G1069" s="15">
        <v>3424</v>
      </c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</row>
    <row r="1070" spans="1:31" ht="14.4">
      <c r="A1070" s="111">
        <v>43524</v>
      </c>
      <c r="B1070" s="8">
        <v>869</v>
      </c>
      <c r="C1070" s="8">
        <v>1102</v>
      </c>
      <c r="D1070" s="15">
        <v>1080</v>
      </c>
      <c r="E1070" s="15">
        <v>335</v>
      </c>
      <c r="F1070" s="15">
        <v>38</v>
      </c>
      <c r="G1070" s="15">
        <v>3423</v>
      </c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</row>
    <row r="1071" spans="1:31" ht="14.4">
      <c r="A1071" s="111">
        <v>43525</v>
      </c>
      <c r="B1071" s="8">
        <v>916</v>
      </c>
      <c r="C1071" s="8">
        <v>1098</v>
      </c>
      <c r="D1071" s="15">
        <v>1089</v>
      </c>
      <c r="E1071" s="15">
        <v>345</v>
      </c>
      <c r="F1071" s="15">
        <v>41</v>
      </c>
      <c r="G1071" s="15">
        <v>3489</v>
      </c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</row>
    <row r="1072" spans="1:31" ht="14.4">
      <c r="A1072" s="111">
        <v>43526</v>
      </c>
      <c r="B1072" s="8">
        <v>882</v>
      </c>
      <c r="C1072" s="8">
        <v>1108</v>
      </c>
      <c r="D1072" s="15">
        <v>1073</v>
      </c>
      <c r="E1072" s="15">
        <v>359</v>
      </c>
      <c r="F1072" s="15">
        <v>43</v>
      </c>
      <c r="G1072" s="15">
        <v>3465</v>
      </c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</row>
    <row r="1073" spans="1:31" ht="14.4">
      <c r="A1073" s="111">
        <v>43527</v>
      </c>
      <c r="B1073" s="8">
        <v>798</v>
      </c>
      <c r="C1073" s="8">
        <v>1072</v>
      </c>
      <c r="D1073" s="15">
        <v>1022</v>
      </c>
      <c r="E1073" s="15">
        <v>354</v>
      </c>
      <c r="F1073" s="15">
        <v>40</v>
      </c>
      <c r="G1073" s="15">
        <v>3287</v>
      </c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</row>
    <row r="1074" spans="1:31" ht="14.4">
      <c r="A1074" s="111">
        <v>43528</v>
      </c>
      <c r="B1074" s="8">
        <v>855</v>
      </c>
      <c r="C1074" s="8">
        <v>1091</v>
      </c>
      <c r="D1074" s="15">
        <v>1067</v>
      </c>
      <c r="E1074" s="15">
        <v>364</v>
      </c>
      <c r="F1074" s="15">
        <v>42</v>
      </c>
      <c r="G1074" s="15">
        <v>3418</v>
      </c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</row>
    <row r="1075" spans="1:31" ht="14.4">
      <c r="A1075" s="111">
        <v>43529</v>
      </c>
      <c r="B1075" s="8">
        <v>875</v>
      </c>
      <c r="C1075" s="8">
        <v>1122</v>
      </c>
      <c r="D1075" s="15">
        <v>1089</v>
      </c>
      <c r="E1075" s="15">
        <v>364</v>
      </c>
      <c r="F1075" s="15">
        <v>40</v>
      </c>
      <c r="G1075" s="15">
        <v>3490</v>
      </c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</row>
    <row r="1076" spans="1:31" ht="14.4">
      <c r="A1076" s="111">
        <v>43530</v>
      </c>
      <c r="B1076" s="8">
        <v>892</v>
      </c>
      <c r="C1076" s="8">
        <v>1126</v>
      </c>
      <c r="D1076" s="15">
        <v>1085</v>
      </c>
      <c r="E1076" s="15">
        <v>363</v>
      </c>
      <c r="F1076" s="15">
        <v>39</v>
      </c>
      <c r="G1076" s="15">
        <v>3506</v>
      </c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</row>
    <row r="1077" spans="1:31" ht="14.4">
      <c r="A1077" s="111">
        <v>43531</v>
      </c>
      <c r="B1077" s="8">
        <v>911</v>
      </c>
      <c r="C1077" s="8">
        <v>1140</v>
      </c>
      <c r="D1077" s="15">
        <v>1096</v>
      </c>
      <c r="E1077" s="15">
        <v>366</v>
      </c>
      <c r="F1077" s="15">
        <v>41</v>
      </c>
      <c r="G1077" s="15">
        <v>3553</v>
      </c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</row>
    <row r="1078" spans="1:31" ht="14.4">
      <c r="A1078" s="111">
        <v>43532</v>
      </c>
      <c r="B1078" s="8">
        <v>919</v>
      </c>
      <c r="C1078" s="8">
        <v>1137</v>
      </c>
      <c r="D1078" s="15">
        <v>1103</v>
      </c>
      <c r="E1078" s="15">
        <v>369</v>
      </c>
      <c r="F1078" s="15">
        <v>41</v>
      </c>
      <c r="G1078" s="15">
        <v>3570</v>
      </c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</row>
    <row r="1079" spans="1:31" ht="14.4">
      <c r="A1079" s="111">
        <v>43533</v>
      </c>
      <c r="B1079" s="8">
        <v>903</v>
      </c>
      <c r="C1079" s="8">
        <v>1126</v>
      </c>
      <c r="D1079" s="15">
        <v>1087</v>
      </c>
      <c r="E1079" s="15">
        <v>376</v>
      </c>
      <c r="F1079" s="15">
        <v>41</v>
      </c>
      <c r="G1079" s="15">
        <v>3534</v>
      </c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</row>
    <row r="1080" spans="1:31" ht="14.4">
      <c r="A1080" s="111">
        <v>43534</v>
      </c>
      <c r="B1080" s="8">
        <v>884</v>
      </c>
      <c r="C1080" s="8">
        <v>1108</v>
      </c>
      <c r="D1080" s="15">
        <v>1046</v>
      </c>
      <c r="E1080" s="15">
        <v>369</v>
      </c>
      <c r="F1080" s="15">
        <v>40</v>
      </c>
      <c r="G1080" s="15">
        <v>3448</v>
      </c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</row>
    <row r="1081" spans="1:31" ht="14.4">
      <c r="A1081" s="111">
        <v>43535</v>
      </c>
      <c r="B1081" s="8">
        <v>897</v>
      </c>
      <c r="C1081" s="8">
        <v>1141</v>
      </c>
      <c r="D1081" s="15">
        <v>1093</v>
      </c>
      <c r="E1081" s="15">
        <v>394</v>
      </c>
      <c r="F1081" s="15">
        <v>43</v>
      </c>
      <c r="G1081" s="15">
        <v>3568</v>
      </c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</row>
    <row r="1082" spans="1:31" ht="14.4">
      <c r="A1082" s="111">
        <v>43536</v>
      </c>
      <c r="B1082" s="8">
        <v>918</v>
      </c>
      <c r="C1082" s="8">
        <v>1160</v>
      </c>
      <c r="D1082" s="15">
        <v>1101</v>
      </c>
      <c r="E1082" s="15">
        <v>407</v>
      </c>
      <c r="F1082" s="15">
        <v>43</v>
      </c>
      <c r="G1082" s="15">
        <v>3628</v>
      </c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</row>
    <row r="1083" spans="1:31" ht="14.4">
      <c r="A1083" s="111">
        <v>43537</v>
      </c>
      <c r="B1083" s="8">
        <v>925</v>
      </c>
      <c r="C1083" s="8">
        <v>1150</v>
      </c>
      <c r="D1083" s="15">
        <v>1095</v>
      </c>
      <c r="E1083" s="15">
        <v>410</v>
      </c>
      <c r="F1083" s="15">
        <v>42</v>
      </c>
      <c r="G1083" s="15">
        <v>3622</v>
      </c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</row>
    <row r="1084" spans="1:31" ht="14.4">
      <c r="A1084" s="111">
        <v>43538</v>
      </c>
      <c r="B1084" s="8">
        <v>890</v>
      </c>
      <c r="C1084" s="8">
        <v>1136</v>
      </c>
      <c r="D1084" s="15">
        <v>1104</v>
      </c>
      <c r="E1084" s="15">
        <v>409</v>
      </c>
      <c r="F1084" s="15">
        <v>43</v>
      </c>
      <c r="G1084" s="15">
        <v>3582</v>
      </c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</row>
    <row r="1085" spans="1:31" ht="14.4">
      <c r="A1085" s="111">
        <v>43539</v>
      </c>
      <c r="B1085" s="8">
        <v>904</v>
      </c>
      <c r="C1085" s="8">
        <v>1134</v>
      </c>
      <c r="D1085" s="15">
        <v>1107</v>
      </c>
      <c r="E1085" s="15">
        <v>392</v>
      </c>
      <c r="F1085" s="15">
        <v>43</v>
      </c>
      <c r="G1085" s="15">
        <v>3580</v>
      </c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</row>
    <row r="1086" spans="1:31" ht="14.4">
      <c r="A1086" s="111">
        <v>43540</v>
      </c>
      <c r="B1086" s="8">
        <v>923</v>
      </c>
      <c r="C1086" s="8">
        <v>1140</v>
      </c>
      <c r="D1086" s="15">
        <v>1095</v>
      </c>
      <c r="E1086" s="15">
        <v>393</v>
      </c>
      <c r="F1086" s="15">
        <v>42</v>
      </c>
      <c r="G1086" s="15">
        <v>3593</v>
      </c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</row>
    <row r="1087" spans="1:31" ht="14.4">
      <c r="A1087" s="111">
        <v>43541</v>
      </c>
      <c r="B1087" s="8">
        <v>898</v>
      </c>
      <c r="C1087" s="8">
        <v>1104</v>
      </c>
      <c r="D1087" s="15">
        <v>1041</v>
      </c>
      <c r="E1087" s="15">
        <v>379</v>
      </c>
      <c r="F1087" s="15">
        <v>42</v>
      </c>
      <c r="G1087" s="15">
        <v>3465</v>
      </c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</row>
    <row r="1088" spans="1:31" ht="14.4">
      <c r="A1088" s="111">
        <v>43542</v>
      </c>
      <c r="B1088" s="8">
        <v>930</v>
      </c>
      <c r="C1088" s="8">
        <v>1131</v>
      </c>
      <c r="D1088" s="15">
        <v>1092</v>
      </c>
      <c r="E1088" s="15">
        <v>369</v>
      </c>
      <c r="F1088" s="15">
        <v>42</v>
      </c>
      <c r="G1088" s="15">
        <v>3564</v>
      </c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</row>
    <row r="1089" spans="1:31" ht="14.4">
      <c r="A1089" s="111">
        <v>43543</v>
      </c>
      <c r="B1089" s="8">
        <v>946</v>
      </c>
      <c r="C1089" s="8">
        <v>1154</v>
      </c>
      <c r="D1089" s="15">
        <v>1119</v>
      </c>
      <c r="E1089" s="15">
        <v>398</v>
      </c>
      <c r="F1089" s="15">
        <v>42</v>
      </c>
      <c r="G1089" s="15">
        <v>3659</v>
      </c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</row>
    <row r="1090" spans="1:31" ht="14.4">
      <c r="A1090" s="111">
        <v>43544</v>
      </c>
      <c r="B1090" s="8">
        <v>920</v>
      </c>
      <c r="C1090" s="8">
        <v>1128</v>
      </c>
      <c r="D1090" s="15">
        <v>1121</v>
      </c>
      <c r="E1090" s="15">
        <v>403</v>
      </c>
      <c r="F1090" s="15">
        <v>42</v>
      </c>
      <c r="G1090" s="15">
        <v>3614</v>
      </c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</row>
    <row r="1091" spans="1:31" ht="14.4">
      <c r="A1091" s="111">
        <v>43545</v>
      </c>
      <c r="B1091" s="8">
        <v>811</v>
      </c>
      <c r="C1091" s="8">
        <v>956</v>
      </c>
      <c r="D1091" s="15">
        <v>1087</v>
      </c>
      <c r="E1091" s="15">
        <v>374</v>
      </c>
      <c r="F1091" s="15">
        <v>40</v>
      </c>
      <c r="G1091" s="15">
        <v>3268</v>
      </c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</row>
    <row r="1092" spans="1:31" ht="14.4">
      <c r="A1092" s="111">
        <v>43546</v>
      </c>
      <c r="B1092" s="8">
        <v>839</v>
      </c>
      <c r="C1092" s="8">
        <v>1052</v>
      </c>
      <c r="D1092" s="15">
        <v>1108</v>
      </c>
      <c r="E1092" s="15">
        <v>374</v>
      </c>
      <c r="F1092" s="15">
        <v>39</v>
      </c>
      <c r="G1092" s="15">
        <v>3413</v>
      </c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</row>
    <row r="1093" spans="1:31" ht="14.4">
      <c r="A1093" s="111">
        <v>43547</v>
      </c>
      <c r="B1093" s="8">
        <v>874</v>
      </c>
      <c r="C1093" s="8">
        <v>1129</v>
      </c>
      <c r="D1093" s="15">
        <v>1115</v>
      </c>
      <c r="E1093" s="15">
        <v>389</v>
      </c>
      <c r="F1093" s="15">
        <v>40</v>
      </c>
      <c r="G1093" s="15">
        <v>3547</v>
      </c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</row>
    <row r="1094" spans="1:31" ht="14.4">
      <c r="A1094" s="111">
        <v>43548</v>
      </c>
      <c r="B1094" s="8">
        <v>887</v>
      </c>
      <c r="C1094" s="8">
        <v>1125</v>
      </c>
      <c r="D1094" s="15">
        <v>1072</v>
      </c>
      <c r="E1094" s="15">
        <v>391</v>
      </c>
      <c r="F1094" s="15">
        <v>41</v>
      </c>
      <c r="G1094" s="15">
        <v>3516</v>
      </c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</row>
    <row r="1095" spans="1:31" ht="14.4">
      <c r="A1095" s="111">
        <v>43549</v>
      </c>
      <c r="B1095" s="8">
        <v>910</v>
      </c>
      <c r="C1095" s="8">
        <v>1166</v>
      </c>
      <c r="D1095" s="15">
        <v>1113</v>
      </c>
      <c r="E1095" s="15">
        <v>412</v>
      </c>
      <c r="F1095" s="15">
        <v>43</v>
      </c>
      <c r="G1095" s="15">
        <v>3644</v>
      </c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</row>
    <row r="1096" spans="1:31" ht="14.4">
      <c r="A1096" s="111">
        <v>43550</v>
      </c>
      <c r="B1096" s="8">
        <v>917</v>
      </c>
      <c r="C1096" s="8">
        <v>1187</v>
      </c>
      <c r="D1096" s="15">
        <v>1137</v>
      </c>
      <c r="E1096" s="15">
        <v>395</v>
      </c>
      <c r="F1096" s="15">
        <v>42</v>
      </c>
      <c r="G1096" s="15">
        <v>3677</v>
      </c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</row>
    <row r="1097" spans="1:31" ht="14.4">
      <c r="A1097" s="111">
        <v>43551</v>
      </c>
      <c r="B1097" s="8">
        <v>942</v>
      </c>
      <c r="C1097" s="8">
        <v>1198</v>
      </c>
      <c r="D1097" s="15">
        <v>1126</v>
      </c>
      <c r="E1097" s="15">
        <v>410</v>
      </c>
      <c r="F1097" s="15">
        <v>40</v>
      </c>
      <c r="G1097" s="15">
        <v>3717</v>
      </c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</row>
    <row r="1098" spans="1:31" ht="14.4">
      <c r="A1098" s="111">
        <v>43552</v>
      </c>
      <c r="B1098" s="8">
        <v>944</v>
      </c>
      <c r="C1098" s="8">
        <v>1204</v>
      </c>
      <c r="D1098" s="15">
        <v>1120</v>
      </c>
      <c r="E1098" s="15">
        <v>424</v>
      </c>
      <c r="F1098" s="15">
        <v>43</v>
      </c>
      <c r="G1098" s="15">
        <v>3734</v>
      </c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</row>
    <row r="1099" spans="1:31" ht="14.4">
      <c r="A1099" s="111">
        <v>43553</v>
      </c>
      <c r="B1099" s="8">
        <v>975</v>
      </c>
      <c r="C1099" s="8">
        <v>1204</v>
      </c>
      <c r="D1099" s="15">
        <v>1129</v>
      </c>
      <c r="E1099" s="15">
        <v>439</v>
      </c>
      <c r="F1099" s="15">
        <v>44</v>
      </c>
      <c r="G1099" s="15">
        <v>3792</v>
      </c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</row>
    <row r="1100" spans="1:31" ht="14.4">
      <c r="A1100" s="111">
        <v>43554</v>
      </c>
      <c r="B1100" s="8">
        <v>979</v>
      </c>
      <c r="C1100" s="8">
        <v>1212</v>
      </c>
      <c r="D1100" s="15">
        <v>1127</v>
      </c>
      <c r="E1100" s="15">
        <v>434</v>
      </c>
      <c r="F1100" s="15">
        <v>44</v>
      </c>
      <c r="G1100" s="15">
        <v>3795</v>
      </c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</row>
    <row r="1101" spans="1:31" ht="14.4">
      <c r="A1101" s="111">
        <v>43555</v>
      </c>
      <c r="B1101" s="8">
        <v>916</v>
      </c>
      <c r="C1101" s="8">
        <v>1161</v>
      </c>
      <c r="D1101" s="15">
        <v>1063</v>
      </c>
      <c r="E1101" s="15">
        <v>420</v>
      </c>
      <c r="F1101" s="15">
        <v>31</v>
      </c>
      <c r="G1101" s="15">
        <v>3591</v>
      </c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</row>
    <row r="1102" spans="1:31" ht="14.4">
      <c r="A1102" s="111">
        <v>43556</v>
      </c>
      <c r="B1102" s="8">
        <v>946</v>
      </c>
      <c r="C1102" s="8">
        <v>1188</v>
      </c>
      <c r="D1102" s="15">
        <v>1093</v>
      </c>
      <c r="E1102" s="15">
        <v>392</v>
      </c>
      <c r="F1102" s="15">
        <v>33</v>
      </c>
      <c r="G1102" s="15">
        <v>3652</v>
      </c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</row>
    <row r="1103" spans="1:31" ht="14.4">
      <c r="A1103" s="111">
        <v>43557</v>
      </c>
      <c r="B1103" s="8">
        <v>969</v>
      </c>
      <c r="C1103" s="8">
        <v>1206</v>
      </c>
      <c r="D1103" s="15">
        <v>1113</v>
      </c>
      <c r="E1103" s="15">
        <v>437</v>
      </c>
      <c r="F1103" s="15">
        <v>35</v>
      </c>
      <c r="G1103" s="15">
        <v>3761</v>
      </c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</row>
    <row r="1104" spans="1:31" ht="14.4">
      <c r="A1104" s="111">
        <v>43558</v>
      </c>
      <c r="B1104" s="8">
        <v>988</v>
      </c>
      <c r="C1104" s="8">
        <v>1223</v>
      </c>
      <c r="D1104" s="15">
        <v>1125</v>
      </c>
      <c r="E1104" s="15">
        <v>455</v>
      </c>
      <c r="F1104" s="15">
        <v>36</v>
      </c>
      <c r="G1104" s="15">
        <v>3827</v>
      </c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</row>
    <row r="1105" spans="1:31" ht="14.4">
      <c r="A1105" s="111">
        <v>43559</v>
      </c>
      <c r="B1105" s="8">
        <v>1000</v>
      </c>
      <c r="C1105" s="8">
        <v>1232</v>
      </c>
      <c r="D1105" s="15">
        <v>1114</v>
      </c>
      <c r="E1105" s="15">
        <v>465</v>
      </c>
      <c r="F1105" s="15">
        <v>40</v>
      </c>
      <c r="G1105" s="15">
        <v>3851</v>
      </c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</row>
    <row r="1106" spans="1:31" ht="14.4">
      <c r="A1106" s="111">
        <v>43560</v>
      </c>
      <c r="B1106" s="8">
        <v>1003</v>
      </c>
      <c r="C1106" s="8">
        <v>1213</v>
      </c>
      <c r="D1106" s="15">
        <v>1100</v>
      </c>
      <c r="E1106" s="15">
        <v>461</v>
      </c>
      <c r="F1106" s="15">
        <v>39</v>
      </c>
      <c r="G1106" s="15">
        <v>3816</v>
      </c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</row>
    <row r="1107" spans="1:31" ht="14.4">
      <c r="A1107" s="111">
        <v>43561</v>
      </c>
      <c r="B1107" s="8">
        <v>998</v>
      </c>
      <c r="C1107" s="8">
        <v>1209</v>
      </c>
      <c r="D1107" s="15">
        <v>1067</v>
      </c>
      <c r="E1107" s="15">
        <v>412</v>
      </c>
      <c r="F1107" s="15">
        <v>41</v>
      </c>
      <c r="G1107" s="15">
        <v>3728</v>
      </c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</row>
    <row r="1108" spans="1:31" ht="14.4">
      <c r="A1108" s="111">
        <v>43562</v>
      </c>
      <c r="B1108" s="8">
        <v>909</v>
      </c>
      <c r="C1108" s="8">
        <v>1180</v>
      </c>
      <c r="D1108" s="15">
        <v>1008</v>
      </c>
      <c r="E1108" s="15">
        <v>349</v>
      </c>
      <c r="F1108" s="15">
        <v>37</v>
      </c>
      <c r="G1108" s="15">
        <v>3483</v>
      </c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</row>
    <row r="1109" spans="1:31" ht="14.4">
      <c r="A1109" s="111">
        <v>43563</v>
      </c>
      <c r="B1109" s="8">
        <v>940</v>
      </c>
      <c r="C1109" s="8">
        <v>1219</v>
      </c>
      <c r="D1109" s="15">
        <v>1074</v>
      </c>
      <c r="E1109" s="15">
        <v>388</v>
      </c>
      <c r="F1109" s="15">
        <v>39</v>
      </c>
      <c r="G1109" s="15">
        <v>3660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</row>
    <row r="1110" spans="1:31" ht="14.4">
      <c r="A1110" s="111">
        <v>43564</v>
      </c>
      <c r="B1110" s="8">
        <v>994</v>
      </c>
      <c r="C1110" s="8">
        <v>1236</v>
      </c>
      <c r="D1110" s="15">
        <v>1083</v>
      </c>
      <c r="E1110" s="15">
        <v>379</v>
      </c>
      <c r="F1110" s="15">
        <v>39</v>
      </c>
      <c r="G1110" s="15">
        <v>3731</v>
      </c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</row>
    <row r="1111" spans="1:31" ht="14.4">
      <c r="A1111" s="111">
        <v>43565</v>
      </c>
      <c r="B1111" s="8">
        <v>1010</v>
      </c>
      <c r="C1111" s="8">
        <v>1239</v>
      </c>
      <c r="D1111" s="15">
        <v>1091</v>
      </c>
      <c r="E1111" s="15">
        <v>393</v>
      </c>
      <c r="F1111" s="15">
        <v>41</v>
      </c>
      <c r="G1111" s="15">
        <v>3773</v>
      </c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</row>
    <row r="1112" spans="1:31" ht="14.4">
      <c r="A1112" s="111">
        <v>43566</v>
      </c>
      <c r="B1112" s="8">
        <v>1020</v>
      </c>
      <c r="C1112" s="8">
        <v>1246</v>
      </c>
      <c r="D1112" s="15">
        <v>1060</v>
      </c>
      <c r="E1112" s="15">
        <v>431</v>
      </c>
      <c r="F1112" s="15">
        <v>44</v>
      </c>
      <c r="G1112" s="15">
        <v>3800</v>
      </c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</row>
    <row r="1113" spans="1:31" ht="14.4">
      <c r="A1113" s="111">
        <v>43567</v>
      </c>
      <c r="B1113" s="8">
        <v>1017</v>
      </c>
      <c r="C1113" s="8">
        <v>1246</v>
      </c>
      <c r="D1113" s="15">
        <v>1083</v>
      </c>
      <c r="E1113" s="15">
        <v>446</v>
      </c>
      <c r="F1113" s="15">
        <v>46</v>
      </c>
      <c r="G1113" s="15">
        <v>3837</v>
      </c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</row>
    <row r="1114" spans="1:31" ht="14.4">
      <c r="A1114" s="111">
        <v>43568</v>
      </c>
      <c r="B1114" s="8">
        <v>1015</v>
      </c>
      <c r="C1114" s="8">
        <v>1231</v>
      </c>
      <c r="D1114" s="15">
        <v>1075</v>
      </c>
      <c r="E1114" s="15">
        <v>440</v>
      </c>
      <c r="F1114" s="15">
        <v>47</v>
      </c>
      <c r="G1114" s="15">
        <v>3809</v>
      </c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</row>
    <row r="1115" spans="1:31" ht="14.4">
      <c r="A1115" s="111">
        <v>43569</v>
      </c>
      <c r="B1115" s="8">
        <v>978</v>
      </c>
      <c r="C1115" s="8">
        <v>1193</v>
      </c>
      <c r="D1115" s="15">
        <v>1038</v>
      </c>
      <c r="E1115" s="15">
        <v>438</v>
      </c>
      <c r="F1115" s="15">
        <v>41</v>
      </c>
      <c r="G1115" s="15">
        <v>3688</v>
      </c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</row>
    <row r="1116" spans="1:31" ht="14.4">
      <c r="A1116" s="111">
        <v>43570</v>
      </c>
      <c r="B1116" s="8">
        <v>1007</v>
      </c>
      <c r="C1116" s="8">
        <v>1210</v>
      </c>
      <c r="D1116" s="15">
        <v>1076</v>
      </c>
      <c r="E1116" s="15">
        <v>455</v>
      </c>
      <c r="F1116" s="15">
        <v>39</v>
      </c>
      <c r="G1116" s="15">
        <v>3787</v>
      </c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</row>
    <row r="1117" spans="1:31" ht="14.4">
      <c r="A1117" s="111">
        <v>43571</v>
      </c>
      <c r="B1117" s="8">
        <v>830</v>
      </c>
      <c r="C1117" s="8">
        <v>1159</v>
      </c>
      <c r="D1117" s="15">
        <v>1095</v>
      </c>
      <c r="E1117" s="15">
        <v>458</v>
      </c>
      <c r="F1117" s="15">
        <v>38</v>
      </c>
      <c r="G1117" s="15">
        <v>3581</v>
      </c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</row>
    <row r="1118" spans="1:31" ht="14.4">
      <c r="A1118" s="111">
        <v>43572</v>
      </c>
      <c r="B1118" s="8">
        <v>774</v>
      </c>
      <c r="C1118" s="8">
        <v>1103</v>
      </c>
      <c r="D1118" s="15">
        <v>1076</v>
      </c>
      <c r="E1118" s="15">
        <v>413</v>
      </c>
      <c r="F1118" s="15">
        <v>31</v>
      </c>
      <c r="G1118" s="15">
        <v>3397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</row>
    <row r="1119" spans="1:31" ht="14.4">
      <c r="A1119" s="111">
        <v>43573</v>
      </c>
      <c r="B1119" s="8">
        <v>827</v>
      </c>
      <c r="C1119" s="8">
        <v>1164</v>
      </c>
      <c r="D1119" s="117">
        <v>989</v>
      </c>
      <c r="E1119" s="117">
        <v>433</v>
      </c>
      <c r="F1119" s="117">
        <v>41</v>
      </c>
      <c r="G1119" s="117">
        <v>3455</v>
      </c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</row>
    <row r="1120" spans="1:31" ht="14.4">
      <c r="A1120" s="111">
        <v>43574</v>
      </c>
      <c r="B1120" s="8">
        <v>885</v>
      </c>
      <c r="C1120" s="8">
        <v>1167</v>
      </c>
      <c r="D1120" s="15">
        <v>994</v>
      </c>
      <c r="E1120" s="15">
        <v>421</v>
      </c>
      <c r="F1120" s="15">
        <v>44</v>
      </c>
      <c r="G1120" s="15">
        <v>3511</v>
      </c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</row>
    <row r="1121" spans="1:31" ht="14.4">
      <c r="A1121" s="111">
        <v>43575</v>
      </c>
      <c r="B1121" s="8">
        <v>923</v>
      </c>
      <c r="C1121" s="8">
        <v>1197</v>
      </c>
      <c r="D1121" s="15">
        <v>999</v>
      </c>
      <c r="E1121" s="15">
        <v>427</v>
      </c>
      <c r="F1121" s="15">
        <v>40</v>
      </c>
      <c r="G1121" s="15">
        <v>3586</v>
      </c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</row>
    <row r="1122" spans="1:31" ht="14.4">
      <c r="A1122" s="111">
        <v>43576</v>
      </c>
      <c r="B1122" s="8">
        <v>913</v>
      </c>
      <c r="C1122" s="8">
        <v>1171</v>
      </c>
      <c r="D1122" s="15">
        <v>941</v>
      </c>
      <c r="E1122" s="15">
        <v>418</v>
      </c>
      <c r="F1122" s="15">
        <v>41</v>
      </c>
      <c r="G1122" s="15">
        <v>3484</v>
      </c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</row>
    <row r="1123" spans="1:31" ht="14.4">
      <c r="A1123" s="111">
        <v>43577</v>
      </c>
      <c r="B1123" s="8">
        <v>1002</v>
      </c>
      <c r="C1123" s="8">
        <v>1228</v>
      </c>
      <c r="D1123" s="15">
        <v>987</v>
      </c>
      <c r="E1123" s="15">
        <v>416</v>
      </c>
      <c r="F1123" s="15">
        <v>41</v>
      </c>
      <c r="G1123" s="15">
        <v>3675</v>
      </c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</row>
    <row r="1124" spans="1:31" ht="14.4">
      <c r="A1124" s="111">
        <v>43578</v>
      </c>
      <c r="B1124" s="8">
        <v>1059</v>
      </c>
      <c r="C1124" s="8">
        <v>1207</v>
      </c>
      <c r="D1124" s="15">
        <v>974</v>
      </c>
      <c r="E1124" s="15">
        <v>432</v>
      </c>
      <c r="F1124" s="15">
        <v>45</v>
      </c>
      <c r="G1124" s="15">
        <v>3717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</row>
    <row r="1125" spans="1:31" ht="14.4">
      <c r="A1125" s="111">
        <v>43579</v>
      </c>
      <c r="B1125" s="8">
        <v>1063</v>
      </c>
      <c r="C1125" s="8">
        <v>1243</v>
      </c>
      <c r="D1125" s="15">
        <v>1014</v>
      </c>
      <c r="E1125" s="15">
        <v>454</v>
      </c>
      <c r="F1125" s="15">
        <v>47</v>
      </c>
      <c r="G1125" s="15">
        <v>3821</v>
      </c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</row>
    <row r="1126" spans="1:31" ht="14.4">
      <c r="A1126" s="111">
        <v>43580</v>
      </c>
      <c r="B1126" s="8">
        <v>1108</v>
      </c>
      <c r="C1126" s="8">
        <v>1269</v>
      </c>
      <c r="D1126" s="15">
        <v>1037</v>
      </c>
      <c r="E1126" s="15">
        <v>473</v>
      </c>
      <c r="F1126" s="15">
        <v>48</v>
      </c>
      <c r="G1126" s="15">
        <v>3936</v>
      </c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</row>
    <row r="1127" spans="1:31" ht="14.4">
      <c r="A1127" s="111">
        <v>43581</v>
      </c>
      <c r="B1127" s="8">
        <v>1119</v>
      </c>
      <c r="C1127" s="8">
        <v>1276</v>
      </c>
      <c r="D1127" s="15">
        <v>1057</v>
      </c>
      <c r="E1127" s="15">
        <v>475</v>
      </c>
      <c r="F1127" s="15">
        <v>50</v>
      </c>
      <c r="G1127" s="15">
        <v>3976</v>
      </c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</row>
    <row r="1128" spans="1:31" ht="14.4">
      <c r="A1128" s="111">
        <v>43582</v>
      </c>
      <c r="B1128" s="8">
        <v>1092</v>
      </c>
      <c r="C1128" s="8">
        <v>1272</v>
      </c>
      <c r="D1128" s="15">
        <v>1052</v>
      </c>
      <c r="E1128" s="15">
        <v>474</v>
      </c>
      <c r="F1128" s="15">
        <v>46</v>
      </c>
      <c r="G1128" s="15">
        <v>3937</v>
      </c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</row>
    <row r="1129" spans="1:31" ht="14.4">
      <c r="A1129" s="111">
        <v>43583</v>
      </c>
      <c r="B1129" s="8">
        <v>1054</v>
      </c>
      <c r="C1129" s="8">
        <v>1247</v>
      </c>
      <c r="D1129" s="15">
        <v>992</v>
      </c>
      <c r="E1129" s="15">
        <v>471</v>
      </c>
      <c r="F1129" s="15">
        <v>40</v>
      </c>
      <c r="G1129" s="15">
        <v>3804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</row>
    <row r="1130" spans="1:31" ht="14.4">
      <c r="A1130" s="111">
        <v>43584</v>
      </c>
      <c r="B1130" s="8">
        <v>1137</v>
      </c>
      <c r="C1130" s="8">
        <v>1262</v>
      </c>
      <c r="D1130" s="15">
        <v>1032</v>
      </c>
      <c r="E1130" s="15">
        <v>482</v>
      </c>
      <c r="F1130" s="15">
        <v>42</v>
      </c>
      <c r="G1130" s="15">
        <v>3954</v>
      </c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</row>
    <row r="1131" spans="1:31" ht="14.4">
      <c r="A1131" s="111">
        <v>43585</v>
      </c>
      <c r="B1131" s="8">
        <v>1160</v>
      </c>
      <c r="C1131" s="8">
        <v>1267</v>
      </c>
      <c r="D1131" s="15">
        <v>1007</v>
      </c>
      <c r="E1131" s="15">
        <v>475</v>
      </c>
      <c r="F1131" s="15">
        <v>40</v>
      </c>
      <c r="G1131" s="15">
        <v>3948</v>
      </c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</row>
    <row r="1132" spans="1:31" ht="14.4">
      <c r="A1132" s="111">
        <v>43586</v>
      </c>
      <c r="B1132" s="8">
        <v>1160</v>
      </c>
      <c r="C1132" s="8">
        <v>1201</v>
      </c>
      <c r="D1132" s="15">
        <v>898</v>
      </c>
      <c r="E1132" s="15">
        <v>447</v>
      </c>
      <c r="F1132" s="15">
        <v>37</v>
      </c>
      <c r="G1132" s="15">
        <v>3742</v>
      </c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</row>
    <row r="1133" spans="1:31" ht="14.4">
      <c r="A1133" s="111">
        <v>43587</v>
      </c>
      <c r="B1133" s="8">
        <v>1104</v>
      </c>
      <c r="C1133" s="8">
        <v>1235</v>
      </c>
      <c r="D1133" s="15">
        <v>965</v>
      </c>
      <c r="E1133" s="15">
        <v>448</v>
      </c>
      <c r="F1133" s="15">
        <v>42</v>
      </c>
      <c r="G1133" s="15">
        <v>3794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</row>
    <row r="1134" spans="1:31" ht="14.4">
      <c r="A1134" s="111">
        <v>43588</v>
      </c>
      <c r="B1134" s="8">
        <v>1068</v>
      </c>
      <c r="C1134" s="8">
        <v>1220</v>
      </c>
      <c r="D1134" s="15">
        <v>1010</v>
      </c>
      <c r="E1134" s="15">
        <v>353</v>
      </c>
      <c r="F1134" s="15">
        <v>42</v>
      </c>
      <c r="G1134" s="15">
        <v>3694</v>
      </c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</row>
    <row r="1135" spans="1:31" ht="14.4">
      <c r="A1135" s="111">
        <v>43589</v>
      </c>
      <c r="B1135" s="8">
        <v>1129</v>
      </c>
      <c r="C1135" s="8">
        <v>1211</v>
      </c>
      <c r="D1135" s="15">
        <v>1019</v>
      </c>
      <c r="E1135" s="15">
        <v>319</v>
      </c>
      <c r="F1135" s="15">
        <v>34</v>
      </c>
      <c r="G1135" s="15">
        <v>3711</v>
      </c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</row>
    <row r="1136" spans="1:31" ht="14.4">
      <c r="A1136" s="111">
        <v>43590</v>
      </c>
      <c r="B1136" s="8">
        <v>1077</v>
      </c>
      <c r="C1136" s="8">
        <v>1184</v>
      </c>
      <c r="D1136" s="15">
        <v>982</v>
      </c>
      <c r="E1136" s="15">
        <v>372</v>
      </c>
      <c r="F1136" s="15">
        <v>34</v>
      </c>
      <c r="G1136" s="15">
        <v>3648</v>
      </c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</row>
    <row r="1137" spans="1:31" ht="14.4">
      <c r="A1137" s="111">
        <v>43591</v>
      </c>
      <c r="B1137" s="8">
        <v>1144</v>
      </c>
      <c r="C1137" s="8">
        <v>1217</v>
      </c>
      <c r="D1137" s="15">
        <v>1045</v>
      </c>
      <c r="E1137" s="15">
        <v>410</v>
      </c>
      <c r="F1137" s="15">
        <v>41</v>
      </c>
      <c r="G1137" s="15">
        <v>3857</v>
      </c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</row>
    <row r="1138" spans="1:31" ht="14.4">
      <c r="A1138" s="111">
        <v>43592</v>
      </c>
      <c r="B1138" s="8">
        <v>1179</v>
      </c>
      <c r="C1138" s="8">
        <v>1230</v>
      </c>
      <c r="D1138" s="15">
        <v>1037</v>
      </c>
      <c r="E1138" s="15">
        <v>444</v>
      </c>
      <c r="F1138" s="15">
        <v>42</v>
      </c>
      <c r="G1138" s="15">
        <v>3932</v>
      </c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</row>
    <row r="1139" spans="1:31" ht="14.4">
      <c r="A1139" s="111">
        <v>43593</v>
      </c>
      <c r="B1139" s="8">
        <v>1224</v>
      </c>
      <c r="C1139" s="8">
        <v>1221</v>
      </c>
      <c r="D1139" s="15">
        <v>1014</v>
      </c>
      <c r="E1139" s="15">
        <v>468</v>
      </c>
      <c r="F1139" s="15">
        <v>43</v>
      </c>
      <c r="G1139" s="15">
        <v>3971</v>
      </c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</row>
    <row r="1140" spans="1:31" ht="14.4">
      <c r="A1140" s="111">
        <v>43594</v>
      </c>
      <c r="B1140" s="124">
        <v>1243</v>
      </c>
      <c r="C1140" s="124">
        <v>1224</v>
      </c>
      <c r="D1140" s="125">
        <v>1027</v>
      </c>
      <c r="E1140" s="125">
        <v>474</v>
      </c>
      <c r="F1140" s="125">
        <v>42</v>
      </c>
      <c r="G1140" s="125">
        <v>4009</v>
      </c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</row>
    <row r="1141" spans="1:31" ht="14.4">
      <c r="A1141" s="111">
        <v>43595</v>
      </c>
      <c r="B1141" s="8">
        <v>1228</v>
      </c>
      <c r="C1141" s="8">
        <v>1220</v>
      </c>
      <c r="D1141" s="15">
        <v>1051</v>
      </c>
      <c r="E1141" s="15">
        <v>483</v>
      </c>
      <c r="F1141" s="15">
        <v>43</v>
      </c>
      <c r="G1141" s="15">
        <v>4024</v>
      </c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</row>
    <row r="1142" spans="1:31" ht="14.4">
      <c r="A1142" s="111">
        <v>43596</v>
      </c>
      <c r="B1142" s="8">
        <v>1196</v>
      </c>
      <c r="C1142" s="8">
        <v>1212</v>
      </c>
      <c r="D1142" s="15">
        <v>1045</v>
      </c>
      <c r="E1142" s="15">
        <v>482</v>
      </c>
      <c r="F1142" s="15">
        <v>43</v>
      </c>
      <c r="G1142" s="15">
        <v>3977</v>
      </c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</row>
    <row r="1143" spans="1:31" ht="14.4">
      <c r="A1143" s="111">
        <v>43597</v>
      </c>
      <c r="B1143" s="8">
        <v>1158</v>
      </c>
      <c r="C1143" s="8">
        <v>1185</v>
      </c>
      <c r="D1143" s="15">
        <v>978</v>
      </c>
      <c r="E1143" s="15">
        <v>463</v>
      </c>
      <c r="F1143" s="15">
        <v>41</v>
      </c>
      <c r="G1143" s="15">
        <v>3825</v>
      </c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</row>
    <row r="1144" spans="1:31" ht="14.4">
      <c r="A1144" s="111">
        <v>43598</v>
      </c>
      <c r="B1144" s="8">
        <v>1157</v>
      </c>
      <c r="C1144" s="8">
        <v>1212</v>
      </c>
      <c r="D1144" s="15">
        <v>1016</v>
      </c>
      <c r="E1144" s="15">
        <v>464</v>
      </c>
      <c r="F1144" s="15">
        <v>36</v>
      </c>
      <c r="G1144" s="15">
        <v>3884</v>
      </c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</row>
    <row r="1145" spans="1:31" ht="14.4">
      <c r="A1145" s="111">
        <v>43599</v>
      </c>
      <c r="B1145" s="8">
        <v>1150</v>
      </c>
      <c r="C1145" s="8">
        <v>1220</v>
      </c>
      <c r="D1145" s="15">
        <v>1029</v>
      </c>
      <c r="E1145" s="15">
        <v>430</v>
      </c>
      <c r="F1145" s="15">
        <v>39</v>
      </c>
      <c r="G1145" s="15">
        <v>3867</v>
      </c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</row>
    <row r="1146" spans="1:31" ht="14.4">
      <c r="A1146" s="111">
        <v>43600</v>
      </c>
      <c r="B1146" s="8">
        <v>1152</v>
      </c>
      <c r="C1146" s="8">
        <v>1217</v>
      </c>
      <c r="D1146" s="15">
        <v>1026</v>
      </c>
      <c r="E1146" s="15">
        <v>441</v>
      </c>
      <c r="F1146" s="15">
        <v>42</v>
      </c>
      <c r="G1146" s="15">
        <v>3877</v>
      </c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</row>
    <row r="1147" spans="1:31" ht="15.75" customHeight="1">
      <c r="A1147" s="111">
        <v>43601</v>
      </c>
      <c r="B1147" s="8">
        <v>1140</v>
      </c>
      <c r="C1147" s="8">
        <v>1220</v>
      </c>
      <c r="D1147" s="15">
        <v>1029</v>
      </c>
      <c r="E1147" s="15">
        <v>460</v>
      </c>
      <c r="F1147" s="15">
        <v>43</v>
      </c>
      <c r="G1147" s="15">
        <v>3892</v>
      </c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</row>
    <row r="1148" spans="1:31" ht="15.75" customHeight="1">
      <c r="A1148" s="111">
        <v>43602</v>
      </c>
      <c r="B1148" s="8">
        <v>1089</v>
      </c>
      <c r="C1148" s="8">
        <v>1223</v>
      </c>
      <c r="D1148" s="15">
        <v>1037</v>
      </c>
      <c r="E1148" s="15">
        <v>484</v>
      </c>
      <c r="F1148" s="15">
        <v>43</v>
      </c>
      <c r="G1148" s="15">
        <v>3874</v>
      </c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</row>
    <row r="1149" spans="1:31" ht="15.75" customHeight="1">
      <c r="A1149" s="111">
        <v>43603</v>
      </c>
      <c r="B1149" s="8">
        <v>1041</v>
      </c>
      <c r="C1149" s="8">
        <v>1216</v>
      </c>
      <c r="D1149" s="15">
        <v>1018</v>
      </c>
      <c r="E1149" s="15">
        <v>489</v>
      </c>
      <c r="F1149" s="15">
        <v>42</v>
      </c>
      <c r="G1149" s="15">
        <v>3808</v>
      </c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</row>
    <row r="1150" spans="1:31" ht="15.75" customHeight="1">
      <c r="A1150" s="111">
        <v>43604</v>
      </c>
      <c r="B1150" s="8">
        <v>1093</v>
      </c>
      <c r="C1150" s="8">
        <v>1189</v>
      </c>
      <c r="D1150" s="15">
        <v>982</v>
      </c>
      <c r="E1150" s="15">
        <v>467</v>
      </c>
      <c r="F1150" s="15">
        <v>42</v>
      </c>
      <c r="G1150" s="15">
        <v>3772</v>
      </c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</row>
    <row r="1151" spans="1:31" ht="14.4">
      <c r="A1151" s="111">
        <v>43605</v>
      </c>
      <c r="B1151" s="8">
        <v>1165</v>
      </c>
      <c r="C1151" s="8">
        <v>1244</v>
      </c>
      <c r="D1151" s="15">
        <v>1034</v>
      </c>
      <c r="E1151" s="15">
        <v>484</v>
      </c>
      <c r="F1151" s="15">
        <v>44</v>
      </c>
      <c r="G1151" s="15">
        <v>3971</v>
      </c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</row>
    <row r="1152" spans="1:31" ht="14.4">
      <c r="A1152" s="111">
        <v>43606</v>
      </c>
      <c r="B1152" s="8">
        <v>1192</v>
      </c>
      <c r="C1152" s="8">
        <v>1260</v>
      </c>
      <c r="D1152" s="15">
        <v>1052</v>
      </c>
      <c r="E1152" s="15">
        <v>486</v>
      </c>
      <c r="F1152" s="15">
        <v>47</v>
      </c>
      <c r="G1152" s="15">
        <v>4036</v>
      </c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</row>
    <row r="1153" spans="1:31" ht="14.4">
      <c r="A1153" s="111">
        <v>43607</v>
      </c>
      <c r="B1153" s="126">
        <v>1219</v>
      </c>
      <c r="C1153" s="126">
        <v>1254</v>
      </c>
      <c r="D1153" s="127">
        <v>1054</v>
      </c>
      <c r="E1153" s="127">
        <v>478</v>
      </c>
      <c r="F1153" s="127">
        <v>47</v>
      </c>
      <c r="G1153" s="127">
        <v>4051</v>
      </c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</row>
    <row r="1154" spans="1:31" ht="14.4">
      <c r="A1154" s="111">
        <v>43608</v>
      </c>
      <c r="B1154" s="128">
        <v>1253</v>
      </c>
      <c r="C1154" s="128">
        <v>1276</v>
      </c>
      <c r="D1154" s="129">
        <v>1060</v>
      </c>
      <c r="E1154" s="129">
        <v>458</v>
      </c>
      <c r="F1154" s="129">
        <v>44</v>
      </c>
      <c r="G1154" s="129">
        <v>4091</v>
      </c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</row>
    <row r="1155" spans="1:31" ht="14.4">
      <c r="A1155" s="111">
        <v>43609</v>
      </c>
      <c r="B1155" s="8">
        <v>1147</v>
      </c>
      <c r="C1155" s="8">
        <v>1254</v>
      </c>
      <c r="D1155" s="15">
        <v>1025</v>
      </c>
      <c r="E1155" s="15">
        <v>476</v>
      </c>
      <c r="F1155" s="15">
        <v>42</v>
      </c>
      <c r="G1155" s="15">
        <v>3944</v>
      </c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</row>
    <row r="1156" spans="1:31" ht="14.4">
      <c r="A1156" s="111">
        <v>43610</v>
      </c>
      <c r="B1156" s="8">
        <v>1175</v>
      </c>
      <c r="C1156" s="8">
        <v>1248</v>
      </c>
      <c r="D1156" s="15">
        <v>1009</v>
      </c>
      <c r="E1156" s="15">
        <v>443</v>
      </c>
      <c r="F1156" s="15">
        <v>42</v>
      </c>
      <c r="G1156" s="15">
        <v>3918</v>
      </c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</row>
    <row r="1157" spans="1:31" ht="14.4">
      <c r="A1157" s="111">
        <v>43611</v>
      </c>
      <c r="B1157" s="8">
        <v>1175</v>
      </c>
      <c r="C1157" s="8">
        <v>1216</v>
      </c>
      <c r="D1157" s="15">
        <v>961</v>
      </c>
      <c r="E1157" s="15">
        <v>440</v>
      </c>
      <c r="F1157" s="15">
        <v>45</v>
      </c>
      <c r="G1157" s="15">
        <v>3836</v>
      </c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</row>
    <row r="1158" spans="1:31" ht="14.4">
      <c r="A1158" s="111">
        <v>43612</v>
      </c>
      <c r="B1158" s="124">
        <v>1235</v>
      </c>
      <c r="C1158" s="124">
        <v>1254</v>
      </c>
      <c r="D1158" s="125">
        <v>1008</v>
      </c>
      <c r="E1158" s="125">
        <v>485</v>
      </c>
      <c r="F1158" s="125">
        <v>43</v>
      </c>
      <c r="G1158" s="125">
        <v>4025</v>
      </c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</row>
    <row r="1159" spans="1:31" ht="14.4">
      <c r="A1159" s="111">
        <v>43613</v>
      </c>
      <c r="B1159" s="8">
        <v>1277</v>
      </c>
      <c r="C1159" s="8">
        <v>1266</v>
      </c>
      <c r="D1159" s="15">
        <v>1051</v>
      </c>
      <c r="E1159" s="15">
        <v>483</v>
      </c>
      <c r="F1159" s="15">
        <v>47</v>
      </c>
      <c r="G1159" s="15">
        <v>4124</v>
      </c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</row>
    <row r="1160" spans="1:31" ht="14.4">
      <c r="A1160" s="111">
        <v>43614</v>
      </c>
      <c r="B1160" s="128">
        <v>1306</v>
      </c>
      <c r="C1160" s="128">
        <v>1260</v>
      </c>
      <c r="D1160" s="129">
        <v>1024</v>
      </c>
      <c r="E1160" s="129">
        <v>490</v>
      </c>
      <c r="F1160" s="129">
        <v>48</v>
      </c>
      <c r="G1160" s="129">
        <v>4129</v>
      </c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</row>
    <row r="1161" spans="1:31" ht="14.4">
      <c r="A1161" s="111">
        <v>43615</v>
      </c>
      <c r="B1161" s="130">
        <v>1347</v>
      </c>
      <c r="C1161" s="130">
        <v>1263</v>
      </c>
      <c r="D1161" s="131">
        <v>1018</v>
      </c>
      <c r="E1161" s="131">
        <v>472</v>
      </c>
      <c r="F1161" s="131">
        <v>46</v>
      </c>
      <c r="G1161" s="131">
        <v>4145</v>
      </c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</row>
    <row r="1162" spans="1:31" ht="14.4">
      <c r="A1162" s="111">
        <v>43616</v>
      </c>
      <c r="B1162" s="113">
        <v>1342</v>
      </c>
      <c r="C1162" s="113">
        <v>1253</v>
      </c>
      <c r="D1162" s="11">
        <v>1027</v>
      </c>
      <c r="E1162" s="11">
        <v>445</v>
      </c>
      <c r="F1162" s="11">
        <v>45</v>
      </c>
      <c r="G1162" s="11">
        <v>4112</v>
      </c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</row>
    <row r="1163" spans="1:31" ht="14.4">
      <c r="A1163" s="111">
        <v>43617</v>
      </c>
      <c r="B1163" s="113">
        <v>1333</v>
      </c>
      <c r="C1163" s="113">
        <v>1164</v>
      </c>
      <c r="D1163" s="11">
        <v>994</v>
      </c>
      <c r="E1163" s="11">
        <v>465</v>
      </c>
      <c r="F1163" s="11">
        <v>46</v>
      </c>
      <c r="G1163" s="11">
        <v>4002</v>
      </c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</row>
    <row r="1164" spans="1:31" ht="14.4">
      <c r="A1164" s="111">
        <v>43618</v>
      </c>
      <c r="B1164" s="113">
        <v>1324</v>
      </c>
      <c r="C1164" s="113">
        <v>1211</v>
      </c>
      <c r="D1164" s="11">
        <v>946</v>
      </c>
      <c r="E1164" s="11">
        <v>420</v>
      </c>
      <c r="F1164" s="11">
        <v>48</v>
      </c>
      <c r="G1164" s="11">
        <v>3949</v>
      </c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</row>
    <row r="1165" spans="1:31" ht="14.4">
      <c r="A1165" s="111">
        <v>43619</v>
      </c>
      <c r="B1165" s="113">
        <v>1306</v>
      </c>
      <c r="C1165" s="113">
        <v>1236</v>
      </c>
      <c r="D1165" s="11">
        <v>921</v>
      </c>
      <c r="E1165" s="11">
        <v>412</v>
      </c>
      <c r="F1165" s="11">
        <v>47</v>
      </c>
      <c r="G1165" s="11">
        <v>3922</v>
      </c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</row>
    <row r="1166" spans="1:31" ht="14.4">
      <c r="A1166" s="111">
        <v>43620</v>
      </c>
      <c r="B1166" s="113">
        <v>1313</v>
      </c>
      <c r="C1166" s="113">
        <v>1247</v>
      </c>
      <c r="D1166" s="11">
        <v>971</v>
      </c>
      <c r="E1166" s="11">
        <v>452</v>
      </c>
      <c r="F1166" s="11">
        <v>46</v>
      </c>
      <c r="G1166" s="11">
        <v>4028</v>
      </c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</row>
    <row r="1167" spans="1:31" ht="14.4">
      <c r="A1167" s="111">
        <v>43621</v>
      </c>
      <c r="B1167" s="113">
        <v>1382</v>
      </c>
      <c r="C1167" s="113">
        <v>1243</v>
      </c>
      <c r="D1167" s="11">
        <v>970</v>
      </c>
      <c r="E1167" s="11">
        <v>449</v>
      </c>
      <c r="F1167" s="11">
        <v>50</v>
      </c>
      <c r="G1167" s="11">
        <v>4093</v>
      </c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</row>
    <row r="1168" spans="1:31" ht="14.4">
      <c r="A1168" s="111">
        <v>43622</v>
      </c>
      <c r="B1168" s="13">
        <v>1344</v>
      </c>
      <c r="C1168" s="13">
        <v>1249</v>
      </c>
      <c r="D1168" s="123">
        <v>939</v>
      </c>
      <c r="E1168" s="123">
        <v>437</v>
      </c>
      <c r="F1168" s="123">
        <v>51</v>
      </c>
      <c r="G1168" s="123">
        <v>4020</v>
      </c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</row>
    <row r="1169" spans="1:31" ht="14.4">
      <c r="A1169" s="111">
        <v>43623</v>
      </c>
      <c r="B1169" s="113">
        <v>1282</v>
      </c>
      <c r="C1169" s="113">
        <v>1238</v>
      </c>
      <c r="D1169" s="11">
        <v>955</v>
      </c>
      <c r="E1169" s="11">
        <v>446</v>
      </c>
      <c r="F1169" s="11">
        <v>49</v>
      </c>
      <c r="G1169" s="11">
        <v>3970</v>
      </c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</row>
    <row r="1170" spans="1:31" ht="14.4">
      <c r="A1170" s="111">
        <v>43624</v>
      </c>
      <c r="B1170" s="113">
        <v>1341</v>
      </c>
      <c r="C1170" s="113">
        <v>1218</v>
      </c>
      <c r="D1170" s="11">
        <v>937</v>
      </c>
      <c r="E1170" s="11">
        <v>454</v>
      </c>
      <c r="F1170" s="11">
        <v>50</v>
      </c>
      <c r="G1170" s="11">
        <v>4000</v>
      </c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</row>
    <row r="1171" spans="1:31" ht="14.4">
      <c r="A1171" s="111">
        <v>43625</v>
      </c>
      <c r="B1171" s="113">
        <v>1322</v>
      </c>
      <c r="C1171" s="113">
        <v>1200</v>
      </c>
      <c r="D1171" s="11">
        <v>905</v>
      </c>
      <c r="E1171" s="11">
        <v>467</v>
      </c>
      <c r="F1171" s="11">
        <v>48</v>
      </c>
      <c r="G1171" s="11">
        <v>3943</v>
      </c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</row>
    <row r="1172" spans="1:31" ht="14.4">
      <c r="A1172" s="111">
        <v>43626</v>
      </c>
      <c r="B1172" s="113">
        <v>1384</v>
      </c>
      <c r="C1172" s="113">
        <v>1213</v>
      </c>
      <c r="D1172" s="11">
        <v>935</v>
      </c>
      <c r="E1172" s="11">
        <v>472</v>
      </c>
      <c r="F1172" s="11">
        <v>50</v>
      </c>
      <c r="G1172" s="11">
        <v>4054</v>
      </c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</row>
    <row r="1173" spans="1:31" ht="14.4">
      <c r="A1173" s="111">
        <v>43627</v>
      </c>
      <c r="B1173" s="113">
        <v>1415</v>
      </c>
      <c r="C1173" s="113">
        <v>1225</v>
      </c>
      <c r="D1173" s="11">
        <v>954</v>
      </c>
      <c r="E1173" s="11">
        <v>478</v>
      </c>
      <c r="F1173" s="11">
        <v>52</v>
      </c>
      <c r="G1173" s="11">
        <v>4124</v>
      </c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</row>
    <row r="1174" spans="1:31" ht="14.4">
      <c r="A1174" s="111">
        <v>43628</v>
      </c>
      <c r="B1174" s="113">
        <v>1280</v>
      </c>
      <c r="C1174" s="113">
        <v>1186</v>
      </c>
      <c r="D1174" s="11">
        <v>957</v>
      </c>
      <c r="E1174" s="11">
        <v>465</v>
      </c>
      <c r="F1174" s="11">
        <v>56</v>
      </c>
      <c r="G1174" s="11">
        <v>3944</v>
      </c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</row>
    <row r="1175" spans="1:31" ht="14.4">
      <c r="A1175" s="111">
        <v>43629</v>
      </c>
      <c r="B1175" s="113">
        <v>1355</v>
      </c>
      <c r="C1175" s="113">
        <v>1102</v>
      </c>
      <c r="D1175" s="11">
        <v>958</v>
      </c>
      <c r="E1175" s="11">
        <v>428</v>
      </c>
      <c r="F1175" s="11">
        <v>54</v>
      </c>
      <c r="G1175" s="11">
        <v>3897</v>
      </c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</row>
    <row r="1176" spans="1:31" ht="14.4">
      <c r="A1176" s="111">
        <v>43630</v>
      </c>
      <c r="B1176" s="113">
        <v>1445</v>
      </c>
      <c r="C1176" s="113">
        <v>1135</v>
      </c>
      <c r="D1176" s="11">
        <v>976</v>
      </c>
      <c r="E1176" s="11">
        <v>487</v>
      </c>
      <c r="F1176" s="11">
        <v>51</v>
      </c>
      <c r="G1176" s="11">
        <v>4093</v>
      </c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</row>
    <row r="1177" spans="1:31" ht="14.4">
      <c r="A1177" s="111">
        <v>43631</v>
      </c>
      <c r="B1177" s="113">
        <v>1412</v>
      </c>
      <c r="C1177" s="113">
        <v>1143</v>
      </c>
      <c r="D1177" s="11">
        <v>982</v>
      </c>
      <c r="E1177" s="11">
        <v>468</v>
      </c>
      <c r="F1177" s="11">
        <v>51</v>
      </c>
      <c r="G1177" s="11">
        <v>4056</v>
      </c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</row>
    <row r="1178" spans="1:31" ht="14.4">
      <c r="A1178" s="111">
        <v>43632</v>
      </c>
      <c r="B1178" s="113">
        <v>1281</v>
      </c>
      <c r="C1178" s="113">
        <v>1095</v>
      </c>
      <c r="D1178" s="11">
        <v>965</v>
      </c>
      <c r="E1178" s="11">
        <v>458</v>
      </c>
      <c r="F1178" s="11">
        <v>50</v>
      </c>
      <c r="G1178" s="11">
        <v>3848</v>
      </c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</row>
    <row r="1179" spans="1:31" ht="14.4">
      <c r="A1179" s="111">
        <v>43633</v>
      </c>
      <c r="B1179" s="113">
        <v>1282</v>
      </c>
      <c r="C1179" s="113">
        <v>1125</v>
      </c>
      <c r="D1179" s="11">
        <v>1009</v>
      </c>
      <c r="E1179" s="11">
        <v>478</v>
      </c>
      <c r="F1179" s="11">
        <v>49</v>
      </c>
      <c r="G1179" s="11">
        <v>3944</v>
      </c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</row>
    <row r="1180" spans="1:31" ht="14.4">
      <c r="A1180" s="111">
        <v>43634</v>
      </c>
      <c r="B1180" s="113">
        <v>1176</v>
      </c>
      <c r="C1180" s="113">
        <v>1126</v>
      </c>
      <c r="D1180" s="11">
        <v>1025</v>
      </c>
      <c r="E1180" s="11">
        <v>462</v>
      </c>
      <c r="F1180" s="11">
        <v>53</v>
      </c>
      <c r="G1180" s="11">
        <v>3842</v>
      </c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</row>
    <row r="1181" spans="1:31" ht="14.4">
      <c r="A1181" s="111">
        <v>43635</v>
      </c>
      <c r="B1181" s="113">
        <v>1253</v>
      </c>
      <c r="C1181" s="113">
        <v>1114</v>
      </c>
      <c r="D1181" s="11">
        <v>1033</v>
      </c>
      <c r="E1181" s="11">
        <v>486</v>
      </c>
      <c r="F1181" s="11">
        <v>54</v>
      </c>
      <c r="G1181" s="11">
        <v>3940</v>
      </c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</row>
    <row r="1182" spans="1:31" ht="14.4">
      <c r="A1182" s="111">
        <v>43636</v>
      </c>
      <c r="B1182" s="113">
        <v>1258</v>
      </c>
      <c r="C1182" s="113">
        <v>1147</v>
      </c>
      <c r="D1182" s="11">
        <v>1014</v>
      </c>
      <c r="E1182" s="11">
        <v>486</v>
      </c>
      <c r="F1182" s="11">
        <v>55</v>
      </c>
      <c r="G1182" s="11">
        <v>3960</v>
      </c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</row>
    <row r="1183" spans="1:31" ht="14.4">
      <c r="A1183" s="111">
        <v>43637</v>
      </c>
      <c r="B1183" s="113">
        <v>1334</v>
      </c>
      <c r="C1183" s="113">
        <v>1160</v>
      </c>
      <c r="D1183" s="11">
        <v>993</v>
      </c>
      <c r="E1183" s="11">
        <v>454</v>
      </c>
      <c r="F1183" s="11">
        <v>53</v>
      </c>
      <c r="G1183" s="11">
        <v>3994</v>
      </c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</row>
    <row r="1184" spans="1:31" ht="14.4">
      <c r="A1184" s="111">
        <v>43638</v>
      </c>
      <c r="B1184" s="113">
        <v>1347</v>
      </c>
      <c r="C1184" s="113">
        <v>1136</v>
      </c>
      <c r="D1184" s="11">
        <v>949</v>
      </c>
      <c r="E1184" s="11">
        <v>414</v>
      </c>
      <c r="F1184" s="11">
        <v>51</v>
      </c>
      <c r="G1184" s="11">
        <v>3897</v>
      </c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</row>
    <row r="1185" spans="1:31" ht="14.4">
      <c r="A1185" s="111">
        <v>43639</v>
      </c>
      <c r="B1185" s="113">
        <v>1314</v>
      </c>
      <c r="C1185" s="113">
        <v>1076</v>
      </c>
      <c r="D1185" s="11">
        <v>879</v>
      </c>
      <c r="E1185" s="11">
        <v>434</v>
      </c>
      <c r="F1185" s="11">
        <v>53</v>
      </c>
      <c r="G1185" s="11">
        <v>3755</v>
      </c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</row>
    <row r="1186" spans="1:31" ht="14.4">
      <c r="A1186" s="111">
        <v>43640</v>
      </c>
      <c r="B1186" s="113">
        <v>1318</v>
      </c>
      <c r="C1186" s="113">
        <v>1096</v>
      </c>
      <c r="D1186" s="11">
        <v>929</v>
      </c>
      <c r="E1186" s="11">
        <v>477</v>
      </c>
      <c r="F1186" s="11">
        <v>54</v>
      </c>
      <c r="G1186" s="11">
        <v>3874</v>
      </c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</row>
    <row r="1187" spans="1:31" ht="14.4">
      <c r="A1187" s="111">
        <v>43641</v>
      </c>
      <c r="B1187" s="113">
        <v>1362</v>
      </c>
      <c r="C1187" s="113">
        <v>1117</v>
      </c>
      <c r="D1187" s="11">
        <v>963</v>
      </c>
      <c r="E1187" s="11">
        <v>496</v>
      </c>
      <c r="F1187" s="11">
        <v>53</v>
      </c>
      <c r="G1187" s="11">
        <v>3991</v>
      </c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</row>
    <row r="1188" spans="1:31" ht="14.4">
      <c r="A1188" s="111">
        <v>43642</v>
      </c>
      <c r="B1188" s="113">
        <v>1423</v>
      </c>
      <c r="C1188" s="113">
        <v>1118</v>
      </c>
      <c r="D1188" s="11">
        <v>952</v>
      </c>
      <c r="E1188" s="11">
        <v>470</v>
      </c>
      <c r="F1188" s="11">
        <v>47</v>
      </c>
      <c r="G1188" s="11">
        <v>4011</v>
      </c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</row>
    <row r="1189" spans="1:31" ht="14.4">
      <c r="A1189" s="111">
        <v>43643</v>
      </c>
      <c r="B1189" s="113">
        <v>1439</v>
      </c>
      <c r="C1189" s="113">
        <v>1115</v>
      </c>
      <c r="D1189" s="11">
        <v>960</v>
      </c>
      <c r="E1189" s="11">
        <v>463</v>
      </c>
      <c r="F1189" s="11">
        <v>50</v>
      </c>
      <c r="G1189" s="11">
        <v>4027</v>
      </c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</row>
    <row r="1190" spans="1:31" ht="14.4">
      <c r="A1190" s="111">
        <v>43644</v>
      </c>
      <c r="B1190" s="113">
        <v>1472</v>
      </c>
      <c r="C1190" s="113">
        <v>1060</v>
      </c>
      <c r="D1190" s="11">
        <v>966</v>
      </c>
      <c r="E1190" s="11">
        <v>462</v>
      </c>
      <c r="F1190" s="11">
        <v>49</v>
      </c>
      <c r="G1190" s="11">
        <v>4008</v>
      </c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</row>
    <row r="1191" spans="1:31" ht="14.4">
      <c r="A1191" s="111">
        <v>43645</v>
      </c>
      <c r="B1191" s="113">
        <v>1482</v>
      </c>
      <c r="C1191" s="113">
        <v>1034</v>
      </c>
      <c r="D1191" s="11">
        <v>949</v>
      </c>
      <c r="E1191" s="11">
        <v>457</v>
      </c>
      <c r="F1191" s="11">
        <v>51</v>
      </c>
      <c r="G1191" s="11">
        <v>3974</v>
      </c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</row>
    <row r="1192" spans="1:31" ht="14.4">
      <c r="A1192" s="111">
        <v>43646</v>
      </c>
      <c r="B1192" s="113">
        <v>1447</v>
      </c>
      <c r="C1192" s="113">
        <v>988</v>
      </c>
      <c r="D1192" s="11">
        <v>879</v>
      </c>
      <c r="E1192" s="11">
        <v>444</v>
      </c>
      <c r="F1192" s="11">
        <v>53</v>
      </c>
      <c r="G1192" s="11">
        <v>3812</v>
      </c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</row>
    <row r="1193" spans="1:31" ht="14.4">
      <c r="A1193" s="111">
        <v>43647</v>
      </c>
      <c r="B1193" s="113">
        <v>1493</v>
      </c>
      <c r="C1193" s="113">
        <v>1000</v>
      </c>
      <c r="D1193" s="11">
        <v>919</v>
      </c>
      <c r="E1193" s="11">
        <v>438</v>
      </c>
      <c r="F1193" s="11">
        <v>53</v>
      </c>
      <c r="G1193" s="11">
        <v>3902</v>
      </c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</row>
    <row r="1194" spans="1:31" ht="14.4">
      <c r="A1194" s="111">
        <v>43648</v>
      </c>
      <c r="B1194" s="113">
        <v>1461</v>
      </c>
      <c r="C1194" s="113">
        <v>1000</v>
      </c>
      <c r="D1194" s="11">
        <v>936</v>
      </c>
      <c r="E1194" s="11">
        <v>416</v>
      </c>
      <c r="F1194" s="11">
        <v>52</v>
      </c>
      <c r="G1194" s="11">
        <v>3864</v>
      </c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</row>
    <row r="1195" spans="1:31" ht="14.4">
      <c r="A1195" s="111">
        <v>43649</v>
      </c>
      <c r="B1195" s="113">
        <v>1491</v>
      </c>
      <c r="C1195" s="113">
        <v>989</v>
      </c>
      <c r="D1195" s="11">
        <v>940</v>
      </c>
      <c r="E1195" s="11">
        <v>433</v>
      </c>
      <c r="F1195" s="11">
        <v>51</v>
      </c>
      <c r="G1195" s="11">
        <v>3905</v>
      </c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</row>
    <row r="1196" spans="1:31" ht="14.4">
      <c r="A1196" s="111">
        <v>43650</v>
      </c>
      <c r="B1196" s="113">
        <v>1439</v>
      </c>
      <c r="C1196" s="113">
        <v>994</v>
      </c>
      <c r="D1196" s="11">
        <v>957</v>
      </c>
      <c r="E1196" s="11">
        <v>454</v>
      </c>
      <c r="F1196" s="11">
        <v>55</v>
      </c>
      <c r="G1196" s="11">
        <v>3898</v>
      </c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</row>
    <row r="1197" spans="1:31" ht="14.4">
      <c r="A1197" s="111">
        <v>43651</v>
      </c>
      <c r="B1197" s="113">
        <v>1364</v>
      </c>
      <c r="C1197" s="113">
        <v>989</v>
      </c>
      <c r="D1197" s="11">
        <v>943</v>
      </c>
      <c r="E1197" s="11">
        <v>457</v>
      </c>
      <c r="F1197" s="11">
        <v>54</v>
      </c>
      <c r="G1197" s="11">
        <v>3807</v>
      </c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</row>
    <row r="1198" spans="1:31" ht="14.4">
      <c r="A1198" s="111">
        <v>43652</v>
      </c>
      <c r="B1198" s="113">
        <v>1308</v>
      </c>
      <c r="C1198" s="113">
        <v>979</v>
      </c>
      <c r="D1198" s="11">
        <v>932</v>
      </c>
      <c r="E1198" s="11">
        <v>431</v>
      </c>
      <c r="F1198" s="11">
        <v>50</v>
      </c>
      <c r="G1198" s="11">
        <v>3700</v>
      </c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</row>
    <row r="1199" spans="1:31" ht="14.4">
      <c r="A1199" s="111">
        <v>43653</v>
      </c>
      <c r="B1199" s="113">
        <v>1284</v>
      </c>
      <c r="C1199" s="113">
        <v>949</v>
      </c>
      <c r="D1199" s="11">
        <v>887</v>
      </c>
      <c r="E1199" s="11">
        <v>397</v>
      </c>
      <c r="F1199" s="11">
        <v>45</v>
      </c>
      <c r="G1199" s="11">
        <v>3562</v>
      </c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</row>
    <row r="1200" spans="1:31" ht="14.4">
      <c r="A1200" s="111">
        <v>43654</v>
      </c>
      <c r="B1200" s="113">
        <v>1346</v>
      </c>
      <c r="C1200" s="113">
        <v>1010</v>
      </c>
      <c r="D1200" s="11">
        <v>942</v>
      </c>
      <c r="E1200" s="11">
        <v>417</v>
      </c>
      <c r="F1200" s="11">
        <v>46</v>
      </c>
      <c r="G1200" s="11">
        <v>3761</v>
      </c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</row>
    <row r="1201" spans="1:31" ht="14.4">
      <c r="A1201" s="111">
        <v>43655</v>
      </c>
      <c r="B1201" s="113">
        <v>1258</v>
      </c>
      <c r="C1201" s="113">
        <v>1035</v>
      </c>
      <c r="D1201" s="11">
        <v>963</v>
      </c>
      <c r="E1201" s="11">
        <v>416</v>
      </c>
      <c r="F1201" s="11">
        <v>48</v>
      </c>
      <c r="G1201" s="11">
        <v>3721</v>
      </c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</row>
    <row r="1202" spans="1:31" ht="14.4">
      <c r="A1202" s="111">
        <v>43656</v>
      </c>
      <c r="B1202" s="113">
        <v>1280</v>
      </c>
      <c r="C1202" s="113">
        <v>1057</v>
      </c>
      <c r="D1202" s="11">
        <v>944</v>
      </c>
      <c r="E1202" s="11">
        <v>424</v>
      </c>
      <c r="F1202" s="11">
        <v>47</v>
      </c>
      <c r="G1202" s="11">
        <v>3750</v>
      </c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</row>
    <row r="1203" spans="1:31" ht="14.4">
      <c r="A1203" s="111">
        <v>43657</v>
      </c>
      <c r="B1203" s="113">
        <v>1268</v>
      </c>
      <c r="C1203" s="113">
        <v>1076</v>
      </c>
      <c r="D1203" s="11">
        <v>943</v>
      </c>
      <c r="E1203" s="11">
        <v>401</v>
      </c>
      <c r="F1203" s="11">
        <v>46</v>
      </c>
      <c r="G1203" s="11">
        <v>3734</v>
      </c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</row>
    <row r="1204" spans="1:31" ht="14.4">
      <c r="A1204" s="111">
        <v>43658</v>
      </c>
      <c r="B1204" s="113">
        <v>1294</v>
      </c>
      <c r="C1204" s="113">
        <v>1099</v>
      </c>
      <c r="D1204" s="11">
        <v>968</v>
      </c>
      <c r="E1204" s="11">
        <v>404</v>
      </c>
      <c r="F1204" s="11">
        <v>45</v>
      </c>
      <c r="G1204" s="11">
        <v>3810</v>
      </c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</row>
    <row r="1205" spans="1:31" ht="14.4">
      <c r="A1205" s="111">
        <v>43659</v>
      </c>
      <c r="B1205" s="113">
        <v>1280</v>
      </c>
      <c r="C1205" s="113">
        <v>1116</v>
      </c>
      <c r="D1205" s="11">
        <v>950</v>
      </c>
      <c r="E1205" s="11">
        <v>423</v>
      </c>
      <c r="F1205" s="11">
        <v>46</v>
      </c>
      <c r="G1205" s="11">
        <v>3816</v>
      </c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</row>
    <row r="1206" spans="1:31" ht="14.4">
      <c r="A1206" s="111">
        <v>43660</v>
      </c>
      <c r="B1206" s="113">
        <v>1214</v>
      </c>
      <c r="C1206" s="113">
        <v>1091</v>
      </c>
      <c r="D1206" s="11">
        <v>891</v>
      </c>
      <c r="E1206" s="11">
        <v>425</v>
      </c>
      <c r="F1206" s="11">
        <v>43</v>
      </c>
      <c r="G1206" s="11">
        <v>3666</v>
      </c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</row>
    <row r="1207" spans="1:31" ht="14.4">
      <c r="A1207" s="111">
        <v>43661</v>
      </c>
      <c r="B1207" s="113">
        <v>1180</v>
      </c>
      <c r="C1207" s="113">
        <v>1144</v>
      </c>
      <c r="D1207" s="11">
        <v>923</v>
      </c>
      <c r="E1207" s="11">
        <v>473</v>
      </c>
      <c r="F1207" s="11">
        <v>42</v>
      </c>
      <c r="G1207" s="11">
        <v>3763</v>
      </c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</row>
    <row r="1208" spans="1:31" ht="14.4">
      <c r="A1208" s="111">
        <v>43662</v>
      </c>
      <c r="B1208" s="113">
        <v>1106</v>
      </c>
      <c r="C1208" s="113">
        <v>1173</v>
      </c>
      <c r="D1208" s="11">
        <v>952</v>
      </c>
      <c r="E1208" s="11">
        <v>473</v>
      </c>
      <c r="F1208" s="11">
        <v>46</v>
      </c>
      <c r="G1208" s="11">
        <v>3749</v>
      </c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</row>
    <row r="1209" spans="1:31" ht="14.4">
      <c r="A1209" s="111">
        <v>43663</v>
      </c>
      <c r="B1209" s="113">
        <v>1128</v>
      </c>
      <c r="C1209" s="113">
        <v>1196</v>
      </c>
      <c r="D1209" s="11">
        <v>972</v>
      </c>
      <c r="E1209" s="11">
        <v>466</v>
      </c>
      <c r="F1209" s="11">
        <v>48</v>
      </c>
      <c r="G1209" s="11">
        <v>3810</v>
      </c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</row>
    <row r="1210" spans="1:31" ht="14.4">
      <c r="A1210" s="111">
        <v>43664</v>
      </c>
      <c r="B1210" s="113">
        <v>1180</v>
      </c>
      <c r="C1210" s="113">
        <v>1203</v>
      </c>
      <c r="D1210" s="11">
        <v>955</v>
      </c>
      <c r="E1210" s="11">
        <v>495</v>
      </c>
      <c r="F1210" s="11">
        <v>51</v>
      </c>
      <c r="G1210" s="11">
        <v>3884</v>
      </c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</row>
    <row r="1211" spans="1:31" ht="14.4">
      <c r="A1211" s="111">
        <v>43665</v>
      </c>
      <c r="B1211" s="113">
        <v>1239</v>
      </c>
      <c r="C1211" s="113">
        <v>1201</v>
      </c>
      <c r="D1211" s="11">
        <v>924</v>
      </c>
      <c r="E1211" s="11">
        <v>486</v>
      </c>
      <c r="F1211" s="11">
        <v>53</v>
      </c>
      <c r="G1211" s="11">
        <v>3903</v>
      </c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</row>
    <row r="1212" spans="1:31" ht="14.4">
      <c r="A1212" s="111">
        <v>43666</v>
      </c>
      <c r="B1212" s="113">
        <v>1277</v>
      </c>
      <c r="C1212" s="113">
        <v>1177</v>
      </c>
      <c r="D1212" s="11">
        <v>878</v>
      </c>
      <c r="E1212" s="11">
        <v>487</v>
      </c>
      <c r="F1212" s="11">
        <v>52</v>
      </c>
      <c r="G1212" s="11">
        <v>3871</v>
      </c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</row>
    <row r="1213" spans="1:31" ht="14.4">
      <c r="A1213" s="111">
        <v>43667</v>
      </c>
      <c r="B1213" s="113">
        <v>1262</v>
      </c>
      <c r="C1213" s="113">
        <v>1107</v>
      </c>
      <c r="D1213" s="11">
        <v>848</v>
      </c>
      <c r="E1213" s="11">
        <v>481</v>
      </c>
      <c r="F1213" s="11">
        <v>51</v>
      </c>
      <c r="G1213" s="11">
        <v>3749</v>
      </c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</row>
    <row r="1214" spans="1:31" ht="14.4">
      <c r="A1214" s="111">
        <v>43668</v>
      </c>
      <c r="B1214" s="113">
        <v>1343</v>
      </c>
      <c r="C1214" s="113">
        <v>1156</v>
      </c>
      <c r="D1214" s="11">
        <v>887</v>
      </c>
      <c r="E1214" s="11">
        <v>492</v>
      </c>
      <c r="F1214" s="11">
        <v>50</v>
      </c>
      <c r="G1214" s="11">
        <v>3928</v>
      </c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</row>
    <row r="1215" spans="1:31" ht="14.4">
      <c r="A1215" s="111">
        <v>43669</v>
      </c>
      <c r="B1215" s="113">
        <v>1397</v>
      </c>
      <c r="C1215" s="113">
        <v>1190</v>
      </c>
      <c r="D1215" s="11">
        <v>891</v>
      </c>
      <c r="E1215" s="11">
        <v>482</v>
      </c>
      <c r="F1215" s="11">
        <v>47</v>
      </c>
      <c r="G1215" s="11">
        <v>4008</v>
      </c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</row>
    <row r="1216" spans="1:31" ht="14.4">
      <c r="A1216" s="111">
        <v>43670</v>
      </c>
      <c r="B1216" s="113">
        <v>1394</v>
      </c>
      <c r="C1216" s="113">
        <v>1170</v>
      </c>
      <c r="D1216" s="11">
        <v>930</v>
      </c>
      <c r="E1216" s="11">
        <v>451</v>
      </c>
      <c r="F1216" s="11">
        <v>49</v>
      </c>
      <c r="G1216" s="11">
        <v>3993</v>
      </c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</row>
    <row r="1217" spans="1:31" ht="14.4">
      <c r="A1217" s="111">
        <v>43671</v>
      </c>
      <c r="B1217" s="113">
        <v>1233</v>
      </c>
      <c r="C1217" s="113">
        <v>1111</v>
      </c>
      <c r="D1217" s="11">
        <v>923</v>
      </c>
      <c r="E1217" s="11">
        <v>439</v>
      </c>
      <c r="F1217" s="11">
        <v>51</v>
      </c>
      <c r="G1217" s="11">
        <v>3758</v>
      </c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</row>
    <row r="1218" spans="1:31" ht="14.4">
      <c r="A1218" s="111">
        <v>43672</v>
      </c>
      <c r="B1218" s="113">
        <v>1200</v>
      </c>
      <c r="C1218" s="113">
        <v>1065</v>
      </c>
      <c r="D1218" s="11">
        <v>882</v>
      </c>
      <c r="E1218" s="11">
        <v>443</v>
      </c>
      <c r="F1218" s="11">
        <v>51</v>
      </c>
      <c r="G1218" s="11">
        <v>3641</v>
      </c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</row>
    <row r="1219" spans="1:31" ht="14.4">
      <c r="A1219" s="111">
        <v>43673</v>
      </c>
      <c r="B1219" s="113">
        <v>1135</v>
      </c>
      <c r="C1219" s="113">
        <v>1027</v>
      </c>
      <c r="D1219" s="11">
        <v>868</v>
      </c>
      <c r="E1219" s="11">
        <v>432</v>
      </c>
      <c r="F1219" s="11">
        <v>49</v>
      </c>
      <c r="G1219" s="11">
        <v>3511</v>
      </c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</row>
    <row r="1220" spans="1:31" ht="14.4">
      <c r="A1220" s="111">
        <v>43674</v>
      </c>
      <c r="B1220" s="113">
        <v>1093</v>
      </c>
      <c r="C1220" s="113">
        <v>993</v>
      </c>
      <c r="D1220" s="11">
        <v>827</v>
      </c>
      <c r="E1220" s="11">
        <v>415</v>
      </c>
      <c r="F1220" s="11">
        <v>50</v>
      </c>
      <c r="G1220" s="11">
        <v>3378</v>
      </c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</row>
    <row r="1221" spans="1:31" ht="14.4">
      <c r="A1221" s="111">
        <v>43675</v>
      </c>
      <c r="B1221" s="113">
        <v>1217</v>
      </c>
      <c r="C1221" s="113">
        <v>994</v>
      </c>
      <c r="D1221" s="11">
        <v>869</v>
      </c>
      <c r="E1221" s="11">
        <v>412</v>
      </c>
      <c r="F1221" s="11">
        <v>51</v>
      </c>
      <c r="G1221" s="11">
        <v>3544</v>
      </c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</row>
    <row r="1222" spans="1:31" ht="14.4">
      <c r="A1222" s="111">
        <v>43676</v>
      </c>
      <c r="B1222" s="113">
        <v>1295</v>
      </c>
      <c r="C1222" s="113">
        <v>961</v>
      </c>
      <c r="D1222" s="11">
        <v>877</v>
      </c>
      <c r="E1222" s="11">
        <v>439</v>
      </c>
      <c r="F1222" s="11">
        <v>51</v>
      </c>
      <c r="G1222" s="11">
        <v>3623</v>
      </c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</row>
    <row r="1223" spans="1:31" ht="14.4">
      <c r="A1223" s="111">
        <v>43677</v>
      </c>
      <c r="B1223" s="113">
        <v>1294</v>
      </c>
      <c r="C1223" s="113">
        <v>938</v>
      </c>
      <c r="D1223" s="11">
        <v>923</v>
      </c>
      <c r="E1223" s="11">
        <v>461</v>
      </c>
      <c r="F1223" s="11">
        <v>51</v>
      </c>
      <c r="G1223" s="11">
        <v>3667</v>
      </c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</row>
    <row r="1224" spans="1:31" ht="14.4">
      <c r="A1224" s="111">
        <v>43678</v>
      </c>
      <c r="B1224" s="113">
        <v>1304</v>
      </c>
      <c r="C1224" s="113">
        <v>945</v>
      </c>
      <c r="D1224" s="11">
        <v>929</v>
      </c>
      <c r="E1224" s="11">
        <v>472</v>
      </c>
      <c r="F1224" s="11">
        <v>51</v>
      </c>
      <c r="G1224" s="11">
        <v>3701</v>
      </c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</row>
    <row r="1225" spans="1:31" ht="14.4">
      <c r="A1225" s="111">
        <v>43679</v>
      </c>
      <c r="B1225" s="113">
        <v>1251</v>
      </c>
      <c r="C1225" s="113">
        <v>958</v>
      </c>
      <c r="D1225" s="11">
        <v>897</v>
      </c>
      <c r="E1225" s="11">
        <v>471</v>
      </c>
      <c r="F1225" s="11">
        <v>53</v>
      </c>
      <c r="G1225" s="11">
        <v>3629</v>
      </c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</row>
    <row r="1226" spans="1:31" ht="14.4">
      <c r="A1226" s="111">
        <v>43680</v>
      </c>
      <c r="B1226" s="113">
        <v>1215</v>
      </c>
      <c r="C1226" s="113">
        <v>951</v>
      </c>
      <c r="D1226" s="11">
        <v>869</v>
      </c>
      <c r="E1226" s="11">
        <v>474</v>
      </c>
      <c r="F1226" s="11">
        <v>54</v>
      </c>
      <c r="G1226" s="11">
        <v>3564</v>
      </c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</row>
    <row r="1227" spans="1:31" ht="14.4">
      <c r="A1227" s="111">
        <v>43681</v>
      </c>
      <c r="B1227" s="113">
        <v>1227</v>
      </c>
      <c r="C1227" s="113">
        <v>910</v>
      </c>
      <c r="D1227" s="11">
        <v>829</v>
      </c>
      <c r="E1227" s="11">
        <v>468</v>
      </c>
      <c r="F1227" s="11">
        <v>53</v>
      </c>
      <c r="G1227" s="11">
        <v>3486</v>
      </c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</row>
    <row r="1228" spans="1:31" ht="14.4">
      <c r="A1228" s="111">
        <v>43682</v>
      </c>
      <c r="B1228" s="113">
        <v>1318</v>
      </c>
      <c r="C1228" s="113">
        <v>968</v>
      </c>
      <c r="D1228" s="11">
        <v>881</v>
      </c>
      <c r="E1228" s="11">
        <v>483</v>
      </c>
      <c r="F1228" s="11">
        <v>55</v>
      </c>
      <c r="G1228" s="11">
        <v>3705</v>
      </c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</row>
    <row r="1229" spans="1:31" ht="14.4">
      <c r="A1229" s="111">
        <v>43683</v>
      </c>
      <c r="B1229" s="113">
        <v>1246</v>
      </c>
      <c r="C1229" s="113">
        <v>990</v>
      </c>
      <c r="D1229" s="11">
        <v>851</v>
      </c>
      <c r="E1229" s="11">
        <v>467</v>
      </c>
      <c r="F1229" s="11">
        <v>56</v>
      </c>
      <c r="G1229" s="11">
        <v>3609</v>
      </c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</row>
    <row r="1230" spans="1:31" ht="14.4">
      <c r="A1230" s="111">
        <v>43684</v>
      </c>
      <c r="B1230" s="113">
        <v>1219</v>
      </c>
      <c r="C1230" s="113">
        <v>988</v>
      </c>
      <c r="D1230" s="11">
        <v>826</v>
      </c>
      <c r="E1230" s="11">
        <v>410</v>
      </c>
      <c r="F1230" s="11">
        <v>52</v>
      </c>
      <c r="G1230" s="11">
        <v>3495</v>
      </c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</row>
    <row r="1231" spans="1:31" ht="14.4">
      <c r="A1231" s="111">
        <v>43685</v>
      </c>
      <c r="B1231" s="113">
        <v>1279</v>
      </c>
      <c r="C1231" s="113">
        <v>965</v>
      </c>
      <c r="D1231" s="11">
        <v>813</v>
      </c>
      <c r="E1231" s="11">
        <v>384</v>
      </c>
      <c r="F1231" s="11">
        <v>55</v>
      </c>
      <c r="G1231" s="11">
        <v>3495</v>
      </c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</row>
    <row r="1232" spans="1:31" ht="14.4">
      <c r="A1232" s="111">
        <v>43686</v>
      </c>
      <c r="B1232" s="113">
        <v>1234</v>
      </c>
      <c r="C1232" s="113">
        <v>934</v>
      </c>
      <c r="D1232" s="11">
        <v>832</v>
      </c>
      <c r="E1232" s="11">
        <v>444</v>
      </c>
      <c r="F1232" s="11">
        <v>55</v>
      </c>
      <c r="G1232" s="11">
        <v>3499</v>
      </c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</row>
    <row r="1233" spans="1:31" ht="14.4">
      <c r="A1233" s="111">
        <v>43687</v>
      </c>
      <c r="B1233" s="113">
        <v>1272</v>
      </c>
      <c r="C1233" s="113">
        <v>916</v>
      </c>
      <c r="D1233" s="11">
        <v>852</v>
      </c>
      <c r="E1233" s="11">
        <v>479</v>
      </c>
      <c r="F1233" s="11">
        <v>55</v>
      </c>
      <c r="G1233" s="11">
        <v>3574</v>
      </c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</row>
    <row r="1234" spans="1:31" ht="14.4">
      <c r="A1234" s="111">
        <v>43688</v>
      </c>
      <c r="B1234" s="113">
        <v>1289</v>
      </c>
      <c r="C1234" s="113">
        <v>925</v>
      </c>
      <c r="D1234" s="11">
        <v>846</v>
      </c>
      <c r="E1234" s="11">
        <v>468</v>
      </c>
      <c r="F1234" s="11">
        <v>57</v>
      </c>
      <c r="G1234" s="11">
        <v>3585</v>
      </c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</row>
    <row r="1235" spans="1:31" ht="14.4">
      <c r="A1235" s="111">
        <v>43689</v>
      </c>
      <c r="B1235" s="113">
        <v>1358</v>
      </c>
      <c r="C1235" s="113">
        <v>978</v>
      </c>
      <c r="D1235" s="11">
        <v>907</v>
      </c>
      <c r="E1235" s="11">
        <v>455</v>
      </c>
      <c r="F1235" s="11">
        <v>53</v>
      </c>
      <c r="G1235" s="11">
        <v>3751</v>
      </c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</row>
    <row r="1236" spans="1:31" ht="14.4">
      <c r="A1236" s="111">
        <v>43690</v>
      </c>
      <c r="B1236" s="113">
        <v>1303</v>
      </c>
      <c r="C1236" s="113">
        <v>1004</v>
      </c>
      <c r="D1236" s="11">
        <v>915</v>
      </c>
      <c r="E1236" s="11">
        <v>420</v>
      </c>
      <c r="F1236" s="11">
        <v>51</v>
      </c>
      <c r="G1236" s="11">
        <v>3693</v>
      </c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</row>
    <row r="1237" spans="1:31" ht="14.4">
      <c r="A1237" s="111">
        <v>43691</v>
      </c>
      <c r="B1237" s="113">
        <v>1254</v>
      </c>
      <c r="C1237" s="113">
        <v>982</v>
      </c>
      <c r="D1237" s="11">
        <v>920</v>
      </c>
      <c r="E1237" s="11">
        <v>431</v>
      </c>
      <c r="F1237" s="11">
        <v>53</v>
      </c>
      <c r="G1237" s="11">
        <v>3639</v>
      </c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</row>
    <row r="1238" spans="1:31" ht="14.4">
      <c r="A1238" s="111">
        <v>43692</v>
      </c>
      <c r="B1238" s="113">
        <v>1142</v>
      </c>
      <c r="C1238" s="113">
        <v>830</v>
      </c>
      <c r="D1238" s="11">
        <v>876</v>
      </c>
      <c r="E1238" s="11">
        <v>425</v>
      </c>
      <c r="F1238" s="11">
        <v>49</v>
      </c>
      <c r="G1238" s="11">
        <v>3323</v>
      </c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</row>
    <row r="1239" spans="1:31" ht="14.4">
      <c r="A1239" s="111">
        <v>43693</v>
      </c>
      <c r="B1239" s="132">
        <v>1152</v>
      </c>
      <c r="C1239" s="132">
        <v>911</v>
      </c>
      <c r="D1239" s="123">
        <v>932</v>
      </c>
      <c r="E1239" s="123">
        <v>457</v>
      </c>
      <c r="F1239" s="123">
        <v>51</v>
      </c>
      <c r="G1239" s="123">
        <v>3502</v>
      </c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</row>
    <row r="1240" spans="1:31" ht="14.4">
      <c r="A1240" s="111">
        <v>43694</v>
      </c>
      <c r="B1240" s="132">
        <v>1049</v>
      </c>
      <c r="C1240" s="132">
        <v>984</v>
      </c>
      <c r="D1240" s="123">
        <v>894</v>
      </c>
      <c r="E1240" s="123">
        <v>451</v>
      </c>
      <c r="F1240" s="123">
        <v>53</v>
      </c>
      <c r="G1240" s="123">
        <v>3432</v>
      </c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</row>
    <row r="1241" spans="1:31" ht="14.4">
      <c r="A1241" s="111">
        <v>43695</v>
      </c>
      <c r="B1241" s="113">
        <v>961</v>
      </c>
      <c r="C1241" s="113">
        <v>989</v>
      </c>
      <c r="D1241" s="11">
        <v>851</v>
      </c>
      <c r="E1241" s="11">
        <v>423</v>
      </c>
      <c r="F1241" s="11">
        <v>52</v>
      </c>
      <c r="G1241" s="11">
        <v>3275</v>
      </c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</row>
    <row r="1242" spans="1:31" ht="14.4">
      <c r="A1242" s="111">
        <v>43696</v>
      </c>
      <c r="B1242" s="132">
        <v>1083</v>
      </c>
      <c r="C1242" s="132">
        <v>1032</v>
      </c>
      <c r="D1242" s="123">
        <v>896</v>
      </c>
      <c r="E1242" s="123">
        <v>430</v>
      </c>
      <c r="F1242" s="123">
        <v>53</v>
      </c>
      <c r="G1242" s="123">
        <v>3494</v>
      </c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</row>
    <row r="1243" spans="1:31" ht="14.4">
      <c r="A1243" s="111">
        <v>43697</v>
      </c>
      <c r="B1243" s="132">
        <v>1177</v>
      </c>
      <c r="C1243" s="132">
        <v>1052</v>
      </c>
      <c r="D1243" s="123">
        <v>896</v>
      </c>
      <c r="E1243" s="123">
        <v>462</v>
      </c>
      <c r="F1243" s="123">
        <v>56</v>
      </c>
      <c r="G1243" s="123">
        <v>3643</v>
      </c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</row>
    <row r="1244" spans="1:31" ht="14.4">
      <c r="A1244" s="111">
        <v>43698</v>
      </c>
      <c r="B1244" s="13">
        <v>1225</v>
      </c>
      <c r="C1244" s="13">
        <v>1059</v>
      </c>
      <c r="D1244" s="123">
        <v>905</v>
      </c>
      <c r="E1244" s="123">
        <v>490</v>
      </c>
      <c r="F1244" s="123">
        <v>58</v>
      </c>
      <c r="G1244" s="123">
        <v>3736</v>
      </c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</row>
    <row r="1245" spans="1:31" ht="14.4">
      <c r="A1245" s="111">
        <v>43699</v>
      </c>
      <c r="B1245" s="132">
        <v>1238</v>
      </c>
      <c r="C1245" s="132">
        <v>1056</v>
      </c>
      <c r="D1245" s="123">
        <v>886</v>
      </c>
      <c r="E1245" s="123">
        <v>489</v>
      </c>
      <c r="F1245" s="123">
        <v>58</v>
      </c>
      <c r="G1245" s="123">
        <v>3726</v>
      </c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</row>
    <row r="1246" spans="1:31" ht="14.4">
      <c r="A1246" s="111">
        <v>43700</v>
      </c>
      <c r="B1246" s="132">
        <v>1308</v>
      </c>
      <c r="C1246" s="132">
        <v>1063</v>
      </c>
      <c r="D1246" s="123">
        <v>882</v>
      </c>
      <c r="E1246" s="123">
        <v>463</v>
      </c>
      <c r="F1246" s="123">
        <v>53</v>
      </c>
      <c r="G1246" s="123">
        <v>3769</v>
      </c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</row>
    <row r="1247" spans="1:31" ht="14.4">
      <c r="A1247" s="111">
        <v>43701</v>
      </c>
      <c r="B1247" s="132">
        <v>1275</v>
      </c>
      <c r="C1247" s="132">
        <v>1024</v>
      </c>
      <c r="D1247" s="123">
        <v>893</v>
      </c>
      <c r="E1247" s="123">
        <v>445</v>
      </c>
      <c r="F1247" s="123">
        <v>54</v>
      </c>
      <c r="G1247" s="123">
        <v>3690</v>
      </c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</row>
    <row r="1248" spans="1:31" ht="14.4">
      <c r="A1248" s="111">
        <v>43702</v>
      </c>
      <c r="B1248" s="132">
        <v>1194</v>
      </c>
      <c r="C1248" s="132">
        <v>1001</v>
      </c>
      <c r="D1248" s="123">
        <v>862</v>
      </c>
      <c r="E1248" s="123">
        <v>426</v>
      </c>
      <c r="F1248" s="123">
        <v>54</v>
      </c>
      <c r="G1248" s="123">
        <v>3537</v>
      </c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</row>
    <row r="1249" spans="1:31" ht="14.4">
      <c r="A1249" s="111">
        <v>43703</v>
      </c>
      <c r="B1249" s="132">
        <v>1245</v>
      </c>
      <c r="C1249" s="132">
        <v>1041</v>
      </c>
      <c r="D1249" s="123">
        <v>922</v>
      </c>
      <c r="E1249" s="123">
        <v>444</v>
      </c>
      <c r="F1249" s="123">
        <v>56</v>
      </c>
      <c r="G1249" s="123">
        <v>3708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</row>
    <row r="1250" spans="1:31" ht="14.4">
      <c r="A1250" s="111">
        <v>43704</v>
      </c>
      <c r="B1250" s="132">
        <v>1340</v>
      </c>
      <c r="C1250" s="132">
        <v>1040</v>
      </c>
      <c r="D1250" s="123">
        <v>966</v>
      </c>
      <c r="E1250" s="123">
        <v>456</v>
      </c>
      <c r="F1250" s="123">
        <v>57</v>
      </c>
      <c r="G1250" s="123">
        <v>3859</v>
      </c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</row>
    <row r="1251" spans="1:31" ht="14.4">
      <c r="A1251" s="111">
        <v>43705</v>
      </c>
      <c r="B1251" s="132">
        <v>1384</v>
      </c>
      <c r="C1251" s="132">
        <v>1053</v>
      </c>
      <c r="D1251" s="123">
        <v>991</v>
      </c>
      <c r="E1251" s="123">
        <v>461</v>
      </c>
      <c r="F1251" s="123">
        <v>53</v>
      </c>
      <c r="G1251" s="123">
        <v>3942</v>
      </c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</row>
    <row r="1252" spans="1:31" ht="14.4">
      <c r="A1252" s="111">
        <v>43706</v>
      </c>
      <c r="B1252" s="132">
        <v>1385</v>
      </c>
      <c r="C1252" s="132">
        <v>1077</v>
      </c>
      <c r="D1252" s="123">
        <v>1013</v>
      </c>
      <c r="E1252" s="123">
        <v>471</v>
      </c>
      <c r="F1252" s="123">
        <v>57</v>
      </c>
      <c r="G1252" s="123">
        <v>4004</v>
      </c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</row>
    <row r="1253" spans="1:31" ht="14.4">
      <c r="A1253" s="111">
        <v>43707</v>
      </c>
      <c r="B1253" s="132">
        <v>1369</v>
      </c>
      <c r="C1253" s="132">
        <v>1073</v>
      </c>
      <c r="D1253" s="123">
        <v>1004</v>
      </c>
      <c r="E1253" s="123">
        <v>484</v>
      </c>
      <c r="F1253" s="123">
        <v>57</v>
      </c>
      <c r="G1253" s="123">
        <v>3986</v>
      </c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</row>
    <row r="1254" spans="1:31" ht="14.4">
      <c r="A1254" s="111">
        <v>43708</v>
      </c>
      <c r="B1254" s="132">
        <v>1385</v>
      </c>
      <c r="C1254" s="132">
        <v>1053</v>
      </c>
      <c r="D1254" s="123">
        <v>951</v>
      </c>
      <c r="E1254" s="123">
        <v>482</v>
      </c>
      <c r="F1254" s="123">
        <v>54</v>
      </c>
      <c r="G1254" s="123">
        <v>3925</v>
      </c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</row>
    <row r="1255" spans="1:31" ht="14.4">
      <c r="A1255" s="111">
        <v>43709</v>
      </c>
      <c r="B1255" s="132">
        <v>1261</v>
      </c>
      <c r="C1255" s="132">
        <v>996</v>
      </c>
      <c r="D1255" s="123">
        <v>857</v>
      </c>
      <c r="E1255" s="123">
        <v>470</v>
      </c>
      <c r="F1255" s="123">
        <v>53</v>
      </c>
      <c r="G1255" s="123">
        <v>3637</v>
      </c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</row>
    <row r="1256" spans="1:31" ht="14.4">
      <c r="A1256" s="111">
        <v>43710</v>
      </c>
      <c r="B1256" s="132">
        <v>1308</v>
      </c>
      <c r="C1256" s="132">
        <v>973</v>
      </c>
      <c r="D1256" s="123">
        <v>840</v>
      </c>
      <c r="E1256" s="123">
        <v>475</v>
      </c>
      <c r="F1256" s="123">
        <v>54</v>
      </c>
      <c r="G1256" s="123">
        <v>3650</v>
      </c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</row>
    <row r="1257" spans="1:31" ht="14.4">
      <c r="A1257" s="111">
        <v>43711</v>
      </c>
      <c r="B1257" s="132">
        <v>1357</v>
      </c>
      <c r="C1257" s="132">
        <v>1008</v>
      </c>
      <c r="D1257" s="123">
        <v>856</v>
      </c>
      <c r="E1257" s="123">
        <v>476</v>
      </c>
      <c r="F1257" s="123">
        <v>55</v>
      </c>
      <c r="G1257" s="123">
        <v>3751</v>
      </c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</row>
    <row r="1258" spans="1:31" ht="14.4">
      <c r="A1258" s="111">
        <v>43712</v>
      </c>
      <c r="B1258" s="132">
        <v>1352</v>
      </c>
      <c r="C1258" s="132">
        <v>1003</v>
      </c>
      <c r="D1258" s="123">
        <v>871</v>
      </c>
      <c r="E1258" s="123">
        <v>466</v>
      </c>
      <c r="F1258" s="123">
        <v>53</v>
      </c>
      <c r="G1258" s="123">
        <v>3745</v>
      </c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</row>
    <row r="1259" spans="1:31" ht="14.4">
      <c r="A1259" s="111">
        <v>43713</v>
      </c>
      <c r="B1259" s="132">
        <v>1333</v>
      </c>
      <c r="C1259" s="132">
        <v>1006</v>
      </c>
      <c r="D1259" s="123">
        <v>894</v>
      </c>
      <c r="E1259" s="123">
        <v>467</v>
      </c>
      <c r="F1259" s="123">
        <v>53</v>
      </c>
      <c r="G1259" s="123">
        <v>3754</v>
      </c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</row>
    <row r="1260" spans="1:31" ht="14.4">
      <c r="A1260" s="111">
        <v>43714</v>
      </c>
      <c r="B1260" s="132">
        <v>1340</v>
      </c>
      <c r="C1260" s="132">
        <v>1015</v>
      </c>
      <c r="D1260" s="123">
        <v>918</v>
      </c>
      <c r="E1260" s="123">
        <v>466</v>
      </c>
      <c r="F1260" s="123">
        <v>55</v>
      </c>
      <c r="G1260" s="123">
        <v>3793</v>
      </c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</row>
    <row r="1261" spans="1:31" ht="14.4">
      <c r="A1261" s="111">
        <v>43715</v>
      </c>
      <c r="B1261" s="132">
        <v>1331</v>
      </c>
      <c r="C1261" s="132">
        <v>1005</v>
      </c>
      <c r="D1261" s="123">
        <v>918</v>
      </c>
      <c r="E1261" s="123">
        <v>461</v>
      </c>
      <c r="F1261" s="123">
        <v>55</v>
      </c>
      <c r="G1261" s="123">
        <v>3770</v>
      </c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</row>
    <row r="1262" spans="1:31" ht="14.4">
      <c r="A1262" s="111">
        <v>43716</v>
      </c>
      <c r="B1262" s="132">
        <v>1293</v>
      </c>
      <c r="C1262" s="132">
        <v>954</v>
      </c>
      <c r="D1262" s="123">
        <v>886</v>
      </c>
      <c r="E1262" s="123">
        <v>444</v>
      </c>
      <c r="F1262" s="123">
        <v>52</v>
      </c>
      <c r="G1262" s="123">
        <v>3629</v>
      </c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</row>
    <row r="1263" spans="1:31" ht="14.4">
      <c r="A1263" s="111">
        <v>43717</v>
      </c>
      <c r="B1263" s="132">
        <v>1352</v>
      </c>
      <c r="C1263" s="132">
        <v>976</v>
      </c>
      <c r="D1263" s="123">
        <v>963</v>
      </c>
      <c r="E1263" s="123">
        <v>463</v>
      </c>
      <c r="F1263" s="123">
        <v>53</v>
      </c>
      <c r="G1263" s="123">
        <v>3807</v>
      </c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</row>
    <row r="1264" spans="1:31" ht="14.4">
      <c r="A1264" s="111">
        <v>43718</v>
      </c>
      <c r="B1264" s="132">
        <v>1407</v>
      </c>
      <c r="C1264" s="132">
        <v>982</v>
      </c>
      <c r="D1264" s="123">
        <v>988</v>
      </c>
      <c r="E1264" s="123">
        <v>463</v>
      </c>
      <c r="F1264" s="123">
        <v>54</v>
      </c>
      <c r="G1264" s="123">
        <v>3893</v>
      </c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</row>
    <row r="1265" spans="1:31" ht="14.4">
      <c r="A1265" s="111">
        <v>43719</v>
      </c>
      <c r="B1265" s="132">
        <v>1416</v>
      </c>
      <c r="C1265" s="132">
        <v>986</v>
      </c>
      <c r="D1265" s="123">
        <v>963</v>
      </c>
      <c r="E1265" s="123">
        <v>473</v>
      </c>
      <c r="F1265" s="123">
        <v>54</v>
      </c>
      <c r="G1265" s="123">
        <v>3892</v>
      </c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</row>
    <row r="1266" spans="1:31" ht="14.4">
      <c r="A1266" s="111">
        <v>43720</v>
      </c>
      <c r="B1266" s="132">
        <v>1429</v>
      </c>
      <c r="C1266" s="132">
        <v>941</v>
      </c>
      <c r="D1266" s="123">
        <v>935</v>
      </c>
      <c r="E1266" s="123">
        <v>452</v>
      </c>
      <c r="F1266" s="123">
        <v>53</v>
      </c>
      <c r="G1266" s="123">
        <v>3810</v>
      </c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</row>
    <row r="1267" spans="1:31" ht="14.4">
      <c r="A1267" s="111">
        <v>43721</v>
      </c>
      <c r="B1267" s="132">
        <v>1378</v>
      </c>
      <c r="C1267" s="132">
        <v>957</v>
      </c>
      <c r="D1267" s="123">
        <v>941</v>
      </c>
      <c r="E1267" s="123">
        <v>450</v>
      </c>
      <c r="F1267" s="123">
        <v>51</v>
      </c>
      <c r="G1267" s="123">
        <v>3777</v>
      </c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</row>
    <row r="1268" spans="1:31" ht="14.4">
      <c r="A1268" s="111">
        <v>43722</v>
      </c>
      <c r="B1268" s="132">
        <v>1357</v>
      </c>
      <c r="C1268" s="132">
        <v>974</v>
      </c>
      <c r="D1268" s="123">
        <v>935</v>
      </c>
      <c r="E1268" s="123">
        <v>461</v>
      </c>
      <c r="F1268" s="123">
        <v>51</v>
      </c>
      <c r="G1268" s="123">
        <v>3778</v>
      </c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</row>
    <row r="1269" spans="1:31" ht="14.4">
      <c r="A1269" s="111">
        <v>43723</v>
      </c>
      <c r="B1269" s="132">
        <v>1308</v>
      </c>
      <c r="C1269" s="132">
        <v>965</v>
      </c>
      <c r="D1269" s="123">
        <v>882</v>
      </c>
      <c r="E1269" s="123">
        <v>466</v>
      </c>
      <c r="F1269" s="123">
        <v>50</v>
      </c>
      <c r="G1269" s="123">
        <v>3672</v>
      </c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</row>
    <row r="1270" spans="1:31" ht="14.4">
      <c r="A1270" s="111">
        <v>43724</v>
      </c>
      <c r="B1270" s="132">
        <v>1341</v>
      </c>
      <c r="C1270" s="132">
        <v>1022</v>
      </c>
      <c r="D1270" s="123">
        <v>913</v>
      </c>
      <c r="E1270" s="123">
        <v>479</v>
      </c>
      <c r="F1270" s="123">
        <v>51</v>
      </c>
      <c r="G1270" s="123">
        <v>3806</v>
      </c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</row>
    <row r="1271" spans="1:31" ht="14.4">
      <c r="A1271" s="111">
        <v>43725</v>
      </c>
      <c r="B1271" s="132">
        <v>1328</v>
      </c>
      <c r="C1271" s="132">
        <v>1024</v>
      </c>
      <c r="D1271" s="123">
        <v>888</v>
      </c>
      <c r="E1271" s="123">
        <v>459</v>
      </c>
      <c r="F1271" s="123">
        <v>50</v>
      </c>
      <c r="G1271" s="123">
        <v>3749</v>
      </c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</row>
    <row r="1272" spans="1:31" ht="14.4">
      <c r="A1272" s="111">
        <v>43726</v>
      </c>
      <c r="B1272" s="132">
        <v>1287</v>
      </c>
      <c r="C1272" s="132">
        <v>1019</v>
      </c>
      <c r="D1272" s="123">
        <v>856</v>
      </c>
      <c r="E1272" s="123">
        <v>437</v>
      </c>
      <c r="F1272" s="123">
        <v>52</v>
      </c>
      <c r="G1272" s="123">
        <v>3651</v>
      </c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</row>
    <row r="1273" spans="1:31" ht="14.4">
      <c r="A1273" s="111">
        <v>43727</v>
      </c>
      <c r="B1273" s="132">
        <v>1245</v>
      </c>
      <c r="C1273" s="132">
        <v>1017</v>
      </c>
      <c r="D1273" s="123">
        <v>846</v>
      </c>
      <c r="E1273" s="123">
        <v>469</v>
      </c>
      <c r="F1273" s="123">
        <v>56</v>
      </c>
      <c r="G1273" s="123">
        <v>3633</v>
      </c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</row>
    <row r="1274" spans="1:31" ht="14.4">
      <c r="A1274" s="111">
        <v>43728</v>
      </c>
      <c r="B1274" s="132">
        <v>1276</v>
      </c>
      <c r="C1274" s="132">
        <v>1020</v>
      </c>
      <c r="D1274" s="123">
        <v>860</v>
      </c>
      <c r="E1274" s="123">
        <v>485</v>
      </c>
      <c r="F1274" s="123">
        <v>55</v>
      </c>
      <c r="G1274" s="123">
        <v>3695</v>
      </c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</row>
    <row r="1275" spans="1:31" ht="14.4">
      <c r="A1275" s="111">
        <v>43729</v>
      </c>
      <c r="B1275" s="132">
        <v>1269</v>
      </c>
      <c r="C1275" s="132">
        <v>1022</v>
      </c>
      <c r="D1275" s="123">
        <v>867</v>
      </c>
      <c r="E1275" s="123">
        <v>460</v>
      </c>
      <c r="F1275" s="123">
        <v>55</v>
      </c>
      <c r="G1275" s="123">
        <v>3674</v>
      </c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</row>
    <row r="1276" spans="1:31" ht="14.4">
      <c r="A1276" s="111">
        <v>43730</v>
      </c>
      <c r="B1276" s="132">
        <v>1125</v>
      </c>
      <c r="C1276" s="132">
        <v>989</v>
      </c>
      <c r="D1276" s="123">
        <v>834</v>
      </c>
      <c r="E1276" s="123">
        <v>434</v>
      </c>
      <c r="F1276" s="123">
        <v>50</v>
      </c>
      <c r="G1276" s="123">
        <v>3432</v>
      </c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</row>
    <row r="1277" spans="1:31" ht="14.4">
      <c r="A1277" s="111">
        <v>43731</v>
      </c>
      <c r="B1277" s="132">
        <v>1158</v>
      </c>
      <c r="C1277" s="132">
        <v>1036</v>
      </c>
      <c r="D1277" s="123">
        <v>874</v>
      </c>
      <c r="E1277" s="123">
        <v>445</v>
      </c>
      <c r="F1277" s="123">
        <v>46</v>
      </c>
      <c r="G1277" s="123">
        <v>3559</v>
      </c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</row>
    <row r="1278" spans="1:31" ht="14.4">
      <c r="A1278" s="111">
        <v>43732</v>
      </c>
      <c r="B1278" s="113">
        <v>1177</v>
      </c>
      <c r="C1278" s="113">
        <v>1029</v>
      </c>
      <c r="D1278" s="11">
        <v>841</v>
      </c>
      <c r="E1278" s="11">
        <v>432</v>
      </c>
      <c r="F1278" s="11">
        <v>42</v>
      </c>
      <c r="G1278" s="11">
        <v>3521</v>
      </c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</row>
    <row r="1279" spans="1:31" ht="14.4">
      <c r="A1279" s="111">
        <v>43733</v>
      </c>
      <c r="B1279" s="132">
        <v>1187</v>
      </c>
      <c r="C1279" s="132">
        <v>1000</v>
      </c>
      <c r="D1279" s="123">
        <v>825</v>
      </c>
      <c r="E1279" s="123">
        <v>401</v>
      </c>
      <c r="F1279" s="123">
        <v>44</v>
      </c>
      <c r="G1279" s="123">
        <v>3457</v>
      </c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</row>
    <row r="1280" spans="1:31" ht="14.4">
      <c r="A1280" s="111">
        <v>43734</v>
      </c>
      <c r="B1280" s="132">
        <v>1150</v>
      </c>
      <c r="C1280" s="132">
        <v>984</v>
      </c>
      <c r="D1280" s="123">
        <v>813</v>
      </c>
      <c r="E1280" s="123">
        <v>382</v>
      </c>
      <c r="F1280" s="123">
        <v>47</v>
      </c>
      <c r="G1280" s="123">
        <v>3377</v>
      </c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</row>
    <row r="1281" spans="1:31" ht="14.4">
      <c r="A1281" s="111">
        <v>43735</v>
      </c>
      <c r="B1281" s="132">
        <v>1088</v>
      </c>
      <c r="C1281" s="132">
        <v>958</v>
      </c>
      <c r="D1281" s="123">
        <v>834</v>
      </c>
      <c r="E1281" s="123">
        <v>378</v>
      </c>
      <c r="F1281" s="123">
        <v>48</v>
      </c>
      <c r="G1281" s="123">
        <v>3306</v>
      </c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</row>
    <row r="1282" spans="1:31" ht="14.4">
      <c r="A1282" s="111">
        <v>43736</v>
      </c>
      <c r="B1282" s="132">
        <v>999</v>
      </c>
      <c r="C1282" s="132">
        <v>943</v>
      </c>
      <c r="D1282" s="123">
        <v>848</v>
      </c>
      <c r="E1282" s="123">
        <v>349</v>
      </c>
      <c r="F1282" s="123">
        <v>49</v>
      </c>
      <c r="G1282" s="123">
        <v>3187</v>
      </c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</row>
    <row r="1283" spans="1:31" ht="14.4">
      <c r="A1283" s="111">
        <v>43737</v>
      </c>
      <c r="B1283" s="132">
        <v>888</v>
      </c>
      <c r="C1283" s="132">
        <v>911</v>
      </c>
      <c r="D1283" s="123">
        <v>829</v>
      </c>
      <c r="E1283" s="123">
        <v>323</v>
      </c>
      <c r="F1283" s="123">
        <v>45</v>
      </c>
      <c r="G1283" s="123">
        <v>2996</v>
      </c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</row>
    <row r="1284" spans="1:31" ht="14.4">
      <c r="A1284" s="111">
        <v>43738</v>
      </c>
      <c r="B1284" s="132">
        <v>929</v>
      </c>
      <c r="C1284" s="132">
        <v>944</v>
      </c>
      <c r="D1284" s="123">
        <v>860</v>
      </c>
      <c r="E1284" s="123">
        <v>354</v>
      </c>
      <c r="F1284" s="123">
        <v>44</v>
      </c>
      <c r="G1284" s="123">
        <v>3131</v>
      </c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</row>
    <row r="1285" spans="1:31" ht="14.4">
      <c r="A1285" s="133">
        <v>43739</v>
      </c>
      <c r="B1285" s="132">
        <v>963</v>
      </c>
      <c r="C1285" s="132">
        <v>960</v>
      </c>
      <c r="D1285" s="123">
        <v>886</v>
      </c>
      <c r="E1285" s="123">
        <v>370</v>
      </c>
      <c r="F1285" s="123">
        <v>45</v>
      </c>
      <c r="G1285" s="123">
        <v>3223</v>
      </c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</row>
    <row r="1286" spans="1:31" ht="14.4">
      <c r="A1286" s="111">
        <v>43740</v>
      </c>
      <c r="B1286" s="132">
        <v>919</v>
      </c>
      <c r="C1286" s="132">
        <v>956</v>
      </c>
      <c r="D1286" s="123">
        <v>836</v>
      </c>
      <c r="E1286" s="123">
        <v>389</v>
      </c>
      <c r="F1286" s="123">
        <v>47</v>
      </c>
      <c r="G1286" s="123">
        <v>3147</v>
      </c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</row>
    <row r="1287" spans="1:31" ht="14.4">
      <c r="A1287" s="111">
        <v>43741</v>
      </c>
      <c r="B1287" s="132">
        <v>971</v>
      </c>
      <c r="C1287" s="132">
        <v>1004</v>
      </c>
      <c r="D1287" s="123">
        <v>881</v>
      </c>
      <c r="E1287" s="123">
        <v>405</v>
      </c>
      <c r="F1287" s="123">
        <v>49</v>
      </c>
      <c r="G1287" s="123">
        <v>3310</v>
      </c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</row>
    <row r="1288" spans="1:31" ht="14.4">
      <c r="A1288" s="111">
        <v>43742</v>
      </c>
      <c r="B1288" s="132">
        <v>963</v>
      </c>
      <c r="C1288" s="132">
        <v>1009</v>
      </c>
      <c r="D1288" s="123">
        <v>899</v>
      </c>
      <c r="E1288" s="123">
        <v>417</v>
      </c>
      <c r="F1288" s="123">
        <v>49</v>
      </c>
      <c r="G1288" s="123">
        <v>3337</v>
      </c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</row>
    <row r="1289" spans="1:31" ht="14.4">
      <c r="A1289" s="111">
        <v>43743</v>
      </c>
      <c r="B1289" s="132">
        <v>984</v>
      </c>
      <c r="C1289" s="132">
        <v>1017</v>
      </c>
      <c r="D1289" s="123">
        <v>881</v>
      </c>
      <c r="E1289" s="123">
        <v>406</v>
      </c>
      <c r="F1289" s="123">
        <v>51</v>
      </c>
      <c r="G1289" s="123">
        <v>3337</v>
      </c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</row>
    <row r="1290" spans="1:31" ht="14.4">
      <c r="A1290" s="111">
        <v>43744</v>
      </c>
      <c r="B1290" s="132">
        <v>976</v>
      </c>
      <c r="C1290" s="132">
        <v>984</v>
      </c>
      <c r="D1290" s="123">
        <v>834</v>
      </c>
      <c r="E1290" s="123">
        <v>404</v>
      </c>
      <c r="F1290" s="123">
        <v>48</v>
      </c>
      <c r="G1290" s="123">
        <v>3247</v>
      </c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</row>
    <row r="1291" spans="1:31" ht="14.4">
      <c r="A1291" s="133">
        <v>43745</v>
      </c>
      <c r="B1291" s="132">
        <v>989</v>
      </c>
      <c r="C1291" s="132">
        <v>1005</v>
      </c>
      <c r="D1291" s="123">
        <v>813</v>
      </c>
      <c r="E1291" s="123">
        <v>382</v>
      </c>
      <c r="F1291" s="123">
        <v>43</v>
      </c>
      <c r="G1291" s="123">
        <v>3231</v>
      </c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</row>
    <row r="1292" spans="1:31" ht="14.4">
      <c r="A1292" s="111">
        <v>43746</v>
      </c>
      <c r="B1292" s="132">
        <v>931</v>
      </c>
      <c r="C1292" s="132">
        <v>937</v>
      </c>
      <c r="D1292" s="123">
        <v>821</v>
      </c>
      <c r="E1292" s="123">
        <v>356</v>
      </c>
      <c r="F1292" s="123">
        <v>40</v>
      </c>
      <c r="G1292" s="123">
        <v>3085</v>
      </c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</row>
    <row r="1293" spans="1:31" ht="14.4">
      <c r="A1293" s="111">
        <v>43747</v>
      </c>
      <c r="B1293" s="132">
        <v>1005</v>
      </c>
      <c r="C1293" s="132">
        <v>1006</v>
      </c>
      <c r="D1293" s="123">
        <v>864</v>
      </c>
      <c r="E1293" s="123">
        <v>351</v>
      </c>
      <c r="F1293" s="123">
        <v>41</v>
      </c>
      <c r="G1293" s="123">
        <v>3266</v>
      </c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</row>
    <row r="1294" spans="1:31" ht="14.4">
      <c r="A1294" s="111">
        <v>43748</v>
      </c>
      <c r="B1294" s="132">
        <v>1030</v>
      </c>
      <c r="C1294" s="132">
        <v>1055</v>
      </c>
      <c r="D1294" s="123">
        <v>880</v>
      </c>
      <c r="E1294" s="123">
        <v>381</v>
      </c>
      <c r="F1294" s="123">
        <v>44</v>
      </c>
      <c r="G1294" s="123">
        <v>3391</v>
      </c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</row>
    <row r="1295" spans="1:31" ht="14.4">
      <c r="A1295" s="111">
        <v>43749</v>
      </c>
      <c r="B1295" s="132">
        <v>1037</v>
      </c>
      <c r="C1295" s="132">
        <v>1058</v>
      </c>
      <c r="D1295" s="123">
        <v>884</v>
      </c>
      <c r="E1295" s="123">
        <v>410</v>
      </c>
      <c r="F1295" s="123">
        <v>48</v>
      </c>
      <c r="G1295" s="123">
        <v>3436</v>
      </c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</row>
    <row r="1296" spans="1:31" ht="14.4">
      <c r="A1296" s="133">
        <v>43750</v>
      </c>
      <c r="B1296" s="132">
        <v>1026</v>
      </c>
      <c r="C1296" s="132">
        <v>1063</v>
      </c>
      <c r="D1296" s="123">
        <v>874</v>
      </c>
      <c r="E1296" s="123">
        <v>406</v>
      </c>
      <c r="F1296" s="123">
        <v>46</v>
      </c>
      <c r="G1296" s="123">
        <v>3415</v>
      </c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</row>
    <row r="1297" spans="1:31" ht="14.4">
      <c r="A1297" s="111">
        <v>43751</v>
      </c>
      <c r="B1297" s="132">
        <v>986</v>
      </c>
      <c r="C1297" s="132">
        <v>1045</v>
      </c>
      <c r="D1297" s="123">
        <v>829</v>
      </c>
      <c r="E1297" s="123">
        <v>403</v>
      </c>
      <c r="F1297" s="123">
        <v>47</v>
      </c>
      <c r="G1297" s="123">
        <v>3309</v>
      </c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</row>
    <row r="1298" spans="1:31" ht="14.4">
      <c r="A1298" s="111">
        <v>43752</v>
      </c>
      <c r="B1298" s="132">
        <v>1026</v>
      </c>
      <c r="C1298" s="132">
        <v>1094</v>
      </c>
      <c r="D1298" s="123">
        <v>879</v>
      </c>
      <c r="E1298" s="123">
        <v>411</v>
      </c>
      <c r="F1298" s="123">
        <v>48</v>
      </c>
      <c r="G1298" s="123">
        <v>3458</v>
      </c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</row>
    <row r="1299" spans="1:31" ht="14.4">
      <c r="A1299" s="111">
        <v>43753</v>
      </c>
      <c r="B1299" s="132">
        <v>1040</v>
      </c>
      <c r="C1299" s="132">
        <v>1111</v>
      </c>
      <c r="D1299" s="123">
        <v>874</v>
      </c>
      <c r="E1299" s="123">
        <v>413</v>
      </c>
      <c r="F1299" s="123">
        <v>48</v>
      </c>
      <c r="G1299" s="123">
        <v>3486</v>
      </c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</row>
    <row r="1300" spans="1:31" ht="14.4">
      <c r="A1300" s="111">
        <v>43754</v>
      </c>
      <c r="B1300" s="132">
        <v>1037</v>
      </c>
      <c r="C1300" s="132">
        <v>1127</v>
      </c>
      <c r="D1300" s="123">
        <v>853</v>
      </c>
      <c r="E1300" s="123">
        <v>405</v>
      </c>
      <c r="F1300" s="123">
        <v>48</v>
      </c>
      <c r="G1300" s="123">
        <v>3470</v>
      </c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</row>
    <row r="1301" spans="1:31" ht="14.4">
      <c r="A1301" s="111">
        <v>43755</v>
      </c>
      <c r="B1301" s="132">
        <v>1034</v>
      </c>
      <c r="C1301" s="132">
        <v>1140</v>
      </c>
      <c r="D1301" s="123">
        <v>828</v>
      </c>
      <c r="E1301" s="123">
        <v>420</v>
      </c>
      <c r="F1301" s="123">
        <v>50</v>
      </c>
      <c r="G1301" s="123">
        <v>3473</v>
      </c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</row>
    <row r="1302" spans="1:31" ht="14.4">
      <c r="A1302" s="111">
        <v>43756</v>
      </c>
      <c r="B1302" s="113">
        <v>986</v>
      </c>
      <c r="C1302" s="113">
        <v>1121</v>
      </c>
      <c r="D1302" s="11">
        <v>833</v>
      </c>
      <c r="E1302" s="11">
        <v>430</v>
      </c>
      <c r="F1302" s="11">
        <v>49</v>
      </c>
      <c r="G1302" s="11">
        <v>3419</v>
      </c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</row>
    <row r="1303" spans="1:31" ht="14.4">
      <c r="A1303" s="111">
        <v>43757</v>
      </c>
      <c r="B1303" s="113">
        <v>974</v>
      </c>
      <c r="C1303" s="113">
        <v>1065</v>
      </c>
      <c r="D1303" s="11">
        <v>796</v>
      </c>
      <c r="E1303" s="11">
        <v>429</v>
      </c>
      <c r="F1303" s="11">
        <v>48</v>
      </c>
      <c r="G1303" s="11">
        <v>3312</v>
      </c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</row>
    <row r="1304" spans="1:31" ht="14.4">
      <c r="A1304" s="111">
        <v>43758</v>
      </c>
      <c r="B1304" s="113">
        <v>924</v>
      </c>
      <c r="C1304" s="113">
        <v>997</v>
      </c>
      <c r="D1304" s="11">
        <v>749</v>
      </c>
      <c r="E1304" s="11">
        <v>415</v>
      </c>
      <c r="F1304" s="11">
        <v>48</v>
      </c>
      <c r="G1304" s="11">
        <v>3134</v>
      </c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</row>
    <row r="1305" spans="1:31" ht="14.4">
      <c r="A1305" s="111">
        <v>43759</v>
      </c>
      <c r="B1305" s="113">
        <v>924</v>
      </c>
      <c r="C1305" s="113">
        <v>996</v>
      </c>
      <c r="D1305" s="11">
        <v>766</v>
      </c>
      <c r="E1305" s="11">
        <v>412</v>
      </c>
      <c r="F1305" s="11">
        <v>45</v>
      </c>
      <c r="G1305" s="11">
        <v>3143</v>
      </c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</row>
    <row r="1306" spans="1:31" ht="14.4">
      <c r="A1306" s="111">
        <v>43760</v>
      </c>
      <c r="B1306" s="113">
        <v>929</v>
      </c>
      <c r="C1306" s="113">
        <v>1020</v>
      </c>
      <c r="D1306" s="11">
        <v>770</v>
      </c>
      <c r="E1306" s="11">
        <v>416</v>
      </c>
      <c r="F1306" s="11">
        <v>46</v>
      </c>
      <c r="G1306" s="11">
        <v>3180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</row>
    <row r="1307" spans="1:31" ht="14.4">
      <c r="A1307" s="111">
        <v>43761</v>
      </c>
      <c r="B1307" s="113">
        <v>936</v>
      </c>
      <c r="C1307" s="113">
        <v>1049</v>
      </c>
      <c r="D1307" s="11">
        <v>773</v>
      </c>
      <c r="E1307" s="11">
        <v>396</v>
      </c>
      <c r="F1307" s="11">
        <v>45</v>
      </c>
      <c r="G1307" s="11">
        <v>3199</v>
      </c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</row>
    <row r="1308" spans="1:31" ht="14.4">
      <c r="A1308" s="111">
        <v>43762</v>
      </c>
      <c r="B1308" s="113">
        <v>939</v>
      </c>
      <c r="C1308" s="113">
        <v>927</v>
      </c>
      <c r="D1308" s="11">
        <v>771</v>
      </c>
      <c r="E1308" s="11">
        <v>349</v>
      </c>
      <c r="F1308" s="11">
        <v>43</v>
      </c>
      <c r="G1308" s="11">
        <v>3029</v>
      </c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</row>
    <row r="1309" spans="1:31" ht="14.4">
      <c r="A1309" s="111">
        <v>43763</v>
      </c>
      <c r="B1309" s="113">
        <v>950</v>
      </c>
      <c r="C1309" s="113">
        <v>963</v>
      </c>
      <c r="D1309" s="11">
        <v>781</v>
      </c>
      <c r="E1309" s="11">
        <v>330</v>
      </c>
      <c r="F1309" s="11">
        <v>40</v>
      </c>
      <c r="G1309" s="11">
        <v>3064</v>
      </c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</row>
    <row r="1310" spans="1:31" ht="14.4">
      <c r="A1310" s="111">
        <v>43764</v>
      </c>
      <c r="B1310" s="113">
        <v>900</v>
      </c>
      <c r="C1310" s="113">
        <v>911</v>
      </c>
      <c r="D1310" s="11">
        <v>750</v>
      </c>
      <c r="E1310" s="11">
        <v>345</v>
      </c>
      <c r="F1310" s="11">
        <v>38</v>
      </c>
      <c r="G1310" s="11">
        <v>2944</v>
      </c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</row>
    <row r="1311" spans="1:31" ht="14.4">
      <c r="A1311" s="111">
        <v>43765</v>
      </c>
      <c r="B1311" s="113">
        <v>820</v>
      </c>
      <c r="C1311" s="113">
        <v>810</v>
      </c>
      <c r="D1311" s="11">
        <v>679</v>
      </c>
      <c r="E1311" s="11">
        <v>352</v>
      </c>
      <c r="F1311" s="11">
        <v>41</v>
      </c>
      <c r="G1311" s="11">
        <v>2702</v>
      </c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</row>
    <row r="1312" spans="1:31" ht="14.4">
      <c r="A1312" s="111">
        <v>43766</v>
      </c>
      <c r="B1312" s="113">
        <v>770</v>
      </c>
      <c r="C1312" s="113">
        <v>773</v>
      </c>
      <c r="D1312" s="11">
        <v>697</v>
      </c>
      <c r="E1312" s="11">
        <v>356</v>
      </c>
      <c r="F1312" s="11">
        <v>40</v>
      </c>
      <c r="G1312" s="11">
        <v>2635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</row>
    <row r="1313" spans="1:31" ht="14.4">
      <c r="A1313" s="111">
        <v>43767</v>
      </c>
      <c r="B1313" s="113">
        <v>821</v>
      </c>
      <c r="C1313" s="113">
        <v>811</v>
      </c>
      <c r="D1313" s="11">
        <v>725</v>
      </c>
      <c r="E1313" s="11">
        <v>357</v>
      </c>
      <c r="F1313" s="11">
        <v>42</v>
      </c>
      <c r="G1313" s="11">
        <v>2757</v>
      </c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</row>
    <row r="1314" spans="1:31" ht="14.4">
      <c r="A1314" s="111">
        <v>43768</v>
      </c>
      <c r="B1314" s="113">
        <v>867</v>
      </c>
      <c r="C1314" s="113">
        <v>862</v>
      </c>
      <c r="D1314" s="11">
        <v>724</v>
      </c>
      <c r="E1314" s="11">
        <v>362</v>
      </c>
      <c r="F1314" s="11">
        <v>43</v>
      </c>
      <c r="G1314" s="11">
        <v>2858</v>
      </c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</row>
    <row r="1315" spans="1:31" ht="14.4">
      <c r="A1315" s="111">
        <v>43769</v>
      </c>
      <c r="B1315" s="113">
        <v>887</v>
      </c>
      <c r="C1315" s="113">
        <v>914</v>
      </c>
      <c r="D1315" s="11">
        <v>741</v>
      </c>
      <c r="E1315" s="11">
        <v>371</v>
      </c>
      <c r="F1315" s="11">
        <v>44</v>
      </c>
      <c r="G1315" s="11">
        <v>2957</v>
      </c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</row>
    <row r="1316" spans="1:31" ht="14.4">
      <c r="A1316" s="111">
        <v>43770</v>
      </c>
      <c r="B1316" s="113">
        <v>899</v>
      </c>
      <c r="C1316" s="113">
        <v>942</v>
      </c>
      <c r="D1316" s="11">
        <v>740</v>
      </c>
      <c r="E1316" s="11">
        <v>378</v>
      </c>
      <c r="F1316" s="11">
        <v>44</v>
      </c>
      <c r="G1316" s="11">
        <v>3003</v>
      </c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</row>
    <row r="1317" spans="1:31" ht="14.4">
      <c r="A1317" s="111">
        <v>43771</v>
      </c>
      <c r="B1317" s="113">
        <v>884</v>
      </c>
      <c r="C1317" s="113">
        <v>940</v>
      </c>
      <c r="D1317" s="11">
        <v>774</v>
      </c>
      <c r="E1317" s="11">
        <v>373</v>
      </c>
      <c r="F1317" s="11">
        <v>44</v>
      </c>
      <c r="G1317" s="11">
        <v>3014</v>
      </c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</row>
    <row r="1318" spans="1:31" ht="14.4">
      <c r="A1318" s="111">
        <v>43772</v>
      </c>
      <c r="B1318" s="113">
        <v>836</v>
      </c>
      <c r="C1318" s="113">
        <v>917</v>
      </c>
      <c r="D1318" s="11">
        <v>756</v>
      </c>
      <c r="E1318" s="11">
        <v>364</v>
      </c>
      <c r="F1318" s="11">
        <v>43</v>
      </c>
      <c r="G1318" s="11">
        <v>2916</v>
      </c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</row>
    <row r="1319" spans="1:31" ht="14.4">
      <c r="A1319" s="111">
        <v>43773</v>
      </c>
      <c r="B1319" s="113">
        <v>882</v>
      </c>
      <c r="C1319" s="113">
        <v>981</v>
      </c>
      <c r="D1319" s="11">
        <v>819</v>
      </c>
      <c r="E1319" s="11">
        <v>369</v>
      </c>
      <c r="F1319" s="11">
        <v>43</v>
      </c>
      <c r="G1319" s="11">
        <v>3093</v>
      </c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</row>
    <row r="1320" spans="1:31" ht="14.4">
      <c r="A1320" s="111">
        <v>43774</v>
      </c>
      <c r="B1320" s="113">
        <v>886</v>
      </c>
      <c r="C1320" s="113">
        <v>1001</v>
      </c>
      <c r="D1320" s="11">
        <v>852</v>
      </c>
      <c r="E1320" s="11">
        <v>374</v>
      </c>
      <c r="F1320" s="11">
        <v>44</v>
      </c>
      <c r="G1320" s="11">
        <v>3156</v>
      </c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</row>
    <row r="1321" spans="1:31" ht="14.4">
      <c r="A1321" s="111">
        <v>43775</v>
      </c>
      <c r="B1321" s="113">
        <v>891</v>
      </c>
      <c r="C1321" s="113">
        <v>1018</v>
      </c>
      <c r="D1321" s="11">
        <v>881</v>
      </c>
      <c r="E1321" s="11">
        <v>360</v>
      </c>
      <c r="F1321" s="11">
        <v>43</v>
      </c>
      <c r="G1321" s="11">
        <v>3193</v>
      </c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</row>
    <row r="1322" spans="1:31" ht="14.4">
      <c r="A1322" s="111">
        <v>43776</v>
      </c>
      <c r="B1322" s="113">
        <v>829</v>
      </c>
      <c r="C1322" s="113">
        <v>1002</v>
      </c>
      <c r="D1322" s="11">
        <v>877</v>
      </c>
      <c r="E1322" s="11">
        <v>350</v>
      </c>
      <c r="F1322" s="11">
        <v>43</v>
      </c>
      <c r="G1322" s="11">
        <v>3101</v>
      </c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</row>
    <row r="1323" spans="1:31" ht="14.4">
      <c r="A1323" s="111">
        <v>43777</v>
      </c>
      <c r="B1323" s="113">
        <v>838</v>
      </c>
      <c r="C1323" s="113">
        <v>988</v>
      </c>
      <c r="D1323" s="11">
        <v>870</v>
      </c>
      <c r="E1323" s="11">
        <v>345</v>
      </c>
      <c r="F1323" s="11">
        <v>43</v>
      </c>
      <c r="G1323" s="11">
        <v>3085</v>
      </c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</row>
    <row r="1324" spans="1:31" ht="14.4">
      <c r="A1324" s="111">
        <v>43778</v>
      </c>
      <c r="B1324" s="113">
        <v>853</v>
      </c>
      <c r="C1324" s="113">
        <v>998</v>
      </c>
      <c r="D1324" s="11">
        <v>848</v>
      </c>
      <c r="E1324" s="11">
        <v>323</v>
      </c>
      <c r="F1324" s="11">
        <v>43</v>
      </c>
      <c r="G1324" s="11">
        <v>3064</v>
      </c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</row>
    <row r="1325" spans="1:31" ht="14.4">
      <c r="A1325" s="111">
        <v>43779</v>
      </c>
      <c r="B1325" s="113">
        <v>820</v>
      </c>
      <c r="C1325" s="113">
        <v>985</v>
      </c>
      <c r="D1325" s="11">
        <v>808</v>
      </c>
      <c r="E1325" s="11">
        <v>326</v>
      </c>
      <c r="F1325" s="11">
        <v>39</v>
      </c>
      <c r="G1325" s="11">
        <v>2978</v>
      </c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</row>
    <row r="1326" spans="1:31" ht="14.4">
      <c r="A1326" s="111">
        <v>43780</v>
      </c>
      <c r="B1326" s="113">
        <v>851</v>
      </c>
      <c r="C1326" s="113">
        <v>1035</v>
      </c>
      <c r="D1326" s="11">
        <v>863</v>
      </c>
      <c r="E1326" s="11">
        <v>345</v>
      </c>
      <c r="F1326" s="11">
        <v>42</v>
      </c>
      <c r="G1326" s="11">
        <v>3135</v>
      </c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</row>
    <row r="1327" spans="1:31" ht="14.4">
      <c r="A1327" s="111">
        <v>43781</v>
      </c>
      <c r="B1327" s="113">
        <v>855</v>
      </c>
      <c r="C1327" s="113">
        <v>1052</v>
      </c>
      <c r="D1327" s="11">
        <v>895</v>
      </c>
      <c r="E1327" s="11">
        <v>353</v>
      </c>
      <c r="F1327" s="11">
        <v>42</v>
      </c>
      <c r="G1327" s="11">
        <v>3196</v>
      </c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</row>
    <row r="1328" spans="1:31" ht="14.4">
      <c r="A1328" s="111">
        <v>43782</v>
      </c>
      <c r="B1328" s="113">
        <v>866</v>
      </c>
      <c r="C1328" s="113">
        <v>1062</v>
      </c>
      <c r="D1328" s="11">
        <v>901</v>
      </c>
      <c r="E1328" s="11">
        <v>343</v>
      </c>
      <c r="F1328" s="11">
        <v>42</v>
      </c>
      <c r="G1328" s="11">
        <v>3213</v>
      </c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</row>
    <row r="1329" spans="1:31" ht="14.4">
      <c r="A1329" s="111">
        <v>43783</v>
      </c>
      <c r="B1329" s="113">
        <v>859</v>
      </c>
      <c r="C1329" s="113">
        <v>1056</v>
      </c>
      <c r="D1329" s="11">
        <v>907</v>
      </c>
      <c r="E1329" s="11">
        <v>334</v>
      </c>
      <c r="F1329" s="11">
        <v>42</v>
      </c>
      <c r="G1329" s="11">
        <v>3198</v>
      </c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</row>
    <row r="1330" spans="1:31" ht="14.4">
      <c r="A1330" s="111">
        <v>43784</v>
      </c>
      <c r="B1330" s="113">
        <v>853</v>
      </c>
      <c r="C1330" s="113">
        <v>1054</v>
      </c>
      <c r="D1330" s="11">
        <v>900</v>
      </c>
      <c r="E1330" s="11">
        <v>343</v>
      </c>
      <c r="F1330" s="11">
        <v>43</v>
      </c>
      <c r="G1330" s="11">
        <v>3193</v>
      </c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</row>
    <row r="1331" spans="1:31" ht="14.4">
      <c r="A1331" s="111">
        <v>43785</v>
      </c>
      <c r="B1331" s="113">
        <v>851</v>
      </c>
      <c r="C1331" s="113">
        <v>1069</v>
      </c>
      <c r="D1331" s="11">
        <v>886</v>
      </c>
      <c r="E1331" s="11">
        <v>338</v>
      </c>
      <c r="F1331" s="11">
        <v>42</v>
      </c>
      <c r="G1331" s="11">
        <v>3187</v>
      </c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</row>
    <row r="1332" spans="1:31" ht="14.4">
      <c r="A1332" s="111">
        <v>43786</v>
      </c>
      <c r="B1332" s="113">
        <v>815</v>
      </c>
      <c r="C1332" s="113">
        <v>1047</v>
      </c>
      <c r="D1332" s="11">
        <v>854</v>
      </c>
      <c r="E1332" s="11">
        <v>326</v>
      </c>
      <c r="F1332" s="11">
        <v>40</v>
      </c>
      <c r="G1332" s="11">
        <v>3082</v>
      </c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</row>
    <row r="1333" spans="1:31" ht="14.4">
      <c r="A1333" s="111">
        <v>43787</v>
      </c>
      <c r="B1333" s="13">
        <v>853</v>
      </c>
      <c r="C1333" s="13">
        <v>1084</v>
      </c>
      <c r="D1333" s="123">
        <v>909</v>
      </c>
      <c r="E1333" s="123">
        <v>333</v>
      </c>
      <c r="F1333" s="123">
        <v>40</v>
      </c>
      <c r="G1333" s="123">
        <v>3220</v>
      </c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</row>
    <row r="1334" spans="1:31" ht="14.4">
      <c r="A1334" s="111">
        <v>43788</v>
      </c>
      <c r="B1334" s="113">
        <v>866</v>
      </c>
      <c r="C1334" s="113">
        <v>1097</v>
      </c>
      <c r="D1334" s="11">
        <v>919</v>
      </c>
      <c r="E1334" s="11">
        <v>341</v>
      </c>
      <c r="F1334" s="11">
        <v>42</v>
      </c>
      <c r="G1334" s="11">
        <v>3265</v>
      </c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</row>
    <row r="1335" spans="1:31" ht="14.4">
      <c r="A1335" s="111">
        <v>43789</v>
      </c>
      <c r="B1335" s="113">
        <v>874</v>
      </c>
      <c r="C1335" s="113">
        <v>1104</v>
      </c>
      <c r="D1335" s="11">
        <v>918</v>
      </c>
      <c r="E1335" s="11">
        <v>345</v>
      </c>
      <c r="F1335" s="11">
        <v>41</v>
      </c>
      <c r="G1335" s="11">
        <v>3282</v>
      </c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</row>
    <row r="1336" spans="1:31" ht="14.4">
      <c r="A1336" s="111">
        <v>43790</v>
      </c>
      <c r="B1336" s="113">
        <v>877</v>
      </c>
      <c r="C1336" s="113">
        <v>1116</v>
      </c>
      <c r="D1336" s="11">
        <v>910</v>
      </c>
      <c r="E1336" s="11">
        <v>345</v>
      </c>
      <c r="F1336" s="11">
        <v>42</v>
      </c>
      <c r="G1336" s="11">
        <v>3290</v>
      </c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</row>
    <row r="1337" spans="1:31" ht="14.4">
      <c r="A1337" s="111">
        <v>43791</v>
      </c>
      <c r="B1337" s="113">
        <v>881</v>
      </c>
      <c r="C1337" s="113">
        <v>1125</v>
      </c>
      <c r="D1337" s="11">
        <v>899</v>
      </c>
      <c r="E1337" s="11">
        <v>346</v>
      </c>
      <c r="F1337" s="11">
        <v>42</v>
      </c>
      <c r="G1337" s="11">
        <v>3292</v>
      </c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</row>
    <row r="1338" spans="1:31" ht="14.4">
      <c r="A1338" s="111">
        <v>43792</v>
      </c>
      <c r="B1338" s="113">
        <v>867</v>
      </c>
      <c r="C1338" s="113">
        <v>1123</v>
      </c>
      <c r="D1338" s="11">
        <v>881</v>
      </c>
      <c r="E1338" s="11">
        <v>343</v>
      </c>
      <c r="F1338" s="11">
        <v>41</v>
      </c>
      <c r="G1338" s="11">
        <v>3256</v>
      </c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</row>
    <row r="1339" spans="1:31" ht="14.4">
      <c r="A1339" s="111">
        <v>43793</v>
      </c>
      <c r="B1339" s="113">
        <v>837</v>
      </c>
      <c r="C1339" s="113">
        <v>1098</v>
      </c>
      <c r="D1339" s="11">
        <v>834</v>
      </c>
      <c r="E1339" s="11">
        <v>329</v>
      </c>
      <c r="F1339" s="11">
        <v>40</v>
      </c>
      <c r="G1339" s="11">
        <v>3138</v>
      </c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</row>
    <row r="1340" spans="1:31" ht="14.4">
      <c r="A1340" s="111">
        <v>43794</v>
      </c>
      <c r="B1340" s="113">
        <v>865</v>
      </c>
      <c r="C1340" s="113">
        <v>1137</v>
      </c>
      <c r="D1340" s="11">
        <v>892</v>
      </c>
      <c r="E1340" s="11">
        <v>333</v>
      </c>
      <c r="F1340" s="11">
        <v>40</v>
      </c>
      <c r="G1340" s="11">
        <v>3268</v>
      </c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</row>
    <row r="1341" spans="1:31" ht="14.4">
      <c r="A1341" s="111">
        <v>43795</v>
      </c>
      <c r="B1341" s="113">
        <v>861</v>
      </c>
      <c r="C1341" s="113">
        <v>1150</v>
      </c>
      <c r="D1341" s="11">
        <v>893</v>
      </c>
      <c r="E1341" s="11">
        <v>340</v>
      </c>
      <c r="F1341" s="11">
        <v>40</v>
      </c>
      <c r="G1341" s="11">
        <v>3284</v>
      </c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</row>
    <row r="1342" spans="1:31" ht="14.4">
      <c r="A1342" s="111">
        <v>43796</v>
      </c>
      <c r="B1342" s="113">
        <v>853</v>
      </c>
      <c r="C1342" s="113">
        <v>1146</v>
      </c>
      <c r="D1342" s="11">
        <v>888</v>
      </c>
      <c r="E1342" s="11">
        <v>343</v>
      </c>
      <c r="F1342" s="11">
        <v>41</v>
      </c>
      <c r="G1342" s="11">
        <v>3270</v>
      </c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</row>
    <row r="1343" spans="1:31" ht="14.4">
      <c r="A1343" s="111">
        <v>43797</v>
      </c>
      <c r="B1343" s="113">
        <v>813</v>
      </c>
      <c r="C1343" s="113">
        <v>1146</v>
      </c>
      <c r="D1343" s="11">
        <v>875</v>
      </c>
      <c r="E1343" s="11">
        <v>344</v>
      </c>
      <c r="F1343" s="11">
        <v>41</v>
      </c>
      <c r="G1343" s="11">
        <v>3219</v>
      </c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</row>
    <row r="1344" spans="1:31" ht="14.4">
      <c r="A1344" s="111">
        <v>43798</v>
      </c>
      <c r="B1344" s="113">
        <v>836</v>
      </c>
      <c r="C1344" s="113">
        <v>1147</v>
      </c>
      <c r="D1344" s="11">
        <v>878</v>
      </c>
      <c r="E1344" s="11">
        <v>344</v>
      </c>
      <c r="F1344" s="11">
        <v>41</v>
      </c>
      <c r="G1344" s="11">
        <v>3246</v>
      </c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</row>
    <row r="1345" spans="1:31" ht="14.4">
      <c r="A1345" s="111">
        <v>43799</v>
      </c>
      <c r="B1345" s="113">
        <v>835</v>
      </c>
      <c r="C1345" s="113">
        <v>1145</v>
      </c>
      <c r="D1345" s="11">
        <v>857</v>
      </c>
      <c r="E1345" s="11">
        <v>349</v>
      </c>
      <c r="F1345" s="11">
        <v>41</v>
      </c>
      <c r="G1345" s="11">
        <v>3227</v>
      </c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</row>
    <row r="1346" spans="1:31" ht="14.4">
      <c r="A1346" s="111">
        <v>43800</v>
      </c>
      <c r="B1346" s="113">
        <v>794</v>
      </c>
      <c r="C1346" s="113">
        <v>1102</v>
      </c>
      <c r="D1346" s="11">
        <v>755</v>
      </c>
      <c r="E1346" s="11">
        <v>336</v>
      </c>
      <c r="F1346" s="11">
        <v>38</v>
      </c>
      <c r="G1346" s="11">
        <v>3025</v>
      </c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</row>
    <row r="1347" spans="1:31" ht="14.4">
      <c r="A1347" s="111">
        <v>43801</v>
      </c>
      <c r="B1347" s="113">
        <v>830</v>
      </c>
      <c r="C1347" s="113">
        <v>1131</v>
      </c>
      <c r="D1347" s="11">
        <v>783</v>
      </c>
      <c r="E1347" s="11">
        <v>342</v>
      </c>
      <c r="F1347" s="11">
        <v>40</v>
      </c>
      <c r="G1347" s="11">
        <v>3127</v>
      </c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</row>
    <row r="1348" spans="1:31" ht="14.4">
      <c r="A1348" s="111">
        <v>43802</v>
      </c>
      <c r="B1348" s="113">
        <v>849</v>
      </c>
      <c r="C1348" s="113">
        <v>1137</v>
      </c>
      <c r="D1348" s="11">
        <v>792</v>
      </c>
      <c r="E1348" s="11">
        <v>348</v>
      </c>
      <c r="F1348" s="11">
        <v>40</v>
      </c>
      <c r="G1348" s="11">
        <v>3167</v>
      </c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</row>
    <row r="1349" spans="1:31" ht="14.4">
      <c r="A1349" s="111">
        <v>43803</v>
      </c>
      <c r="B1349" s="113">
        <v>868</v>
      </c>
      <c r="C1349" s="113">
        <v>1145</v>
      </c>
      <c r="D1349" s="11">
        <v>820</v>
      </c>
      <c r="E1349" s="11">
        <v>339</v>
      </c>
      <c r="F1349" s="11">
        <v>40</v>
      </c>
      <c r="G1349" s="11">
        <v>3212</v>
      </c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</row>
    <row r="1350" spans="1:31" ht="14.4">
      <c r="A1350" s="111">
        <v>43804</v>
      </c>
      <c r="B1350" s="113">
        <v>883</v>
      </c>
      <c r="C1350" s="113">
        <v>1157</v>
      </c>
      <c r="D1350" s="11">
        <v>834</v>
      </c>
      <c r="E1350" s="11">
        <v>339</v>
      </c>
      <c r="F1350" s="11">
        <v>39</v>
      </c>
      <c r="G1350" s="11">
        <v>3252</v>
      </c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</row>
    <row r="1351" spans="1:31" ht="14.4">
      <c r="A1351" s="111">
        <v>43805</v>
      </c>
      <c r="B1351" s="113">
        <v>891</v>
      </c>
      <c r="C1351" s="113">
        <v>1145</v>
      </c>
      <c r="D1351" s="11">
        <v>850</v>
      </c>
      <c r="E1351" s="11">
        <v>341</v>
      </c>
      <c r="F1351" s="11">
        <v>41</v>
      </c>
      <c r="G1351" s="11">
        <v>3269</v>
      </c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</row>
    <row r="1352" spans="1:31" ht="14.4">
      <c r="A1352" s="111">
        <v>43806</v>
      </c>
      <c r="B1352" s="113">
        <v>883</v>
      </c>
      <c r="C1352" s="113">
        <v>1132</v>
      </c>
      <c r="D1352" s="11">
        <v>841</v>
      </c>
      <c r="E1352" s="11">
        <v>340</v>
      </c>
      <c r="F1352" s="11">
        <v>40</v>
      </c>
      <c r="G1352" s="11">
        <v>3235</v>
      </c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</row>
    <row r="1353" spans="1:31" ht="14.4">
      <c r="A1353" s="111">
        <v>43807</v>
      </c>
      <c r="B1353" s="113">
        <v>846</v>
      </c>
      <c r="C1353" s="113">
        <v>1102</v>
      </c>
      <c r="D1353" s="11">
        <v>795</v>
      </c>
      <c r="E1353" s="11">
        <v>335</v>
      </c>
      <c r="F1353" s="11">
        <v>39</v>
      </c>
      <c r="G1353" s="11">
        <v>3118</v>
      </c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</row>
    <row r="1354" spans="1:31" ht="14.4">
      <c r="A1354" s="111">
        <v>43808</v>
      </c>
      <c r="B1354" s="113">
        <v>873</v>
      </c>
      <c r="C1354" s="113">
        <v>1143</v>
      </c>
      <c r="D1354" s="11">
        <v>858</v>
      </c>
      <c r="E1354" s="11">
        <v>340</v>
      </c>
      <c r="F1354" s="11">
        <v>39</v>
      </c>
      <c r="G1354" s="11">
        <v>3253</v>
      </c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</row>
    <row r="1355" spans="1:31" ht="14.4">
      <c r="A1355" s="111">
        <v>43809</v>
      </c>
      <c r="B1355" s="113">
        <v>894</v>
      </c>
      <c r="C1355" s="113">
        <v>1165</v>
      </c>
      <c r="D1355" s="11">
        <v>888</v>
      </c>
      <c r="E1355" s="11">
        <v>350</v>
      </c>
      <c r="F1355" s="11">
        <v>38</v>
      </c>
      <c r="G1355" s="11">
        <v>3335</v>
      </c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</row>
    <row r="1356" spans="1:31" ht="14.4">
      <c r="A1356" s="111">
        <v>43810</v>
      </c>
      <c r="B1356" s="113">
        <v>898</v>
      </c>
      <c r="C1356" s="113">
        <v>1166</v>
      </c>
      <c r="D1356" s="11">
        <v>910</v>
      </c>
      <c r="E1356" s="11">
        <v>347</v>
      </c>
      <c r="F1356" s="11">
        <v>40</v>
      </c>
      <c r="G1356" s="11">
        <v>3360</v>
      </c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</row>
    <row r="1357" spans="1:31" ht="14.4">
      <c r="A1357" s="111">
        <v>43811</v>
      </c>
      <c r="B1357" s="113">
        <v>843</v>
      </c>
      <c r="C1357" s="113">
        <v>1142</v>
      </c>
      <c r="D1357" s="11">
        <v>921</v>
      </c>
      <c r="E1357" s="11">
        <v>348</v>
      </c>
      <c r="F1357" s="11">
        <v>37</v>
      </c>
      <c r="G1357" s="11">
        <v>3291</v>
      </c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</row>
    <row r="1358" spans="1:31" ht="14.4">
      <c r="A1358" s="111">
        <v>43812</v>
      </c>
      <c r="B1358" s="113">
        <v>748</v>
      </c>
      <c r="C1358" s="113">
        <v>1090</v>
      </c>
      <c r="D1358" s="11">
        <v>926</v>
      </c>
      <c r="E1358" s="11">
        <v>332</v>
      </c>
      <c r="F1358" s="11">
        <v>37</v>
      </c>
      <c r="G1358" s="11">
        <v>3132</v>
      </c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</row>
    <row r="1359" spans="1:31" ht="14.4">
      <c r="A1359" s="111">
        <v>43813</v>
      </c>
      <c r="B1359" s="113">
        <v>830</v>
      </c>
      <c r="C1359" s="113">
        <v>1100</v>
      </c>
      <c r="D1359" s="11">
        <v>888</v>
      </c>
      <c r="E1359" s="11">
        <v>333</v>
      </c>
      <c r="F1359" s="11">
        <v>38</v>
      </c>
      <c r="G1359" s="11">
        <v>3189</v>
      </c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</row>
    <row r="1360" spans="1:31" ht="14.4">
      <c r="A1360" s="111">
        <v>43814</v>
      </c>
      <c r="B1360" s="113">
        <v>819</v>
      </c>
      <c r="C1360" s="113">
        <v>1060</v>
      </c>
      <c r="D1360" s="11">
        <v>826</v>
      </c>
      <c r="E1360" s="11">
        <v>333</v>
      </c>
      <c r="F1360" s="11">
        <v>37</v>
      </c>
      <c r="G1360" s="11">
        <v>3075</v>
      </c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</row>
    <row r="1361" spans="1:31" ht="14.4">
      <c r="A1361" s="111">
        <v>43815</v>
      </c>
      <c r="B1361" s="113">
        <v>866</v>
      </c>
      <c r="C1361" s="113">
        <v>1080</v>
      </c>
      <c r="D1361" s="11">
        <v>887</v>
      </c>
      <c r="E1361" s="11">
        <v>329</v>
      </c>
      <c r="F1361" s="11">
        <v>39</v>
      </c>
      <c r="G1361" s="11">
        <v>3200</v>
      </c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</row>
    <row r="1362" spans="1:31" ht="14.4">
      <c r="A1362" s="111">
        <v>43816</v>
      </c>
      <c r="B1362" s="113">
        <v>892</v>
      </c>
      <c r="C1362" s="113">
        <v>1099</v>
      </c>
      <c r="D1362" s="11">
        <v>906</v>
      </c>
      <c r="E1362" s="11">
        <v>337</v>
      </c>
      <c r="F1362" s="11">
        <v>39</v>
      </c>
      <c r="G1362" s="11">
        <v>3273</v>
      </c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</row>
    <row r="1363" spans="1:31" ht="14.4">
      <c r="A1363" s="111">
        <v>43817</v>
      </c>
      <c r="B1363" s="113">
        <v>912</v>
      </c>
      <c r="C1363" s="113">
        <v>1106</v>
      </c>
      <c r="D1363" s="11">
        <v>916</v>
      </c>
      <c r="E1363" s="11">
        <v>341</v>
      </c>
      <c r="F1363" s="11">
        <v>40</v>
      </c>
      <c r="G1363" s="11">
        <v>3315</v>
      </c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</row>
    <row r="1364" spans="1:31" ht="14.4">
      <c r="A1364" s="111">
        <v>43818</v>
      </c>
      <c r="B1364" s="113">
        <v>920</v>
      </c>
      <c r="C1364" s="113">
        <v>1122</v>
      </c>
      <c r="D1364" s="11">
        <v>938</v>
      </c>
      <c r="E1364" s="11">
        <v>337</v>
      </c>
      <c r="F1364" s="11">
        <v>39</v>
      </c>
      <c r="G1364" s="11">
        <v>3357</v>
      </c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</row>
    <row r="1365" spans="1:31" ht="14.4">
      <c r="A1365" s="111">
        <v>43819</v>
      </c>
      <c r="B1365" s="113">
        <v>945</v>
      </c>
      <c r="C1365" s="113">
        <v>1133</v>
      </c>
      <c r="D1365" s="11">
        <v>947</v>
      </c>
      <c r="E1365" s="11">
        <v>339</v>
      </c>
      <c r="F1365" s="11">
        <v>41</v>
      </c>
      <c r="G1365" s="11">
        <v>3404</v>
      </c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</row>
    <row r="1366" spans="1:31" ht="14.4">
      <c r="A1366" s="111">
        <v>43820</v>
      </c>
      <c r="B1366" s="113">
        <v>932</v>
      </c>
      <c r="C1366" s="113">
        <v>1136</v>
      </c>
      <c r="D1366" s="11">
        <v>932</v>
      </c>
      <c r="E1366" s="11">
        <v>341</v>
      </c>
      <c r="F1366" s="11">
        <v>41</v>
      </c>
      <c r="G1366" s="11">
        <v>3381</v>
      </c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</row>
    <row r="1367" spans="1:31" ht="14.4">
      <c r="A1367" s="111">
        <v>43821</v>
      </c>
      <c r="B1367" s="113">
        <v>910</v>
      </c>
      <c r="C1367" s="113">
        <v>1113</v>
      </c>
      <c r="D1367" s="11">
        <v>900</v>
      </c>
      <c r="E1367" s="11">
        <v>334</v>
      </c>
      <c r="F1367" s="11">
        <v>38</v>
      </c>
      <c r="G1367" s="11">
        <v>3294</v>
      </c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</row>
    <row r="1368" spans="1:31" ht="14.4">
      <c r="A1368" s="111">
        <v>43822</v>
      </c>
      <c r="B1368" s="113">
        <v>949</v>
      </c>
      <c r="C1368" s="113">
        <v>1145</v>
      </c>
      <c r="D1368" s="11">
        <v>945</v>
      </c>
      <c r="E1368" s="11">
        <v>339</v>
      </c>
      <c r="F1368" s="11">
        <v>41</v>
      </c>
      <c r="G1368" s="11">
        <v>3420</v>
      </c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</row>
    <row r="1369" spans="1:31" ht="14.4">
      <c r="A1369" s="111">
        <v>43823</v>
      </c>
      <c r="B1369" s="113">
        <v>961</v>
      </c>
      <c r="C1369" s="113">
        <v>1150</v>
      </c>
      <c r="D1369" s="11">
        <v>965</v>
      </c>
      <c r="E1369" s="11">
        <v>340</v>
      </c>
      <c r="F1369" s="11">
        <v>40</v>
      </c>
      <c r="G1369" s="11">
        <v>3456</v>
      </c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</row>
    <row r="1370" spans="1:31" ht="14.4">
      <c r="A1370" s="111">
        <v>43824</v>
      </c>
      <c r="B1370" s="113">
        <v>970</v>
      </c>
      <c r="C1370" s="113">
        <v>1132</v>
      </c>
      <c r="D1370" s="11">
        <v>929</v>
      </c>
      <c r="E1370" s="11">
        <v>344</v>
      </c>
      <c r="F1370" s="11">
        <v>41</v>
      </c>
      <c r="G1370" s="11">
        <v>3416</v>
      </c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</row>
    <row r="1371" spans="1:31" ht="14.4">
      <c r="A1371" s="111">
        <v>43825</v>
      </c>
      <c r="B1371" s="113">
        <v>993</v>
      </c>
      <c r="C1371" s="113">
        <v>1115</v>
      </c>
      <c r="D1371" s="11">
        <v>950</v>
      </c>
      <c r="E1371" s="11">
        <v>339</v>
      </c>
      <c r="F1371" s="11">
        <v>41</v>
      </c>
      <c r="G1371" s="11">
        <v>3439</v>
      </c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</row>
    <row r="1372" spans="1:31" ht="14.4">
      <c r="A1372" s="111">
        <v>43826</v>
      </c>
      <c r="B1372" s="113">
        <v>1005</v>
      </c>
      <c r="C1372" s="113">
        <v>1116</v>
      </c>
      <c r="D1372" s="11">
        <v>963</v>
      </c>
      <c r="E1372" s="11">
        <v>343</v>
      </c>
      <c r="F1372" s="11">
        <v>41</v>
      </c>
      <c r="G1372" s="11">
        <v>3468</v>
      </c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</row>
    <row r="1373" spans="1:31" ht="14.4">
      <c r="A1373" s="111">
        <v>43827</v>
      </c>
      <c r="B1373" s="113">
        <v>997</v>
      </c>
      <c r="C1373" s="113">
        <v>1111</v>
      </c>
      <c r="D1373" s="11">
        <v>943</v>
      </c>
      <c r="E1373" s="11">
        <v>347</v>
      </c>
      <c r="F1373" s="11">
        <v>41</v>
      </c>
      <c r="G1373" s="11">
        <v>3439</v>
      </c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</row>
    <row r="1374" spans="1:31" ht="14.4">
      <c r="A1374" s="111">
        <v>43828</v>
      </c>
      <c r="B1374" s="113">
        <v>979</v>
      </c>
      <c r="C1374" s="113">
        <v>1090</v>
      </c>
      <c r="D1374" s="11">
        <v>893</v>
      </c>
      <c r="E1374" s="11">
        <v>344</v>
      </c>
      <c r="F1374" s="11">
        <v>39</v>
      </c>
      <c r="G1374" s="11">
        <v>3346</v>
      </c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</row>
    <row r="1375" spans="1:31" ht="14.4">
      <c r="A1375" s="111">
        <v>43829</v>
      </c>
      <c r="B1375" s="113">
        <v>1012</v>
      </c>
      <c r="C1375" s="113">
        <v>1124</v>
      </c>
      <c r="D1375" s="11">
        <v>922</v>
      </c>
      <c r="E1375" s="11">
        <v>351</v>
      </c>
      <c r="F1375" s="11">
        <v>40</v>
      </c>
      <c r="G1375" s="11">
        <v>3449</v>
      </c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</row>
    <row r="1376" spans="1:31" ht="14.4">
      <c r="A1376" s="111">
        <v>43830</v>
      </c>
      <c r="B1376" s="113">
        <v>1021</v>
      </c>
      <c r="C1376" s="113">
        <v>1113</v>
      </c>
      <c r="D1376" s="11">
        <v>952</v>
      </c>
      <c r="E1376" s="11">
        <v>352</v>
      </c>
      <c r="F1376" s="11">
        <v>42</v>
      </c>
      <c r="G1376" s="11">
        <v>3480</v>
      </c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</row>
    <row r="1377" spans="1:31" ht="14.4">
      <c r="A1377" s="111">
        <v>43831</v>
      </c>
      <c r="B1377" s="113">
        <v>1017</v>
      </c>
      <c r="C1377" s="113">
        <v>1052</v>
      </c>
      <c r="D1377" s="11">
        <v>922</v>
      </c>
      <c r="E1377" s="11">
        <v>349</v>
      </c>
      <c r="F1377" s="11">
        <v>40</v>
      </c>
      <c r="G1377" s="11">
        <v>3380</v>
      </c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</row>
    <row r="1378" spans="1:31" ht="14.4">
      <c r="A1378" s="111">
        <v>43832</v>
      </c>
      <c r="B1378" s="113">
        <v>991</v>
      </c>
      <c r="C1378" s="113">
        <v>1064</v>
      </c>
      <c r="D1378" s="11">
        <v>950</v>
      </c>
      <c r="E1378" s="11">
        <v>338</v>
      </c>
      <c r="F1378" s="11">
        <v>41</v>
      </c>
      <c r="G1378" s="11">
        <v>3383</v>
      </c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</row>
    <row r="1379" spans="1:31" ht="14.4">
      <c r="A1379" s="111">
        <v>43833</v>
      </c>
      <c r="B1379" s="113">
        <v>985</v>
      </c>
      <c r="C1379" s="113">
        <v>1069</v>
      </c>
      <c r="D1379" s="11">
        <v>964</v>
      </c>
      <c r="E1379" s="11">
        <v>332</v>
      </c>
      <c r="F1379" s="11">
        <v>40</v>
      </c>
      <c r="G1379" s="11">
        <v>3390</v>
      </c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</row>
    <row r="1380" spans="1:31" ht="14.4">
      <c r="A1380" s="111">
        <v>43834</v>
      </c>
      <c r="B1380" s="113">
        <v>985</v>
      </c>
      <c r="C1380" s="113">
        <v>1075</v>
      </c>
      <c r="D1380" s="11">
        <v>952</v>
      </c>
      <c r="E1380" s="11">
        <v>337</v>
      </c>
      <c r="F1380" s="11">
        <v>40</v>
      </c>
      <c r="G1380" s="11">
        <v>3388</v>
      </c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</row>
    <row r="1381" spans="1:31" ht="14.4">
      <c r="A1381" s="111">
        <v>43835</v>
      </c>
      <c r="B1381" s="113">
        <v>946</v>
      </c>
      <c r="C1381" s="113">
        <v>1050</v>
      </c>
      <c r="D1381" s="11">
        <v>906</v>
      </c>
      <c r="E1381" s="11">
        <v>330</v>
      </c>
      <c r="F1381" s="11">
        <v>39</v>
      </c>
      <c r="G1381" s="11">
        <v>3271</v>
      </c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</row>
    <row r="1382" spans="1:31" ht="14.4">
      <c r="A1382" s="111">
        <v>43836</v>
      </c>
      <c r="B1382" s="113">
        <v>970</v>
      </c>
      <c r="C1382" s="113">
        <v>1099</v>
      </c>
      <c r="D1382" s="11">
        <v>948</v>
      </c>
      <c r="E1382" s="11">
        <v>339</v>
      </c>
      <c r="F1382" s="11">
        <v>41</v>
      </c>
      <c r="G1382" s="11">
        <v>3397</v>
      </c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</row>
    <row r="1383" spans="1:31" ht="14.4">
      <c r="A1383" s="111">
        <v>43837</v>
      </c>
      <c r="B1383" s="113">
        <v>971</v>
      </c>
      <c r="C1383" s="113">
        <v>1124</v>
      </c>
      <c r="D1383" s="11">
        <v>959</v>
      </c>
      <c r="E1383" s="11">
        <v>345</v>
      </c>
      <c r="F1383" s="11">
        <v>41</v>
      </c>
      <c r="G1383" s="11">
        <v>3441</v>
      </c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</row>
    <row r="1384" spans="1:31" ht="14.4">
      <c r="A1384" s="111">
        <v>43838</v>
      </c>
      <c r="B1384" s="113">
        <v>940</v>
      </c>
      <c r="C1384" s="113">
        <v>1102</v>
      </c>
      <c r="D1384" s="11">
        <v>965</v>
      </c>
      <c r="E1384" s="11">
        <v>342</v>
      </c>
      <c r="F1384" s="11">
        <v>41</v>
      </c>
      <c r="G1384" s="11">
        <v>3391</v>
      </c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</row>
    <row r="1385" spans="1:31" ht="14.4">
      <c r="A1385" s="111">
        <v>43839</v>
      </c>
      <c r="B1385" s="113">
        <v>951</v>
      </c>
      <c r="C1385" s="113">
        <v>1093</v>
      </c>
      <c r="D1385" s="11">
        <v>984</v>
      </c>
      <c r="E1385" s="11">
        <v>334</v>
      </c>
      <c r="F1385" s="11">
        <v>42</v>
      </c>
      <c r="G1385" s="11">
        <v>3403</v>
      </c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</row>
    <row r="1386" spans="1:31" ht="14.4">
      <c r="A1386" s="111">
        <v>43840</v>
      </c>
      <c r="B1386" s="113">
        <v>989</v>
      </c>
      <c r="C1386" s="113">
        <v>1088</v>
      </c>
      <c r="D1386" s="11">
        <v>988</v>
      </c>
      <c r="E1386" s="11">
        <v>348</v>
      </c>
      <c r="F1386" s="11">
        <v>42</v>
      </c>
      <c r="G1386" s="11">
        <v>3455</v>
      </c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</row>
    <row r="1387" spans="1:31" ht="14.4">
      <c r="A1387" s="111">
        <v>43841</v>
      </c>
      <c r="B1387" s="113">
        <v>967</v>
      </c>
      <c r="C1387" s="113">
        <v>1120</v>
      </c>
      <c r="D1387" s="11">
        <v>982</v>
      </c>
      <c r="E1387" s="11">
        <v>346</v>
      </c>
      <c r="F1387" s="11">
        <v>42</v>
      </c>
      <c r="G1387" s="11">
        <v>3457</v>
      </c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</row>
    <row r="1388" spans="1:31" ht="14.4">
      <c r="A1388" s="111">
        <v>43842</v>
      </c>
      <c r="B1388" s="113">
        <v>932</v>
      </c>
      <c r="C1388" s="113">
        <v>1114</v>
      </c>
      <c r="D1388" s="11">
        <v>937</v>
      </c>
      <c r="E1388" s="11">
        <v>341</v>
      </c>
      <c r="F1388" s="11">
        <v>40</v>
      </c>
      <c r="G1388" s="11">
        <v>3364</v>
      </c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</row>
    <row r="1389" spans="1:31" ht="14.4">
      <c r="A1389" s="111">
        <v>43843</v>
      </c>
      <c r="B1389" s="113">
        <v>920</v>
      </c>
      <c r="C1389" s="113">
        <v>1133</v>
      </c>
      <c r="D1389" s="11">
        <v>975</v>
      </c>
      <c r="E1389" s="11">
        <v>351</v>
      </c>
      <c r="F1389" s="11">
        <v>41</v>
      </c>
      <c r="G1389" s="11">
        <v>3421</v>
      </c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</row>
    <row r="1390" spans="1:31" ht="14.4">
      <c r="A1390" s="111">
        <v>43844</v>
      </c>
      <c r="B1390" s="113">
        <v>930</v>
      </c>
      <c r="C1390" s="113">
        <v>1078</v>
      </c>
      <c r="D1390" s="11">
        <v>973</v>
      </c>
      <c r="E1390" s="11">
        <v>355</v>
      </c>
      <c r="F1390" s="11">
        <v>41</v>
      </c>
      <c r="G1390" s="11">
        <v>3376</v>
      </c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</row>
    <row r="1391" spans="1:31" ht="14.4">
      <c r="A1391" s="111">
        <v>43845</v>
      </c>
      <c r="B1391" s="113">
        <v>950</v>
      </c>
      <c r="C1391" s="113">
        <v>1069</v>
      </c>
      <c r="D1391" s="11">
        <v>893</v>
      </c>
      <c r="E1391" s="11">
        <v>351</v>
      </c>
      <c r="F1391" s="11">
        <v>39</v>
      </c>
      <c r="G1391" s="11">
        <v>3301</v>
      </c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</row>
    <row r="1392" spans="1:31" ht="14.4">
      <c r="A1392" s="111">
        <v>43846</v>
      </c>
      <c r="B1392" s="113">
        <v>907</v>
      </c>
      <c r="C1392" s="113">
        <v>1083</v>
      </c>
      <c r="D1392" s="11">
        <v>884</v>
      </c>
      <c r="E1392" s="11">
        <v>347</v>
      </c>
      <c r="F1392" s="11">
        <v>40</v>
      </c>
      <c r="G1392" s="11">
        <v>3261</v>
      </c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</row>
    <row r="1393" spans="1:31" ht="14.4">
      <c r="A1393" s="111">
        <v>43847</v>
      </c>
      <c r="B1393" s="113">
        <v>927</v>
      </c>
      <c r="C1393" s="113">
        <v>1099</v>
      </c>
      <c r="D1393" s="11">
        <v>934</v>
      </c>
      <c r="E1393" s="11">
        <v>348</v>
      </c>
      <c r="F1393" s="11">
        <v>40</v>
      </c>
      <c r="G1393" s="11">
        <v>3349</v>
      </c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</row>
    <row r="1394" spans="1:31" ht="14.4">
      <c r="A1394" s="111">
        <v>43848</v>
      </c>
      <c r="B1394" s="113">
        <v>945</v>
      </c>
      <c r="C1394" s="113">
        <v>1097</v>
      </c>
      <c r="D1394" s="11">
        <v>948</v>
      </c>
      <c r="E1394" s="11">
        <v>346</v>
      </c>
      <c r="F1394" s="11">
        <v>41</v>
      </c>
      <c r="G1394" s="11">
        <v>3377</v>
      </c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</row>
    <row r="1395" spans="1:31" ht="14.4">
      <c r="A1395" s="111">
        <v>43849</v>
      </c>
      <c r="B1395" s="113">
        <v>911</v>
      </c>
      <c r="C1395" s="113">
        <v>1088</v>
      </c>
      <c r="D1395" s="11">
        <v>892</v>
      </c>
      <c r="E1395" s="11">
        <v>340</v>
      </c>
      <c r="F1395" s="11">
        <v>41</v>
      </c>
      <c r="G1395" s="11">
        <v>3270</v>
      </c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</row>
    <row r="1396" spans="1:31" ht="14.4">
      <c r="A1396" s="111">
        <v>43850</v>
      </c>
      <c r="B1396" s="113">
        <v>952</v>
      </c>
      <c r="C1396" s="113">
        <v>1128</v>
      </c>
      <c r="D1396" s="11">
        <v>986</v>
      </c>
      <c r="E1396" s="11">
        <v>351</v>
      </c>
      <c r="F1396" s="11">
        <v>41</v>
      </c>
      <c r="G1396" s="11">
        <v>3459</v>
      </c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</row>
    <row r="1397" spans="1:31" ht="14.4">
      <c r="A1397" s="111">
        <v>43851</v>
      </c>
      <c r="B1397" s="113">
        <v>965</v>
      </c>
      <c r="C1397" s="113">
        <v>1151</v>
      </c>
      <c r="D1397" s="11">
        <v>1008</v>
      </c>
      <c r="E1397" s="11">
        <v>362</v>
      </c>
      <c r="F1397" s="11">
        <v>41</v>
      </c>
      <c r="G1397" s="11">
        <v>3527</v>
      </c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</row>
    <row r="1398" spans="1:31" ht="14.4">
      <c r="A1398" s="111">
        <v>43852</v>
      </c>
      <c r="B1398" s="113">
        <v>965</v>
      </c>
      <c r="C1398" s="113">
        <v>1150</v>
      </c>
      <c r="D1398" s="11">
        <v>1013</v>
      </c>
      <c r="E1398" s="11">
        <v>362</v>
      </c>
      <c r="F1398" s="11">
        <v>43</v>
      </c>
      <c r="G1398" s="11">
        <v>3534</v>
      </c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</row>
    <row r="1399" spans="1:31" ht="14.4">
      <c r="A1399" s="111">
        <v>43853</v>
      </c>
      <c r="B1399" s="113">
        <v>950</v>
      </c>
      <c r="C1399" s="113">
        <v>1168</v>
      </c>
      <c r="D1399" s="11">
        <v>1022</v>
      </c>
      <c r="E1399" s="11">
        <v>362</v>
      </c>
      <c r="F1399" s="11">
        <v>42</v>
      </c>
      <c r="G1399" s="11">
        <v>3544</v>
      </c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</row>
    <row r="1400" spans="1:31" ht="14.4">
      <c r="A1400" s="111">
        <v>43854</v>
      </c>
      <c r="B1400" s="113">
        <v>968</v>
      </c>
      <c r="C1400" s="113">
        <v>1184</v>
      </c>
      <c r="D1400" s="11">
        <v>1018</v>
      </c>
      <c r="E1400" s="11">
        <v>364</v>
      </c>
      <c r="F1400" s="11">
        <v>42</v>
      </c>
      <c r="G1400" s="11">
        <v>3576</v>
      </c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</row>
    <row r="1401" spans="1:31" ht="14.4">
      <c r="A1401" s="111">
        <v>43855</v>
      </c>
      <c r="B1401" s="113">
        <v>972</v>
      </c>
      <c r="C1401" s="113">
        <v>1185</v>
      </c>
      <c r="D1401" s="11">
        <v>1006</v>
      </c>
      <c r="E1401" s="11">
        <v>362</v>
      </c>
      <c r="F1401" s="11">
        <v>43</v>
      </c>
      <c r="G1401" s="11">
        <v>3567</v>
      </c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</row>
    <row r="1402" spans="1:31" ht="14.4">
      <c r="A1402" s="111">
        <v>43856</v>
      </c>
      <c r="B1402" s="113">
        <v>904</v>
      </c>
      <c r="C1402" s="113">
        <v>1105</v>
      </c>
      <c r="D1402" s="11">
        <v>943</v>
      </c>
      <c r="E1402" s="11">
        <v>353</v>
      </c>
      <c r="F1402" s="11">
        <v>41</v>
      </c>
      <c r="G1402" s="11">
        <v>3347</v>
      </c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</row>
    <row r="1403" spans="1:31" ht="14.4">
      <c r="A1403" s="111">
        <v>43857</v>
      </c>
      <c r="B1403" s="113">
        <v>943</v>
      </c>
      <c r="C1403" s="113">
        <v>1164</v>
      </c>
      <c r="D1403" s="11">
        <v>1002</v>
      </c>
      <c r="E1403" s="11">
        <v>357</v>
      </c>
      <c r="F1403" s="11">
        <v>42</v>
      </c>
      <c r="G1403" s="11">
        <v>3507</v>
      </c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</row>
    <row r="1404" spans="1:31" ht="14.4">
      <c r="A1404" s="111">
        <v>43858</v>
      </c>
      <c r="B1404" s="113">
        <v>926</v>
      </c>
      <c r="C1404" s="113">
        <v>1185</v>
      </c>
      <c r="D1404" s="11">
        <v>1028</v>
      </c>
      <c r="E1404" s="11">
        <v>366</v>
      </c>
      <c r="F1404" s="11">
        <v>43</v>
      </c>
      <c r="G1404" s="11">
        <v>3548</v>
      </c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</row>
    <row r="1405" spans="1:31" ht="14.4">
      <c r="A1405" s="111">
        <v>43859</v>
      </c>
      <c r="B1405" s="113">
        <v>932</v>
      </c>
      <c r="C1405" s="113">
        <v>1175</v>
      </c>
      <c r="D1405" s="11">
        <v>1032</v>
      </c>
      <c r="E1405" s="11">
        <v>353</v>
      </c>
      <c r="F1405" s="11">
        <v>43</v>
      </c>
      <c r="G1405" s="11">
        <v>3534</v>
      </c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</row>
    <row r="1406" spans="1:31" ht="14.4">
      <c r="A1406" s="111">
        <v>43860</v>
      </c>
      <c r="B1406" s="113">
        <v>938</v>
      </c>
      <c r="C1406" s="113">
        <v>1165</v>
      </c>
      <c r="D1406" s="11">
        <v>1040</v>
      </c>
      <c r="E1406" s="11">
        <v>367</v>
      </c>
      <c r="F1406" s="11">
        <v>43</v>
      </c>
      <c r="G1406" s="11">
        <v>3553</v>
      </c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</row>
    <row r="1407" spans="1:31" ht="14.4">
      <c r="A1407" s="111">
        <v>43861</v>
      </c>
      <c r="B1407" s="113">
        <v>963</v>
      </c>
      <c r="C1407" s="113">
        <v>1164</v>
      </c>
      <c r="D1407" s="11">
        <v>1052</v>
      </c>
      <c r="E1407" s="11">
        <v>361</v>
      </c>
      <c r="F1407" s="11">
        <v>41</v>
      </c>
      <c r="G1407" s="11">
        <v>3580</v>
      </c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</row>
    <row r="1408" spans="1:31" ht="14.4">
      <c r="A1408" s="111">
        <v>43862</v>
      </c>
      <c r="B1408" s="113">
        <v>950</v>
      </c>
      <c r="C1408" s="113">
        <v>1154</v>
      </c>
      <c r="D1408" s="11">
        <v>1021</v>
      </c>
      <c r="E1408" s="11">
        <v>356</v>
      </c>
      <c r="F1408" s="11">
        <v>42</v>
      </c>
      <c r="G1408" s="11">
        <v>3524</v>
      </c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</row>
    <row r="1409" spans="1:31" ht="14.4">
      <c r="A1409" s="111">
        <v>43863</v>
      </c>
      <c r="B1409" s="113">
        <v>926</v>
      </c>
      <c r="C1409" s="113">
        <v>1138</v>
      </c>
      <c r="D1409" s="11">
        <v>962</v>
      </c>
      <c r="E1409" s="11">
        <v>356</v>
      </c>
      <c r="F1409" s="11">
        <v>41</v>
      </c>
      <c r="G1409" s="11">
        <v>3421</v>
      </c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</row>
    <row r="1410" spans="1:31" ht="14.4">
      <c r="A1410" s="111">
        <v>43864</v>
      </c>
      <c r="B1410" s="113">
        <v>959</v>
      </c>
      <c r="C1410" s="113">
        <v>1183</v>
      </c>
      <c r="D1410" s="11">
        <v>1006</v>
      </c>
      <c r="E1410" s="11">
        <v>359</v>
      </c>
      <c r="F1410" s="11">
        <v>41</v>
      </c>
      <c r="G1410" s="11">
        <v>3548</v>
      </c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</row>
    <row r="1411" spans="1:31" ht="14.4">
      <c r="A1411" s="111">
        <v>43865</v>
      </c>
      <c r="B1411" s="113">
        <v>983</v>
      </c>
      <c r="C1411" s="113">
        <v>1182</v>
      </c>
      <c r="D1411" s="11">
        <v>1023</v>
      </c>
      <c r="E1411" s="11">
        <v>361</v>
      </c>
      <c r="F1411" s="11">
        <v>41</v>
      </c>
      <c r="G1411" s="11">
        <v>3590</v>
      </c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</row>
    <row r="1412" spans="1:31" ht="14.4">
      <c r="A1412" s="111">
        <v>43866</v>
      </c>
      <c r="B1412" s="113">
        <v>989</v>
      </c>
      <c r="C1412" s="113">
        <v>1175</v>
      </c>
      <c r="D1412" s="11">
        <v>1047</v>
      </c>
      <c r="E1412" s="11">
        <v>357</v>
      </c>
      <c r="F1412" s="11">
        <v>42</v>
      </c>
      <c r="G1412" s="11">
        <v>3609</v>
      </c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</row>
    <row r="1413" spans="1:31" ht="14.4">
      <c r="A1413" s="111">
        <v>43867</v>
      </c>
      <c r="B1413" s="113">
        <v>993</v>
      </c>
      <c r="C1413" s="113">
        <v>1185</v>
      </c>
      <c r="D1413" s="11">
        <v>1051</v>
      </c>
      <c r="E1413" s="11">
        <v>360</v>
      </c>
      <c r="F1413" s="11">
        <v>42</v>
      </c>
      <c r="G1413" s="11">
        <v>3632</v>
      </c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</row>
    <row r="1414" spans="1:31" ht="14.4">
      <c r="A1414" s="111">
        <v>43868</v>
      </c>
      <c r="B1414" s="113">
        <v>1004</v>
      </c>
      <c r="C1414" s="113">
        <v>1171</v>
      </c>
      <c r="D1414" s="11">
        <v>1051</v>
      </c>
      <c r="E1414" s="11">
        <v>368</v>
      </c>
      <c r="F1414" s="11">
        <v>42</v>
      </c>
      <c r="G1414" s="11">
        <v>3636</v>
      </c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</row>
    <row r="1415" spans="1:31" ht="14.4">
      <c r="A1415" s="111">
        <v>43869</v>
      </c>
      <c r="B1415" s="113">
        <v>988</v>
      </c>
      <c r="C1415" s="113">
        <v>1164</v>
      </c>
      <c r="D1415" s="11">
        <v>1034</v>
      </c>
      <c r="E1415" s="11">
        <v>370</v>
      </c>
      <c r="F1415" s="11">
        <v>42</v>
      </c>
      <c r="G1415" s="11">
        <v>3596</v>
      </c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</row>
    <row r="1416" spans="1:31" ht="14.4">
      <c r="A1416" s="111">
        <v>43870</v>
      </c>
      <c r="B1416" s="113">
        <v>963</v>
      </c>
      <c r="C1416" s="113">
        <v>1116</v>
      </c>
      <c r="D1416" s="11">
        <v>958</v>
      </c>
      <c r="E1416" s="11">
        <v>363</v>
      </c>
      <c r="F1416" s="11">
        <v>39</v>
      </c>
      <c r="G1416" s="11">
        <v>3439</v>
      </c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</row>
    <row r="1417" spans="1:31" ht="14.4">
      <c r="A1417" s="111">
        <v>43871</v>
      </c>
      <c r="B1417" s="113">
        <v>984</v>
      </c>
      <c r="C1417" s="113">
        <v>1166</v>
      </c>
      <c r="D1417" s="11">
        <v>990</v>
      </c>
      <c r="E1417" s="11">
        <v>371</v>
      </c>
      <c r="F1417" s="11">
        <v>41</v>
      </c>
      <c r="G1417" s="11">
        <v>3552</v>
      </c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</row>
    <row r="1418" spans="1:31" ht="14.4">
      <c r="A1418" s="111">
        <v>43872</v>
      </c>
      <c r="B1418" s="113">
        <v>1004</v>
      </c>
      <c r="C1418" s="113">
        <v>1206</v>
      </c>
      <c r="D1418" s="11">
        <v>1022</v>
      </c>
      <c r="E1418" s="11">
        <v>372</v>
      </c>
      <c r="F1418" s="11">
        <v>42</v>
      </c>
      <c r="G1418" s="11">
        <v>3645</v>
      </c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</row>
    <row r="1419" spans="1:31" ht="14.4">
      <c r="A1419" s="111">
        <v>43873</v>
      </c>
      <c r="B1419" s="113">
        <v>1001</v>
      </c>
      <c r="C1419" s="113">
        <v>1216</v>
      </c>
      <c r="D1419" s="11">
        <v>1037</v>
      </c>
      <c r="E1419" s="11">
        <v>371</v>
      </c>
      <c r="F1419" s="11">
        <v>42</v>
      </c>
      <c r="G1419" s="11">
        <v>3666</v>
      </c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</row>
    <row r="1420" spans="1:31" ht="14.4">
      <c r="A1420" s="111">
        <v>43874</v>
      </c>
      <c r="B1420" s="113">
        <v>981</v>
      </c>
      <c r="C1420" s="113">
        <v>1226</v>
      </c>
      <c r="D1420" s="11">
        <v>1053</v>
      </c>
      <c r="E1420" s="11">
        <v>369</v>
      </c>
      <c r="F1420" s="11">
        <v>43</v>
      </c>
      <c r="G1420" s="11">
        <v>3671</v>
      </c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</row>
    <row r="1421" spans="1:31" ht="14.4">
      <c r="A1421" s="111">
        <v>43875</v>
      </c>
      <c r="B1421" s="113">
        <v>973</v>
      </c>
      <c r="C1421" s="113">
        <v>1225</v>
      </c>
      <c r="D1421" s="11">
        <v>1069</v>
      </c>
      <c r="E1421" s="11">
        <v>359</v>
      </c>
      <c r="F1421" s="11">
        <v>43</v>
      </c>
      <c r="G1421" s="11">
        <v>3669</v>
      </c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</row>
    <row r="1422" spans="1:31" ht="14.4">
      <c r="A1422" s="111">
        <v>43876</v>
      </c>
      <c r="B1422" s="113">
        <v>974</v>
      </c>
      <c r="C1422" s="113">
        <v>1221</v>
      </c>
      <c r="D1422" s="11">
        <v>1062</v>
      </c>
      <c r="E1422" s="11">
        <v>356</v>
      </c>
      <c r="F1422" s="11">
        <v>42</v>
      </c>
      <c r="G1422" s="11">
        <v>3655</v>
      </c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</row>
    <row r="1423" spans="1:31" ht="14.4">
      <c r="A1423" s="111">
        <v>43877</v>
      </c>
      <c r="B1423" s="113">
        <v>961</v>
      </c>
      <c r="C1423" s="113">
        <v>1191</v>
      </c>
      <c r="D1423" s="11">
        <v>1026</v>
      </c>
      <c r="E1423" s="11">
        <v>354</v>
      </c>
      <c r="F1423" s="11">
        <v>40</v>
      </c>
      <c r="G1423" s="11">
        <v>3571</v>
      </c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</row>
    <row r="1424" spans="1:31" ht="14.4">
      <c r="A1424" s="111">
        <v>43878</v>
      </c>
      <c r="B1424" s="113">
        <v>984</v>
      </c>
      <c r="C1424" s="113">
        <v>1239</v>
      </c>
      <c r="D1424" s="11">
        <v>1076</v>
      </c>
      <c r="E1424" s="11">
        <v>358</v>
      </c>
      <c r="F1424" s="11">
        <v>42</v>
      </c>
      <c r="G1424" s="11">
        <v>3699</v>
      </c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</row>
    <row r="1425" spans="1:31" ht="14.4">
      <c r="A1425" s="111">
        <v>43879</v>
      </c>
      <c r="B1425" s="113">
        <v>995</v>
      </c>
      <c r="C1425" s="113">
        <v>1253</v>
      </c>
      <c r="D1425" s="11">
        <v>1096</v>
      </c>
      <c r="E1425" s="11">
        <v>361</v>
      </c>
      <c r="F1425" s="11">
        <v>41</v>
      </c>
      <c r="G1425" s="11">
        <v>3745</v>
      </c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</row>
    <row r="1426" spans="1:31" ht="14.4">
      <c r="A1426" s="111">
        <v>43880</v>
      </c>
      <c r="B1426" s="132">
        <v>985</v>
      </c>
      <c r="C1426" s="132">
        <v>1261</v>
      </c>
      <c r="D1426" s="123">
        <v>1106</v>
      </c>
      <c r="E1426" s="123">
        <v>364</v>
      </c>
      <c r="F1426" s="123">
        <v>41</v>
      </c>
      <c r="G1426" s="123">
        <v>3757</v>
      </c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</row>
    <row r="1427" spans="1:31" ht="14.4">
      <c r="A1427" s="111">
        <v>43881</v>
      </c>
      <c r="B1427" s="113">
        <v>942</v>
      </c>
      <c r="C1427" s="113">
        <v>1272</v>
      </c>
      <c r="D1427" s="11">
        <v>1096</v>
      </c>
      <c r="E1427" s="11">
        <v>368</v>
      </c>
      <c r="F1427" s="11">
        <v>41</v>
      </c>
      <c r="G1427" s="11">
        <v>3718</v>
      </c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</row>
    <row r="1428" spans="1:31" ht="14.4">
      <c r="A1428" s="111">
        <v>43882</v>
      </c>
      <c r="B1428" s="113">
        <v>873</v>
      </c>
      <c r="C1428" s="113">
        <v>1225</v>
      </c>
      <c r="D1428" s="11">
        <v>1089</v>
      </c>
      <c r="E1428" s="11">
        <v>370</v>
      </c>
      <c r="F1428" s="11">
        <v>41</v>
      </c>
      <c r="G1428" s="11">
        <v>3599</v>
      </c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</row>
    <row r="1429" spans="1:31" ht="14.4">
      <c r="A1429" s="111">
        <v>43883</v>
      </c>
      <c r="B1429" s="113">
        <v>903</v>
      </c>
      <c r="C1429" s="113">
        <v>1230</v>
      </c>
      <c r="D1429" s="11">
        <v>1084</v>
      </c>
      <c r="E1429" s="11">
        <v>352</v>
      </c>
      <c r="F1429" s="11">
        <v>41</v>
      </c>
      <c r="G1429" s="11">
        <v>3609</v>
      </c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</row>
    <row r="1430" spans="1:31" ht="14.4">
      <c r="A1430" s="111">
        <v>43884</v>
      </c>
      <c r="B1430" s="113">
        <v>882</v>
      </c>
      <c r="C1430" s="113">
        <v>1203</v>
      </c>
      <c r="D1430" s="11">
        <v>1040</v>
      </c>
      <c r="E1430" s="11">
        <v>344</v>
      </c>
      <c r="F1430" s="11">
        <v>38</v>
      </c>
      <c r="G1430" s="11">
        <v>3506</v>
      </c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</row>
    <row r="1431" spans="1:31" ht="14.4">
      <c r="A1431" s="111">
        <v>43885</v>
      </c>
      <c r="B1431" s="113">
        <v>923</v>
      </c>
      <c r="C1431" s="113">
        <v>1227</v>
      </c>
      <c r="D1431" s="11">
        <v>1090</v>
      </c>
      <c r="E1431" s="11">
        <v>339</v>
      </c>
      <c r="F1431" s="11">
        <v>39</v>
      </c>
      <c r="G1431" s="11">
        <v>3617</v>
      </c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</row>
    <row r="1432" spans="1:31" ht="14.4">
      <c r="A1432" s="111">
        <v>43886</v>
      </c>
      <c r="B1432" s="113">
        <v>933</v>
      </c>
      <c r="C1432" s="113">
        <v>1214</v>
      </c>
      <c r="D1432" s="11">
        <v>1114</v>
      </c>
      <c r="E1432" s="11">
        <v>332</v>
      </c>
      <c r="F1432" s="11">
        <v>41</v>
      </c>
      <c r="G1432" s="11">
        <v>3634</v>
      </c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</row>
    <row r="1433" spans="1:31" ht="14.4">
      <c r="A1433" s="111">
        <v>43887</v>
      </c>
      <c r="B1433" s="113">
        <v>933</v>
      </c>
      <c r="C1433" s="113">
        <v>1209</v>
      </c>
      <c r="D1433" s="11">
        <v>1117</v>
      </c>
      <c r="E1433" s="11">
        <v>336</v>
      </c>
      <c r="F1433" s="11">
        <v>37</v>
      </c>
      <c r="G1433" s="11">
        <v>3632</v>
      </c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</row>
    <row r="1434" spans="1:31" ht="14.4">
      <c r="A1434" s="111">
        <v>43888</v>
      </c>
      <c r="B1434" s="113">
        <v>921</v>
      </c>
      <c r="C1434" s="113">
        <v>1209</v>
      </c>
      <c r="D1434" s="11">
        <v>1117</v>
      </c>
      <c r="E1434" s="11">
        <v>344</v>
      </c>
      <c r="F1434" s="11">
        <v>39</v>
      </c>
      <c r="G1434" s="11">
        <v>3630</v>
      </c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</row>
    <row r="1435" spans="1:31" ht="14.4">
      <c r="A1435" s="111">
        <v>43889</v>
      </c>
      <c r="B1435" s="113">
        <v>963</v>
      </c>
      <c r="C1435" s="113">
        <v>1116</v>
      </c>
      <c r="D1435" s="11">
        <v>958</v>
      </c>
      <c r="E1435" s="11">
        <v>363</v>
      </c>
      <c r="F1435" s="11">
        <v>39</v>
      </c>
      <c r="G1435" s="11">
        <v>3439</v>
      </c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</row>
    <row r="1436" spans="1:31" ht="14.4">
      <c r="A1436" s="111">
        <v>43890</v>
      </c>
      <c r="B1436" s="113">
        <v>858</v>
      </c>
      <c r="C1436" s="113">
        <v>1224</v>
      </c>
      <c r="D1436" s="11">
        <v>1118</v>
      </c>
      <c r="E1436" s="11">
        <v>347</v>
      </c>
      <c r="F1436" s="11">
        <v>41</v>
      </c>
      <c r="G1436" s="11">
        <v>3587</v>
      </c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</row>
    <row r="1437" spans="1:31" ht="14.4">
      <c r="A1437" s="111">
        <v>43891</v>
      </c>
      <c r="B1437" s="113">
        <v>802</v>
      </c>
      <c r="C1437" s="113">
        <v>1152</v>
      </c>
      <c r="D1437" s="11">
        <v>1048</v>
      </c>
      <c r="E1437" s="11">
        <v>337</v>
      </c>
      <c r="F1437" s="11">
        <v>38</v>
      </c>
      <c r="G1437" s="11">
        <v>3378</v>
      </c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</row>
    <row r="1438" spans="1:31" ht="14.4">
      <c r="A1438" s="111">
        <v>43892</v>
      </c>
      <c r="B1438" s="113">
        <v>882</v>
      </c>
      <c r="C1438" s="113">
        <v>1199</v>
      </c>
      <c r="D1438" s="11">
        <v>1090</v>
      </c>
      <c r="E1438" s="11">
        <v>354</v>
      </c>
      <c r="F1438" s="11">
        <v>40</v>
      </c>
      <c r="G1438" s="11">
        <v>3565</v>
      </c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</row>
    <row r="1439" spans="1:31" ht="14.4">
      <c r="A1439" s="111">
        <v>43893</v>
      </c>
      <c r="B1439" s="113">
        <v>914</v>
      </c>
      <c r="C1439" s="113">
        <v>1219</v>
      </c>
      <c r="D1439" s="11">
        <v>1117</v>
      </c>
      <c r="E1439" s="11">
        <v>347</v>
      </c>
      <c r="F1439" s="11">
        <v>38</v>
      </c>
      <c r="G1439" s="11">
        <v>3635</v>
      </c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</row>
    <row r="1440" spans="1:31" ht="14.4">
      <c r="A1440" s="111">
        <v>43894</v>
      </c>
      <c r="B1440" s="113">
        <v>880</v>
      </c>
      <c r="C1440" s="113">
        <v>1208</v>
      </c>
      <c r="D1440" s="11">
        <v>1125</v>
      </c>
      <c r="E1440" s="11">
        <v>338</v>
      </c>
      <c r="F1440" s="11">
        <v>39</v>
      </c>
      <c r="G1440" s="11">
        <v>3591</v>
      </c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</row>
    <row r="1441" spans="1:31" ht="14.4">
      <c r="A1441" s="111">
        <v>43895</v>
      </c>
      <c r="B1441" s="113">
        <v>821</v>
      </c>
      <c r="C1441" s="113">
        <v>1209</v>
      </c>
      <c r="D1441" s="11">
        <v>1122</v>
      </c>
      <c r="E1441" s="11">
        <v>341</v>
      </c>
      <c r="F1441" s="11">
        <v>40</v>
      </c>
      <c r="G1441" s="11">
        <v>3533</v>
      </c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</row>
    <row r="1442" spans="1:31" ht="14.4">
      <c r="A1442" s="111">
        <v>43896</v>
      </c>
      <c r="B1442" s="113">
        <v>719</v>
      </c>
      <c r="C1442" s="113">
        <v>1182</v>
      </c>
      <c r="D1442" s="11">
        <v>1115</v>
      </c>
      <c r="E1442" s="11">
        <v>331</v>
      </c>
      <c r="F1442" s="11">
        <v>40</v>
      </c>
      <c r="G1442" s="11">
        <v>3387</v>
      </c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</row>
    <row r="1443" spans="1:31" ht="14.4">
      <c r="A1443" s="111">
        <v>43897</v>
      </c>
      <c r="B1443" s="113">
        <v>787</v>
      </c>
      <c r="C1443" s="113">
        <v>1166</v>
      </c>
      <c r="D1443" s="11">
        <v>1091</v>
      </c>
      <c r="E1443" s="11">
        <v>325</v>
      </c>
      <c r="F1443" s="11">
        <v>40</v>
      </c>
      <c r="G1443" s="11">
        <v>3410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</row>
    <row r="1444" spans="1:31" ht="14.4">
      <c r="A1444" s="111">
        <v>43898</v>
      </c>
      <c r="B1444" s="113">
        <v>790</v>
      </c>
      <c r="C1444" s="113">
        <v>1150</v>
      </c>
      <c r="D1444" s="11">
        <v>1037</v>
      </c>
      <c r="E1444" s="11">
        <v>332</v>
      </c>
      <c r="F1444" s="11">
        <v>39</v>
      </c>
      <c r="G1444" s="11">
        <v>3349</v>
      </c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</row>
    <row r="1445" spans="1:31" ht="14.4">
      <c r="A1445" s="111">
        <v>43899</v>
      </c>
      <c r="B1445" s="113">
        <v>778</v>
      </c>
      <c r="C1445" s="113">
        <v>1159</v>
      </c>
      <c r="D1445" s="11">
        <v>1078</v>
      </c>
      <c r="E1445" s="11">
        <v>327</v>
      </c>
      <c r="F1445" s="11">
        <v>41</v>
      </c>
      <c r="G1445" s="11">
        <v>3383</v>
      </c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</row>
    <row r="1446" spans="1:31" ht="14.4">
      <c r="A1446" s="111">
        <v>43900</v>
      </c>
      <c r="B1446" s="113">
        <v>675</v>
      </c>
      <c r="C1446" s="113">
        <v>980</v>
      </c>
      <c r="D1446" s="11">
        <v>1075</v>
      </c>
      <c r="E1446" s="11">
        <v>316</v>
      </c>
      <c r="F1446" s="11">
        <v>38</v>
      </c>
      <c r="G1446" s="11">
        <v>3084</v>
      </c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</row>
    <row r="1447" spans="1:31" ht="14.4">
      <c r="A1447" s="111">
        <v>43901</v>
      </c>
      <c r="B1447" s="113">
        <v>684</v>
      </c>
      <c r="C1447" s="113">
        <v>1054</v>
      </c>
      <c r="D1447" s="11">
        <v>1106</v>
      </c>
      <c r="E1447" s="11">
        <v>334</v>
      </c>
      <c r="F1447" s="11">
        <v>39</v>
      </c>
      <c r="G1447" s="11">
        <v>3217</v>
      </c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</row>
    <row r="1448" spans="1:31" ht="14.4">
      <c r="A1448" s="111">
        <v>43902</v>
      </c>
      <c r="B1448" s="113">
        <v>748</v>
      </c>
      <c r="C1448" s="113">
        <v>1130</v>
      </c>
      <c r="D1448" s="11">
        <v>1123</v>
      </c>
      <c r="E1448" s="11">
        <v>349</v>
      </c>
      <c r="F1448" s="11">
        <v>41</v>
      </c>
      <c r="G1448" s="11">
        <v>3391</v>
      </c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</row>
    <row r="1449" spans="1:31" ht="14.4">
      <c r="A1449" s="111">
        <v>43903</v>
      </c>
      <c r="B1449" s="113">
        <v>772</v>
      </c>
      <c r="C1449" s="113">
        <v>1136</v>
      </c>
      <c r="D1449" s="11">
        <v>1125</v>
      </c>
      <c r="E1449" s="11">
        <v>359</v>
      </c>
      <c r="F1449" s="11">
        <v>42</v>
      </c>
      <c r="G1449" s="11">
        <v>3434</v>
      </c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</row>
    <row r="1450" spans="1:31" ht="14.4">
      <c r="A1450" s="111">
        <v>43904</v>
      </c>
      <c r="B1450" s="132">
        <v>791</v>
      </c>
      <c r="C1450" s="132">
        <v>1127</v>
      </c>
      <c r="D1450" s="123">
        <v>1117</v>
      </c>
      <c r="E1450" s="123">
        <v>337</v>
      </c>
      <c r="F1450" s="123">
        <v>41</v>
      </c>
      <c r="G1450" s="123">
        <v>3413</v>
      </c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</row>
    <row r="1451" spans="1:31" ht="14.4">
      <c r="A1451" s="111">
        <v>43905</v>
      </c>
      <c r="B1451" s="113">
        <v>763</v>
      </c>
      <c r="C1451" s="113">
        <v>1108</v>
      </c>
      <c r="D1451" s="11">
        <v>1064</v>
      </c>
      <c r="E1451" s="11">
        <v>340</v>
      </c>
      <c r="F1451" s="11">
        <v>40</v>
      </c>
      <c r="G1451" s="11">
        <v>3316</v>
      </c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</row>
    <row r="1452" spans="1:31" ht="14.4">
      <c r="A1452" s="111">
        <v>43906</v>
      </c>
      <c r="B1452" s="113">
        <v>802</v>
      </c>
      <c r="C1452" s="113">
        <v>1156</v>
      </c>
      <c r="D1452" s="11">
        <v>1127</v>
      </c>
      <c r="E1452" s="11">
        <v>369</v>
      </c>
      <c r="F1452" s="11">
        <v>41</v>
      </c>
      <c r="G1452" s="11">
        <v>3494</v>
      </c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</row>
    <row r="1453" spans="1:31" ht="14.4">
      <c r="A1453" s="111">
        <v>43907</v>
      </c>
      <c r="B1453" s="113">
        <v>827</v>
      </c>
      <c r="C1453" s="113">
        <v>1187</v>
      </c>
      <c r="D1453" s="11">
        <v>1148</v>
      </c>
      <c r="E1453" s="11">
        <v>383</v>
      </c>
      <c r="F1453" s="11">
        <v>42</v>
      </c>
      <c r="G1453" s="11">
        <v>3586</v>
      </c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</row>
    <row r="1454" spans="1:31" ht="14.4">
      <c r="A1454" s="111">
        <v>43908</v>
      </c>
      <c r="B1454" s="113">
        <v>851</v>
      </c>
      <c r="C1454" s="113">
        <v>1170</v>
      </c>
      <c r="D1454" s="11">
        <v>1157</v>
      </c>
      <c r="E1454" s="11">
        <v>385</v>
      </c>
      <c r="F1454" s="11">
        <v>42</v>
      </c>
      <c r="G1454" s="11">
        <v>3605</v>
      </c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</row>
    <row r="1455" spans="1:31" ht="14.4">
      <c r="A1455" s="111">
        <v>43909</v>
      </c>
      <c r="B1455" s="113">
        <v>860</v>
      </c>
      <c r="C1455" s="113">
        <v>1171</v>
      </c>
      <c r="D1455" s="11">
        <v>1147</v>
      </c>
      <c r="E1455" s="11">
        <v>373</v>
      </c>
      <c r="F1455" s="11">
        <v>42</v>
      </c>
      <c r="G1455" s="11">
        <v>3594</v>
      </c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</row>
    <row r="1456" spans="1:31" ht="14.4">
      <c r="A1456" s="111">
        <v>43910</v>
      </c>
      <c r="B1456" s="113">
        <v>866</v>
      </c>
      <c r="C1456" s="113">
        <v>1161</v>
      </c>
      <c r="D1456" s="11">
        <v>1128</v>
      </c>
      <c r="E1456" s="11">
        <v>367</v>
      </c>
      <c r="F1456" s="11">
        <v>43</v>
      </c>
      <c r="G1456" s="11">
        <v>3565</v>
      </c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</row>
    <row r="1457" spans="1:31" ht="14.4">
      <c r="A1457" s="111">
        <v>43911</v>
      </c>
      <c r="B1457" s="113">
        <v>843</v>
      </c>
      <c r="C1457" s="113">
        <v>1143</v>
      </c>
      <c r="D1457" s="11">
        <v>1104</v>
      </c>
      <c r="E1457" s="11">
        <v>362</v>
      </c>
      <c r="F1457" s="11">
        <v>43</v>
      </c>
      <c r="G1457" s="11">
        <v>3495</v>
      </c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</row>
    <row r="1458" spans="1:31" ht="14.4">
      <c r="A1458" s="111">
        <v>43912</v>
      </c>
      <c r="B1458" s="113">
        <v>734</v>
      </c>
      <c r="C1458" s="113">
        <v>971</v>
      </c>
      <c r="D1458" s="11">
        <v>975</v>
      </c>
      <c r="E1458" s="11">
        <v>315</v>
      </c>
      <c r="F1458" s="11">
        <v>36</v>
      </c>
      <c r="G1458" s="11">
        <v>3030</v>
      </c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</row>
    <row r="1459" spans="1:31" ht="14.4">
      <c r="A1459" s="111">
        <v>43913</v>
      </c>
      <c r="B1459" s="113">
        <v>724</v>
      </c>
      <c r="C1459" s="113">
        <v>996</v>
      </c>
      <c r="D1459" s="11">
        <v>1030</v>
      </c>
      <c r="E1459" s="11">
        <v>325</v>
      </c>
      <c r="F1459" s="11">
        <v>39</v>
      </c>
      <c r="G1459" s="11">
        <v>3113</v>
      </c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</row>
    <row r="1460" spans="1:31" ht="14.4">
      <c r="A1460" s="111">
        <v>43914</v>
      </c>
      <c r="B1460" s="113">
        <v>695</v>
      </c>
      <c r="C1460" s="113">
        <v>944</v>
      </c>
      <c r="D1460" s="11">
        <v>983</v>
      </c>
      <c r="E1460" s="11">
        <v>314</v>
      </c>
      <c r="F1460" s="11">
        <v>39</v>
      </c>
      <c r="G1460" s="11">
        <v>2975</v>
      </c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</row>
    <row r="1461" spans="1:31" ht="14.4">
      <c r="A1461" s="111">
        <v>43915</v>
      </c>
      <c r="B1461" s="113">
        <v>665</v>
      </c>
      <c r="C1461" s="113">
        <v>844</v>
      </c>
      <c r="D1461" s="11">
        <v>911</v>
      </c>
      <c r="E1461" s="11">
        <v>320</v>
      </c>
      <c r="F1461" s="11">
        <v>36</v>
      </c>
      <c r="G1461" s="11">
        <v>2777</v>
      </c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</row>
    <row r="1462" spans="1:31" ht="14.4">
      <c r="A1462" s="111">
        <v>43916</v>
      </c>
      <c r="B1462" s="113">
        <v>628</v>
      </c>
      <c r="C1462" s="113">
        <v>771</v>
      </c>
      <c r="D1462" s="11">
        <v>891</v>
      </c>
      <c r="E1462" s="11">
        <v>327</v>
      </c>
      <c r="F1462" s="11">
        <v>35</v>
      </c>
      <c r="G1462" s="11">
        <v>2652</v>
      </c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</row>
    <row r="1463" spans="1:31" ht="14.4">
      <c r="A1463" s="111">
        <v>43917</v>
      </c>
      <c r="B1463" s="113">
        <v>566</v>
      </c>
      <c r="C1463" s="113">
        <v>761</v>
      </c>
      <c r="D1463" s="11">
        <v>896</v>
      </c>
      <c r="E1463" s="11">
        <v>333</v>
      </c>
      <c r="F1463" s="11">
        <v>36</v>
      </c>
      <c r="G1463" s="11">
        <v>2592</v>
      </c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</row>
    <row r="1464" spans="1:31" ht="14.4">
      <c r="A1464" s="111">
        <v>43918</v>
      </c>
      <c r="B1464" s="113">
        <v>579</v>
      </c>
      <c r="C1464" s="113">
        <v>781</v>
      </c>
      <c r="D1464" s="11">
        <v>900</v>
      </c>
      <c r="E1464" s="11">
        <v>333</v>
      </c>
      <c r="F1464" s="11">
        <v>36</v>
      </c>
      <c r="G1464" s="11">
        <v>2629</v>
      </c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</row>
    <row r="1465" spans="1:31" ht="14.4">
      <c r="A1465" s="111">
        <v>43919</v>
      </c>
      <c r="B1465" s="113">
        <v>598</v>
      </c>
      <c r="C1465" s="113">
        <v>785</v>
      </c>
      <c r="D1465" s="11">
        <v>897</v>
      </c>
      <c r="E1465" s="11">
        <v>325</v>
      </c>
      <c r="F1465" s="11">
        <v>35</v>
      </c>
      <c r="G1465" s="11">
        <v>2640</v>
      </c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</row>
    <row r="1466" spans="1:31" ht="14.4">
      <c r="A1466" s="111">
        <v>43920</v>
      </c>
      <c r="B1466" s="113">
        <v>610</v>
      </c>
      <c r="C1466" s="113">
        <v>791</v>
      </c>
      <c r="D1466" s="11">
        <v>902</v>
      </c>
      <c r="E1466" s="11">
        <v>326</v>
      </c>
      <c r="F1466" s="11">
        <v>36</v>
      </c>
      <c r="G1466" s="11">
        <v>2665</v>
      </c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</row>
    <row r="1467" spans="1:31" ht="14.4">
      <c r="A1467" s="111">
        <v>43921</v>
      </c>
      <c r="B1467" s="113">
        <v>623</v>
      </c>
      <c r="C1467" s="113">
        <v>802</v>
      </c>
      <c r="D1467" s="11">
        <v>910</v>
      </c>
      <c r="E1467" s="11">
        <v>334</v>
      </c>
      <c r="F1467" s="11">
        <v>36</v>
      </c>
      <c r="G1467" s="11">
        <v>2705</v>
      </c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</row>
    <row r="1468" spans="1:31" ht="14.4">
      <c r="A1468" s="111">
        <v>43922</v>
      </c>
      <c r="B1468" s="113">
        <v>638</v>
      </c>
      <c r="C1468" s="113">
        <v>822</v>
      </c>
      <c r="D1468" s="11">
        <v>903</v>
      </c>
      <c r="E1468" s="11">
        <v>333</v>
      </c>
      <c r="F1468" s="11">
        <v>35</v>
      </c>
      <c r="G1468" s="11">
        <v>2731</v>
      </c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</row>
    <row r="1469" spans="1:31" ht="14.4">
      <c r="A1469" s="111">
        <v>43923</v>
      </c>
      <c r="B1469" s="113">
        <v>653</v>
      </c>
      <c r="C1469" s="113">
        <v>846</v>
      </c>
      <c r="D1469" s="11">
        <v>917</v>
      </c>
      <c r="E1469" s="11">
        <v>337</v>
      </c>
      <c r="F1469" s="11">
        <v>34</v>
      </c>
      <c r="G1469" s="11">
        <v>2787</v>
      </c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</row>
    <row r="1470" spans="1:31" ht="14.4">
      <c r="A1470" s="111">
        <v>43924</v>
      </c>
      <c r="B1470" s="113">
        <v>654</v>
      </c>
      <c r="C1470" s="113">
        <v>858</v>
      </c>
      <c r="D1470" s="11">
        <v>911</v>
      </c>
      <c r="E1470" s="11">
        <v>338</v>
      </c>
      <c r="F1470" s="11">
        <v>33</v>
      </c>
      <c r="G1470" s="11">
        <v>2794</v>
      </c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</row>
    <row r="1471" spans="1:31" ht="14.4">
      <c r="A1471" s="111">
        <v>43925</v>
      </c>
      <c r="B1471" s="113">
        <v>651</v>
      </c>
      <c r="C1471" s="113">
        <v>858</v>
      </c>
      <c r="D1471" s="11">
        <v>908</v>
      </c>
      <c r="E1471" s="11">
        <v>340</v>
      </c>
      <c r="F1471" s="11">
        <v>34</v>
      </c>
      <c r="G1471" s="11">
        <v>2791</v>
      </c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</row>
    <row r="1472" spans="1:31" ht="14.4">
      <c r="A1472" s="111">
        <v>43926</v>
      </c>
      <c r="B1472" s="113">
        <v>649</v>
      </c>
      <c r="C1472" s="113">
        <v>853</v>
      </c>
      <c r="D1472" s="11">
        <v>880</v>
      </c>
      <c r="E1472" s="11">
        <v>337</v>
      </c>
      <c r="F1472" s="11">
        <v>33</v>
      </c>
      <c r="G1472" s="11">
        <v>2752</v>
      </c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</row>
    <row r="1473" spans="1:31" ht="14.4">
      <c r="A1473" s="111">
        <v>43927</v>
      </c>
      <c r="B1473" s="113">
        <v>662</v>
      </c>
      <c r="C1473" s="113">
        <v>869</v>
      </c>
      <c r="D1473" s="11">
        <v>860</v>
      </c>
      <c r="E1473" s="11">
        <v>331</v>
      </c>
      <c r="F1473" s="11">
        <v>35</v>
      </c>
      <c r="G1473" s="11">
        <v>2757</v>
      </c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</row>
    <row r="1474" spans="1:31" ht="14.4">
      <c r="A1474" s="111">
        <v>43928</v>
      </c>
      <c r="B1474" s="113">
        <v>665</v>
      </c>
      <c r="C1474" s="113">
        <v>879</v>
      </c>
      <c r="D1474" s="11">
        <v>809</v>
      </c>
      <c r="E1474" s="11">
        <v>339</v>
      </c>
      <c r="F1474" s="11">
        <v>35</v>
      </c>
      <c r="G1474" s="11">
        <v>2727</v>
      </c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</row>
    <row r="1475" spans="1:31" ht="14.4">
      <c r="A1475" s="111">
        <v>43929</v>
      </c>
      <c r="B1475" s="113">
        <v>665</v>
      </c>
      <c r="C1475" s="113">
        <v>872</v>
      </c>
      <c r="D1475" s="11">
        <v>815</v>
      </c>
      <c r="E1475" s="11">
        <v>329</v>
      </c>
      <c r="F1475" s="11">
        <v>36</v>
      </c>
      <c r="G1475" s="11">
        <v>2717</v>
      </c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</row>
    <row r="1476" spans="1:31" ht="14.4">
      <c r="A1476" s="111">
        <v>43930</v>
      </c>
      <c r="B1476" s="113">
        <v>674</v>
      </c>
      <c r="C1476" s="113">
        <v>888</v>
      </c>
      <c r="D1476" s="11">
        <v>778</v>
      </c>
      <c r="E1476" s="11">
        <v>321</v>
      </c>
      <c r="F1476" s="11">
        <v>33</v>
      </c>
      <c r="G1476" s="11">
        <v>2695</v>
      </c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</row>
    <row r="1477" spans="1:31" ht="14.4">
      <c r="A1477" s="111">
        <v>43931</v>
      </c>
      <c r="B1477" s="113">
        <v>694</v>
      </c>
      <c r="C1477" s="113">
        <v>890</v>
      </c>
      <c r="D1477" s="11">
        <v>765</v>
      </c>
      <c r="E1477" s="11">
        <v>343</v>
      </c>
      <c r="F1477" s="11">
        <v>27</v>
      </c>
      <c r="G1477" s="11">
        <v>2717</v>
      </c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</row>
    <row r="1478" spans="1:31" ht="14.4">
      <c r="A1478" s="111">
        <v>43932</v>
      </c>
      <c r="B1478" s="113">
        <v>710</v>
      </c>
      <c r="C1478" s="113">
        <v>899</v>
      </c>
      <c r="D1478" s="11">
        <v>809</v>
      </c>
      <c r="E1478" s="11">
        <v>351</v>
      </c>
      <c r="F1478" s="11">
        <v>32</v>
      </c>
      <c r="G1478" s="11">
        <v>2800</v>
      </c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</row>
    <row r="1479" spans="1:31" ht="14.4">
      <c r="A1479" s="111">
        <v>43933</v>
      </c>
      <c r="B1479" s="113">
        <v>716</v>
      </c>
      <c r="C1479" s="113">
        <v>909</v>
      </c>
      <c r="D1479" s="11">
        <v>822</v>
      </c>
      <c r="E1479" s="11">
        <v>338</v>
      </c>
      <c r="F1479" s="11">
        <v>34</v>
      </c>
      <c r="G1479" s="11">
        <v>2819</v>
      </c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</row>
    <row r="1480" spans="1:31" ht="14.4">
      <c r="A1480" s="111">
        <v>43934</v>
      </c>
      <c r="B1480" s="113">
        <v>744</v>
      </c>
      <c r="C1480" s="113">
        <v>924</v>
      </c>
      <c r="D1480" s="11">
        <v>844</v>
      </c>
      <c r="E1480" s="11">
        <v>364</v>
      </c>
      <c r="F1480" s="11">
        <v>37</v>
      </c>
      <c r="G1480" s="11">
        <v>2913</v>
      </c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</row>
    <row r="1481" spans="1:31" ht="14.4">
      <c r="A1481" s="111">
        <v>43935</v>
      </c>
      <c r="B1481" s="113">
        <v>776</v>
      </c>
      <c r="C1481" s="113">
        <v>928</v>
      </c>
      <c r="D1481" s="11">
        <v>856</v>
      </c>
      <c r="E1481" s="11">
        <v>379</v>
      </c>
      <c r="F1481" s="11">
        <v>38</v>
      </c>
      <c r="G1481" s="11">
        <v>2977</v>
      </c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</row>
    <row r="1482" spans="1:31" ht="14.4">
      <c r="A1482" s="111">
        <v>43936</v>
      </c>
      <c r="B1482" s="113">
        <v>777</v>
      </c>
      <c r="C1482" s="113">
        <v>929</v>
      </c>
      <c r="D1482" s="11">
        <v>863</v>
      </c>
      <c r="E1482" s="11">
        <v>340</v>
      </c>
      <c r="F1482" s="11">
        <v>29</v>
      </c>
      <c r="G1482" s="11">
        <v>2938</v>
      </c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</row>
    <row r="1483" spans="1:31" ht="14.4">
      <c r="A1483" s="111">
        <v>43937</v>
      </c>
      <c r="B1483" s="113">
        <v>786</v>
      </c>
      <c r="C1483" s="113">
        <v>942</v>
      </c>
      <c r="D1483" s="11">
        <v>870</v>
      </c>
      <c r="E1483" s="11">
        <v>342</v>
      </c>
      <c r="F1483" s="11">
        <v>29</v>
      </c>
      <c r="G1483" s="11">
        <v>2969</v>
      </c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</row>
    <row r="1484" spans="1:31" ht="14.4">
      <c r="A1484" s="111">
        <v>43938</v>
      </c>
      <c r="B1484" s="113">
        <v>777</v>
      </c>
      <c r="C1484" s="113">
        <v>957</v>
      </c>
      <c r="D1484" s="11">
        <v>875</v>
      </c>
      <c r="E1484" s="11">
        <v>348</v>
      </c>
      <c r="F1484" s="11">
        <v>29</v>
      </c>
      <c r="G1484" s="11">
        <v>2986</v>
      </c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</row>
    <row r="1485" spans="1:31" ht="14.4">
      <c r="A1485" s="111">
        <v>43939</v>
      </c>
      <c r="B1485" s="11">
        <v>743</v>
      </c>
      <c r="C1485" s="11">
        <v>940</v>
      </c>
      <c r="D1485" s="11">
        <v>865</v>
      </c>
      <c r="E1485" s="11">
        <v>333</v>
      </c>
      <c r="F1485" s="11">
        <v>28</v>
      </c>
      <c r="G1485" s="11">
        <v>2908</v>
      </c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</row>
    <row r="1486" spans="1:31" ht="14.4">
      <c r="A1486" s="111">
        <v>43940</v>
      </c>
      <c r="B1486" s="113">
        <v>757</v>
      </c>
      <c r="C1486" s="113">
        <v>912</v>
      </c>
      <c r="D1486" s="11">
        <v>838</v>
      </c>
      <c r="E1486" s="11">
        <v>325</v>
      </c>
      <c r="F1486" s="11">
        <v>30</v>
      </c>
      <c r="G1486" s="11">
        <v>2862</v>
      </c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</row>
    <row r="1487" spans="1:31" ht="14.4">
      <c r="A1487" s="111">
        <v>43941</v>
      </c>
      <c r="B1487" s="113">
        <v>728</v>
      </c>
      <c r="C1487" s="113">
        <v>929</v>
      </c>
      <c r="D1487" s="11">
        <v>856</v>
      </c>
      <c r="E1487" s="11">
        <v>321</v>
      </c>
      <c r="F1487" s="11">
        <v>30</v>
      </c>
      <c r="G1487" s="11">
        <v>2864</v>
      </c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</row>
    <row r="1488" spans="1:31" ht="14.4">
      <c r="A1488" s="111">
        <v>43942</v>
      </c>
      <c r="B1488" s="113">
        <v>712</v>
      </c>
      <c r="C1488" s="113">
        <v>939</v>
      </c>
      <c r="D1488" s="11">
        <v>851</v>
      </c>
      <c r="E1488" s="11">
        <v>259</v>
      </c>
      <c r="F1488" s="11">
        <v>28</v>
      </c>
      <c r="G1488" s="11">
        <v>2789</v>
      </c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</row>
    <row r="1489" spans="1:31" ht="14.4">
      <c r="A1489" s="111">
        <v>43943</v>
      </c>
      <c r="B1489" s="113">
        <v>770</v>
      </c>
      <c r="C1489" s="113">
        <v>962</v>
      </c>
      <c r="D1489" s="11">
        <v>857</v>
      </c>
      <c r="E1489" s="11">
        <v>283</v>
      </c>
      <c r="F1489" s="11">
        <v>29</v>
      </c>
      <c r="G1489" s="11">
        <v>2900</v>
      </c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</row>
    <row r="1490" spans="1:31" ht="14.4">
      <c r="A1490" s="111">
        <v>43944</v>
      </c>
      <c r="B1490" s="113">
        <v>772</v>
      </c>
      <c r="C1490" s="113">
        <v>967</v>
      </c>
      <c r="D1490" s="11">
        <v>859</v>
      </c>
      <c r="E1490" s="11">
        <v>292</v>
      </c>
      <c r="F1490" s="11">
        <v>31</v>
      </c>
      <c r="G1490" s="11">
        <v>2920</v>
      </c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</row>
    <row r="1491" spans="1:31" ht="14.4">
      <c r="A1491" s="111">
        <v>43945</v>
      </c>
      <c r="B1491" s="113">
        <v>793</v>
      </c>
      <c r="C1491" s="113">
        <v>973</v>
      </c>
      <c r="D1491" s="11">
        <v>845</v>
      </c>
      <c r="E1491" s="11">
        <v>276</v>
      </c>
      <c r="F1491" s="11">
        <v>30</v>
      </c>
      <c r="G1491" s="11">
        <v>2917</v>
      </c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</row>
    <row r="1492" spans="1:31" ht="14.4">
      <c r="A1492" s="111">
        <v>43946</v>
      </c>
      <c r="B1492" s="113">
        <v>798</v>
      </c>
      <c r="C1492" s="113">
        <v>953</v>
      </c>
      <c r="D1492" s="11">
        <v>833</v>
      </c>
      <c r="E1492" s="11">
        <v>280</v>
      </c>
      <c r="F1492" s="11">
        <v>31</v>
      </c>
      <c r="G1492" s="11">
        <v>2895</v>
      </c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</row>
    <row r="1493" spans="1:31" ht="14.4">
      <c r="A1493" s="111">
        <v>43947</v>
      </c>
      <c r="B1493" s="113">
        <v>709</v>
      </c>
      <c r="C1493" s="113">
        <v>943</v>
      </c>
      <c r="D1493" s="11">
        <v>782</v>
      </c>
      <c r="E1493" s="11">
        <v>275</v>
      </c>
      <c r="F1493" s="11">
        <v>33</v>
      </c>
      <c r="G1493" s="11">
        <v>2742</v>
      </c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</row>
    <row r="1494" spans="1:31" ht="14.4">
      <c r="A1494" s="111">
        <v>43948</v>
      </c>
      <c r="B1494" s="113">
        <v>684</v>
      </c>
      <c r="C1494" s="113">
        <v>944</v>
      </c>
      <c r="D1494" s="11">
        <v>792</v>
      </c>
      <c r="E1494" s="11">
        <v>285</v>
      </c>
      <c r="F1494" s="11">
        <v>35</v>
      </c>
      <c r="G1494" s="11">
        <v>2739</v>
      </c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</row>
    <row r="1495" spans="1:31" ht="14.4">
      <c r="A1495" s="111">
        <v>43949</v>
      </c>
      <c r="B1495" s="113">
        <v>751</v>
      </c>
      <c r="C1495" s="113">
        <v>968</v>
      </c>
      <c r="D1495" s="11">
        <v>804</v>
      </c>
      <c r="E1495" s="11">
        <v>276</v>
      </c>
      <c r="F1495" s="11">
        <v>35</v>
      </c>
      <c r="G1495" s="11">
        <v>2835</v>
      </c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</row>
    <row r="1496" spans="1:31" ht="14.4">
      <c r="A1496" s="111">
        <v>43950</v>
      </c>
      <c r="B1496" s="113">
        <v>810</v>
      </c>
      <c r="C1496" s="113">
        <v>978</v>
      </c>
      <c r="D1496" s="11">
        <v>749</v>
      </c>
      <c r="E1496" s="11">
        <v>290</v>
      </c>
      <c r="F1496" s="11">
        <v>34</v>
      </c>
      <c r="G1496" s="11">
        <v>2861</v>
      </c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</row>
    <row r="1497" spans="1:31" ht="14.4">
      <c r="A1497" s="111">
        <v>43951</v>
      </c>
      <c r="B1497" s="113">
        <v>839</v>
      </c>
      <c r="C1497" s="113">
        <v>982</v>
      </c>
      <c r="D1497" s="11">
        <v>783</v>
      </c>
      <c r="E1497" s="11">
        <v>314</v>
      </c>
      <c r="F1497" s="11">
        <v>36</v>
      </c>
      <c r="G1497" s="11">
        <v>2955</v>
      </c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</row>
    <row r="1498" spans="1:31" ht="14.4">
      <c r="A1498" s="111">
        <v>43952</v>
      </c>
      <c r="B1498" s="113">
        <v>842</v>
      </c>
      <c r="C1498" s="113">
        <v>972</v>
      </c>
      <c r="D1498" s="11">
        <v>783</v>
      </c>
      <c r="E1498" s="11">
        <v>294</v>
      </c>
      <c r="F1498" s="11">
        <v>37</v>
      </c>
      <c r="G1498" s="11">
        <v>2928</v>
      </c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</row>
    <row r="1499" spans="1:31" ht="14.4">
      <c r="A1499" s="111">
        <v>43953</v>
      </c>
      <c r="B1499" s="113">
        <v>865</v>
      </c>
      <c r="C1499" s="113">
        <v>996</v>
      </c>
      <c r="D1499" s="11">
        <v>805</v>
      </c>
      <c r="E1499" s="11">
        <v>295</v>
      </c>
      <c r="F1499" s="11">
        <v>37</v>
      </c>
      <c r="G1499" s="11">
        <v>2997</v>
      </c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</row>
    <row r="1500" spans="1:31" ht="14.4">
      <c r="A1500" s="111">
        <v>43954</v>
      </c>
      <c r="B1500" s="113">
        <v>791</v>
      </c>
      <c r="C1500" s="113">
        <v>995</v>
      </c>
      <c r="D1500" s="11">
        <v>814</v>
      </c>
      <c r="E1500" s="11">
        <v>325</v>
      </c>
      <c r="F1500" s="11">
        <v>37</v>
      </c>
      <c r="G1500" s="11">
        <v>2961</v>
      </c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</row>
    <row r="1501" spans="1:31" ht="14.4">
      <c r="A1501" s="111">
        <v>43955</v>
      </c>
      <c r="B1501" s="113">
        <v>776</v>
      </c>
      <c r="C1501" s="113">
        <v>986</v>
      </c>
      <c r="D1501" s="11">
        <v>852</v>
      </c>
      <c r="E1501" s="11">
        <v>346</v>
      </c>
      <c r="F1501" s="11">
        <v>40</v>
      </c>
      <c r="G1501" s="11">
        <v>3000</v>
      </c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</row>
    <row r="1502" spans="1:31" ht="14.4">
      <c r="A1502" s="111">
        <v>43956</v>
      </c>
      <c r="B1502" s="113">
        <v>808</v>
      </c>
      <c r="C1502" s="113">
        <v>987</v>
      </c>
      <c r="D1502" s="11">
        <v>872</v>
      </c>
      <c r="E1502" s="11">
        <v>344</v>
      </c>
      <c r="F1502" s="11">
        <v>37</v>
      </c>
      <c r="G1502" s="11">
        <v>3050</v>
      </c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</row>
    <row r="1503" spans="1:31" ht="14.4">
      <c r="A1503" s="111">
        <v>43957</v>
      </c>
      <c r="B1503" s="113">
        <v>817</v>
      </c>
      <c r="C1503" s="113">
        <v>1009</v>
      </c>
      <c r="D1503" s="11">
        <v>877</v>
      </c>
      <c r="E1503" s="11">
        <v>310</v>
      </c>
      <c r="F1503" s="11">
        <v>37</v>
      </c>
      <c r="G1503" s="11">
        <v>3050</v>
      </c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</row>
    <row r="1504" spans="1:31" ht="14.4">
      <c r="A1504" s="111">
        <v>43958</v>
      </c>
      <c r="B1504" s="113">
        <v>823</v>
      </c>
      <c r="C1504" s="113">
        <v>1007</v>
      </c>
      <c r="D1504" s="11">
        <v>877</v>
      </c>
      <c r="E1504" s="11">
        <v>326</v>
      </c>
      <c r="F1504" s="11">
        <v>36</v>
      </c>
      <c r="G1504" s="11">
        <v>3068</v>
      </c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</row>
    <row r="1505" spans="1:31" ht="14.4">
      <c r="A1505" s="111">
        <v>43959</v>
      </c>
      <c r="B1505" s="113">
        <v>915</v>
      </c>
      <c r="C1505" s="113">
        <v>1022</v>
      </c>
      <c r="D1505" s="11">
        <v>886</v>
      </c>
      <c r="E1505" s="11">
        <v>331</v>
      </c>
      <c r="F1505" s="11">
        <v>38</v>
      </c>
      <c r="G1505" s="11">
        <v>3193</v>
      </c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</row>
    <row r="1506" spans="1:31" ht="14.4">
      <c r="A1506" s="111">
        <v>43960</v>
      </c>
      <c r="B1506" s="113">
        <v>956</v>
      </c>
      <c r="C1506" s="113">
        <v>1024</v>
      </c>
      <c r="D1506" s="11">
        <v>903</v>
      </c>
      <c r="E1506" s="11">
        <v>362</v>
      </c>
      <c r="F1506" s="11">
        <v>42</v>
      </c>
      <c r="G1506" s="11">
        <v>3287</v>
      </c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</row>
    <row r="1507" spans="1:31" ht="14.4">
      <c r="A1507" s="111">
        <v>43961</v>
      </c>
      <c r="B1507" s="113">
        <v>815</v>
      </c>
      <c r="C1507" s="113">
        <v>981</v>
      </c>
      <c r="D1507" s="11">
        <v>873</v>
      </c>
      <c r="E1507" s="11">
        <v>359</v>
      </c>
      <c r="F1507" s="11">
        <v>44</v>
      </c>
      <c r="G1507" s="11">
        <v>3072</v>
      </c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</row>
    <row r="1508" spans="1:31" ht="14.4">
      <c r="A1508" s="111">
        <v>43962</v>
      </c>
      <c r="B1508" s="113">
        <v>803</v>
      </c>
      <c r="C1508" s="113">
        <v>980</v>
      </c>
      <c r="D1508" s="11">
        <v>907</v>
      </c>
      <c r="E1508" s="11">
        <v>331</v>
      </c>
      <c r="F1508" s="11">
        <v>44</v>
      </c>
      <c r="G1508" s="11">
        <v>3065</v>
      </c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</row>
    <row r="1509" spans="1:31" ht="14.4">
      <c r="A1509" s="111">
        <v>43963</v>
      </c>
      <c r="B1509" s="113">
        <v>876</v>
      </c>
      <c r="C1509" s="113">
        <v>1034</v>
      </c>
      <c r="D1509" s="11">
        <v>911</v>
      </c>
      <c r="E1509" s="11">
        <v>382</v>
      </c>
      <c r="F1509" s="11">
        <v>45</v>
      </c>
      <c r="G1509" s="11">
        <v>3248</v>
      </c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</row>
    <row r="1510" spans="1:31" ht="14.4">
      <c r="A1510" s="111">
        <v>43964</v>
      </c>
      <c r="B1510" s="113">
        <v>931</v>
      </c>
      <c r="C1510" s="113">
        <v>1030</v>
      </c>
      <c r="D1510" s="11">
        <v>922</v>
      </c>
      <c r="E1510" s="11">
        <v>392</v>
      </c>
      <c r="F1510" s="11">
        <v>39</v>
      </c>
      <c r="G1510" s="11">
        <v>3313</v>
      </c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</row>
    <row r="1511" spans="1:31" ht="14.4">
      <c r="A1511" s="111">
        <v>43965</v>
      </c>
      <c r="B1511" s="113">
        <v>929</v>
      </c>
      <c r="C1511" s="113">
        <v>1030</v>
      </c>
      <c r="D1511" s="11">
        <v>927</v>
      </c>
      <c r="E1511" s="11">
        <v>395</v>
      </c>
      <c r="F1511" s="11">
        <v>39</v>
      </c>
      <c r="G1511" s="11">
        <v>3320</v>
      </c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</row>
    <row r="1512" spans="1:31" ht="14.4">
      <c r="A1512" s="111">
        <v>43966</v>
      </c>
      <c r="B1512" s="113">
        <v>971</v>
      </c>
      <c r="C1512" s="113">
        <v>1029</v>
      </c>
      <c r="D1512" s="11">
        <v>931</v>
      </c>
      <c r="E1512" s="11">
        <v>401</v>
      </c>
      <c r="F1512" s="11">
        <v>39</v>
      </c>
      <c r="G1512" s="11">
        <v>3372</v>
      </c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</row>
    <row r="1513" spans="1:31" ht="14.4">
      <c r="A1513" s="111">
        <v>43967</v>
      </c>
      <c r="B1513" s="113">
        <v>1008</v>
      </c>
      <c r="C1513" s="113">
        <v>1031</v>
      </c>
      <c r="D1513" s="11">
        <v>917</v>
      </c>
      <c r="E1513" s="11">
        <v>415</v>
      </c>
      <c r="F1513" s="11">
        <v>39</v>
      </c>
      <c r="G1513" s="11">
        <v>3410</v>
      </c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</row>
    <row r="1514" spans="1:31" ht="14.4">
      <c r="A1514" s="111">
        <v>43968</v>
      </c>
      <c r="B1514" s="113">
        <v>1016</v>
      </c>
      <c r="C1514" s="113">
        <v>1021</v>
      </c>
      <c r="D1514" s="11">
        <v>862</v>
      </c>
      <c r="E1514" s="11">
        <v>411</v>
      </c>
      <c r="F1514" s="11">
        <v>39</v>
      </c>
      <c r="G1514" s="11">
        <v>3349</v>
      </c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</row>
    <row r="1515" spans="1:31" ht="14.4">
      <c r="A1515" s="111">
        <v>43969</v>
      </c>
      <c r="B1515" s="113">
        <v>1049</v>
      </c>
      <c r="C1515" s="113">
        <v>1040</v>
      </c>
      <c r="D1515" s="11">
        <v>834</v>
      </c>
      <c r="E1515" s="11">
        <v>428</v>
      </c>
      <c r="F1515" s="11">
        <v>46</v>
      </c>
      <c r="G1515" s="11">
        <v>3397</v>
      </c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</row>
    <row r="1516" spans="1:31" ht="14.4">
      <c r="A1516" s="111">
        <v>43970</v>
      </c>
      <c r="B1516" s="113">
        <v>1065</v>
      </c>
      <c r="C1516" s="113">
        <v>1050</v>
      </c>
      <c r="D1516" s="11">
        <v>837</v>
      </c>
      <c r="E1516" s="11">
        <v>405</v>
      </c>
      <c r="F1516" s="11">
        <v>48</v>
      </c>
      <c r="G1516" s="11">
        <v>3406</v>
      </c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</row>
    <row r="1517" spans="1:31" ht="14.4">
      <c r="A1517" s="111">
        <v>43971</v>
      </c>
      <c r="B1517" s="113">
        <v>1087</v>
      </c>
      <c r="C1517" s="113">
        <v>1052</v>
      </c>
      <c r="D1517" s="11">
        <v>898</v>
      </c>
      <c r="E1517" s="11">
        <v>294</v>
      </c>
      <c r="F1517" s="11">
        <v>45</v>
      </c>
      <c r="G1517" s="11">
        <v>3375</v>
      </c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</row>
    <row r="1518" spans="1:31" ht="14.4">
      <c r="A1518" s="111">
        <v>43972</v>
      </c>
      <c r="B1518" s="113">
        <v>1109</v>
      </c>
      <c r="C1518" s="113">
        <v>1076</v>
      </c>
      <c r="D1518" s="11">
        <v>932</v>
      </c>
      <c r="E1518" s="11">
        <v>269</v>
      </c>
      <c r="F1518" s="11">
        <v>37</v>
      </c>
      <c r="G1518" s="11">
        <v>3423</v>
      </c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</row>
    <row r="1519" spans="1:31" ht="14.4">
      <c r="A1519" s="111">
        <v>43973</v>
      </c>
      <c r="B1519" s="113">
        <v>1164</v>
      </c>
      <c r="C1519" s="113">
        <v>1087</v>
      </c>
      <c r="D1519" s="11">
        <v>954</v>
      </c>
      <c r="E1519" s="11">
        <v>325</v>
      </c>
      <c r="F1519" s="11">
        <v>39</v>
      </c>
      <c r="G1519" s="11">
        <v>3569</v>
      </c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</row>
    <row r="1520" spans="1:31" ht="14.4">
      <c r="A1520" s="111">
        <v>43974</v>
      </c>
      <c r="B1520" s="113">
        <v>1192</v>
      </c>
      <c r="C1520" s="113">
        <v>1095</v>
      </c>
      <c r="D1520" s="11">
        <v>959</v>
      </c>
      <c r="E1520" s="11">
        <v>369</v>
      </c>
      <c r="F1520" s="11">
        <v>41</v>
      </c>
      <c r="G1520" s="11">
        <v>3656</v>
      </c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</row>
    <row r="1521" spans="1:31" ht="14.4">
      <c r="A1521" s="111">
        <v>43975</v>
      </c>
      <c r="B1521" s="113">
        <v>1201</v>
      </c>
      <c r="C1521" s="113">
        <v>1100</v>
      </c>
      <c r="D1521" s="11">
        <v>938</v>
      </c>
      <c r="E1521" s="11">
        <v>396</v>
      </c>
      <c r="F1521" s="11">
        <v>39</v>
      </c>
      <c r="G1521" s="11">
        <v>3675</v>
      </c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</row>
    <row r="1522" spans="1:31" ht="14.4">
      <c r="A1522" s="111">
        <v>43976</v>
      </c>
      <c r="B1522" s="113">
        <v>1229</v>
      </c>
      <c r="C1522" s="113">
        <v>1125</v>
      </c>
      <c r="D1522" s="11">
        <v>960</v>
      </c>
      <c r="E1522" s="11">
        <v>390</v>
      </c>
      <c r="F1522" s="11">
        <v>37</v>
      </c>
      <c r="G1522" s="11">
        <v>3740</v>
      </c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</row>
    <row r="1523" spans="1:31" ht="14.4">
      <c r="A1523" s="111">
        <v>43977</v>
      </c>
      <c r="B1523" s="113">
        <v>1250</v>
      </c>
      <c r="C1523" s="113">
        <v>1133</v>
      </c>
      <c r="D1523" s="11">
        <v>962</v>
      </c>
      <c r="E1523" s="11">
        <v>401</v>
      </c>
      <c r="F1523" s="11">
        <v>29</v>
      </c>
      <c r="G1523" s="11">
        <v>3775</v>
      </c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</row>
    <row r="1524" spans="1:31" ht="14.4">
      <c r="A1524" s="111">
        <v>43978</v>
      </c>
      <c r="B1524" s="113">
        <v>1225</v>
      </c>
      <c r="C1524" s="113">
        <v>1129</v>
      </c>
      <c r="D1524" s="11">
        <v>969</v>
      </c>
      <c r="E1524" s="11">
        <v>351</v>
      </c>
      <c r="F1524" s="11">
        <v>30</v>
      </c>
      <c r="G1524" s="11">
        <v>3705</v>
      </c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</row>
    <row r="1525" spans="1:31" ht="14.4">
      <c r="A1525" s="111">
        <v>43979</v>
      </c>
      <c r="B1525" s="113">
        <v>1101</v>
      </c>
      <c r="C1525" s="113">
        <v>1121</v>
      </c>
      <c r="D1525" s="11">
        <v>957</v>
      </c>
      <c r="E1525" s="11">
        <v>323</v>
      </c>
      <c r="F1525" s="11">
        <v>39</v>
      </c>
      <c r="G1525" s="11">
        <v>3541</v>
      </c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</row>
    <row r="1526" spans="1:31" ht="14.4">
      <c r="A1526" s="111">
        <v>43980</v>
      </c>
      <c r="B1526" s="113">
        <v>1026</v>
      </c>
      <c r="C1526" s="113">
        <v>1115</v>
      </c>
      <c r="D1526" s="11">
        <v>945</v>
      </c>
      <c r="E1526" s="11">
        <v>361</v>
      </c>
      <c r="F1526" s="11">
        <v>41</v>
      </c>
      <c r="G1526" s="11">
        <v>3488</v>
      </c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</row>
    <row r="1527" spans="1:31" ht="14.4">
      <c r="A1527" s="111">
        <v>43981</v>
      </c>
      <c r="B1527" s="113">
        <v>956</v>
      </c>
      <c r="C1527" s="113">
        <v>1111</v>
      </c>
      <c r="D1527" s="11">
        <v>919</v>
      </c>
      <c r="E1527" s="11">
        <v>375</v>
      </c>
      <c r="F1527" s="11">
        <v>43</v>
      </c>
      <c r="G1527" s="11">
        <v>3403</v>
      </c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</row>
    <row r="1528" spans="1:31" ht="14.4">
      <c r="A1528" s="111">
        <v>43982</v>
      </c>
      <c r="B1528" s="113">
        <v>859</v>
      </c>
      <c r="C1528" s="113">
        <v>1080</v>
      </c>
      <c r="D1528" s="11">
        <v>858</v>
      </c>
      <c r="E1528" s="11">
        <v>354</v>
      </c>
      <c r="F1528" s="11">
        <v>43</v>
      </c>
      <c r="G1528" s="11">
        <v>3193</v>
      </c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</row>
    <row r="1529" spans="1:31" ht="14.4">
      <c r="A1529" s="111">
        <v>43983</v>
      </c>
      <c r="B1529" s="113">
        <v>945</v>
      </c>
      <c r="C1529" s="113">
        <v>1026</v>
      </c>
      <c r="D1529" s="11">
        <v>861</v>
      </c>
      <c r="E1529" s="11">
        <v>374</v>
      </c>
      <c r="F1529" s="11">
        <v>42</v>
      </c>
      <c r="G1529" s="11">
        <v>3247</v>
      </c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</row>
    <row r="1530" spans="1:31" ht="14.4">
      <c r="A1530" s="111">
        <v>43984</v>
      </c>
      <c r="B1530" s="113">
        <v>996</v>
      </c>
      <c r="C1530" s="113">
        <v>986</v>
      </c>
      <c r="D1530" s="11">
        <v>847</v>
      </c>
      <c r="E1530" s="11">
        <v>389</v>
      </c>
      <c r="F1530" s="11">
        <v>42</v>
      </c>
      <c r="G1530" s="11">
        <v>3260</v>
      </c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</row>
    <row r="1531" spans="1:31" ht="14.4">
      <c r="A1531" s="111">
        <v>43985</v>
      </c>
      <c r="B1531" s="113">
        <v>1029</v>
      </c>
      <c r="C1531" s="113">
        <v>885</v>
      </c>
      <c r="D1531" s="11">
        <v>845</v>
      </c>
      <c r="E1531" s="11">
        <v>410</v>
      </c>
      <c r="F1531" s="11">
        <v>41</v>
      </c>
      <c r="G1531" s="11">
        <v>3209</v>
      </c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</row>
    <row r="1532" spans="1:31" ht="14.4">
      <c r="A1532" s="111">
        <v>43986</v>
      </c>
      <c r="B1532" s="113">
        <v>1009</v>
      </c>
      <c r="C1532" s="113">
        <v>841</v>
      </c>
      <c r="D1532" s="11">
        <v>877</v>
      </c>
      <c r="E1532" s="11">
        <v>415</v>
      </c>
      <c r="F1532" s="11">
        <v>41</v>
      </c>
      <c r="G1532" s="11">
        <v>3183</v>
      </c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</row>
    <row r="1533" spans="1:31" ht="14.4">
      <c r="A1533" s="111">
        <v>43987</v>
      </c>
      <c r="B1533" s="113">
        <v>941</v>
      </c>
      <c r="C1533" s="113">
        <v>890</v>
      </c>
      <c r="D1533" s="11">
        <v>904</v>
      </c>
      <c r="E1533" s="11">
        <v>387</v>
      </c>
      <c r="F1533" s="11">
        <v>43</v>
      </c>
      <c r="G1533" s="11">
        <v>3164</v>
      </c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</row>
    <row r="1534" spans="1:31" ht="14.4">
      <c r="A1534" s="111">
        <v>43988</v>
      </c>
      <c r="B1534" s="113">
        <v>982</v>
      </c>
      <c r="C1534" s="113">
        <v>911</v>
      </c>
      <c r="D1534" s="11">
        <v>887</v>
      </c>
      <c r="E1534" s="11">
        <v>427</v>
      </c>
      <c r="F1534" s="11">
        <v>41</v>
      </c>
      <c r="G1534" s="11">
        <v>3248</v>
      </c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</row>
    <row r="1535" spans="1:31" ht="14.4">
      <c r="A1535" s="111">
        <v>43989</v>
      </c>
      <c r="B1535" s="113">
        <v>985</v>
      </c>
      <c r="C1535" s="113">
        <v>914</v>
      </c>
      <c r="D1535" s="11">
        <v>848</v>
      </c>
      <c r="E1535" s="11">
        <v>428</v>
      </c>
      <c r="F1535" s="11">
        <v>45</v>
      </c>
      <c r="G1535" s="11">
        <v>3220</v>
      </c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</row>
    <row r="1536" spans="1:31" ht="14.4">
      <c r="A1536" s="111">
        <v>43990</v>
      </c>
      <c r="B1536" s="113">
        <v>1095</v>
      </c>
      <c r="C1536" s="113">
        <v>957</v>
      </c>
      <c r="D1536" s="11">
        <v>906</v>
      </c>
      <c r="E1536" s="11">
        <v>437</v>
      </c>
      <c r="F1536" s="11">
        <v>47</v>
      </c>
      <c r="G1536" s="11">
        <v>3442</v>
      </c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</row>
    <row r="1537" spans="1:31" ht="14.4">
      <c r="A1537" s="111">
        <v>43991</v>
      </c>
      <c r="B1537" s="113">
        <v>1188</v>
      </c>
      <c r="C1537" s="113">
        <v>997</v>
      </c>
      <c r="D1537" s="11">
        <v>931</v>
      </c>
      <c r="E1537" s="11">
        <v>452</v>
      </c>
      <c r="F1537" s="11">
        <v>51</v>
      </c>
      <c r="G1537" s="11">
        <v>3618</v>
      </c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</row>
    <row r="1538" spans="1:31" ht="14.4">
      <c r="A1538" s="111">
        <v>43992</v>
      </c>
      <c r="B1538" s="113">
        <v>1260</v>
      </c>
      <c r="C1538" s="113">
        <v>1011</v>
      </c>
      <c r="D1538" s="11">
        <v>899</v>
      </c>
      <c r="E1538" s="11">
        <v>461</v>
      </c>
      <c r="F1538" s="11">
        <v>52</v>
      </c>
      <c r="G1538" s="11">
        <v>3683</v>
      </c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</row>
    <row r="1539" spans="1:31" ht="14.4">
      <c r="A1539" s="111">
        <v>43993</v>
      </c>
      <c r="B1539" s="113">
        <v>1291</v>
      </c>
      <c r="C1539" s="113">
        <v>983</v>
      </c>
      <c r="D1539" s="11">
        <v>821</v>
      </c>
      <c r="E1539" s="11">
        <v>451</v>
      </c>
      <c r="F1539" s="11">
        <v>51</v>
      </c>
      <c r="G1539" s="11">
        <v>3598</v>
      </c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</row>
    <row r="1540" spans="1:31" ht="14.4">
      <c r="A1540" s="111">
        <v>43994</v>
      </c>
      <c r="B1540" s="113">
        <v>1322</v>
      </c>
      <c r="C1540" s="113">
        <v>968</v>
      </c>
      <c r="D1540" s="11">
        <v>804</v>
      </c>
      <c r="E1540" s="11">
        <v>429</v>
      </c>
      <c r="F1540" s="11">
        <v>49</v>
      </c>
      <c r="G1540" s="11">
        <v>3572</v>
      </c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</row>
    <row r="1541" spans="1:31" ht="14.4">
      <c r="A1541" s="111">
        <v>43995</v>
      </c>
      <c r="B1541" s="113">
        <v>1304</v>
      </c>
      <c r="C1541" s="113">
        <v>940</v>
      </c>
      <c r="D1541" s="11">
        <v>835</v>
      </c>
      <c r="E1541" s="11">
        <v>420</v>
      </c>
      <c r="F1541" s="11">
        <v>50</v>
      </c>
      <c r="G1541" s="11">
        <v>3548</v>
      </c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</row>
    <row r="1542" spans="1:31" ht="14.4">
      <c r="A1542" s="111">
        <v>43996</v>
      </c>
      <c r="B1542" s="113">
        <v>1285</v>
      </c>
      <c r="C1542" s="113">
        <v>909</v>
      </c>
      <c r="D1542" s="11">
        <v>823</v>
      </c>
      <c r="E1542" s="11">
        <v>408</v>
      </c>
      <c r="F1542" s="11">
        <v>49</v>
      </c>
      <c r="G1542" s="11">
        <v>3474</v>
      </c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</row>
    <row r="1543" spans="1:31" ht="14.4">
      <c r="A1543" s="111">
        <v>43997</v>
      </c>
      <c r="B1543" s="113">
        <v>1359</v>
      </c>
      <c r="C1543" s="113">
        <v>931</v>
      </c>
      <c r="D1543" s="11">
        <v>891</v>
      </c>
      <c r="E1543" s="11">
        <v>408</v>
      </c>
      <c r="F1543" s="11">
        <v>50</v>
      </c>
      <c r="G1543" s="11">
        <v>3640</v>
      </c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</row>
    <row r="1544" spans="1:31" ht="14.4">
      <c r="A1544" s="111">
        <v>43998</v>
      </c>
      <c r="B1544" s="113">
        <v>1388</v>
      </c>
      <c r="C1544" s="113">
        <v>951</v>
      </c>
      <c r="D1544" s="11">
        <v>891</v>
      </c>
      <c r="E1544" s="11">
        <v>406</v>
      </c>
      <c r="F1544" s="11">
        <v>52</v>
      </c>
      <c r="G1544" s="11">
        <v>3688</v>
      </c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</row>
    <row r="1545" spans="1:31" ht="14.4">
      <c r="A1545" s="111">
        <v>43999</v>
      </c>
      <c r="B1545" s="113">
        <v>1412</v>
      </c>
      <c r="C1545" s="113">
        <v>936</v>
      </c>
      <c r="D1545" s="11">
        <v>882</v>
      </c>
      <c r="E1545" s="11">
        <v>413</v>
      </c>
      <c r="F1545" s="11">
        <v>50</v>
      </c>
      <c r="G1545" s="11">
        <v>3694</v>
      </c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</row>
    <row r="1546" spans="1:31" ht="14.4">
      <c r="A1546" s="111">
        <v>44000</v>
      </c>
      <c r="B1546" s="113">
        <v>1438</v>
      </c>
      <c r="C1546" s="113">
        <v>950</v>
      </c>
      <c r="D1546" s="11">
        <v>881</v>
      </c>
      <c r="E1546" s="11">
        <v>415</v>
      </c>
      <c r="F1546" s="11">
        <v>47</v>
      </c>
      <c r="G1546" s="11">
        <v>3731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</row>
    <row r="1547" spans="1:31" ht="14.4">
      <c r="A1547" s="111">
        <v>44001</v>
      </c>
      <c r="B1547" s="113">
        <v>1425</v>
      </c>
      <c r="C1547" s="113">
        <v>964</v>
      </c>
      <c r="D1547" s="11">
        <v>895</v>
      </c>
      <c r="E1547" s="11">
        <v>432</v>
      </c>
      <c r="F1547" s="11">
        <v>51</v>
      </c>
      <c r="G1547" s="11">
        <v>3767</v>
      </c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</row>
    <row r="1548" spans="1:31" ht="14.4">
      <c r="A1548" s="111">
        <v>44002</v>
      </c>
      <c r="B1548" s="113">
        <v>1358</v>
      </c>
      <c r="C1548" s="113">
        <v>977</v>
      </c>
      <c r="D1548" s="11">
        <v>901</v>
      </c>
      <c r="E1548" s="11">
        <v>432</v>
      </c>
      <c r="F1548" s="11">
        <v>52</v>
      </c>
      <c r="G1548" s="11">
        <v>3720</v>
      </c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</row>
    <row r="1549" spans="1:31" ht="14.4">
      <c r="A1549" s="111">
        <v>44003</v>
      </c>
      <c r="B1549" s="113">
        <v>1270</v>
      </c>
      <c r="C1549" s="113">
        <v>949</v>
      </c>
      <c r="D1549" s="11">
        <v>861</v>
      </c>
      <c r="E1549" s="11">
        <v>418</v>
      </c>
      <c r="F1549" s="11">
        <v>50</v>
      </c>
      <c r="G1549" s="11">
        <v>3549</v>
      </c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</row>
    <row r="1550" spans="1:31" ht="14.4">
      <c r="A1550" s="111">
        <v>44004</v>
      </c>
      <c r="B1550" s="113">
        <v>1294</v>
      </c>
      <c r="C1550" s="113">
        <v>980</v>
      </c>
      <c r="D1550" s="11">
        <v>881</v>
      </c>
      <c r="E1550" s="11">
        <v>419</v>
      </c>
      <c r="F1550" s="11">
        <v>52</v>
      </c>
      <c r="G1550" s="11">
        <v>3626</v>
      </c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</row>
    <row r="1551" spans="1:31" ht="14.4">
      <c r="A1551" s="111">
        <v>44005</v>
      </c>
      <c r="B1551" s="13">
        <v>1351</v>
      </c>
      <c r="C1551" s="13">
        <v>995</v>
      </c>
      <c r="D1551" s="123">
        <v>901</v>
      </c>
      <c r="E1551" s="123">
        <v>436</v>
      </c>
      <c r="F1551" s="123">
        <v>51</v>
      </c>
      <c r="G1551" s="123">
        <v>3734</v>
      </c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</row>
    <row r="1552" spans="1:31" ht="14.4">
      <c r="A1552" s="111">
        <v>44006</v>
      </c>
      <c r="B1552" s="113">
        <v>1314</v>
      </c>
      <c r="C1552" s="113">
        <v>1015</v>
      </c>
      <c r="D1552" s="11">
        <v>907</v>
      </c>
      <c r="E1552" s="11">
        <v>455</v>
      </c>
      <c r="F1552" s="11">
        <v>50</v>
      </c>
      <c r="G1552" s="11">
        <v>3741</v>
      </c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</row>
    <row r="1553" spans="1:31" ht="14.4">
      <c r="A1553" s="111">
        <v>44007</v>
      </c>
      <c r="B1553" s="113">
        <v>1282</v>
      </c>
      <c r="C1553" s="113">
        <v>1042</v>
      </c>
      <c r="D1553" s="11">
        <v>895</v>
      </c>
      <c r="E1553" s="11">
        <v>438</v>
      </c>
      <c r="F1553" s="11">
        <v>46</v>
      </c>
      <c r="G1553" s="11">
        <v>3703</v>
      </c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</row>
    <row r="1554" spans="1:31" ht="14.4">
      <c r="A1554" s="111">
        <v>44008</v>
      </c>
      <c r="B1554" s="113">
        <v>1310</v>
      </c>
      <c r="C1554" s="113">
        <v>1012</v>
      </c>
      <c r="D1554" s="11">
        <v>883</v>
      </c>
      <c r="E1554" s="11">
        <v>420</v>
      </c>
      <c r="F1554" s="11">
        <v>45</v>
      </c>
      <c r="G1554" s="11">
        <v>3669</v>
      </c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</row>
    <row r="1555" spans="1:31" ht="14.4">
      <c r="A1555" s="111">
        <v>44009</v>
      </c>
      <c r="B1555" s="113">
        <v>1350</v>
      </c>
      <c r="C1555" s="113">
        <v>1007</v>
      </c>
      <c r="D1555" s="11">
        <v>883</v>
      </c>
      <c r="E1555" s="11">
        <v>424</v>
      </c>
      <c r="F1555" s="11">
        <v>43</v>
      </c>
      <c r="G1555" s="11">
        <v>3707</v>
      </c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</row>
    <row r="1556" spans="1:31" ht="14.4">
      <c r="A1556" s="111">
        <v>44010</v>
      </c>
      <c r="B1556" s="113">
        <v>1376</v>
      </c>
      <c r="C1556" s="113">
        <v>994</v>
      </c>
      <c r="D1556" s="11">
        <v>826</v>
      </c>
      <c r="E1556" s="11">
        <v>397</v>
      </c>
      <c r="F1556" s="11">
        <v>44</v>
      </c>
      <c r="G1556" s="11">
        <v>3637</v>
      </c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</row>
    <row r="1557" spans="1:31" ht="14.4">
      <c r="A1557" s="111">
        <v>44011</v>
      </c>
      <c r="B1557" s="113">
        <v>1335</v>
      </c>
      <c r="C1557" s="113">
        <v>1017</v>
      </c>
      <c r="D1557" s="11">
        <v>857</v>
      </c>
      <c r="E1557" s="11">
        <v>416</v>
      </c>
      <c r="F1557" s="11">
        <v>47</v>
      </c>
      <c r="G1557" s="11">
        <v>3673</v>
      </c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</row>
    <row r="1558" spans="1:31" ht="14.4">
      <c r="A1558" s="111">
        <v>44012</v>
      </c>
      <c r="B1558" s="113">
        <v>1407</v>
      </c>
      <c r="C1558" s="113">
        <v>995</v>
      </c>
      <c r="D1558" s="11">
        <v>844</v>
      </c>
      <c r="E1558" s="11">
        <v>444</v>
      </c>
      <c r="F1558" s="11">
        <v>50</v>
      </c>
      <c r="G1558" s="11">
        <v>3740</v>
      </c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</row>
    <row r="1559" spans="1:31" ht="14.4">
      <c r="A1559" s="111">
        <v>44013</v>
      </c>
      <c r="B1559" s="113">
        <v>1460</v>
      </c>
      <c r="C1559" s="113">
        <v>1004</v>
      </c>
      <c r="D1559" s="11">
        <v>855</v>
      </c>
      <c r="E1559" s="11">
        <v>467</v>
      </c>
      <c r="F1559" s="11">
        <v>50</v>
      </c>
      <c r="G1559" s="11">
        <v>3836</v>
      </c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</row>
    <row r="1560" spans="1:31" ht="14.4">
      <c r="A1560" s="111">
        <v>44014</v>
      </c>
      <c r="B1560" s="113">
        <v>1512</v>
      </c>
      <c r="C1560" s="113">
        <v>1021</v>
      </c>
      <c r="D1560" s="11">
        <v>847</v>
      </c>
      <c r="E1560" s="11">
        <v>471</v>
      </c>
      <c r="F1560" s="11">
        <v>48</v>
      </c>
      <c r="G1560" s="11">
        <v>3900</v>
      </c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</row>
    <row r="1561" spans="1:31" ht="14.4">
      <c r="A1561" s="111">
        <v>44015</v>
      </c>
      <c r="B1561" s="113">
        <v>1520</v>
      </c>
      <c r="C1561" s="113">
        <v>1029</v>
      </c>
      <c r="D1561" s="11">
        <v>825</v>
      </c>
      <c r="E1561" s="11">
        <v>466</v>
      </c>
      <c r="F1561" s="11">
        <v>50</v>
      </c>
      <c r="G1561" s="11">
        <v>3890</v>
      </c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</row>
    <row r="1562" spans="1:31" ht="14.4">
      <c r="A1562" s="111">
        <v>44016</v>
      </c>
      <c r="B1562" s="113">
        <v>1436</v>
      </c>
      <c r="C1562" s="113">
        <v>1003</v>
      </c>
      <c r="D1562" s="11">
        <v>796</v>
      </c>
      <c r="E1562" s="11">
        <v>450</v>
      </c>
      <c r="F1562" s="11">
        <v>51</v>
      </c>
      <c r="G1562" s="11">
        <v>3736</v>
      </c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</row>
    <row r="1563" spans="1:31" ht="14.4">
      <c r="A1563" s="111">
        <v>44017</v>
      </c>
      <c r="B1563" s="113">
        <v>1137</v>
      </c>
      <c r="C1563" s="113">
        <v>937</v>
      </c>
      <c r="D1563" s="11">
        <v>744</v>
      </c>
      <c r="E1563" s="11">
        <v>437</v>
      </c>
      <c r="F1563" s="11">
        <v>49</v>
      </c>
      <c r="G1563" s="11">
        <v>3304</v>
      </c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</row>
    <row r="1564" spans="1:31" ht="14.4">
      <c r="A1564" s="111">
        <v>44018</v>
      </c>
      <c r="B1564" s="113">
        <v>1281</v>
      </c>
      <c r="C1564" s="113">
        <v>931</v>
      </c>
      <c r="D1564" s="11">
        <v>809</v>
      </c>
      <c r="E1564" s="11">
        <v>428</v>
      </c>
      <c r="F1564" s="11">
        <v>49</v>
      </c>
      <c r="G1564" s="11">
        <v>3498</v>
      </c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</row>
    <row r="1565" spans="1:31" ht="14.4">
      <c r="A1565" s="111">
        <v>44019</v>
      </c>
      <c r="B1565" s="113">
        <v>1278</v>
      </c>
      <c r="C1565" s="113">
        <v>943</v>
      </c>
      <c r="D1565" s="11">
        <v>854</v>
      </c>
      <c r="E1565" s="11">
        <v>437</v>
      </c>
      <c r="F1565" s="11">
        <v>51</v>
      </c>
      <c r="G1565" s="11">
        <v>3564</v>
      </c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</row>
    <row r="1566" spans="1:31" ht="14.4">
      <c r="A1566" s="111">
        <v>44020</v>
      </c>
      <c r="B1566" s="113">
        <v>1257</v>
      </c>
      <c r="C1566" s="113">
        <v>967</v>
      </c>
      <c r="D1566" s="11">
        <v>868</v>
      </c>
      <c r="E1566" s="11">
        <v>453</v>
      </c>
      <c r="F1566" s="11">
        <v>51</v>
      </c>
      <c r="G1566" s="11">
        <v>3596</v>
      </c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</row>
    <row r="1567" spans="1:31" ht="14.4">
      <c r="A1567" s="111">
        <v>44021</v>
      </c>
      <c r="B1567" s="113">
        <v>1324</v>
      </c>
      <c r="C1567" s="113">
        <v>983</v>
      </c>
      <c r="D1567" s="11">
        <v>837</v>
      </c>
      <c r="E1567" s="11">
        <v>440</v>
      </c>
      <c r="F1567" s="11">
        <v>50</v>
      </c>
      <c r="G1567" s="11">
        <v>3635</v>
      </c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</row>
    <row r="1568" spans="1:31" ht="14.4">
      <c r="A1568" s="111">
        <v>44022</v>
      </c>
      <c r="B1568" s="113">
        <v>1378</v>
      </c>
      <c r="C1568" s="113">
        <v>981</v>
      </c>
      <c r="D1568" s="11">
        <v>810</v>
      </c>
      <c r="E1568" s="11">
        <v>436</v>
      </c>
      <c r="F1568" s="11">
        <v>47</v>
      </c>
      <c r="G1568" s="11">
        <v>3652</v>
      </c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</row>
    <row r="1569" spans="1:31" ht="14.4">
      <c r="A1569" s="111">
        <v>44023</v>
      </c>
      <c r="B1569" s="113">
        <v>1274</v>
      </c>
      <c r="C1569" s="113">
        <v>990</v>
      </c>
      <c r="D1569" s="11">
        <v>813</v>
      </c>
      <c r="E1569" s="11">
        <v>428</v>
      </c>
      <c r="F1569" s="11">
        <v>45</v>
      </c>
      <c r="G1569" s="11">
        <v>3550</v>
      </c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</row>
    <row r="1570" spans="1:31" ht="14.4">
      <c r="A1570" s="111">
        <v>44024</v>
      </c>
      <c r="B1570" s="113">
        <v>1112</v>
      </c>
      <c r="C1570" s="113">
        <v>958</v>
      </c>
      <c r="D1570" s="11">
        <v>775</v>
      </c>
      <c r="E1570" s="11">
        <v>430</v>
      </c>
      <c r="F1570" s="11">
        <v>44</v>
      </c>
      <c r="G1570" s="11">
        <v>3318</v>
      </c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</row>
    <row r="1571" spans="1:31" ht="14.4">
      <c r="A1571" s="111">
        <v>44025</v>
      </c>
      <c r="B1571" s="113">
        <v>1250</v>
      </c>
      <c r="C1571" s="113">
        <v>997</v>
      </c>
      <c r="D1571" s="11">
        <v>837</v>
      </c>
      <c r="E1571" s="11">
        <v>438</v>
      </c>
      <c r="F1571" s="11">
        <v>47</v>
      </c>
      <c r="G1571" s="11">
        <v>3569</v>
      </c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</row>
    <row r="1572" spans="1:31" ht="14.4">
      <c r="A1572" s="111">
        <v>44026</v>
      </c>
      <c r="B1572" s="113">
        <v>1374</v>
      </c>
      <c r="C1572" s="113">
        <v>1012</v>
      </c>
      <c r="D1572" s="11">
        <v>844</v>
      </c>
      <c r="E1572" s="11">
        <v>440</v>
      </c>
      <c r="F1572" s="11">
        <v>49</v>
      </c>
      <c r="G1572" s="11">
        <v>3718</v>
      </c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</row>
    <row r="1573" spans="1:31" ht="14.4">
      <c r="A1573" s="111">
        <v>44027</v>
      </c>
      <c r="B1573" s="113">
        <v>1398</v>
      </c>
      <c r="C1573" s="113">
        <v>998</v>
      </c>
      <c r="D1573" s="11">
        <v>807</v>
      </c>
      <c r="E1573" s="11">
        <v>447</v>
      </c>
      <c r="F1573" s="11">
        <v>48</v>
      </c>
      <c r="G1573" s="11">
        <v>3698</v>
      </c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</row>
    <row r="1574" spans="1:31" ht="14.4">
      <c r="A1574" s="111">
        <v>44028</v>
      </c>
      <c r="B1574" s="113">
        <v>1420</v>
      </c>
      <c r="C1574" s="113">
        <v>974</v>
      </c>
      <c r="D1574" s="11">
        <v>780</v>
      </c>
      <c r="E1574" s="11">
        <v>458</v>
      </c>
      <c r="F1574" s="11">
        <v>51</v>
      </c>
      <c r="G1574" s="11">
        <v>3683</v>
      </c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</row>
    <row r="1575" spans="1:31" ht="14.4">
      <c r="A1575" s="111">
        <v>44029</v>
      </c>
      <c r="B1575" s="113">
        <v>1419</v>
      </c>
      <c r="C1575" s="113">
        <v>997</v>
      </c>
      <c r="D1575" s="11">
        <v>807</v>
      </c>
      <c r="E1575" s="11">
        <v>473</v>
      </c>
      <c r="F1575" s="11">
        <v>51</v>
      </c>
      <c r="G1575" s="11">
        <v>3747</v>
      </c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</row>
    <row r="1576" spans="1:31" ht="14.4">
      <c r="A1576" s="111">
        <v>44030</v>
      </c>
      <c r="B1576" s="113">
        <v>1418</v>
      </c>
      <c r="C1576" s="113">
        <v>1022</v>
      </c>
      <c r="D1576" s="11">
        <v>824</v>
      </c>
      <c r="E1576" s="11">
        <v>480</v>
      </c>
      <c r="F1576" s="11">
        <v>49</v>
      </c>
      <c r="G1576" s="11">
        <v>3793</v>
      </c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</row>
    <row r="1577" spans="1:31" ht="14.4">
      <c r="A1577" s="111">
        <v>44031</v>
      </c>
      <c r="B1577" s="113">
        <v>1317</v>
      </c>
      <c r="C1577" s="113">
        <v>1015</v>
      </c>
      <c r="D1577" s="11">
        <v>792</v>
      </c>
      <c r="E1577" s="11">
        <v>447</v>
      </c>
      <c r="F1577" s="11">
        <v>46</v>
      </c>
      <c r="G1577" s="11">
        <v>3617</v>
      </c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</row>
    <row r="1578" spans="1:31" ht="14.4">
      <c r="A1578" s="111">
        <v>44032</v>
      </c>
      <c r="B1578" s="113">
        <v>1236</v>
      </c>
      <c r="C1578" s="113">
        <v>1025</v>
      </c>
      <c r="D1578" s="11">
        <v>816</v>
      </c>
      <c r="E1578" s="11">
        <v>436</v>
      </c>
      <c r="F1578" s="11">
        <v>44</v>
      </c>
      <c r="G1578" s="11">
        <v>3557</v>
      </c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</row>
    <row r="1579" spans="1:31" ht="14.4">
      <c r="A1579" s="111">
        <v>44033</v>
      </c>
      <c r="B1579" s="113">
        <v>1090</v>
      </c>
      <c r="C1579" s="113">
        <v>1047</v>
      </c>
      <c r="D1579" s="11">
        <v>836</v>
      </c>
      <c r="E1579" s="11">
        <v>435</v>
      </c>
      <c r="F1579" s="11">
        <v>46</v>
      </c>
      <c r="G1579" s="11">
        <v>3454</v>
      </c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</row>
    <row r="1580" spans="1:31" ht="14.4">
      <c r="A1580" s="111">
        <v>44034</v>
      </c>
      <c r="B1580" s="113">
        <v>1110</v>
      </c>
      <c r="C1580" s="113">
        <v>1059</v>
      </c>
      <c r="D1580" s="11">
        <v>885</v>
      </c>
      <c r="E1580" s="11">
        <v>432</v>
      </c>
      <c r="F1580" s="11">
        <v>48</v>
      </c>
      <c r="G1580" s="11">
        <v>3535</v>
      </c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</row>
    <row r="1581" spans="1:31" ht="14.4">
      <c r="A1581" s="111">
        <v>44035</v>
      </c>
      <c r="B1581" s="113">
        <v>1219</v>
      </c>
      <c r="C1581" s="113">
        <v>1055</v>
      </c>
      <c r="D1581" s="11">
        <v>861</v>
      </c>
      <c r="E1581" s="11">
        <v>411</v>
      </c>
      <c r="F1581" s="11">
        <v>49</v>
      </c>
      <c r="G1581" s="11">
        <v>3595</v>
      </c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</row>
    <row r="1582" spans="1:31" ht="14.4">
      <c r="A1582" s="111">
        <v>44036</v>
      </c>
      <c r="B1582" s="113">
        <v>1270</v>
      </c>
      <c r="C1582" s="113">
        <v>1045</v>
      </c>
      <c r="D1582" s="11">
        <v>851</v>
      </c>
      <c r="E1582" s="11">
        <v>428</v>
      </c>
      <c r="F1582" s="11">
        <v>49</v>
      </c>
      <c r="G1582" s="11">
        <v>3643</v>
      </c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</row>
    <row r="1583" spans="1:31" ht="14.4">
      <c r="A1583" s="111">
        <v>44037</v>
      </c>
      <c r="B1583" s="113">
        <v>1296</v>
      </c>
      <c r="C1583" s="113">
        <v>1023</v>
      </c>
      <c r="D1583" s="11">
        <v>831</v>
      </c>
      <c r="E1583" s="11">
        <v>437</v>
      </c>
      <c r="F1583" s="11">
        <v>50</v>
      </c>
      <c r="G1583" s="11">
        <v>3638</v>
      </c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</row>
    <row r="1584" spans="1:31" ht="14.4">
      <c r="A1584" s="111">
        <v>44038</v>
      </c>
      <c r="B1584" s="113">
        <v>1325</v>
      </c>
      <c r="C1584" s="113">
        <v>1008</v>
      </c>
      <c r="D1584" s="11">
        <v>776</v>
      </c>
      <c r="E1584" s="11">
        <v>461</v>
      </c>
      <c r="F1584" s="11">
        <v>49</v>
      </c>
      <c r="G1584" s="11">
        <v>3620</v>
      </c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</row>
    <row r="1585" spans="1:31" ht="14.4">
      <c r="A1585" s="111">
        <v>44039</v>
      </c>
      <c r="B1585" s="113">
        <v>1428</v>
      </c>
      <c r="C1585" s="113">
        <v>1066</v>
      </c>
      <c r="D1585" s="11">
        <v>872</v>
      </c>
      <c r="E1585" s="11">
        <v>468</v>
      </c>
      <c r="F1585" s="11">
        <v>49</v>
      </c>
      <c r="G1585" s="11">
        <v>3883</v>
      </c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</row>
    <row r="1586" spans="1:31" ht="14.4">
      <c r="A1586" s="111">
        <v>44040</v>
      </c>
      <c r="B1586" s="113">
        <v>1450</v>
      </c>
      <c r="C1586" s="113">
        <v>1089</v>
      </c>
      <c r="D1586" s="11">
        <v>897</v>
      </c>
      <c r="E1586" s="11">
        <v>445</v>
      </c>
      <c r="F1586" s="11">
        <v>51</v>
      </c>
      <c r="G1586" s="11">
        <v>3931</v>
      </c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</row>
    <row r="1587" spans="1:31" ht="14.4">
      <c r="A1587" s="111">
        <v>44041</v>
      </c>
      <c r="B1587" s="113">
        <v>1390</v>
      </c>
      <c r="C1587" s="113">
        <v>1072</v>
      </c>
      <c r="D1587" s="11">
        <v>860</v>
      </c>
      <c r="E1587" s="11">
        <v>436</v>
      </c>
      <c r="F1587" s="11">
        <v>51</v>
      </c>
      <c r="G1587" s="11">
        <v>3810</v>
      </c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</row>
    <row r="1588" spans="1:31" ht="14.4">
      <c r="A1588" s="111">
        <v>44042</v>
      </c>
      <c r="B1588" s="113">
        <v>1274</v>
      </c>
      <c r="C1588" s="113">
        <v>1083</v>
      </c>
      <c r="D1588" s="11">
        <v>870</v>
      </c>
      <c r="E1588" s="11">
        <v>450</v>
      </c>
      <c r="F1588" s="11">
        <v>49</v>
      </c>
      <c r="G1588" s="11">
        <v>3725</v>
      </c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</row>
    <row r="1589" spans="1:31" ht="14.4">
      <c r="A1589" s="111">
        <v>44043</v>
      </c>
      <c r="B1589" s="113">
        <v>1301</v>
      </c>
      <c r="C1589" s="113">
        <v>1083</v>
      </c>
      <c r="D1589" s="11">
        <v>891</v>
      </c>
      <c r="E1589" s="11">
        <v>460</v>
      </c>
      <c r="F1589" s="11">
        <v>50</v>
      </c>
      <c r="G1589" s="11">
        <v>3785</v>
      </c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</row>
    <row r="1590" spans="1:31" ht="14.4">
      <c r="A1590" s="111">
        <v>44044</v>
      </c>
      <c r="B1590" s="113">
        <v>1288</v>
      </c>
      <c r="C1590" s="113">
        <v>1068</v>
      </c>
      <c r="D1590" s="11">
        <v>844</v>
      </c>
      <c r="E1590" s="11">
        <v>459</v>
      </c>
      <c r="F1590" s="11">
        <v>50</v>
      </c>
      <c r="G1590" s="11">
        <v>3710</v>
      </c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</row>
    <row r="1591" spans="1:31" ht="14.4">
      <c r="A1591" s="111">
        <v>44045</v>
      </c>
      <c r="B1591" s="113">
        <v>1293</v>
      </c>
      <c r="C1591" s="113">
        <v>1060</v>
      </c>
      <c r="D1591" s="11">
        <v>764</v>
      </c>
      <c r="E1591" s="11">
        <v>468</v>
      </c>
      <c r="F1591" s="11">
        <v>53</v>
      </c>
      <c r="G1591" s="11">
        <v>3638</v>
      </c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</row>
    <row r="1592" spans="1:31" ht="14.4">
      <c r="A1592" s="111">
        <v>44046</v>
      </c>
      <c r="B1592" s="113">
        <v>1325</v>
      </c>
      <c r="C1592" s="113">
        <v>1003</v>
      </c>
      <c r="D1592" s="11">
        <v>805</v>
      </c>
      <c r="E1592" s="11">
        <v>474</v>
      </c>
      <c r="F1592" s="11">
        <v>55</v>
      </c>
      <c r="G1592" s="11">
        <v>3662</v>
      </c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</row>
    <row r="1593" spans="1:31" ht="14.4">
      <c r="A1593" s="111">
        <v>44047</v>
      </c>
      <c r="B1593" s="113">
        <v>1381</v>
      </c>
      <c r="C1593" s="113">
        <v>1029</v>
      </c>
      <c r="D1593" s="11">
        <v>794</v>
      </c>
      <c r="E1593" s="11">
        <v>439</v>
      </c>
      <c r="F1593" s="11">
        <v>55</v>
      </c>
      <c r="G1593" s="11">
        <v>3698</v>
      </c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</row>
    <row r="1594" spans="1:31" ht="14.4">
      <c r="A1594" s="111">
        <v>44048</v>
      </c>
      <c r="B1594" s="113">
        <v>1389</v>
      </c>
      <c r="C1594" s="113">
        <v>1002</v>
      </c>
      <c r="D1594" s="11">
        <v>793</v>
      </c>
      <c r="E1594" s="11">
        <v>382</v>
      </c>
      <c r="F1594" s="11">
        <v>55</v>
      </c>
      <c r="G1594" s="11">
        <v>3621</v>
      </c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</row>
    <row r="1595" spans="1:31" ht="14.4">
      <c r="A1595" s="111">
        <v>44049</v>
      </c>
      <c r="B1595" s="113">
        <v>1320</v>
      </c>
      <c r="C1595" s="113">
        <v>958</v>
      </c>
      <c r="D1595" s="11">
        <v>851</v>
      </c>
      <c r="E1595" s="11">
        <v>408</v>
      </c>
      <c r="F1595" s="11">
        <v>56</v>
      </c>
      <c r="G1595" s="11">
        <v>3593</v>
      </c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</row>
    <row r="1596" spans="1:31" ht="14.4">
      <c r="A1596" s="111">
        <v>44050</v>
      </c>
      <c r="B1596" s="113">
        <v>1381</v>
      </c>
      <c r="C1596" s="113">
        <v>980</v>
      </c>
      <c r="D1596" s="11">
        <v>912</v>
      </c>
      <c r="E1596" s="11">
        <v>443</v>
      </c>
      <c r="F1596" s="11">
        <v>55</v>
      </c>
      <c r="G1596" s="11">
        <v>3771</v>
      </c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</row>
    <row r="1597" spans="1:31" ht="14.4">
      <c r="A1597" s="111">
        <v>44051</v>
      </c>
      <c r="B1597" s="113">
        <v>1429</v>
      </c>
      <c r="C1597" s="113">
        <v>985</v>
      </c>
      <c r="D1597" s="11">
        <v>920</v>
      </c>
      <c r="E1597" s="11">
        <v>453</v>
      </c>
      <c r="F1597" s="11">
        <v>54</v>
      </c>
      <c r="G1597" s="11">
        <v>3840</v>
      </c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</row>
    <row r="1598" spans="1:31" ht="14.4">
      <c r="A1598" s="111">
        <v>44052</v>
      </c>
      <c r="B1598" s="113">
        <v>1371</v>
      </c>
      <c r="C1598" s="113">
        <v>956</v>
      </c>
      <c r="D1598" s="11">
        <v>838</v>
      </c>
      <c r="E1598" s="11">
        <v>452</v>
      </c>
      <c r="F1598" s="11">
        <v>52</v>
      </c>
      <c r="G1598" s="11">
        <v>3668</v>
      </c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</row>
    <row r="1599" spans="1:31" ht="14.4">
      <c r="A1599" s="111">
        <v>44053</v>
      </c>
      <c r="B1599" s="113">
        <v>1365</v>
      </c>
      <c r="C1599" s="113">
        <v>974</v>
      </c>
      <c r="D1599" s="11">
        <v>821</v>
      </c>
      <c r="E1599" s="11">
        <v>466</v>
      </c>
      <c r="F1599" s="11">
        <v>51</v>
      </c>
      <c r="G1599" s="11">
        <v>3678</v>
      </c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</row>
    <row r="1600" spans="1:31" ht="14.4">
      <c r="A1600" s="111">
        <v>44054</v>
      </c>
      <c r="B1600" s="113">
        <v>1334</v>
      </c>
      <c r="C1600" s="113">
        <v>964</v>
      </c>
      <c r="D1600" s="11">
        <v>864</v>
      </c>
      <c r="E1600" s="11">
        <v>473</v>
      </c>
      <c r="F1600" s="11">
        <v>53</v>
      </c>
      <c r="G1600" s="11">
        <v>3688</v>
      </c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</row>
    <row r="1601" spans="1:31" ht="14.4">
      <c r="A1601" s="111">
        <v>44055</v>
      </c>
      <c r="B1601" s="113">
        <v>1312</v>
      </c>
      <c r="C1601" s="113">
        <v>915</v>
      </c>
      <c r="D1601" s="11">
        <v>872</v>
      </c>
      <c r="E1601" s="11">
        <v>458</v>
      </c>
      <c r="F1601" s="11">
        <v>54</v>
      </c>
      <c r="G1601" s="11">
        <v>3612</v>
      </c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</row>
    <row r="1602" spans="1:31" ht="14.4">
      <c r="A1602" s="111">
        <v>44056</v>
      </c>
      <c r="B1602" s="113">
        <v>1221</v>
      </c>
      <c r="C1602" s="113">
        <v>908</v>
      </c>
      <c r="D1602" s="11">
        <v>861</v>
      </c>
      <c r="E1602" s="11">
        <v>460</v>
      </c>
      <c r="F1602" s="11">
        <v>55</v>
      </c>
      <c r="G1602" s="11">
        <v>3506</v>
      </c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</row>
    <row r="1603" spans="1:31" ht="14.4">
      <c r="A1603" s="111">
        <v>44057</v>
      </c>
      <c r="B1603" s="113">
        <v>1240</v>
      </c>
      <c r="C1603" s="113">
        <v>902</v>
      </c>
      <c r="D1603" s="11">
        <v>859</v>
      </c>
      <c r="E1603" s="11">
        <v>466</v>
      </c>
      <c r="F1603" s="11">
        <v>54</v>
      </c>
      <c r="G1603" s="11">
        <v>3520</v>
      </c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</row>
    <row r="1604" spans="1:31" ht="14.4">
      <c r="A1604" s="111">
        <v>44058</v>
      </c>
      <c r="B1604" s="113">
        <v>1248</v>
      </c>
      <c r="C1604" s="113">
        <v>848</v>
      </c>
      <c r="D1604" s="11">
        <v>785</v>
      </c>
      <c r="E1604" s="11">
        <v>437</v>
      </c>
      <c r="F1604" s="11">
        <v>49</v>
      </c>
      <c r="G1604" s="11">
        <v>3367</v>
      </c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</row>
    <row r="1605" spans="1:31" ht="14.4">
      <c r="A1605" s="111">
        <v>44059</v>
      </c>
      <c r="B1605" s="113">
        <v>1269</v>
      </c>
      <c r="C1605" s="113">
        <v>875</v>
      </c>
      <c r="D1605" s="11">
        <v>724</v>
      </c>
      <c r="E1605" s="11">
        <v>428</v>
      </c>
      <c r="F1605" s="11">
        <v>47</v>
      </c>
      <c r="G1605" s="11">
        <v>3343</v>
      </c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</row>
    <row r="1606" spans="1:31" ht="14.4">
      <c r="A1606" s="111">
        <v>44060</v>
      </c>
      <c r="B1606" s="113">
        <v>1350</v>
      </c>
      <c r="C1606" s="113">
        <v>914</v>
      </c>
      <c r="D1606" s="11">
        <v>786</v>
      </c>
      <c r="E1606" s="11">
        <v>455</v>
      </c>
      <c r="F1606" s="11">
        <v>50</v>
      </c>
      <c r="G1606" s="11">
        <v>3555</v>
      </c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</row>
    <row r="1607" spans="1:31" ht="14.4">
      <c r="A1607" s="111">
        <v>44061</v>
      </c>
      <c r="B1607" s="113">
        <v>1352</v>
      </c>
      <c r="C1607" s="113">
        <v>925</v>
      </c>
      <c r="D1607" s="11">
        <v>827</v>
      </c>
      <c r="E1607" s="11">
        <v>469</v>
      </c>
      <c r="F1607" s="11">
        <v>52</v>
      </c>
      <c r="G1607" s="11">
        <v>3625</v>
      </c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</row>
    <row r="1608" spans="1:31" ht="14.4">
      <c r="A1608" s="111">
        <v>44062</v>
      </c>
      <c r="B1608" s="113">
        <v>1201</v>
      </c>
      <c r="C1608" s="113">
        <v>914</v>
      </c>
      <c r="D1608" s="11">
        <v>855</v>
      </c>
      <c r="E1608" s="11">
        <v>456</v>
      </c>
      <c r="F1608" s="11">
        <v>54</v>
      </c>
      <c r="G1608" s="11">
        <v>3479</v>
      </c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</row>
    <row r="1609" spans="1:31" ht="14.4">
      <c r="A1609" s="111">
        <v>44063</v>
      </c>
      <c r="B1609" s="113">
        <v>1110</v>
      </c>
      <c r="C1609" s="113">
        <v>929</v>
      </c>
      <c r="D1609" s="11">
        <v>851</v>
      </c>
      <c r="E1609" s="11">
        <v>397</v>
      </c>
      <c r="F1609" s="11">
        <v>52</v>
      </c>
      <c r="G1609" s="11">
        <v>3339</v>
      </c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</row>
    <row r="1610" spans="1:31" ht="14.4">
      <c r="A1610" s="111">
        <v>44064</v>
      </c>
      <c r="B1610" s="113">
        <v>1094</v>
      </c>
      <c r="C1610" s="113">
        <v>911</v>
      </c>
      <c r="D1610" s="11">
        <v>865</v>
      </c>
      <c r="E1610" s="11">
        <v>399</v>
      </c>
      <c r="F1610" s="11">
        <v>53</v>
      </c>
      <c r="G1610" s="11">
        <v>3322</v>
      </c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</row>
    <row r="1611" spans="1:31" ht="14.4">
      <c r="A1611" s="111">
        <v>44065</v>
      </c>
      <c r="B1611" s="113">
        <v>1131</v>
      </c>
      <c r="C1611" s="113">
        <v>875</v>
      </c>
      <c r="D1611" s="11">
        <v>858</v>
      </c>
      <c r="E1611" s="11">
        <v>426</v>
      </c>
      <c r="F1611" s="11">
        <v>53</v>
      </c>
      <c r="G1611" s="11">
        <v>3343</v>
      </c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</row>
    <row r="1612" spans="1:31" ht="14.4">
      <c r="A1612" s="111">
        <v>44066</v>
      </c>
      <c r="B1612" s="113">
        <v>1127</v>
      </c>
      <c r="C1612" s="113">
        <v>869</v>
      </c>
      <c r="D1612" s="11">
        <v>831</v>
      </c>
      <c r="E1612" s="11">
        <v>429</v>
      </c>
      <c r="F1612" s="11">
        <v>51</v>
      </c>
      <c r="G1612" s="11">
        <v>3307</v>
      </c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</row>
    <row r="1613" spans="1:31" ht="14.4">
      <c r="A1613" s="111">
        <v>44067</v>
      </c>
      <c r="B1613" s="113">
        <v>1212</v>
      </c>
      <c r="C1613" s="113">
        <v>916</v>
      </c>
      <c r="D1613" s="11">
        <v>875</v>
      </c>
      <c r="E1613" s="11">
        <v>442</v>
      </c>
      <c r="F1613" s="11">
        <v>54</v>
      </c>
      <c r="G1613" s="11">
        <v>3499</v>
      </c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</row>
    <row r="1614" spans="1:31" ht="14.4">
      <c r="A1614" s="111">
        <v>44068</v>
      </c>
      <c r="B1614" s="113">
        <v>1248</v>
      </c>
      <c r="C1614" s="113">
        <v>955</v>
      </c>
      <c r="D1614" s="11">
        <v>919</v>
      </c>
      <c r="E1614" s="11">
        <v>454</v>
      </c>
      <c r="F1614" s="11">
        <v>57</v>
      </c>
      <c r="G1614" s="11">
        <v>3633</v>
      </c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</row>
    <row r="1615" spans="1:31" ht="14.4">
      <c r="A1615" s="111">
        <v>44069</v>
      </c>
      <c r="B1615" s="113">
        <v>1281</v>
      </c>
      <c r="C1615" s="113">
        <v>970</v>
      </c>
      <c r="D1615" s="11">
        <v>936</v>
      </c>
      <c r="E1615" s="11">
        <v>436</v>
      </c>
      <c r="F1615" s="11">
        <v>57</v>
      </c>
      <c r="G1615" s="11">
        <v>3679</v>
      </c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</row>
    <row r="1616" spans="1:31" ht="14.4">
      <c r="A1616" s="111">
        <v>44070</v>
      </c>
      <c r="B1616" s="113">
        <v>1284</v>
      </c>
      <c r="C1616" s="113">
        <v>957</v>
      </c>
      <c r="D1616" s="11">
        <v>908</v>
      </c>
      <c r="E1616" s="11">
        <v>422</v>
      </c>
      <c r="F1616" s="11">
        <v>55</v>
      </c>
      <c r="G1616" s="11">
        <v>3626</v>
      </c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</row>
    <row r="1617" spans="1:31" ht="14.4">
      <c r="A1617" s="111">
        <v>44071</v>
      </c>
      <c r="B1617" s="113">
        <v>1242</v>
      </c>
      <c r="C1617" s="113">
        <v>928</v>
      </c>
      <c r="D1617" s="11">
        <v>924</v>
      </c>
      <c r="E1617" s="11">
        <v>448</v>
      </c>
      <c r="F1617" s="11">
        <v>55</v>
      </c>
      <c r="G1617" s="11">
        <v>3598</v>
      </c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</row>
    <row r="1618" spans="1:31" ht="14.4">
      <c r="A1618" s="111">
        <v>44072</v>
      </c>
      <c r="B1618" s="113">
        <v>1225</v>
      </c>
      <c r="C1618" s="113">
        <v>925</v>
      </c>
      <c r="D1618" s="11">
        <v>939</v>
      </c>
      <c r="E1618" s="11">
        <v>461</v>
      </c>
      <c r="F1618" s="11">
        <v>53</v>
      </c>
      <c r="G1618" s="11">
        <v>3603</v>
      </c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</row>
    <row r="1619" spans="1:31" ht="14.4">
      <c r="A1619" s="111">
        <v>44073</v>
      </c>
      <c r="B1619" s="113">
        <v>1165</v>
      </c>
      <c r="C1619" s="113">
        <v>871</v>
      </c>
      <c r="D1619" s="11">
        <v>902</v>
      </c>
      <c r="E1619" s="11">
        <v>465</v>
      </c>
      <c r="F1619" s="11">
        <v>51</v>
      </c>
      <c r="G1619" s="11">
        <v>3453</v>
      </c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</row>
    <row r="1620" spans="1:31" ht="14.4">
      <c r="A1620" s="111">
        <v>44074</v>
      </c>
      <c r="B1620" s="113">
        <v>1189</v>
      </c>
      <c r="C1620" s="113">
        <v>945</v>
      </c>
      <c r="D1620" s="11">
        <v>932</v>
      </c>
      <c r="E1620" s="11">
        <v>479</v>
      </c>
      <c r="F1620" s="11">
        <v>51</v>
      </c>
      <c r="G1620" s="11">
        <v>3596</v>
      </c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</row>
    <row r="1621" spans="1:31" ht="14.4">
      <c r="A1621" s="111">
        <v>44075</v>
      </c>
      <c r="B1621" s="113">
        <v>1251</v>
      </c>
      <c r="C1621" s="113">
        <v>968</v>
      </c>
      <c r="D1621" s="11">
        <v>929</v>
      </c>
      <c r="E1621" s="11">
        <v>460</v>
      </c>
      <c r="F1621" s="11">
        <v>51</v>
      </c>
      <c r="G1621" s="11">
        <v>3659</v>
      </c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</row>
    <row r="1622" spans="1:31" ht="14.4">
      <c r="A1622" s="111">
        <v>44076</v>
      </c>
      <c r="B1622" s="113">
        <v>1280</v>
      </c>
      <c r="C1622" s="113">
        <v>993</v>
      </c>
      <c r="D1622" s="11">
        <v>896</v>
      </c>
      <c r="E1622" s="11">
        <v>440</v>
      </c>
      <c r="F1622" s="11">
        <v>56</v>
      </c>
      <c r="G1622" s="11">
        <v>3665</v>
      </c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</row>
    <row r="1623" spans="1:31" ht="14.4">
      <c r="A1623" s="111">
        <v>44077</v>
      </c>
      <c r="B1623" s="113">
        <v>1296</v>
      </c>
      <c r="C1623" s="113">
        <v>1009</v>
      </c>
      <c r="D1623" s="11">
        <v>881</v>
      </c>
      <c r="E1623" s="11">
        <v>469</v>
      </c>
      <c r="F1623" s="11">
        <v>57</v>
      </c>
      <c r="G1623" s="11">
        <v>3711</v>
      </c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</row>
    <row r="1624" spans="1:31" ht="14.4">
      <c r="A1624" s="111">
        <v>44078</v>
      </c>
      <c r="B1624" s="113">
        <v>1269</v>
      </c>
      <c r="C1624" s="113">
        <v>1053</v>
      </c>
      <c r="D1624" s="11">
        <v>915</v>
      </c>
      <c r="E1624" s="11">
        <v>488</v>
      </c>
      <c r="F1624" s="11">
        <v>57</v>
      </c>
      <c r="G1624" s="11">
        <v>3781</v>
      </c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</row>
    <row r="1625" spans="1:31" ht="14.4">
      <c r="A1625" s="111">
        <v>44079</v>
      </c>
      <c r="B1625" s="113">
        <v>1249</v>
      </c>
      <c r="C1625" s="113">
        <v>1079</v>
      </c>
      <c r="D1625" s="11">
        <v>923</v>
      </c>
      <c r="E1625" s="11">
        <v>486</v>
      </c>
      <c r="F1625" s="11">
        <v>54</v>
      </c>
      <c r="G1625" s="11">
        <v>3791</v>
      </c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</row>
    <row r="1626" spans="1:31" ht="14.4">
      <c r="A1626" s="111">
        <v>44080</v>
      </c>
      <c r="B1626" s="113">
        <v>1173</v>
      </c>
      <c r="C1626" s="113">
        <v>1058</v>
      </c>
      <c r="D1626" s="11">
        <v>882</v>
      </c>
      <c r="E1626" s="11">
        <v>469</v>
      </c>
      <c r="F1626" s="11">
        <v>49</v>
      </c>
      <c r="G1626" s="11">
        <v>3631</v>
      </c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</row>
    <row r="1627" spans="1:31" ht="14.4">
      <c r="A1627" s="111">
        <v>44081</v>
      </c>
      <c r="B1627" s="113">
        <v>1267</v>
      </c>
      <c r="C1627" s="113">
        <v>1072</v>
      </c>
      <c r="D1627" s="11">
        <v>915</v>
      </c>
      <c r="E1627" s="11">
        <v>460</v>
      </c>
      <c r="F1627" s="11">
        <v>50</v>
      </c>
      <c r="G1627" s="11">
        <v>3765</v>
      </c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</row>
    <row r="1628" spans="1:31" ht="14.4">
      <c r="A1628" s="111">
        <v>44082</v>
      </c>
      <c r="B1628" s="113">
        <v>1317</v>
      </c>
      <c r="C1628" s="113">
        <v>1105</v>
      </c>
      <c r="D1628" s="11">
        <v>934</v>
      </c>
      <c r="E1628" s="11">
        <v>462</v>
      </c>
      <c r="F1628" s="11">
        <v>52</v>
      </c>
      <c r="G1628" s="11">
        <v>3871</v>
      </c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</row>
    <row r="1629" spans="1:31" ht="14.4">
      <c r="A1629" s="111">
        <v>44083</v>
      </c>
      <c r="B1629" s="113">
        <v>1376</v>
      </c>
      <c r="C1629" s="113">
        <v>1128</v>
      </c>
      <c r="D1629" s="11">
        <v>928</v>
      </c>
      <c r="E1629" s="11">
        <v>471</v>
      </c>
      <c r="F1629" s="11">
        <v>55</v>
      </c>
      <c r="G1629" s="11">
        <v>3957</v>
      </c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</row>
    <row r="1630" spans="1:31" ht="14.4">
      <c r="A1630" s="111">
        <v>44084</v>
      </c>
      <c r="B1630" s="113">
        <v>1400</v>
      </c>
      <c r="C1630" s="113">
        <v>1122</v>
      </c>
      <c r="D1630" s="11">
        <v>904</v>
      </c>
      <c r="E1630" s="11">
        <v>475</v>
      </c>
      <c r="F1630" s="11">
        <v>55</v>
      </c>
      <c r="G1630" s="11">
        <v>3956</v>
      </c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</row>
    <row r="1631" spans="1:31" ht="14.4">
      <c r="A1631" s="111">
        <v>44085</v>
      </c>
      <c r="B1631" s="113">
        <v>1422</v>
      </c>
      <c r="C1631" s="113">
        <v>1102</v>
      </c>
      <c r="D1631" s="11">
        <v>888</v>
      </c>
      <c r="E1631" s="11">
        <v>471</v>
      </c>
      <c r="F1631" s="11">
        <v>56</v>
      </c>
      <c r="G1631" s="11">
        <v>3939</v>
      </c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</row>
    <row r="1632" spans="1:31" ht="14.4">
      <c r="A1632" s="111">
        <v>44086</v>
      </c>
      <c r="B1632" s="113">
        <v>1439</v>
      </c>
      <c r="C1632" s="113">
        <v>1076</v>
      </c>
      <c r="D1632" s="11">
        <v>850</v>
      </c>
      <c r="E1632" s="11">
        <v>476</v>
      </c>
      <c r="F1632" s="11">
        <v>56</v>
      </c>
      <c r="G1632" s="11">
        <v>3896</v>
      </c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</row>
    <row r="1633" spans="1:31" ht="14.4">
      <c r="A1633" s="111">
        <v>44087</v>
      </c>
      <c r="B1633" s="113">
        <v>1418</v>
      </c>
      <c r="C1633" s="113">
        <v>1044</v>
      </c>
      <c r="D1633" s="11">
        <v>739</v>
      </c>
      <c r="E1633" s="11">
        <v>472</v>
      </c>
      <c r="F1633" s="11">
        <v>53</v>
      </c>
      <c r="G1633" s="11">
        <v>3725</v>
      </c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</row>
    <row r="1634" spans="1:31" ht="14.4">
      <c r="A1634" s="111">
        <v>44088</v>
      </c>
      <c r="B1634" s="113">
        <v>1465</v>
      </c>
      <c r="C1634" s="113">
        <v>1070</v>
      </c>
      <c r="D1634" s="11">
        <v>754</v>
      </c>
      <c r="E1634" s="11">
        <v>485</v>
      </c>
      <c r="F1634" s="11">
        <v>49</v>
      </c>
      <c r="G1634" s="11">
        <v>3823</v>
      </c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</row>
    <row r="1635" spans="1:31" ht="14.4">
      <c r="A1635" s="111">
        <v>44089</v>
      </c>
      <c r="B1635" s="113">
        <v>1469</v>
      </c>
      <c r="C1635" s="113">
        <v>1088</v>
      </c>
      <c r="D1635" s="11">
        <v>781</v>
      </c>
      <c r="E1635" s="11">
        <v>478</v>
      </c>
      <c r="F1635" s="11">
        <v>49</v>
      </c>
      <c r="G1635" s="11">
        <v>3866</v>
      </c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</row>
    <row r="1636" spans="1:31" ht="14.4">
      <c r="A1636" s="111">
        <v>44090</v>
      </c>
      <c r="B1636" s="113">
        <v>1486</v>
      </c>
      <c r="C1636" s="113">
        <v>1092</v>
      </c>
      <c r="D1636" s="11">
        <v>801</v>
      </c>
      <c r="E1636" s="11">
        <v>473</v>
      </c>
      <c r="F1636" s="11">
        <v>50</v>
      </c>
      <c r="G1636" s="11">
        <v>3902</v>
      </c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</row>
    <row r="1637" spans="1:31" ht="14.4">
      <c r="A1637" s="111">
        <v>44091</v>
      </c>
      <c r="B1637" s="113">
        <v>1479</v>
      </c>
      <c r="C1637" s="113">
        <v>1075</v>
      </c>
      <c r="D1637" s="11">
        <v>809</v>
      </c>
      <c r="E1637" s="11">
        <v>462</v>
      </c>
      <c r="F1637" s="11">
        <v>47</v>
      </c>
      <c r="G1637" s="11">
        <v>3872</v>
      </c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</row>
    <row r="1638" spans="1:31" ht="14.4">
      <c r="A1638" s="111">
        <v>44092</v>
      </c>
      <c r="B1638" s="113">
        <v>1506</v>
      </c>
      <c r="C1638" s="113">
        <v>1076</v>
      </c>
      <c r="D1638" s="11">
        <v>833</v>
      </c>
      <c r="E1638" s="11">
        <v>452</v>
      </c>
      <c r="F1638" s="11">
        <v>51</v>
      </c>
      <c r="G1638" s="11">
        <v>3917</v>
      </c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</row>
    <row r="1639" spans="1:31" ht="14.4">
      <c r="A1639" s="111">
        <v>44093</v>
      </c>
      <c r="B1639" s="113">
        <v>1498</v>
      </c>
      <c r="C1639" s="113">
        <v>1078</v>
      </c>
      <c r="D1639" s="11">
        <v>796</v>
      </c>
      <c r="E1639" s="11">
        <v>489</v>
      </c>
      <c r="F1639" s="11">
        <v>57</v>
      </c>
      <c r="G1639" s="11">
        <v>3918</v>
      </c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</row>
    <row r="1640" spans="1:31" ht="14.4">
      <c r="A1640" s="111">
        <v>44094</v>
      </c>
      <c r="B1640" s="113">
        <v>1460</v>
      </c>
      <c r="C1640" s="113">
        <v>1025</v>
      </c>
      <c r="D1640" s="11">
        <v>718</v>
      </c>
      <c r="E1640" s="11">
        <v>485</v>
      </c>
      <c r="F1640" s="11">
        <v>56</v>
      </c>
      <c r="G1640" s="11">
        <v>3743</v>
      </c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</row>
    <row r="1641" spans="1:31" ht="14.4">
      <c r="A1641" s="111">
        <v>44095</v>
      </c>
      <c r="B1641" s="113">
        <v>1480</v>
      </c>
      <c r="C1641" s="113">
        <v>1028</v>
      </c>
      <c r="D1641" s="11">
        <v>765</v>
      </c>
      <c r="E1641" s="11">
        <v>438</v>
      </c>
      <c r="F1641" s="11">
        <v>53</v>
      </c>
      <c r="G1641" s="11">
        <v>3763</v>
      </c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</row>
    <row r="1642" spans="1:31" ht="14.4">
      <c r="A1642" s="111">
        <v>44096</v>
      </c>
      <c r="B1642" s="113">
        <v>1439</v>
      </c>
      <c r="C1642" s="113">
        <v>1042</v>
      </c>
      <c r="D1642" s="11">
        <v>817</v>
      </c>
      <c r="E1642" s="11">
        <v>432</v>
      </c>
      <c r="F1642" s="11">
        <v>50</v>
      </c>
      <c r="G1642" s="11">
        <v>3780</v>
      </c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</row>
    <row r="1643" spans="1:31" ht="14.4">
      <c r="A1643" s="111">
        <v>44097</v>
      </c>
      <c r="B1643" s="113">
        <v>1372</v>
      </c>
      <c r="C1643" s="113">
        <v>1017</v>
      </c>
      <c r="D1643" s="11">
        <v>856</v>
      </c>
      <c r="E1643" s="11">
        <v>431</v>
      </c>
      <c r="F1643" s="11">
        <v>50</v>
      </c>
      <c r="G1643" s="11">
        <v>3725</v>
      </c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</row>
    <row r="1644" spans="1:31" ht="14.4">
      <c r="A1644" s="111">
        <v>44098</v>
      </c>
      <c r="B1644" s="113">
        <v>1314</v>
      </c>
      <c r="C1644" s="113">
        <v>1030</v>
      </c>
      <c r="D1644" s="11">
        <v>906</v>
      </c>
      <c r="E1644" s="11">
        <v>437</v>
      </c>
      <c r="F1644" s="11">
        <v>50</v>
      </c>
      <c r="G1644" s="11">
        <v>3737</v>
      </c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</row>
    <row r="1645" spans="1:31" ht="14.4">
      <c r="A1645" s="111">
        <v>44099</v>
      </c>
      <c r="B1645" s="113">
        <v>1325</v>
      </c>
      <c r="C1645" s="113">
        <v>1060</v>
      </c>
      <c r="D1645" s="11">
        <v>907</v>
      </c>
      <c r="E1645" s="11">
        <v>430</v>
      </c>
      <c r="F1645" s="11">
        <v>49</v>
      </c>
      <c r="G1645" s="11">
        <v>3771</v>
      </c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</row>
    <row r="1646" spans="1:31" ht="14.4">
      <c r="A1646" s="111">
        <v>44100</v>
      </c>
      <c r="B1646" s="113">
        <v>1303</v>
      </c>
      <c r="C1646" s="113">
        <v>1051</v>
      </c>
      <c r="D1646" s="11">
        <v>809</v>
      </c>
      <c r="E1646" s="11">
        <v>432</v>
      </c>
      <c r="F1646" s="11">
        <v>48</v>
      </c>
      <c r="G1646" s="11">
        <v>3643</v>
      </c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</row>
    <row r="1647" spans="1:31" ht="14.4">
      <c r="A1647" s="111">
        <v>44101</v>
      </c>
      <c r="B1647" s="113">
        <v>1234</v>
      </c>
      <c r="C1647" s="113">
        <v>1037</v>
      </c>
      <c r="D1647" s="11">
        <v>774</v>
      </c>
      <c r="E1647" s="11">
        <v>436</v>
      </c>
      <c r="F1647" s="11">
        <v>48</v>
      </c>
      <c r="G1647" s="11">
        <v>3529</v>
      </c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</row>
    <row r="1648" spans="1:31" ht="14.4">
      <c r="A1648" s="111">
        <v>44102</v>
      </c>
      <c r="B1648" s="113">
        <v>1284</v>
      </c>
      <c r="C1648" s="113">
        <v>1089</v>
      </c>
      <c r="D1648" s="11">
        <v>842</v>
      </c>
      <c r="E1648" s="11">
        <v>466</v>
      </c>
      <c r="F1648" s="11">
        <v>51</v>
      </c>
      <c r="G1648" s="11">
        <v>3732</v>
      </c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</row>
    <row r="1649" spans="1:31" ht="14.4">
      <c r="A1649" s="111">
        <v>44103</v>
      </c>
      <c r="B1649" s="113">
        <v>1289</v>
      </c>
      <c r="C1649" s="113">
        <v>1107</v>
      </c>
      <c r="D1649" s="11">
        <v>843</v>
      </c>
      <c r="E1649" s="11">
        <v>478</v>
      </c>
      <c r="F1649" s="11">
        <v>55</v>
      </c>
      <c r="G1649" s="11">
        <v>3772</v>
      </c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</row>
    <row r="1650" spans="1:31" ht="14.4">
      <c r="A1650" s="111">
        <v>44104</v>
      </c>
      <c r="B1650" s="113">
        <v>1268</v>
      </c>
      <c r="C1650" s="113">
        <v>1117</v>
      </c>
      <c r="D1650" s="11">
        <v>806</v>
      </c>
      <c r="E1650" s="11">
        <v>468</v>
      </c>
      <c r="F1650" s="11">
        <v>56</v>
      </c>
      <c r="G1650" s="11">
        <v>3714</v>
      </c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</row>
    <row r="1651" spans="1:31" ht="14.4">
      <c r="A1651" s="111">
        <v>44105</v>
      </c>
      <c r="B1651" s="113">
        <v>1252</v>
      </c>
      <c r="C1651" s="113">
        <v>1116</v>
      </c>
      <c r="D1651" s="11">
        <v>819</v>
      </c>
      <c r="E1651" s="11">
        <v>461</v>
      </c>
      <c r="F1651" s="11">
        <v>55</v>
      </c>
      <c r="G1651" s="11">
        <v>3703</v>
      </c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</row>
    <row r="1652" spans="1:31" ht="14.4">
      <c r="A1652" s="111">
        <v>44106</v>
      </c>
      <c r="B1652" s="113">
        <v>1195</v>
      </c>
      <c r="C1652" s="113">
        <v>1110</v>
      </c>
      <c r="D1652" s="11">
        <v>817</v>
      </c>
      <c r="E1652" s="11">
        <v>452</v>
      </c>
      <c r="F1652" s="11">
        <v>54</v>
      </c>
      <c r="G1652" s="11">
        <v>3627</v>
      </c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</row>
    <row r="1653" spans="1:31" ht="14.4">
      <c r="A1653" s="111">
        <v>44107</v>
      </c>
      <c r="B1653" s="132">
        <v>1226</v>
      </c>
      <c r="C1653" s="132">
        <v>1132</v>
      </c>
      <c r="D1653" s="123">
        <v>850</v>
      </c>
      <c r="E1653" s="123">
        <v>447</v>
      </c>
      <c r="F1653" s="123">
        <v>53</v>
      </c>
      <c r="G1653" s="123">
        <v>3709</v>
      </c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</row>
    <row r="1654" spans="1:31" ht="14.4">
      <c r="A1654" s="111">
        <v>44108</v>
      </c>
      <c r="B1654" s="113">
        <v>1182</v>
      </c>
      <c r="C1654" s="113">
        <v>1106</v>
      </c>
      <c r="D1654" s="11">
        <v>837</v>
      </c>
      <c r="E1654" s="11">
        <v>441</v>
      </c>
      <c r="F1654" s="11">
        <v>51</v>
      </c>
      <c r="G1654" s="11">
        <v>3617</v>
      </c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</row>
    <row r="1655" spans="1:31" ht="14.4">
      <c r="A1655" s="111">
        <v>44109</v>
      </c>
      <c r="B1655" s="113">
        <v>1174</v>
      </c>
      <c r="C1655" s="113">
        <v>1141</v>
      </c>
      <c r="D1655" s="11">
        <v>904</v>
      </c>
      <c r="E1655" s="11">
        <v>449</v>
      </c>
      <c r="F1655" s="11">
        <v>51</v>
      </c>
      <c r="G1655" s="11">
        <v>3719</v>
      </c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</row>
    <row r="1656" spans="1:31" ht="14.4">
      <c r="A1656" s="111">
        <v>44110</v>
      </c>
      <c r="B1656" s="113">
        <v>1143</v>
      </c>
      <c r="C1656" s="113">
        <v>1157</v>
      </c>
      <c r="D1656" s="11">
        <v>954</v>
      </c>
      <c r="E1656" s="11">
        <v>452</v>
      </c>
      <c r="F1656" s="11">
        <v>51</v>
      </c>
      <c r="G1656" s="11">
        <v>3758</v>
      </c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</row>
    <row r="1657" spans="1:31" ht="14.4">
      <c r="A1657" s="111">
        <v>44111</v>
      </c>
      <c r="B1657" s="113">
        <v>1205</v>
      </c>
      <c r="C1657" s="113">
        <v>1163</v>
      </c>
      <c r="D1657" s="11">
        <v>938</v>
      </c>
      <c r="E1657" s="11">
        <v>457</v>
      </c>
      <c r="F1657" s="11">
        <v>53</v>
      </c>
      <c r="G1657" s="11">
        <v>3817</v>
      </c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</row>
    <row r="1658" spans="1:31" ht="14.4">
      <c r="A1658" s="111">
        <v>44112</v>
      </c>
      <c r="B1658" s="113">
        <v>1174</v>
      </c>
      <c r="C1658" s="113">
        <v>1174</v>
      </c>
      <c r="D1658" s="11">
        <v>929</v>
      </c>
      <c r="E1658" s="11">
        <v>463</v>
      </c>
      <c r="F1658" s="11">
        <v>54</v>
      </c>
      <c r="G1658" s="11">
        <v>3794</v>
      </c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</row>
    <row r="1659" spans="1:31" ht="14.4">
      <c r="A1659" s="111">
        <v>44113</v>
      </c>
      <c r="B1659" s="113">
        <v>1170</v>
      </c>
      <c r="C1659" s="113">
        <v>1184</v>
      </c>
      <c r="D1659" s="11">
        <v>926</v>
      </c>
      <c r="E1659" s="11">
        <v>473</v>
      </c>
      <c r="F1659" s="11">
        <v>56</v>
      </c>
      <c r="G1659" s="11">
        <v>3809</v>
      </c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</row>
    <row r="1660" spans="1:31" ht="14.4">
      <c r="A1660" s="111">
        <v>44114</v>
      </c>
      <c r="B1660" s="113">
        <v>1164</v>
      </c>
      <c r="C1660" s="113">
        <v>1175</v>
      </c>
      <c r="D1660" s="11">
        <v>869</v>
      </c>
      <c r="E1660" s="11">
        <v>473</v>
      </c>
      <c r="F1660" s="11">
        <v>56</v>
      </c>
      <c r="G1660" s="11">
        <v>3737</v>
      </c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</row>
    <row r="1661" spans="1:31" ht="14.4">
      <c r="A1661" s="111">
        <v>44115</v>
      </c>
      <c r="B1661" s="113">
        <v>1123</v>
      </c>
      <c r="C1661" s="113">
        <v>1120</v>
      </c>
      <c r="D1661" s="11">
        <v>757</v>
      </c>
      <c r="E1661" s="11">
        <v>464</v>
      </c>
      <c r="F1661" s="11">
        <v>54</v>
      </c>
      <c r="G1661" s="11">
        <v>3518</v>
      </c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</row>
    <row r="1662" spans="1:31" ht="14.4">
      <c r="A1662" s="111">
        <v>44116</v>
      </c>
      <c r="B1662" s="113">
        <v>1154</v>
      </c>
      <c r="C1662" s="113">
        <v>1132</v>
      </c>
      <c r="D1662" s="11">
        <v>789</v>
      </c>
      <c r="E1662" s="11">
        <v>480</v>
      </c>
      <c r="F1662" s="11">
        <v>56</v>
      </c>
      <c r="G1662" s="11">
        <v>3611</v>
      </c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</row>
    <row r="1663" spans="1:31" ht="14.4">
      <c r="A1663" s="111">
        <v>44117</v>
      </c>
      <c r="B1663" s="113">
        <v>1171</v>
      </c>
      <c r="C1663" s="113">
        <v>1172</v>
      </c>
      <c r="D1663" s="11">
        <v>765</v>
      </c>
      <c r="E1663" s="11">
        <v>483</v>
      </c>
      <c r="F1663" s="11">
        <v>57</v>
      </c>
      <c r="G1663" s="11">
        <v>3648</v>
      </c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</row>
    <row r="1664" spans="1:31" ht="14.4">
      <c r="A1664" s="111">
        <v>44118</v>
      </c>
      <c r="B1664" s="113">
        <v>1184</v>
      </c>
      <c r="C1664" s="113">
        <v>1160</v>
      </c>
      <c r="D1664" s="11">
        <v>757</v>
      </c>
      <c r="E1664" s="11">
        <v>484</v>
      </c>
      <c r="F1664" s="11">
        <v>56</v>
      </c>
      <c r="G1664" s="11">
        <v>3642</v>
      </c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</row>
    <row r="1665" spans="1:31" ht="14.4">
      <c r="A1665" s="111">
        <v>44119</v>
      </c>
      <c r="B1665" s="113">
        <v>1184</v>
      </c>
      <c r="C1665" s="113">
        <v>1139</v>
      </c>
      <c r="D1665" s="11">
        <v>802</v>
      </c>
      <c r="E1665" s="11">
        <v>480</v>
      </c>
      <c r="F1665" s="11">
        <v>56</v>
      </c>
      <c r="G1665" s="11">
        <v>3661</v>
      </c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</row>
    <row r="1666" spans="1:31" ht="14.4">
      <c r="A1666" s="111">
        <v>44120</v>
      </c>
      <c r="B1666" s="113">
        <v>1149</v>
      </c>
      <c r="C1666" s="113">
        <v>1160</v>
      </c>
      <c r="D1666" s="11">
        <v>840</v>
      </c>
      <c r="E1666" s="11">
        <v>485</v>
      </c>
      <c r="F1666" s="11">
        <v>57</v>
      </c>
      <c r="G1666" s="11">
        <v>3690</v>
      </c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</row>
    <row r="1667" spans="1:31" ht="14.4">
      <c r="A1667" s="111">
        <v>44121</v>
      </c>
      <c r="B1667" s="113">
        <v>1119</v>
      </c>
      <c r="C1667" s="113">
        <v>1169</v>
      </c>
      <c r="D1667" s="11">
        <v>832</v>
      </c>
      <c r="E1667" s="11">
        <v>490</v>
      </c>
      <c r="F1667" s="11">
        <v>56</v>
      </c>
      <c r="G1667" s="11">
        <v>3665</v>
      </c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</row>
    <row r="1668" spans="1:31" ht="14.4">
      <c r="A1668" s="111">
        <v>44122</v>
      </c>
      <c r="B1668" s="113">
        <v>1052</v>
      </c>
      <c r="C1668" s="113">
        <v>1126</v>
      </c>
      <c r="D1668" s="11">
        <v>769</v>
      </c>
      <c r="E1668" s="11">
        <v>477</v>
      </c>
      <c r="F1668" s="11">
        <v>53</v>
      </c>
      <c r="G1668" s="11">
        <v>3476</v>
      </c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</row>
    <row r="1669" spans="1:31" ht="14.4">
      <c r="A1669" s="111">
        <v>44123</v>
      </c>
      <c r="B1669" s="113">
        <v>1062</v>
      </c>
      <c r="C1669" s="113">
        <v>1148</v>
      </c>
      <c r="D1669" s="11">
        <v>814</v>
      </c>
      <c r="E1669" s="11">
        <v>483</v>
      </c>
      <c r="F1669" s="11">
        <v>54</v>
      </c>
      <c r="G1669" s="11">
        <v>3561</v>
      </c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</row>
    <row r="1670" spans="1:31" ht="14.4">
      <c r="A1670" s="111">
        <v>44124</v>
      </c>
      <c r="B1670" s="113">
        <v>1055</v>
      </c>
      <c r="C1670" s="113">
        <v>1166</v>
      </c>
      <c r="D1670" s="11">
        <v>802</v>
      </c>
      <c r="E1670" s="11">
        <v>485</v>
      </c>
      <c r="F1670" s="11">
        <v>54</v>
      </c>
      <c r="G1670" s="11">
        <v>3563</v>
      </c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</row>
    <row r="1671" spans="1:31" ht="14.4">
      <c r="A1671" s="111">
        <v>44125</v>
      </c>
      <c r="B1671" s="113">
        <v>1042</v>
      </c>
      <c r="C1671" s="113">
        <v>1165</v>
      </c>
      <c r="D1671" s="11">
        <v>792</v>
      </c>
      <c r="E1671" s="11">
        <v>473</v>
      </c>
      <c r="F1671" s="11">
        <v>53</v>
      </c>
      <c r="G1671" s="11">
        <v>3525</v>
      </c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</row>
    <row r="1672" spans="1:31" ht="14.4">
      <c r="A1672" s="111">
        <v>44126</v>
      </c>
      <c r="B1672" s="113">
        <v>1040</v>
      </c>
      <c r="C1672" s="113">
        <v>1162</v>
      </c>
      <c r="D1672" s="11">
        <v>802</v>
      </c>
      <c r="E1672" s="11">
        <v>456</v>
      </c>
      <c r="F1672" s="11">
        <v>49</v>
      </c>
      <c r="G1672" s="11">
        <v>3509</v>
      </c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</row>
    <row r="1673" spans="1:31" ht="14.4">
      <c r="A1673" s="111">
        <v>44127</v>
      </c>
      <c r="B1673" s="113">
        <v>1030</v>
      </c>
      <c r="C1673" s="113">
        <v>1156</v>
      </c>
      <c r="D1673" s="11">
        <v>815</v>
      </c>
      <c r="E1673" s="11">
        <v>421</v>
      </c>
      <c r="F1673" s="11">
        <v>43</v>
      </c>
      <c r="G1673" s="11">
        <v>3464</v>
      </c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</row>
    <row r="1674" spans="1:31" ht="14.4">
      <c r="A1674" s="111">
        <v>44128</v>
      </c>
      <c r="B1674" s="113">
        <v>997</v>
      </c>
      <c r="C1674" s="113">
        <v>1146</v>
      </c>
      <c r="D1674" s="11">
        <v>811</v>
      </c>
      <c r="E1674" s="11">
        <v>413</v>
      </c>
      <c r="F1674" s="11">
        <v>38</v>
      </c>
      <c r="G1674" s="11">
        <v>3405</v>
      </c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</row>
    <row r="1675" spans="1:31" ht="14.4">
      <c r="A1675" s="111">
        <v>44129</v>
      </c>
      <c r="B1675" s="113">
        <v>931</v>
      </c>
      <c r="C1675" s="113">
        <v>1075</v>
      </c>
      <c r="D1675" s="11">
        <v>762</v>
      </c>
      <c r="E1675" s="11">
        <v>387</v>
      </c>
      <c r="F1675" s="11">
        <v>40</v>
      </c>
      <c r="G1675" s="11">
        <v>3195</v>
      </c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</row>
    <row r="1676" spans="1:31" ht="14.4">
      <c r="A1676" s="111">
        <v>44130</v>
      </c>
      <c r="B1676" s="113">
        <v>952</v>
      </c>
      <c r="C1676" s="113">
        <v>1129</v>
      </c>
      <c r="D1676" s="11">
        <v>806</v>
      </c>
      <c r="E1676" s="11">
        <v>370</v>
      </c>
      <c r="F1676" s="11">
        <v>43</v>
      </c>
      <c r="G1676" s="11">
        <v>3299</v>
      </c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</row>
    <row r="1677" spans="1:31" ht="14.4">
      <c r="A1677" s="111">
        <v>44131</v>
      </c>
      <c r="B1677" s="113">
        <v>969</v>
      </c>
      <c r="C1677" s="113">
        <v>1156</v>
      </c>
      <c r="D1677" s="11">
        <v>867</v>
      </c>
      <c r="E1677" s="11">
        <v>368</v>
      </c>
      <c r="F1677" s="11">
        <v>46</v>
      </c>
      <c r="G1677" s="11">
        <v>3406</v>
      </c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</row>
    <row r="1678" spans="1:31" ht="14.4">
      <c r="A1678" s="111">
        <v>44132</v>
      </c>
      <c r="B1678" s="113">
        <v>960</v>
      </c>
      <c r="C1678" s="113">
        <v>1166</v>
      </c>
      <c r="D1678" s="11">
        <v>887</v>
      </c>
      <c r="E1678" s="11">
        <v>375</v>
      </c>
      <c r="F1678" s="11">
        <v>49</v>
      </c>
      <c r="G1678" s="11">
        <v>3437</v>
      </c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</row>
    <row r="1679" spans="1:31" ht="14.4">
      <c r="A1679" s="111">
        <v>44133</v>
      </c>
      <c r="B1679" s="113">
        <v>951</v>
      </c>
      <c r="C1679" s="113">
        <v>1174</v>
      </c>
      <c r="D1679" s="11">
        <v>885</v>
      </c>
      <c r="E1679" s="11">
        <v>383</v>
      </c>
      <c r="F1679" s="11">
        <v>50</v>
      </c>
      <c r="G1679" s="11">
        <v>3442</v>
      </c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</row>
    <row r="1680" spans="1:31" ht="14.4">
      <c r="A1680" s="111">
        <v>44134</v>
      </c>
      <c r="B1680" s="113">
        <v>950</v>
      </c>
      <c r="C1680" s="113">
        <v>1168</v>
      </c>
      <c r="D1680" s="11">
        <v>906</v>
      </c>
      <c r="E1680" s="11">
        <v>385</v>
      </c>
      <c r="F1680" s="11">
        <v>50</v>
      </c>
      <c r="G1680" s="11">
        <v>3460</v>
      </c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</row>
    <row r="1681" spans="1:31" ht="14.4">
      <c r="A1681" s="111">
        <v>44135</v>
      </c>
      <c r="B1681" s="113">
        <v>950</v>
      </c>
      <c r="C1681" s="113">
        <v>1165</v>
      </c>
      <c r="D1681" s="11">
        <v>913</v>
      </c>
      <c r="E1681" s="11">
        <v>402</v>
      </c>
      <c r="F1681" s="11">
        <v>48</v>
      </c>
      <c r="G1681" s="11">
        <v>3477</v>
      </c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</row>
    <row r="1682" spans="1:31" ht="14.4">
      <c r="A1682" s="111">
        <v>44136</v>
      </c>
      <c r="B1682" s="113">
        <v>897</v>
      </c>
      <c r="C1682" s="113">
        <v>1130</v>
      </c>
      <c r="D1682" s="11">
        <v>866</v>
      </c>
      <c r="E1682" s="11">
        <v>398</v>
      </c>
      <c r="F1682" s="11">
        <v>45</v>
      </c>
      <c r="G1682" s="11">
        <v>3336</v>
      </c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</row>
    <row r="1683" spans="1:31" ht="14.4">
      <c r="A1683" s="111">
        <v>44137</v>
      </c>
      <c r="B1683" s="113">
        <v>920</v>
      </c>
      <c r="C1683" s="113">
        <v>1172</v>
      </c>
      <c r="D1683" s="11">
        <v>921</v>
      </c>
      <c r="E1683" s="11">
        <v>410</v>
      </c>
      <c r="F1683" s="11">
        <v>48</v>
      </c>
      <c r="G1683" s="11">
        <v>3470</v>
      </c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</row>
    <row r="1684" spans="1:31" ht="14.4">
      <c r="A1684" s="111">
        <v>44138</v>
      </c>
      <c r="B1684" s="113">
        <v>924</v>
      </c>
      <c r="C1684" s="113">
        <v>1185</v>
      </c>
      <c r="D1684" s="11">
        <v>940</v>
      </c>
      <c r="E1684" s="11">
        <v>397</v>
      </c>
      <c r="F1684" s="11">
        <v>49</v>
      </c>
      <c r="G1684" s="11">
        <v>3496</v>
      </c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</row>
    <row r="1685" spans="1:31" ht="14.4">
      <c r="A1685" s="111">
        <v>44139</v>
      </c>
      <c r="B1685" s="113">
        <v>926</v>
      </c>
      <c r="C1685" s="113">
        <v>1183</v>
      </c>
      <c r="D1685" s="11">
        <v>932</v>
      </c>
      <c r="E1685" s="11">
        <v>376</v>
      </c>
      <c r="F1685" s="11">
        <v>47</v>
      </c>
      <c r="G1685" s="11">
        <v>3463</v>
      </c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</row>
    <row r="1686" spans="1:31" ht="14.4">
      <c r="A1686" s="111">
        <v>44140</v>
      </c>
      <c r="B1686" s="113">
        <v>912</v>
      </c>
      <c r="C1686" s="113">
        <v>1186</v>
      </c>
      <c r="D1686" s="11">
        <v>908</v>
      </c>
      <c r="E1686" s="11">
        <v>360</v>
      </c>
      <c r="F1686" s="11">
        <v>45</v>
      </c>
      <c r="G1686" s="11">
        <v>3411</v>
      </c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</row>
    <row r="1687" spans="1:31" ht="14.4">
      <c r="A1687" s="111">
        <v>44141</v>
      </c>
      <c r="B1687" s="113">
        <v>945</v>
      </c>
      <c r="C1687" s="113">
        <v>1195</v>
      </c>
      <c r="D1687" s="11">
        <v>889</v>
      </c>
      <c r="E1687" s="11">
        <v>363</v>
      </c>
      <c r="F1687" s="11">
        <v>44</v>
      </c>
      <c r="G1687" s="11">
        <v>3436</v>
      </c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</row>
    <row r="1688" spans="1:31" ht="14.4">
      <c r="A1688" s="111">
        <v>44142</v>
      </c>
      <c r="B1688" s="113">
        <v>937</v>
      </c>
      <c r="C1688" s="113">
        <v>1195</v>
      </c>
      <c r="D1688" s="11">
        <v>885</v>
      </c>
      <c r="E1688" s="11">
        <v>366</v>
      </c>
      <c r="F1688" s="11">
        <v>44</v>
      </c>
      <c r="G1688" s="11">
        <v>3427</v>
      </c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</row>
    <row r="1689" spans="1:31" ht="14.4">
      <c r="A1689" s="111">
        <v>44143</v>
      </c>
      <c r="B1689" s="113">
        <v>917</v>
      </c>
      <c r="C1689" s="113">
        <v>1174</v>
      </c>
      <c r="D1689" s="11">
        <v>823</v>
      </c>
      <c r="E1689" s="11">
        <v>345</v>
      </c>
      <c r="F1689" s="11">
        <v>42</v>
      </c>
      <c r="G1689" s="11">
        <v>3300</v>
      </c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</row>
    <row r="1690" spans="1:31" ht="14.4">
      <c r="A1690" s="111">
        <v>44144</v>
      </c>
      <c r="B1690" s="113">
        <v>943</v>
      </c>
      <c r="C1690" s="113">
        <v>1199</v>
      </c>
      <c r="D1690" s="11">
        <v>869</v>
      </c>
      <c r="E1690" s="11">
        <v>355</v>
      </c>
      <c r="F1690" s="11">
        <v>41</v>
      </c>
      <c r="G1690" s="11">
        <v>3407</v>
      </c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</row>
    <row r="1691" spans="1:31" ht="14.4">
      <c r="A1691" s="111">
        <v>44145</v>
      </c>
      <c r="B1691" s="113">
        <v>943</v>
      </c>
      <c r="C1691" s="113">
        <v>1198</v>
      </c>
      <c r="D1691" s="11">
        <v>882</v>
      </c>
      <c r="E1691" s="11">
        <v>353</v>
      </c>
      <c r="F1691" s="11">
        <v>44</v>
      </c>
      <c r="G1691" s="11">
        <v>3419</v>
      </c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</row>
    <row r="1692" spans="1:31" ht="14.4">
      <c r="A1692" s="111">
        <v>44146</v>
      </c>
      <c r="B1692" s="113">
        <v>942</v>
      </c>
      <c r="C1692" s="113">
        <v>1180</v>
      </c>
      <c r="D1692" s="11">
        <v>887</v>
      </c>
      <c r="E1692" s="11">
        <v>355</v>
      </c>
      <c r="F1692" s="11">
        <v>43</v>
      </c>
      <c r="G1692" s="11">
        <v>3407</v>
      </c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</row>
    <row r="1693" spans="1:31" ht="14.4">
      <c r="A1693" s="111">
        <v>44147</v>
      </c>
      <c r="B1693" s="113">
        <v>960</v>
      </c>
      <c r="C1693" s="113">
        <v>1186</v>
      </c>
      <c r="D1693" s="11">
        <v>880</v>
      </c>
      <c r="E1693" s="11">
        <v>358</v>
      </c>
      <c r="F1693" s="11">
        <v>43</v>
      </c>
      <c r="G1693" s="11">
        <v>3427</v>
      </c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</row>
    <row r="1694" spans="1:31" ht="14.4">
      <c r="A1694" s="111">
        <v>44148</v>
      </c>
      <c r="B1694" s="113">
        <v>935</v>
      </c>
      <c r="C1694" s="113">
        <v>1166</v>
      </c>
      <c r="D1694" s="11">
        <v>834</v>
      </c>
      <c r="E1694" s="11">
        <v>361</v>
      </c>
      <c r="F1694" s="11">
        <v>44</v>
      </c>
      <c r="G1694" s="11">
        <v>3339</v>
      </c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</row>
    <row r="1695" spans="1:31" ht="14.4">
      <c r="A1695" s="111">
        <v>44149</v>
      </c>
      <c r="B1695" s="113">
        <v>832</v>
      </c>
      <c r="C1695" s="113">
        <v>1049</v>
      </c>
      <c r="D1695" s="11">
        <v>733</v>
      </c>
      <c r="E1695" s="11">
        <v>353</v>
      </c>
      <c r="F1695" s="11">
        <v>42</v>
      </c>
      <c r="G1695" s="11">
        <v>3009</v>
      </c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</row>
    <row r="1696" spans="1:31" ht="14.4">
      <c r="A1696" s="111">
        <v>44150</v>
      </c>
      <c r="B1696" s="113">
        <v>722</v>
      </c>
      <c r="C1696" s="113">
        <v>999</v>
      </c>
      <c r="D1696" s="11">
        <v>708</v>
      </c>
      <c r="E1696" s="11">
        <v>343</v>
      </c>
      <c r="F1696" s="11">
        <v>40</v>
      </c>
      <c r="G1696" s="11">
        <v>2812</v>
      </c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</row>
    <row r="1697" spans="1:31" ht="14.4">
      <c r="A1697" s="111">
        <v>44151</v>
      </c>
      <c r="B1697" s="113">
        <v>727</v>
      </c>
      <c r="C1697" s="113">
        <v>1015</v>
      </c>
      <c r="D1697" s="11">
        <v>747</v>
      </c>
      <c r="E1697" s="11">
        <v>345</v>
      </c>
      <c r="F1697" s="11">
        <v>41</v>
      </c>
      <c r="G1697" s="11">
        <v>2874</v>
      </c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</row>
    <row r="1698" spans="1:31" ht="14.4">
      <c r="A1698" s="111">
        <v>44152</v>
      </c>
      <c r="B1698" s="113">
        <v>829</v>
      </c>
      <c r="C1698" s="113">
        <v>1107</v>
      </c>
      <c r="D1698" s="11">
        <v>774</v>
      </c>
      <c r="E1698" s="11">
        <v>349</v>
      </c>
      <c r="F1698" s="11">
        <v>41</v>
      </c>
      <c r="G1698" s="11">
        <v>3100</v>
      </c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</row>
    <row r="1699" spans="1:31" ht="14.4">
      <c r="A1699" s="111">
        <v>44153</v>
      </c>
      <c r="B1699" s="113">
        <v>857</v>
      </c>
      <c r="C1699" s="113">
        <v>1151</v>
      </c>
      <c r="D1699" s="11">
        <v>807</v>
      </c>
      <c r="E1699" s="11">
        <v>357</v>
      </c>
      <c r="F1699" s="11">
        <v>41</v>
      </c>
      <c r="G1699" s="11">
        <v>3213</v>
      </c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</row>
    <row r="1700" spans="1:31" ht="14.4">
      <c r="A1700" s="111">
        <v>44154</v>
      </c>
      <c r="B1700" s="113">
        <v>860</v>
      </c>
      <c r="C1700" s="113">
        <v>1172</v>
      </c>
      <c r="D1700" s="11">
        <v>832</v>
      </c>
      <c r="E1700" s="11">
        <v>360</v>
      </c>
      <c r="F1700" s="11">
        <v>42</v>
      </c>
      <c r="G1700" s="11">
        <v>3266</v>
      </c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</row>
    <row r="1701" spans="1:31" ht="14.4">
      <c r="A1701" s="111">
        <v>44155</v>
      </c>
      <c r="B1701" s="113">
        <v>870</v>
      </c>
      <c r="C1701" s="113">
        <v>1167</v>
      </c>
      <c r="D1701" s="11">
        <v>855</v>
      </c>
      <c r="E1701" s="11">
        <v>357</v>
      </c>
      <c r="F1701" s="11">
        <v>42</v>
      </c>
      <c r="G1701" s="11">
        <v>3291</v>
      </c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</row>
    <row r="1702" spans="1:31" ht="14.4">
      <c r="A1702" s="111">
        <v>44156</v>
      </c>
      <c r="B1702" s="113">
        <v>861</v>
      </c>
      <c r="C1702" s="113">
        <v>1164</v>
      </c>
      <c r="D1702" s="11">
        <v>855</v>
      </c>
      <c r="E1702" s="11">
        <v>349</v>
      </c>
      <c r="F1702" s="11">
        <v>42</v>
      </c>
      <c r="G1702" s="11">
        <v>3271</v>
      </c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</row>
    <row r="1703" spans="1:31" ht="14.4">
      <c r="A1703" s="111">
        <v>44157</v>
      </c>
      <c r="B1703" s="113">
        <v>841</v>
      </c>
      <c r="C1703" s="113">
        <v>1151</v>
      </c>
      <c r="D1703" s="11">
        <v>814</v>
      </c>
      <c r="E1703" s="11">
        <v>336</v>
      </c>
      <c r="F1703" s="11">
        <v>40</v>
      </c>
      <c r="G1703" s="11">
        <v>3181</v>
      </c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</row>
    <row r="1704" spans="1:31" ht="14.4">
      <c r="A1704" s="111">
        <v>44158</v>
      </c>
      <c r="B1704" s="113">
        <v>868</v>
      </c>
      <c r="C1704" s="113">
        <v>1173</v>
      </c>
      <c r="D1704" s="11">
        <v>859</v>
      </c>
      <c r="E1704" s="11">
        <v>331</v>
      </c>
      <c r="F1704" s="11">
        <v>41</v>
      </c>
      <c r="G1704" s="11">
        <v>3273</v>
      </c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</row>
    <row r="1705" spans="1:31" ht="14.4">
      <c r="A1705" s="111">
        <v>44159</v>
      </c>
      <c r="B1705" s="113">
        <v>889</v>
      </c>
      <c r="C1705" s="113">
        <v>1202</v>
      </c>
      <c r="D1705" s="11">
        <v>858</v>
      </c>
      <c r="E1705" s="11">
        <v>342</v>
      </c>
      <c r="F1705" s="11">
        <v>42</v>
      </c>
      <c r="G1705" s="11">
        <v>3332</v>
      </c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</row>
    <row r="1706" spans="1:31" ht="14.4">
      <c r="A1706" s="111">
        <v>44160</v>
      </c>
      <c r="B1706" s="113">
        <v>898</v>
      </c>
      <c r="C1706" s="113">
        <v>1198</v>
      </c>
      <c r="D1706" s="11">
        <v>813</v>
      </c>
      <c r="E1706" s="11">
        <v>343</v>
      </c>
      <c r="F1706" s="11">
        <v>43</v>
      </c>
      <c r="G1706" s="11">
        <v>3294</v>
      </c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</row>
    <row r="1707" spans="1:31" ht="14.4">
      <c r="A1707" s="111">
        <v>44161</v>
      </c>
      <c r="B1707" s="113">
        <v>879</v>
      </c>
      <c r="C1707" s="113">
        <v>1195</v>
      </c>
      <c r="D1707" s="11">
        <v>725</v>
      </c>
      <c r="E1707" s="11">
        <v>338</v>
      </c>
      <c r="F1707" s="11">
        <v>42</v>
      </c>
      <c r="G1707" s="11">
        <v>3178</v>
      </c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</row>
    <row r="1708" spans="1:31" ht="14.4">
      <c r="A1708" s="111">
        <v>44162</v>
      </c>
      <c r="B1708" s="113">
        <v>904</v>
      </c>
      <c r="C1708" s="113">
        <v>1176</v>
      </c>
      <c r="D1708" s="11">
        <v>754</v>
      </c>
      <c r="E1708" s="11">
        <v>344</v>
      </c>
      <c r="F1708" s="11">
        <v>43</v>
      </c>
      <c r="G1708" s="11">
        <v>3221</v>
      </c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</row>
    <row r="1709" spans="1:31" ht="14.4">
      <c r="A1709" s="111">
        <v>44163</v>
      </c>
      <c r="B1709" s="113">
        <v>906</v>
      </c>
      <c r="C1709" s="113">
        <v>1170</v>
      </c>
      <c r="D1709" s="11">
        <v>770</v>
      </c>
      <c r="E1709" s="11">
        <v>342</v>
      </c>
      <c r="F1709" s="11">
        <v>43</v>
      </c>
      <c r="G1709" s="11">
        <v>3231</v>
      </c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</row>
    <row r="1710" spans="1:31" ht="14.4">
      <c r="A1710" s="111">
        <v>44164</v>
      </c>
      <c r="B1710" s="113">
        <v>880</v>
      </c>
      <c r="C1710" s="113">
        <v>1177</v>
      </c>
      <c r="D1710" s="11">
        <v>755</v>
      </c>
      <c r="E1710" s="11">
        <v>336</v>
      </c>
      <c r="F1710" s="11">
        <v>42</v>
      </c>
      <c r="G1710" s="11">
        <v>3191</v>
      </c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</row>
    <row r="1711" spans="1:31" ht="14.4">
      <c r="A1711" s="111">
        <v>44165</v>
      </c>
      <c r="B1711" s="113">
        <v>902</v>
      </c>
      <c r="C1711" s="113">
        <v>1215</v>
      </c>
      <c r="D1711" s="11">
        <v>802</v>
      </c>
      <c r="E1711" s="11">
        <v>344</v>
      </c>
      <c r="F1711" s="11">
        <v>41</v>
      </c>
      <c r="G1711" s="11">
        <v>3304</v>
      </c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</row>
    <row r="1712" spans="1:31" ht="14.4">
      <c r="A1712" s="111">
        <v>44166</v>
      </c>
      <c r="B1712" s="113">
        <v>922</v>
      </c>
      <c r="C1712" s="113">
        <v>1224</v>
      </c>
      <c r="D1712" s="11">
        <v>817</v>
      </c>
      <c r="E1712" s="11">
        <v>343</v>
      </c>
      <c r="F1712" s="11">
        <v>42</v>
      </c>
      <c r="G1712" s="11">
        <v>3349</v>
      </c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</row>
    <row r="1713" spans="1:31" ht="14.4">
      <c r="A1713" s="111">
        <v>44167</v>
      </c>
      <c r="B1713" s="113">
        <v>948</v>
      </c>
      <c r="C1713" s="113">
        <v>1229</v>
      </c>
      <c r="D1713" s="11">
        <v>835</v>
      </c>
      <c r="E1713" s="11">
        <v>343</v>
      </c>
      <c r="F1713" s="11">
        <v>43</v>
      </c>
      <c r="G1713" s="11">
        <v>3398</v>
      </c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</row>
    <row r="1714" spans="1:31" ht="14.4">
      <c r="A1714" s="111">
        <v>44168</v>
      </c>
      <c r="B1714" s="113">
        <v>950</v>
      </c>
      <c r="C1714" s="113">
        <v>1225</v>
      </c>
      <c r="D1714" s="11">
        <v>813</v>
      </c>
      <c r="E1714" s="11">
        <v>359</v>
      </c>
      <c r="F1714" s="11">
        <v>43</v>
      </c>
      <c r="G1714" s="11">
        <v>3390</v>
      </c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</row>
    <row r="1715" spans="1:31" ht="14.4">
      <c r="A1715" s="111">
        <v>44169</v>
      </c>
      <c r="B1715" s="113">
        <v>967</v>
      </c>
      <c r="C1715" s="113">
        <v>1230</v>
      </c>
      <c r="D1715" s="11">
        <v>816</v>
      </c>
      <c r="E1715" s="11">
        <v>356</v>
      </c>
      <c r="F1715" s="11">
        <v>43</v>
      </c>
      <c r="G1715" s="11">
        <v>3413</v>
      </c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</row>
    <row r="1716" spans="1:31" ht="14.4">
      <c r="A1716" s="111">
        <v>44170</v>
      </c>
      <c r="B1716" s="113">
        <v>963</v>
      </c>
      <c r="C1716" s="113">
        <v>1228</v>
      </c>
      <c r="D1716" s="11">
        <v>815</v>
      </c>
      <c r="E1716" s="11">
        <v>345</v>
      </c>
      <c r="F1716" s="11">
        <v>43</v>
      </c>
      <c r="G1716" s="11">
        <v>3393</v>
      </c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</row>
    <row r="1717" spans="1:31" ht="14.4">
      <c r="A1717" s="111">
        <v>44171</v>
      </c>
      <c r="B1717" s="113">
        <v>921</v>
      </c>
      <c r="C1717" s="113">
        <v>1194</v>
      </c>
      <c r="D1717" s="11">
        <v>772</v>
      </c>
      <c r="E1717" s="11">
        <v>333</v>
      </c>
      <c r="F1717" s="11">
        <v>41</v>
      </c>
      <c r="G1717" s="11">
        <v>3260</v>
      </c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</row>
    <row r="1718" spans="1:31" ht="14.4">
      <c r="A1718" s="111">
        <v>44172</v>
      </c>
      <c r="B1718" s="113">
        <v>945</v>
      </c>
      <c r="C1718" s="113">
        <v>1220</v>
      </c>
      <c r="D1718" s="11">
        <v>806</v>
      </c>
      <c r="E1718" s="11">
        <v>342</v>
      </c>
      <c r="F1718" s="11">
        <v>42</v>
      </c>
      <c r="G1718" s="11">
        <v>3355</v>
      </c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</row>
    <row r="1719" spans="1:31" ht="14.4">
      <c r="A1719" s="111">
        <v>44173</v>
      </c>
      <c r="B1719" s="113">
        <v>961</v>
      </c>
      <c r="C1719" s="113">
        <v>1237</v>
      </c>
      <c r="D1719" s="11">
        <v>811</v>
      </c>
      <c r="E1719" s="11">
        <v>344</v>
      </c>
      <c r="F1719" s="11">
        <v>42</v>
      </c>
      <c r="G1719" s="11">
        <v>3394</v>
      </c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</row>
    <row r="1720" spans="1:31" ht="14.4">
      <c r="A1720" s="111">
        <v>44174</v>
      </c>
      <c r="B1720" s="113">
        <v>961</v>
      </c>
      <c r="C1720" s="113">
        <v>1243</v>
      </c>
      <c r="D1720" s="11">
        <v>826</v>
      </c>
      <c r="E1720" s="11">
        <v>343</v>
      </c>
      <c r="F1720" s="11">
        <v>43</v>
      </c>
      <c r="G1720" s="11">
        <v>3416</v>
      </c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</row>
    <row r="1721" spans="1:31" ht="14.4">
      <c r="A1721" s="111">
        <v>44175</v>
      </c>
      <c r="B1721" s="113">
        <v>953</v>
      </c>
      <c r="C1721" s="113">
        <v>1248</v>
      </c>
      <c r="D1721" s="11">
        <v>832</v>
      </c>
      <c r="E1721" s="11">
        <v>342</v>
      </c>
      <c r="F1721" s="11">
        <v>44</v>
      </c>
      <c r="G1721" s="11">
        <v>3419</v>
      </c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</row>
    <row r="1722" spans="1:31" ht="14.4">
      <c r="A1722" s="111">
        <v>44176</v>
      </c>
      <c r="B1722" s="113">
        <v>938</v>
      </c>
      <c r="C1722" s="113">
        <v>1172</v>
      </c>
      <c r="D1722" s="11">
        <v>853</v>
      </c>
      <c r="E1722" s="11">
        <v>348</v>
      </c>
      <c r="F1722" s="11">
        <v>44</v>
      </c>
      <c r="G1722" s="11">
        <v>3354</v>
      </c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</row>
    <row r="1723" spans="1:31" ht="14.4">
      <c r="A1723" s="111">
        <v>44177</v>
      </c>
      <c r="B1723" s="113">
        <v>894</v>
      </c>
      <c r="C1723" s="113">
        <v>1133</v>
      </c>
      <c r="D1723" s="11">
        <v>859</v>
      </c>
      <c r="E1723" s="11">
        <v>349</v>
      </c>
      <c r="F1723" s="11">
        <v>43</v>
      </c>
      <c r="G1723" s="11">
        <v>3277</v>
      </c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</row>
    <row r="1724" spans="1:31" ht="14.4">
      <c r="A1724" s="111">
        <v>44178</v>
      </c>
      <c r="B1724" s="113">
        <v>901</v>
      </c>
      <c r="C1724" s="113">
        <v>1108</v>
      </c>
      <c r="D1724" s="11">
        <v>822</v>
      </c>
      <c r="E1724" s="11">
        <v>341</v>
      </c>
      <c r="F1724" s="11">
        <v>41</v>
      </c>
      <c r="G1724" s="11">
        <v>3213</v>
      </c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</row>
    <row r="1725" spans="1:31" ht="14.4">
      <c r="A1725" s="111">
        <v>44179</v>
      </c>
      <c r="B1725" s="113">
        <v>934</v>
      </c>
      <c r="C1725" s="113">
        <v>1131</v>
      </c>
      <c r="D1725" s="11">
        <v>868</v>
      </c>
      <c r="E1725" s="11">
        <v>350</v>
      </c>
      <c r="F1725" s="11">
        <v>43</v>
      </c>
      <c r="G1725" s="11">
        <v>3325</v>
      </c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</row>
    <row r="1726" spans="1:31" ht="14.4">
      <c r="A1726" s="111">
        <v>44180</v>
      </c>
      <c r="B1726" s="113">
        <v>959</v>
      </c>
      <c r="C1726" s="113">
        <v>1161</v>
      </c>
      <c r="D1726" s="11">
        <v>889</v>
      </c>
      <c r="E1726" s="11">
        <v>357</v>
      </c>
      <c r="F1726" s="11">
        <v>43</v>
      </c>
      <c r="G1726" s="11">
        <v>3409</v>
      </c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</row>
    <row r="1727" spans="1:31" ht="14.4">
      <c r="A1727" s="111">
        <v>44181</v>
      </c>
      <c r="B1727" s="113">
        <v>985</v>
      </c>
      <c r="C1727" s="113">
        <v>1163</v>
      </c>
      <c r="D1727" s="11">
        <v>892</v>
      </c>
      <c r="E1727" s="11">
        <v>357</v>
      </c>
      <c r="F1727" s="11">
        <v>44</v>
      </c>
      <c r="G1727" s="11">
        <v>3441</v>
      </c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</row>
    <row r="1728" spans="1:31" ht="14.4">
      <c r="A1728" s="111">
        <v>44182</v>
      </c>
      <c r="B1728" s="113">
        <v>996</v>
      </c>
      <c r="C1728" s="113">
        <v>1181</v>
      </c>
      <c r="D1728" s="11">
        <v>888</v>
      </c>
      <c r="E1728" s="11">
        <v>368</v>
      </c>
      <c r="F1728" s="11">
        <v>44</v>
      </c>
      <c r="G1728" s="11">
        <v>3477</v>
      </c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</row>
    <row r="1729" spans="1:31" ht="14.4">
      <c r="A1729" s="111">
        <v>44183</v>
      </c>
      <c r="B1729" s="113">
        <v>1021</v>
      </c>
      <c r="C1729" s="113">
        <v>1194</v>
      </c>
      <c r="D1729" s="11">
        <v>906</v>
      </c>
      <c r="E1729" s="11">
        <v>368</v>
      </c>
      <c r="F1729" s="11">
        <v>44</v>
      </c>
      <c r="G1729" s="11">
        <v>3532</v>
      </c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</row>
    <row r="1730" spans="1:31" ht="14.4">
      <c r="A1730" s="111">
        <v>44184</v>
      </c>
      <c r="B1730" s="113">
        <v>1023</v>
      </c>
      <c r="C1730" s="113">
        <v>1197</v>
      </c>
      <c r="D1730" s="11">
        <v>891</v>
      </c>
      <c r="E1730" s="11">
        <v>356</v>
      </c>
      <c r="F1730" s="11">
        <v>45</v>
      </c>
      <c r="G1730" s="11">
        <v>3512</v>
      </c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</row>
    <row r="1731" spans="1:31" ht="14.4">
      <c r="A1731" s="111">
        <v>44185</v>
      </c>
      <c r="B1731" s="113">
        <v>1004</v>
      </c>
      <c r="C1731" s="113">
        <v>1171</v>
      </c>
      <c r="D1731" s="11">
        <v>837</v>
      </c>
      <c r="E1731" s="11">
        <v>346</v>
      </c>
      <c r="F1731" s="11">
        <v>41</v>
      </c>
      <c r="G1731" s="11">
        <v>3398</v>
      </c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</row>
    <row r="1732" spans="1:31" ht="14.4">
      <c r="A1732" s="111">
        <v>44186</v>
      </c>
      <c r="B1732" s="113">
        <v>1033</v>
      </c>
      <c r="C1732" s="113">
        <v>1201</v>
      </c>
      <c r="D1732" s="11">
        <v>883</v>
      </c>
      <c r="E1732" s="11">
        <v>358</v>
      </c>
      <c r="F1732" s="11">
        <v>41</v>
      </c>
      <c r="G1732" s="11">
        <v>3517</v>
      </c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</row>
    <row r="1733" spans="1:31" ht="14.4">
      <c r="A1733" s="111">
        <v>44187</v>
      </c>
      <c r="B1733" s="113">
        <v>1043</v>
      </c>
      <c r="C1733" s="113">
        <v>1221</v>
      </c>
      <c r="D1733" s="11">
        <v>907</v>
      </c>
      <c r="E1733" s="11">
        <v>362</v>
      </c>
      <c r="F1733" s="11">
        <v>43</v>
      </c>
      <c r="G1733" s="11">
        <v>3575</v>
      </c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</row>
    <row r="1734" spans="1:31" ht="14.4">
      <c r="A1734" s="111">
        <v>44188</v>
      </c>
      <c r="B1734" s="113">
        <v>1048</v>
      </c>
      <c r="C1734" s="113">
        <v>1223</v>
      </c>
      <c r="D1734" s="11">
        <v>927</v>
      </c>
      <c r="E1734" s="11">
        <v>369</v>
      </c>
      <c r="F1734" s="11">
        <v>43</v>
      </c>
      <c r="G1734" s="11">
        <v>3609</v>
      </c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</row>
    <row r="1735" spans="1:31" ht="14.4">
      <c r="A1735" s="111">
        <v>44189</v>
      </c>
      <c r="B1735" s="113">
        <v>1050</v>
      </c>
      <c r="C1735" s="113">
        <v>1232</v>
      </c>
      <c r="D1735" s="11">
        <v>934</v>
      </c>
      <c r="E1735" s="11">
        <v>368</v>
      </c>
      <c r="F1735" s="11">
        <v>44</v>
      </c>
      <c r="G1735" s="11">
        <v>3628</v>
      </c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</row>
    <row r="1736" spans="1:31" ht="14.4">
      <c r="A1736" s="111">
        <v>44190</v>
      </c>
      <c r="B1736" s="113">
        <v>1051</v>
      </c>
      <c r="C1736" s="113">
        <v>1237</v>
      </c>
      <c r="D1736" s="11">
        <v>921</v>
      </c>
      <c r="E1736" s="11">
        <v>362</v>
      </c>
      <c r="F1736" s="11">
        <v>44</v>
      </c>
      <c r="G1736" s="11">
        <v>3615</v>
      </c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</row>
    <row r="1737" spans="1:31" ht="14.4">
      <c r="A1737" s="111">
        <v>44191</v>
      </c>
      <c r="B1737" s="113">
        <v>1042</v>
      </c>
      <c r="C1737" s="113">
        <v>1244</v>
      </c>
      <c r="D1737" s="11">
        <v>929</v>
      </c>
      <c r="E1737" s="11">
        <v>362</v>
      </c>
      <c r="F1737" s="11">
        <v>43</v>
      </c>
      <c r="G1737" s="11">
        <v>3620</v>
      </c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</row>
    <row r="1738" spans="1:31" ht="14.4">
      <c r="A1738" s="111">
        <v>44192</v>
      </c>
      <c r="B1738" s="113">
        <v>983</v>
      </c>
      <c r="C1738" s="113">
        <v>1222</v>
      </c>
      <c r="D1738" s="11">
        <v>885</v>
      </c>
      <c r="E1738" s="11">
        <v>357</v>
      </c>
      <c r="F1738" s="11">
        <v>44</v>
      </c>
      <c r="G1738" s="11">
        <v>3490</v>
      </c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</row>
    <row r="1739" spans="1:31" ht="14.4">
      <c r="A1739" s="111">
        <v>44193</v>
      </c>
      <c r="B1739" s="113">
        <v>1014</v>
      </c>
      <c r="C1739" s="113">
        <v>1236</v>
      </c>
      <c r="D1739" s="11">
        <v>936</v>
      </c>
      <c r="E1739" s="11">
        <v>364</v>
      </c>
      <c r="F1739" s="11">
        <v>44</v>
      </c>
      <c r="G1739" s="11">
        <v>3594</v>
      </c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</row>
    <row r="1740" spans="1:31" ht="14.4">
      <c r="A1740" s="111">
        <v>44194</v>
      </c>
      <c r="B1740" s="113">
        <v>1043</v>
      </c>
      <c r="C1740" s="113">
        <v>1234</v>
      </c>
      <c r="D1740" s="11">
        <v>950</v>
      </c>
      <c r="E1740" s="11">
        <v>372</v>
      </c>
      <c r="F1740" s="11">
        <v>43</v>
      </c>
      <c r="G1740" s="11">
        <v>3642</v>
      </c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</row>
    <row r="1741" spans="1:31" ht="14.4">
      <c r="A1741" s="111">
        <v>44195</v>
      </c>
      <c r="B1741" s="113">
        <v>1058</v>
      </c>
      <c r="C1741" s="113">
        <v>1230</v>
      </c>
      <c r="D1741" s="11">
        <v>956</v>
      </c>
      <c r="E1741" s="11">
        <v>379</v>
      </c>
      <c r="F1741" s="11">
        <v>44</v>
      </c>
      <c r="G1741" s="11">
        <v>3666</v>
      </c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</row>
    <row r="1742" spans="1:31" ht="14.4">
      <c r="A1742" s="111">
        <v>44196</v>
      </c>
      <c r="B1742" s="113">
        <v>1039</v>
      </c>
      <c r="C1742" s="113">
        <v>1235</v>
      </c>
      <c r="D1742" s="11">
        <v>928</v>
      </c>
      <c r="E1742" s="11">
        <v>381</v>
      </c>
      <c r="F1742" s="11">
        <v>44</v>
      </c>
      <c r="G1742" s="11">
        <v>3627</v>
      </c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</row>
    <row r="1743" spans="1:31" ht="14.4">
      <c r="A1743" s="111">
        <v>44197</v>
      </c>
      <c r="B1743" s="113">
        <v>1043</v>
      </c>
      <c r="C1743" s="113">
        <v>1209</v>
      </c>
      <c r="D1743" s="11">
        <v>890</v>
      </c>
      <c r="E1743" s="11">
        <v>364</v>
      </c>
      <c r="F1743" s="11">
        <v>43</v>
      </c>
      <c r="G1743" s="11">
        <v>3549</v>
      </c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</row>
    <row r="1744" spans="1:31" ht="14.4">
      <c r="A1744" s="111">
        <v>44198</v>
      </c>
      <c r="B1744" s="113">
        <v>1008</v>
      </c>
      <c r="C1744" s="113">
        <v>1222</v>
      </c>
      <c r="D1744" s="11">
        <v>905</v>
      </c>
      <c r="E1744" s="11">
        <v>358</v>
      </c>
      <c r="F1744" s="11">
        <v>43</v>
      </c>
      <c r="G1744" s="11">
        <v>3536</v>
      </c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</row>
    <row r="1745" spans="1:31" ht="14.4">
      <c r="A1745" s="111">
        <v>44199</v>
      </c>
      <c r="B1745" s="113">
        <v>916</v>
      </c>
      <c r="C1745" s="113">
        <v>1206</v>
      </c>
      <c r="D1745" s="11">
        <v>863</v>
      </c>
      <c r="E1745" s="11">
        <v>352</v>
      </c>
      <c r="F1745" s="11">
        <v>43</v>
      </c>
      <c r="G1745" s="11">
        <v>3380</v>
      </c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</row>
    <row r="1746" spans="1:31" ht="14.4">
      <c r="A1746" s="111">
        <v>44200</v>
      </c>
      <c r="B1746" s="113">
        <v>923</v>
      </c>
      <c r="C1746" s="113">
        <v>1214</v>
      </c>
      <c r="D1746" s="11">
        <v>908</v>
      </c>
      <c r="E1746" s="11">
        <v>356</v>
      </c>
      <c r="F1746" s="11">
        <v>44</v>
      </c>
      <c r="G1746" s="11">
        <v>3445</v>
      </c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</row>
    <row r="1747" spans="1:31" ht="14.4">
      <c r="A1747" s="111">
        <v>44201</v>
      </c>
      <c r="B1747" s="113">
        <v>896</v>
      </c>
      <c r="C1747" s="113">
        <v>1203</v>
      </c>
      <c r="D1747" s="11">
        <v>925</v>
      </c>
      <c r="E1747" s="11">
        <v>369</v>
      </c>
      <c r="F1747" s="11">
        <v>43</v>
      </c>
      <c r="G1747" s="11">
        <v>3436</v>
      </c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</row>
    <row r="1748" spans="1:31" ht="14.4">
      <c r="A1748" s="111">
        <v>44202</v>
      </c>
      <c r="B1748" s="113">
        <v>897</v>
      </c>
      <c r="C1748" s="113">
        <v>1215</v>
      </c>
      <c r="D1748" s="11">
        <v>914</v>
      </c>
      <c r="E1748" s="11">
        <v>382</v>
      </c>
      <c r="F1748" s="11">
        <v>44</v>
      </c>
      <c r="G1748" s="11">
        <v>3451</v>
      </c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</row>
    <row r="1749" spans="1:31" ht="14.4">
      <c r="A1749" s="111">
        <v>44203</v>
      </c>
      <c r="B1749" s="113">
        <v>941</v>
      </c>
      <c r="C1749" s="113">
        <v>1226</v>
      </c>
      <c r="D1749" s="11">
        <v>860</v>
      </c>
      <c r="E1749" s="11">
        <v>384</v>
      </c>
      <c r="F1749" s="11">
        <v>43</v>
      </c>
      <c r="G1749" s="11">
        <v>3454</v>
      </c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</row>
    <row r="1750" spans="1:31" ht="14.4">
      <c r="A1750" s="111">
        <v>44204</v>
      </c>
      <c r="B1750" s="113">
        <v>959</v>
      </c>
      <c r="C1750" s="113">
        <v>1205</v>
      </c>
      <c r="D1750" s="11">
        <v>888</v>
      </c>
      <c r="E1750" s="11">
        <v>375</v>
      </c>
      <c r="F1750" s="11">
        <v>43</v>
      </c>
      <c r="G1750" s="11">
        <v>3471</v>
      </c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</row>
    <row r="1751" spans="1:31" ht="14.4">
      <c r="A1751" s="111">
        <v>44205</v>
      </c>
      <c r="B1751" s="113">
        <v>945</v>
      </c>
      <c r="C1751" s="113">
        <v>1185</v>
      </c>
      <c r="D1751" s="11">
        <v>878</v>
      </c>
      <c r="E1751" s="11">
        <v>370</v>
      </c>
      <c r="F1751" s="11">
        <v>43</v>
      </c>
      <c r="G1751" s="11">
        <v>3421</v>
      </c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</row>
    <row r="1752" spans="1:31" ht="14.4">
      <c r="A1752" s="111">
        <v>44206</v>
      </c>
      <c r="B1752" s="113">
        <v>923</v>
      </c>
      <c r="C1752" s="113">
        <v>1179</v>
      </c>
      <c r="D1752" s="11">
        <v>848</v>
      </c>
      <c r="E1752" s="11">
        <v>363</v>
      </c>
      <c r="F1752" s="11">
        <v>43</v>
      </c>
      <c r="G1752" s="11">
        <v>3356</v>
      </c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</row>
    <row r="1753" spans="1:31" ht="14.4">
      <c r="A1753" s="111">
        <v>44207</v>
      </c>
      <c r="B1753" s="113">
        <v>977</v>
      </c>
      <c r="C1753" s="113">
        <v>1218</v>
      </c>
      <c r="D1753" s="11">
        <v>893</v>
      </c>
      <c r="E1753" s="11">
        <v>383</v>
      </c>
      <c r="F1753" s="11">
        <v>44</v>
      </c>
      <c r="G1753" s="11">
        <v>3515</v>
      </c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</row>
    <row r="1754" spans="1:31" ht="14.4">
      <c r="A1754" s="111">
        <v>44208</v>
      </c>
      <c r="B1754" s="113">
        <v>1004</v>
      </c>
      <c r="C1754" s="113">
        <v>1238</v>
      </c>
      <c r="D1754" s="11">
        <v>901</v>
      </c>
      <c r="E1754" s="11">
        <v>387</v>
      </c>
      <c r="F1754" s="11">
        <v>44</v>
      </c>
      <c r="G1754" s="11">
        <v>3573</v>
      </c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</row>
    <row r="1755" spans="1:31" ht="14.4">
      <c r="A1755" s="111">
        <v>44209</v>
      </c>
      <c r="B1755" s="113">
        <v>1009</v>
      </c>
      <c r="C1755" s="113">
        <v>1238</v>
      </c>
      <c r="D1755" s="11">
        <v>899</v>
      </c>
      <c r="E1755" s="11">
        <v>386</v>
      </c>
      <c r="F1755" s="11">
        <v>44</v>
      </c>
      <c r="G1755" s="11">
        <v>3575</v>
      </c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</row>
    <row r="1756" spans="1:31" ht="14.4">
      <c r="A1756" s="111">
        <v>44210</v>
      </c>
      <c r="B1756" s="113">
        <v>1010</v>
      </c>
      <c r="C1756" s="113">
        <v>1167</v>
      </c>
      <c r="D1756" s="11">
        <v>830</v>
      </c>
      <c r="E1756" s="11">
        <v>384</v>
      </c>
      <c r="F1756" s="11">
        <v>43</v>
      </c>
      <c r="G1756" s="11">
        <v>3434</v>
      </c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</row>
    <row r="1757" spans="1:31" ht="14.4">
      <c r="A1757" s="111">
        <v>44211</v>
      </c>
      <c r="B1757" s="113">
        <v>1017</v>
      </c>
      <c r="C1757" s="113">
        <v>1188</v>
      </c>
      <c r="D1757" s="11">
        <v>839</v>
      </c>
      <c r="E1757" s="11">
        <v>375</v>
      </c>
      <c r="F1757" s="11">
        <v>42</v>
      </c>
      <c r="G1757" s="11">
        <v>3462</v>
      </c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</row>
    <row r="1758" spans="1:31" ht="14.4">
      <c r="A1758" s="111">
        <v>44212</v>
      </c>
      <c r="B1758" s="113">
        <v>1013</v>
      </c>
      <c r="C1758" s="113">
        <v>1238</v>
      </c>
      <c r="D1758" s="11">
        <v>866</v>
      </c>
      <c r="E1758" s="11">
        <v>387</v>
      </c>
      <c r="F1758" s="11">
        <v>44</v>
      </c>
      <c r="G1758" s="11">
        <v>3547</v>
      </c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</row>
    <row r="1759" spans="1:31" ht="14.4">
      <c r="A1759" s="111">
        <v>44213</v>
      </c>
      <c r="B1759" s="113">
        <v>995</v>
      </c>
      <c r="C1759" s="113">
        <v>1239</v>
      </c>
      <c r="D1759" s="11">
        <v>860</v>
      </c>
      <c r="E1759" s="11">
        <v>375</v>
      </c>
      <c r="F1759" s="11">
        <v>42</v>
      </c>
      <c r="G1759" s="11">
        <v>3511</v>
      </c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</row>
    <row r="1760" spans="1:31" ht="14.4">
      <c r="A1760" s="111">
        <v>44214</v>
      </c>
      <c r="B1760" s="113">
        <v>1009</v>
      </c>
      <c r="C1760" s="113">
        <v>1263</v>
      </c>
      <c r="D1760" s="11">
        <v>925</v>
      </c>
      <c r="E1760" s="11">
        <v>396</v>
      </c>
      <c r="F1760" s="11">
        <v>43</v>
      </c>
      <c r="G1760" s="11">
        <v>3636</v>
      </c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</row>
    <row r="1761" spans="1:31" ht="14.4">
      <c r="A1761" s="111">
        <v>44215</v>
      </c>
      <c r="B1761" s="113">
        <v>1030</v>
      </c>
      <c r="C1761" s="113">
        <v>1276</v>
      </c>
      <c r="D1761" s="11">
        <v>959</v>
      </c>
      <c r="E1761" s="11">
        <v>396</v>
      </c>
      <c r="F1761" s="11">
        <v>44</v>
      </c>
      <c r="G1761" s="11">
        <v>3706</v>
      </c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</row>
    <row r="1762" spans="1:31" ht="14.4">
      <c r="A1762" s="111">
        <v>44216</v>
      </c>
      <c r="B1762" s="113">
        <v>1048</v>
      </c>
      <c r="C1762" s="113">
        <v>1280</v>
      </c>
      <c r="D1762" s="11">
        <v>988</v>
      </c>
      <c r="E1762" s="11">
        <v>396</v>
      </c>
      <c r="F1762" s="11">
        <v>43</v>
      </c>
      <c r="G1762" s="11">
        <v>3754</v>
      </c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</row>
    <row r="1763" spans="1:31" ht="14.4">
      <c r="A1763" s="111">
        <v>44217</v>
      </c>
      <c r="B1763" s="113">
        <v>1038</v>
      </c>
      <c r="C1763" s="113">
        <v>1277</v>
      </c>
      <c r="D1763" s="11">
        <v>1014</v>
      </c>
      <c r="E1763" s="11">
        <v>390</v>
      </c>
      <c r="F1763" s="11">
        <v>43</v>
      </c>
      <c r="G1763" s="11">
        <v>3762</v>
      </c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</row>
    <row r="1764" spans="1:31" ht="14.4">
      <c r="A1764" s="111">
        <v>44218</v>
      </c>
      <c r="B1764" s="113">
        <v>1054</v>
      </c>
      <c r="C1764" s="113">
        <v>1283</v>
      </c>
      <c r="D1764" s="11">
        <v>1035</v>
      </c>
      <c r="E1764" s="11">
        <v>394</v>
      </c>
      <c r="F1764" s="11">
        <v>45</v>
      </c>
      <c r="G1764" s="11">
        <v>3811</v>
      </c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</row>
    <row r="1765" spans="1:31" ht="14.4">
      <c r="A1765" s="111">
        <v>44219</v>
      </c>
      <c r="B1765" s="113">
        <v>1042</v>
      </c>
      <c r="C1765" s="113">
        <v>1285</v>
      </c>
      <c r="D1765" s="11">
        <v>1037</v>
      </c>
      <c r="E1765" s="11">
        <v>388</v>
      </c>
      <c r="F1765" s="11">
        <v>43</v>
      </c>
      <c r="G1765" s="11">
        <v>3795</v>
      </c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</row>
    <row r="1766" spans="1:31" ht="14.4">
      <c r="A1766" s="111">
        <v>44220</v>
      </c>
      <c r="B1766" s="113">
        <v>1018</v>
      </c>
      <c r="C1766" s="113">
        <v>1256</v>
      </c>
      <c r="D1766" s="11">
        <v>985</v>
      </c>
      <c r="E1766" s="11">
        <v>380</v>
      </c>
      <c r="F1766" s="11">
        <v>43</v>
      </c>
      <c r="G1766" s="11">
        <v>3682</v>
      </c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</row>
    <row r="1767" spans="1:31" ht="14.4">
      <c r="A1767" s="111">
        <v>44221</v>
      </c>
      <c r="B1767" s="113">
        <v>1036</v>
      </c>
      <c r="C1767" s="113">
        <v>1266</v>
      </c>
      <c r="D1767" s="11">
        <v>1005</v>
      </c>
      <c r="E1767" s="11">
        <v>379</v>
      </c>
      <c r="F1767" s="11">
        <v>43</v>
      </c>
      <c r="G1767" s="11">
        <v>3729</v>
      </c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</row>
    <row r="1768" spans="1:31" ht="14.4">
      <c r="A1768" s="111">
        <v>44222</v>
      </c>
      <c r="B1768" s="113">
        <v>999</v>
      </c>
      <c r="C1768" s="113">
        <v>1198</v>
      </c>
      <c r="D1768" s="11">
        <v>971</v>
      </c>
      <c r="E1768" s="11">
        <v>380</v>
      </c>
      <c r="F1768" s="11">
        <v>42</v>
      </c>
      <c r="G1768" s="11">
        <v>3590</v>
      </c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</row>
    <row r="1769" spans="1:31" ht="14.4">
      <c r="A1769" s="111">
        <v>44223</v>
      </c>
      <c r="B1769" s="113">
        <v>1040</v>
      </c>
      <c r="C1769" s="113">
        <v>1236</v>
      </c>
      <c r="D1769" s="11">
        <v>1010</v>
      </c>
      <c r="E1769" s="11">
        <v>393</v>
      </c>
      <c r="F1769" s="11">
        <v>44</v>
      </c>
      <c r="G1769" s="11">
        <v>3723</v>
      </c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</row>
    <row r="1770" spans="1:31" ht="14.4">
      <c r="A1770" s="111">
        <v>44224</v>
      </c>
      <c r="B1770" s="113">
        <v>1069</v>
      </c>
      <c r="C1770" s="113">
        <v>1256</v>
      </c>
      <c r="D1770" s="11">
        <v>1026</v>
      </c>
      <c r="E1770" s="11">
        <v>398</v>
      </c>
      <c r="F1770" s="11">
        <v>45</v>
      </c>
      <c r="G1770" s="11">
        <v>3795</v>
      </c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</row>
    <row r="1771" spans="1:31" ht="14.4">
      <c r="A1771" s="111">
        <v>44225</v>
      </c>
      <c r="B1771" s="113">
        <v>1077</v>
      </c>
      <c r="C1771" s="113">
        <v>1247</v>
      </c>
      <c r="D1771" s="11">
        <v>1046</v>
      </c>
      <c r="E1771" s="11">
        <v>401</v>
      </c>
      <c r="F1771" s="11">
        <v>44</v>
      </c>
      <c r="G1771" s="11">
        <v>3815</v>
      </c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</row>
    <row r="1772" spans="1:31" ht="14.4">
      <c r="A1772" s="111">
        <v>44226</v>
      </c>
      <c r="B1772" s="134">
        <v>1078</v>
      </c>
      <c r="C1772" s="134">
        <v>1249</v>
      </c>
      <c r="D1772" s="135">
        <v>1049</v>
      </c>
      <c r="E1772" s="135">
        <v>394</v>
      </c>
      <c r="F1772" s="135">
        <v>43</v>
      </c>
      <c r="G1772" s="135">
        <v>3813</v>
      </c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</row>
    <row r="1773" spans="1:31" ht="14.4">
      <c r="A1773" s="111">
        <v>44227</v>
      </c>
      <c r="B1773" s="113">
        <v>1045</v>
      </c>
      <c r="C1773" s="113">
        <v>1229</v>
      </c>
      <c r="D1773" s="11">
        <v>999</v>
      </c>
      <c r="E1773" s="11">
        <v>390</v>
      </c>
      <c r="F1773" s="11">
        <v>44</v>
      </c>
      <c r="G1773" s="11">
        <v>3707</v>
      </c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</row>
    <row r="1774" spans="1:31" ht="14.4">
      <c r="A1774" s="111">
        <v>44228</v>
      </c>
      <c r="B1774" s="113">
        <v>1061</v>
      </c>
      <c r="C1774" s="113">
        <v>1256</v>
      </c>
      <c r="D1774" s="11">
        <v>1029</v>
      </c>
      <c r="E1774" s="11">
        <v>390</v>
      </c>
      <c r="F1774" s="11">
        <v>43</v>
      </c>
      <c r="G1774" s="11">
        <v>3779</v>
      </c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</row>
    <row r="1775" spans="1:31" ht="14.4">
      <c r="A1775" s="111">
        <v>44229</v>
      </c>
      <c r="B1775" s="113">
        <v>1063</v>
      </c>
      <c r="C1775" s="113">
        <v>1270</v>
      </c>
      <c r="D1775" s="11">
        <v>1038</v>
      </c>
      <c r="E1775" s="11">
        <v>396</v>
      </c>
      <c r="F1775" s="11">
        <v>45</v>
      </c>
      <c r="G1775" s="11">
        <v>3812</v>
      </c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</row>
    <row r="1776" spans="1:31" ht="14.4">
      <c r="A1776" s="111">
        <v>44230</v>
      </c>
      <c r="B1776" s="113">
        <v>1052</v>
      </c>
      <c r="C1776" s="113">
        <v>1275</v>
      </c>
      <c r="D1776" s="11">
        <v>1044</v>
      </c>
      <c r="E1776" s="11">
        <v>393</v>
      </c>
      <c r="F1776" s="11">
        <v>44</v>
      </c>
      <c r="G1776" s="11">
        <v>3809</v>
      </c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</row>
    <row r="1777" spans="1:31" ht="14.4">
      <c r="A1777" s="111">
        <v>44231</v>
      </c>
      <c r="B1777" s="113">
        <v>994</v>
      </c>
      <c r="C1777" s="113">
        <v>1275</v>
      </c>
      <c r="D1777" s="11">
        <v>1040</v>
      </c>
      <c r="E1777" s="11">
        <v>387</v>
      </c>
      <c r="F1777" s="11">
        <v>45</v>
      </c>
      <c r="G1777" s="11">
        <v>3740</v>
      </c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</row>
    <row r="1778" spans="1:31" ht="14.4">
      <c r="A1778" s="111">
        <v>44232</v>
      </c>
      <c r="B1778" s="113">
        <v>1003</v>
      </c>
      <c r="C1778" s="113">
        <v>1269</v>
      </c>
      <c r="D1778" s="11">
        <v>1052</v>
      </c>
      <c r="E1778" s="11">
        <v>388</v>
      </c>
      <c r="F1778" s="11">
        <v>44</v>
      </c>
      <c r="G1778" s="11">
        <v>3756</v>
      </c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</row>
    <row r="1779" spans="1:31" ht="14.4">
      <c r="A1779" s="111">
        <v>44233</v>
      </c>
      <c r="B1779" s="113">
        <v>1015</v>
      </c>
      <c r="C1779" s="113">
        <v>1262</v>
      </c>
      <c r="D1779" s="11">
        <v>1043</v>
      </c>
      <c r="E1779" s="11">
        <v>382</v>
      </c>
      <c r="F1779" s="11">
        <v>44</v>
      </c>
      <c r="G1779" s="11">
        <v>3745</v>
      </c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</row>
    <row r="1780" spans="1:31" ht="14.4">
      <c r="A1780" s="111">
        <v>44234</v>
      </c>
      <c r="B1780" s="113">
        <v>982</v>
      </c>
      <c r="C1780" s="113">
        <v>1230</v>
      </c>
      <c r="D1780" s="11">
        <v>980</v>
      </c>
      <c r="E1780" s="11">
        <v>387</v>
      </c>
      <c r="F1780" s="11">
        <v>41</v>
      </c>
      <c r="G1780" s="11">
        <v>3620</v>
      </c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</row>
    <row r="1781" spans="1:31" ht="14.4">
      <c r="A1781" s="111">
        <v>44235</v>
      </c>
      <c r="B1781" s="113">
        <v>1013</v>
      </c>
      <c r="C1781" s="113">
        <v>1258</v>
      </c>
      <c r="D1781" s="11">
        <v>1017</v>
      </c>
      <c r="E1781" s="11">
        <v>409</v>
      </c>
      <c r="F1781" s="11">
        <v>42</v>
      </c>
      <c r="G1781" s="11">
        <v>3739</v>
      </c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</row>
    <row r="1782" spans="1:31" ht="14.4">
      <c r="A1782" s="111">
        <v>44236</v>
      </c>
      <c r="B1782" s="113">
        <v>1026</v>
      </c>
      <c r="C1782" s="113">
        <v>1273</v>
      </c>
      <c r="D1782" s="11">
        <v>1041</v>
      </c>
      <c r="E1782" s="11">
        <v>411</v>
      </c>
      <c r="F1782" s="11">
        <v>44</v>
      </c>
      <c r="G1782" s="11">
        <v>3795</v>
      </c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</row>
    <row r="1783" spans="1:31" ht="14.4">
      <c r="A1783" s="111">
        <v>44237</v>
      </c>
      <c r="B1783" s="113">
        <v>1026</v>
      </c>
      <c r="C1783" s="113">
        <v>1266</v>
      </c>
      <c r="D1783" s="11">
        <v>1050</v>
      </c>
      <c r="E1783" s="11">
        <v>405</v>
      </c>
      <c r="F1783" s="11">
        <v>44</v>
      </c>
      <c r="G1783" s="11">
        <v>3790</v>
      </c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</row>
    <row r="1784" spans="1:31" ht="14.4">
      <c r="A1784" s="111">
        <v>44238</v>
      </c>
      <c r="B1784" s="113">
        <v>1015</v>
      </c>
      <c r="C1784" s="113">
        <v>1269</v>
      </c>
      <c r="D1784" s="11">
        <v>1046</v>
      </c>
      <c r="E1784" s="11">
        <v>399</v>
      </c>
      <c r="F1784" s="11">
        <v>44</v>
      </c>
      <c r="G1784" s="11">
        <v>3774</v>
      </c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</row>
    <row r="1785" spans="1:31" ht="14.4">
      <c r="A1785" s="111">
        <v>44239</v>
      </c>
      <c r="B1785" s="113">
        <v>1028</v>
      </c>
      <c r="C1785" s="113">
        <v>1270</v>
      </c>
      <c r="D1785" s="11">
        <v>1059</v>
      </c>
      <c r="E1785" s="11">
        <v>385</v>
      </c>
      <c r="F1785" s="11">
        <v>44</v>
      </c>
      <c r="G1785" s="11">
        <v>3786</v>
      </c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</row>
    <row r="1786" spans="1:31" ht="14.4">
      <c r="A1786" s="111">
        <v>44240</v>
      </c>
      <c r="B1786" s="113">
        <v>1003</v>
      </c>
      <c r="C1786" s="113">
        <v>1271</v>
      </c>
      <c r="D1786" s="11">
        <v>1054</v>
      </c>
      <c r="E1786" s="11">
        <v>387</v>
      </c>
      <c r="F1786" s="11">
        <v>44</v>
      </c>
      <c r="G1786" s="11">
        <v>3758</v>
      </c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</row>
    <row r="1787" spans="1:31" ht="14.4">
      <c r="A1787" s="111">
        <v>44241</v>
      </c>
      <c r="B1787" s="113">
        <v>965</v>
      </c>
      <c r="C1787" s="113">
        <v>1243</v>
      </c>
      <c r="D1787" s="11">
        <v>1013</v>
      </c>
      <c r="E1787" s="11">
        <v>386</v>
      </c>
      <c r="F1787" s="11">
        <v>41</v>
      </c>
      <c r="G1787" s="11">
        <v>3648</v>
      </c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</row>
    <row r="1788" spans="1:31" ht="14.4">
      <c r="A1788" s="111">
        <v>44242</v>
      </c>
      <c r="B1788" s="113">
        <v>990</v>
      </c>
      <c r="C1788" s="113">
        <v>1266</v>
      </c>
      <c r="D1788" s="11">
        <v>1063</v>
      </c>
      <c r="E1788" s="11">
        <v>396</v>
      </c>
      <c r="F1788" s="11">
        <v>42</v>
      </c>
      <c r="G1788" s="11">
        <v>3756</v>
      </c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</row>
    <row r="1789" spans="1:31" ht="14.4">
      <c r="A1789" s="111">
        <v>44243</v>
      </c>
      <c r="B1789" s="113">
        <v>992</v>
      </c>
      <c r="C1789" s="113">
        <v>1240</v>
      </c>
      <c r="D1789" s="11">
        <v>1083</v>
      </c>
      <c r="E1789" s="11">
        <v>393</v>
      </c>
      <c r="F1789" s="11">
        <v>42</v>
      </c>
      <c r="G1789" s="11">
        <v>3749</v>
      </c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</row>
    <row r="1790" spans="1:31" ht="14.4">
      <c r="A1790" s="111">
        <v>44244</v>
      </c>
      <c r="B1790" s="113">
        <v>994</v>
      </c>
      <c r="C1790" s="113">
        <v>1212</v>
      </c>
      <c r="D1790" s="11">
        <v>1090</v>
      </c>
      <c r="E1790" s="11">
        <v>378</v>
      </c>
      <c r="F1790" s="11">
        <v>44</v>
      </c>
      <c r="G1790" s="11">
        <v>3717</v>
      </c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</row>
    <row r="1791" spans="1:31" ht="14.4">
      <c r="A1791" s="111">
        <v>44245</v>
      </c>
      <c r="B1791" s="113">
        <v>992</v>
      </c>
      <c r="C1791" s="113">
        <v>1196</v>
      </c>
      <c r="D1791" s="11">
        <v>1085</v>
      </c>
      <c r="E1791" s="11">
        <v>382</v>
      </c>
      <c r="F1791" s="11">
        <v>43</v>
      </c>
      <c r="G1791" s="11">
        <v>3698</v>
      </c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</row>
    <row r="1792" spans="1:31" ht="14.4">
      <c r="A1792" s="111">
        <v>44246</v>
      </c>
      <c r="B1792" s="113">
        <v>1006</v>
      </c>
      <c r="C1792" s="113">
        <v>1159</v>
      </c>
      <c r="D1792" s="11">
        <v>1052</v>
      </c>
      <c r="E1792" s="11">
        <v>386</v>
      </c>
      <c r="F1792" s="11">
        <v>43</v>
      </c>
      <c r="G1792" s="11">
        <v>3646</v>
      </c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</row>
    <row r="1793" spans="1:31" ht="14.4">
      <c r="A1793" s="111">
        <v>44247</v>
      </c>
      <c r="B1793" s="113">
        <v>991</v>
      </c>
      <c r="C1793" s="113">
        <v>1198</v>
      </c>
      <c r="D1793" s="11">
        <v>1001</v>
      </c>
      <c r="E1793" s="11">
        <v>384</v>
      </c>
      <c r="F1793" s="11">
        <v>43</v>
      </c>
      <c r="G1793" s="11">
        <v>3617</v>
      </c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</row>
    <row r="1794" spans="1:31" ht="14.4">
      <c r="A1794" s="111">
        <v>44248</v>
      </c>
      <c r="B1794" s="113">
        <v>958</v>
      </c>
      <c r="C1794" s="113">
        <v>1184</v>
      </c>
      <c r="D1794" s="11">
        <v>927</v>
      </c>
      <c r="E1794" s="11">
        <v>373</v>
      </c>
      <c r="F1794" s="11">
        <v>42</v>
      </c>
      <c r="G1794" s="11">
        <v>3484</v>
      </c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</row>
    <row r="1795" spans="1:31" ht="14.4">
      <c r="A1795" s="111">
        <v>44249</v>
      </c>
      <c r="B1795" s="113">
        <v>982</v>
      </c>
      <c r="C1795" s="113">
        <v>1236</v>
      </c>
      <c r="D1795" s="11">
        <v>987</v>
      </c>
      <c r="E1795" s="11">
        <v>382</v>
      </c>
      <c r="F1795" s="11">
        <v>43</v>
      </c>
      <c r="G1795" s="11">
        <v>3629</v>
      </c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</row>
    <row r="1796" spans="1:31" ht="14.4">
      <c r="A1796" s="111">
        <v>44250</v>
      </c>
      <c r="B1796" s="113">
        <v>997</v>
      </c>
      <c r="C1796" s="113">
        <v>1260</v>
      </c>
      <c r="D1796" s="11">
        <v>1032</v>
      </c>
      <c r="E1796" s="11">
        <v>390</v>
      </c>
      <c r="F1796" s="11">
        <v>43</v>
      </c>
      <c r="G1796" s="11">
        <v>3722</v>
      </c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</row>
    <row r="1797" spans="1:31" ht="14.4">
      <c r="A1797" s="111">
        <v>44251</v>
      </c>
      <c r="B1797" s="113">
        <v>1006</v>
      </c>
      <c r="C1797" s="113">
        <v>1278</v>
      </c>
      <c r="D1797" s="11">
        <v>1057</v>
      </c>
      <c r="E1797" s="11">
        <v>407</v>
      </c>
      <c r="F1797" s="11">
        <v>42</v>
      </c>
      <c r="G1797" s="11">
        <v>3791</v>
      </c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</row>
    <row r="1798" spans="1:31" ht="14.4">
      <c r="A1798" s="111">
        <v>44252</v>
      </c>
      <c r="B1798" s="113">
        <v>1008</v>
      </c>
      <c r="C1798" s="113">
        <v>1290</v>
      </c>
      <c r="D1798" s="11">
        <v>1084</v>
      </c>
      <c r="E1798" s="11">
        <v>414</v>
      </c>
      <c r="F1798" s="11">
        <v>43</v>
      </c>
      <c r="G1798" s="11">
        <v>3839</v>
      </c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</row>
    <row r="1799" spans="1:31" ht="14.4">
      <c r="A1799" s="111">
        <v>44253</v>
      </c>
      <c r="B1799" s="113">
        <v>1028</v>
      </c>
      <c r="C1799" s="113">
        <v>1296</v>
      </c>
      <c r="D1799" s="11">
        <v>1113</v>
      </c>
      <c r="E1799" s="11">
        <v>410</v>
      </c>
      <c r="F1799" s="11">
        <v>43</v>
      </c>
      <c r="G1799" s="11">
        <v>3890</v>
      </c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</row>
    <row r="1800" spans="1:31" ht="14.4">
      <c r="A1800" s="111">
        <v>44254</v>
      </c>
      <c r="B1800" s="113">
        <v>1011</v>
      </c>
      <c r="C1800" s="113">
        <v>1295</v>
      </c>
      <c r="D1800" s="11">
        <v>1119</v>
      </c>
      <c r="E1800" s="11">
        <v>409</v>
      </c>
      <c r="F1800" s="11">
        <v>43</v>
      </c>
      <c r="G1800" s="11">
        <v>3876</v>
      </c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</row>
    <row r="1801" spans="1:31" ht="14.4">
      <c r="A1801" s="111">
        <v>44255</v>
      </c>
      <c r="B1801" s="113">
        <v>983</v>
      </c>
      <c r="C1801" s="113">
        <v>1274</v>
      </c>
      <c r="D1801" s="11">
        <v>1068</v>
      </c>
      <c r="E1801" s="11">
        <v>406</v>
      </c>
      <c r="F1801" s="11">
        <v>42</v>
      </c>
      <c r="G1801" s="11">
        <v>3773</v>
      </c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</row>
    <row r="1802" spans="1:31" ht="14.4">
      <c r="A1802" s="111">
        <v>44256</v>
      </c>
      <c r="B1802" s="113">
        <v>1022</v>
      </c>
      <c r="C1802" s="113">
        <v>1303</v>
      </c>
      <c r="D1802" s="11">
        <v>1113</v>
      </c>
      <c r="E1802" s="11">
        <v>417</v>
      </c>
      <c r="F1802" s="11">
        <v>44</v>
      </c>
      <c r="G1802" s="11">
        <v>3898</v>
      </c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</row>
    <row r="1803" spans="1:31" ht="14.4">
      <c r="A1803" s="111">
        <v>44257</v>
      </c>
      <c r="B1803" s="113">
        <v>1023</v>
      </c>
      <c r="C1803" s="113">
        <v>1321</v>
      </c>
      <c r="D1803" s="11">
        <v>1138</v>
      </c>
      <c r="E1803" s="11">
        <v>424</v>
      </c>
      <c r="F1803" s="11">
        <v>43</v>
      </c>
      <c r="G1803" s="11">
        <v>3949</v>
      </c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</row>
    <row r="1804" spans="1:31" ht="14.4">
      <c r="A1804" s="111">
        <v>44258</v>
      </c>
      <c r="B1804" s="113">
        <v>1036</v>
      </c>
      <c r="C1804" s="113">
        <v>1316</v>
      </c>
      <c r="D1804" s="11">
        <v>1128</v>
      </c>
      <c r="E1804" s="11">
        <v>419</v>
      </c>
      <c r="F1804" s="11">
        <v>42</v>
      </c>
      <c r="G1804" s="11">
        <v>3941</v>
      </c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</row>
    <row r="1805" spans="1:31" ht="14.4">
      <c r="A1805" s="111">
        <v>44259</v>
      </c>
      <c r="B1805" s="113">
        <v>1050</v>
      </c>
      <c r="C1805" s="113">
        <v>1316</v>
      </c>
      <c r="D1805" s="11">
        <v>1132</v>
      </c>
      <c r="E1805" s="11">
        <v>419</v>
      </c>
      <c r="F1805" s="11">
        <v>43</v>
      </c>
      <c r="G1805" s="11">
        <v>3961</v>
      </c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</row>
    <row r="1806" spans="1:31" ht="14.4">
      <c r="A1806" s="111">
        <v>44260</v>
      </c>
      <c r="B1806" s="113">
        <v>1052</v>
      </c>
      <c r="C1806" s="113">
        <v>1327</v>
      </c>
      <c r="D1806" s="11">
        <v>1160</v>
      </c>
      <c r="E1806" s="11">
        <v>428</v>
      </c>
      <c r="F1806" s="11">
        <v>41</v>
      </c>
      <c r="G1806" s="11">
        <v>4009</v>
      </c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</row>
    <row r="1807" spans="1:31" ht="14.4">
      <c r="A1807" s="111">
        <v>44261</v>
      </c>
      <c r="B1807" s="113">
        <v>1039</v>
      </c>
      <c r="C1807" s="113">
        <v>1335</v>
      </c>
      <c r="D1807" s="11">
        <v>1157</v>
      </c>
      <c r="E1807" s="11">
        <v>428</v>
      </c>
      <c r="F1807" s="11">
        <v>38</v>
      </c>
      <c r="G1807" s="11">
        <v>3997</v>
      </c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</row>
    <row r="1808" spans="1:31" ht="14.4">
      <c r="A1808" s="111">
        <v>44262</v>
      </c>
      <c r="B1808" s="113">
        <v>984</v>
      </c>
      <c r="C1808" s="113">
        <v>1289</v>
      </c>
      <c r="D1808" s="11">
        <v>1111</v>
      </c>
      <c r="E1808" s="11">
        <v>427</v>
      </c>
      <c r="F1808" s="11">
        <v>39</v>
      </c>
      <c r="G1808" s="11">
        <v>3850</v>
      </c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</row>
    <row r="1809" spans="1:31" ht="14.4">
      <c r="A1809" s="111">
        <v>44263</v>
      </c>
      <c r="B1809" s="113">
        <v>1001</v>
      </c>
      <c r="C1809" s="113">
        <v>1330</v>
      </c>
      <c r="D1809" s="11">
        <v>1162</v>
      </c>
      <c r="E1809" s="11">
        <v>442</v>
      </c>
      <c r="F1809" s="11">
        <v>41</v>
      </c>
      <c r="G1809" s="11">
        <v>3976</v>
      </c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</row>
    <row r="1810" spans="1:31" ht="14.4">
      <c r="A1810" s="111">
        <v>44264</v>
      </c>
      <c r="B1810" s="113">
        <v>1045</v>
      </c>
      <c r="C1810" s="113">
        <v>1345</v>
      </c>
      <c r="D1810" s="11">
        <v>1185</v>
      </c>
      <c r="E1810" s="11">
        <v>445</v>
      </c>
      <c r="F1810" s="11">
        <v>43</v>
      </c>
      <c r="G1810" s="11">
        <v>4062</v>
      </c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</row>
    <row r="1811" spans="1:31" ht="14.4">
      <c r="A1811" s="111">
        <v>44265</v>
      </c>
      <c r="B1811" s="113">
        <v>1057</v>
      </c>
      <c r="C1811" s="113">
        <v>1336</v>
      </c>
      <c r="D1811" s="11">
        <v>1184</v>
      </c>
      <c r="E1811" s="11">
        <v>445</v>
      </c>
      <c r="F1811" s="11">
        <v>43</v>
      </c>
      <c r="G1811" s="11">
        <v>4065</v>
      </c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</row>
    <row r="1812" spans="1:31" ht="14.4">
      <c r="A1812" s="111">
        <v>44266</v>
      </c>
      <c r="B1812" s="113">
        <v>1069</v>
      </c>
      <c r="C1812" s="113">
        <v>1322</v>
      </c>
      <c r="D1812" s="11">
        <v>1173</v>
      </c>
      <c r="E1812" s="11">
        <v>444</v>
      </c>
      <c r="F1812" s="11">
        <v>43</v>
      </c>
      <c r="G1812" s="11">
        <v>4052</v>
      </c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</row>
    <row r="1813" spans="1:31" ht="14.4">
      <c r="A1813" s="111">
        <v>44267</v>
      </c>
      <c r="B1813" s="113">
        <v>979</v>
      </c>
      <c r="C1813" s="113">
        <v>1286</v>
      </c>
      <c r="D1813" s="11">
        <v>1163</v>
      </c>
      <c r="E1813" s="11">
        <v>446</v>
      </c>
      <c r="F1813" s="11">
        <v>44</v>
      </c>
      <c r="G1813" s="11">
        <v>3918</v>
      </c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</row>
    <row r="1814" spans="1:31" ht="14.4">
      <c r="A1814" s="111">
        <v>44268</v>
      </c>
      <c r="B1814" s="113">
        <v>980</v>
      </c>
      <c r="C1814" s="113">
        <v>1252</v>
      </c>
      <c r="D1814" s="11">
        <v>1150</v>
      </c>
      <c r="E1814" s="11">
        <v>401</v>
      </c>
      <c r="F1814" s="11">
        <v>44</v>
      </c>
      <c r="G1814" s="11">
        <v>3827</v>
      </c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</row>
    <row r="1815" spans="1:31" ht="14.4">
      <c r="A1815" s="111">
        <v>44269</v>
      </c>
      <c r="B1815" s="113">
        <v>986</v>
      </c>
      <c r="C1815" s="113">
        <v>1267</v>
      </c>
      <c r="D1815" s="11">
        <v>1115</v>
      </c>
      <c r="E1815" s="11">
        <v>401</v>
      </c>
      <c r="F1815" s="11">
        <v>43</v>
      </c>
      <c r="G1815" s="11">
        <v>3812</v>
      </c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</row>
    <row r="1816" spans="1:31" ht="14.4">
      <c r="A1816" s="111">
        <v>44270</v>
      </c>
      <c r="B1816" s="113">
        <v>1031</v>
      </c>
      <c r="C1816" s="113">
        <v>1309</v>
      </c>
      <c r="D1816" s="11">
        <v>1168</v>
      </c>
      <c r="E1816" s="11">
        <v>426</v>
      </c>
      <c r="F1816" s="11">
        <v>45</v>
      </c>
      <c r="G1816" s="11">
        <v>3979</v>
      </c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</row>
    <row r="1817" spans="1:31" ht="14.4">
      <c r="A1817" s="111">
        <v>44271</v>
      </c>
      <c r="B1817" s="113">
        <v>1040</v>
      </c>
      <c r="C1817" s="113">
        <v>1335</v>
      </c>
      <c r="D1817" s="11">
        <v>1196</v>
      </c>
      <c r="E1817" s="11">
        <v>441</v>
      </c>
      <c r="F1817" s="11">
        <v>46</v>
      </c>
      <c r="G1817" s="11">
        <v>4059</v>
      </c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</row>
    <row r="1818" spans="1:31" ht="14.4">
      <c r="A1818" s="111">
        <v>44272</v>
      </c>
      <c r="B1818" s="113">
        <v>1046</v>
      </c>
      <c r="C1818" s="113">
        <v>1342</v>
      </c>
      <c r="D1818" s="11">
        <v>1200</v>
      </c>
      <c r="E1818" s="11">
        <v>464</v>
      </c>
      <c r="F1818" s="11">
        <v>47</v>
      </c>
      <c r="G1818" s="11">
        <v>4099</v>
      </c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</row>
    <row r="1819" spans="1:31" ht="14.4">
      <c r="A1819" s="111">
        <v>44273</v>
      </c>
      <c r="B1819" s="113">
        <v>1042</v>
      </c>
      <c r="C1819" s="113">
        <v>1344</v>
      </c>
      <c r="D1819" s="11">
        <v>1199</v>
      </c>
      <c r="E1819" s="11">
        <v>458</v>
      </c>
      <c r="F1819" s="11">
        <v>47</v>
      </c>
      <c r="G1819" s="11">
        <v>4090</v>
      </c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</row>
    <row r="1820" spans="1:31" ht="14.4">
      <c r="A1820" s="111">
        <v>44274</v>
      </c>
      <c r="B1820" s="113">
        <v>1042</v>
      </c>
      <c r="C1820" s="113">
        <v>1302</v>
      </c>
      <c r="D1820" s="11">
        <v>1195</v>
      </c>
      <c r="E1820" s="11">
        <v>459</v>
      </c>
      <c r="F1820" s="11">
        <v>46</v>
      </c>
      <c r="G1820" s="11">
        <v>4044</v>
      </c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</row>
    <row r="1821" spans="1:31" ht="14.4">
      <c r="A1821" s="111">
        <v>44275</v>
      </c>
      <c r="B1821" s="113">
        <v>1056</v>
      </c>
      <c r="C1821" s="113">
        <v>1275</v>
      </c>
      <c r="D1821" s="11">
        <v>1186</v>
      </c>
      <c r="E1821" s="11">
        <v>470</v>
      </c>
      <c r="F1821" s="11">
        <v>46</v>
      </c>
      <c r="G1821" s="11">
        <v>4033</v>
      </c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</row>
    <row r="1822" spans="1:31" ht="14.4">
      <c r="A1822" s="111">
        <v>44276</v>
      </c>
      <c r="B1822" s="113">
        <v>1016</v>
      </c>
      <c r="C1822" s="113">
        <v>1244</v>
      </c>
      <c r="D1822" s="11">
        <v>1130</v>
      </c>
      <c r="E1822" s="11">
        <v>470</v>
      </c>
      <c r="F1822" s="11">
        <v>45</v>
      </c>
      <c r="G1822" s="11">
        <v>3905</v>
      </c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</row>
    <row r="1823" spans="1:31" ht="14.4">
      <c r="A1823" s="111">
        <v>44277</v>
      </c>
      <c r="B1823" s="113">
        <v>963</v>
      </c>
      <c r="C1823" s="113">
        <v>1280</v>
      </c>
      <c r="D1823" s="11">
        <v>1189</v>
      </c>
      <c r="E1823" s="11">
        <v>484</v>
      </c>
      <c r="F1823" s="11">
        <v>46</v>
      </c>
      <c r="G1823" s="11">
        <v>3962</v>
      </c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</row>
    <row r="1824" spans="1:31" ht="14.4">
      <c r="A1824" s="111">
        <v>44278</v>
      </c>
      <c r="B1824" s="113">
        <v>898</v>
      </c>
      <c r="C1824" s="113">
        <v>1273</v>
      </c>
      <c r="D1824" s="11">
        <v>1209</v>
      </c>
      <c r="E1824" s="11">
        <v>497</v>
      </c>
      <c r="F1824" s="11">
        <v>48</v>
      </c>
      <c r="G1824" s="11">
        <v>3925</v>
      </c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</row>
    <row r="1825" spans="1:31" ht="14.4">
      <c r="A1825" s="111">
        <v>44279</v>
      </c>
      <c r="B1825" s="113">
        <v>943</v>
      </c>
      <c r="C1825" s="113">
        <v>1291</v>
      </c>
      <c r="D1825" s="11">
        <v>1216</v>
      </c>
      <c r="E1825" s="11">
        <v>501</v>
      </c>
      <c r="F1825" s="11">
        <v>49</v>
      </c>
      <c r="G1825" s="11">
        <v>4000</v>
      </c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</row>
    <row r="1826" spans="1:31" ht="14.4">
      <c r="A1826" s="111">
        <v>44280</v>
      </c>
      <c r="B1826" s="113">
        <v>981</v>
      </c>
      <c r="C1826" s="113">
        <v>1314</v>
      </c>
      <c r="D1826" s="11">
        <v>1222</v>
      </c>
      <c r="E1826" s="11">
        <v>496</v>
      </c>
      <c r="F1826" s="11">
        <v>46</v>
      </c>
      <c r="G1826" s="11">
        <v>4060</v>
      </c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</row>
    <row r="1827" spans="1:31" ht="14.4">
      <c r="A1827" s="111">
        <v>44281</v>
      </c>
      <c r="B1827" s="113">
        <v>971</v>
      </c>
      <c r="C1827" s="113">
        <v>1327</v>
      </c>
      <c r="D1827" s="11">
        <v>1229</v>
      </c>
      <c r="E1827" s="11">
        <v>488</v>
      </c>
      <c r="F1827" s="11">
        <v>47</v>
      </c>
      <c r="G1827" s="11">
        <v>4063</v>
      </c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</row>
    <row r="1828" spans="1:31" ht="14.4">
      <c r="A1828" s="111">
        <v>44282</v>
      </c>
      <c r="B1828" s="113">
        <v>977</v>
      </c>
      <c r="C1828" s="113">
        <v>1339</v>
      </c>
      <c r="D1828" s="11">
        <v>1236</v>
      </c>
      <c r="E1828" s="11">
        <v>470</v>
      </c>
      <c r="F1828" s="11">
        <v>47</v>
      </c>
      <c r="G1828" s="11">
        <v>4069</v>
      </c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</row>
    <row r="1829" spans="1:31" ht="14.4">
      <c r="A1829" s="111">
        <v>44283</v>
      </c>
      <c r="B1829" s="113">
        <v>944</v>
      </c>
      <c r="C1829" s="113">
        <v>1305</v>
      </c>
      <c r="D1829" s="11">
        <v>1175</v>
      </c>
      <c r="E1829" s="11">
        <v>462</v>
      </c>
      <c r="F1829" s="11">
        <v>46</v>
      </c>
      <c r="G1829" s="11">
        <v>3932</v>
      </c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</row>
    <row r="1830" spans="1:31" ht="14.4">
      <c r="A1830" s="111">
        <v>44284</v>
      </c>
      <c r="B1830" s="113">
        <v>851</v>
      </c>
      <c r="C1830" s="113">
        <v>1165</v>
      </c>
      <c r="D1830" s="11">
        <v>1181</v>
      </c>
      <c r="E1830" s="11">
        <v>444</v>
      </c>
      <c r="F1830" s="11">
        <v>42</v>
      </c>
      <c r="G1830" s="11">
        <v>3683</v>
      </c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</row>
    <row r="1831" spans="1:31" ht="14.4">
      <c r="A1831" s="111">
        <v>44285</v>
      </c>
      <c r="B1831" s="113">
        <v>875</v>
      </c>
      <c r="C1831" s="113">
        <v>1248</v>
      </c>
      <c r="D1831" s="11">
        <v>1203</v>
      </c>
      <c r="E1831" s="11">
        <v>470</v>
      </c>
      <c r="F1831" s="11">
        <v>36</v>
      </c>
      <c r="G1831" s="11">
        <v>3832</v>
      </c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</row>
    <row r="1832" spans="1:31" ht="14.4">
      <c r="A1832" s="111">
        <v>44286</v>
      </c>
      <c r="B1832" s="113">
        <v>925</v>
      </c>
      <c r="C1832" s="113">
        <v>1321</v>
      </c>
      <c r="D1832" s="11">
        <v>1232</v>
      </c>
      <c r="E1832" s="11">
        <v>483</v>
      </c>
      <c r="F1832" s="11">
        <v>37</v>
      </c>
      <c r="G1832" s="11">
        <v>3998</v>
      </c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</row>
    <row r="1833" spans="1:31" ht="14.4">
      <c r="A1833" s="111">
        <v>44287</v>
      </c>
      <c r="B1833" s="113">
        <v>907</v>
      </c>
      <c r="C1833" s="113">
        <v>1333</v>
      </c>
      <c r="D1833" s="11">
        <v>1239</v>
      </c>
      <c r="E1833" s="11">
        <v>478</v>
      </c>
      <c r="F1833" s="11">
        <v>41</v>
      </c>
      <c r="G1833" s="11">
        <v>3998</v>
      </c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</row>
    <row r="1834" spans="1:31" ht="14.4">
      <c r="A1834" s="111">
        <v>44288</v>
      </c>
      <c r="B1834" s="113">
        <v>938</v>
      </c>
      <c r="C1834" s="113">
        <v>1337</v>
      </c>
      <c r="D1834" s="11">
        <v>1248</v>
      </c>
      <c r="E1834" s="11">
        <v>483</v>
      </c>
      <c r="F1834" s="11">
        <v>44</v>
      </c>
      <c r="G1834" s="11">
        <v>4050</v>
      </c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</row>
    <row r="1835" spans="1:31" ht="14.4">
      <c r="A1835" s="111">
        <v>44289</v>
      </c>
      <c r="B1835" s="113">
        <v>940</v>
      </c>
      <c r="C1835" s="113">
        <v>1350</v>
      </c>
      <c r="D1835" s="11">
        <v>1255</v>
      </c>
      <c r="E1835" s="11">
        <v>496</v>
      </c>
      <c r="F1835" s="11">
        <v>46</v>
      </c>
      <c r="G1835" s="11">
        <v>4087</v>
      </c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</row>
    <row r="1836" spans="1:31" ht="14.4">
      <c r="A1836" s="111">
        <v>44290</v>
      </c>
      <c r="B1836" s="113">
        <v>910</v>
      </c>
      <c r="C1836" s="113">
        <v>1325</v>
      </c>
      <c r="D1836" s="11">
        <v>1201</v>
      </c>
      <c r="E1836" s="11">
        <v>474</v>
      </c>
      <c r="F1836" s="11">
        <v>43</v>
      </c>
      <c r="G1836" s="11">
        <v>3954</v>
      </c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</row>
    <row r="1837" spans="1:31" ht="14.4">
      <c r="A1837" s="111">
        <v>44291</v>
      </c>
      <c r="B1837" s="113">
        <v>963</v>
      </c>
      <c r="C1837" s="113">
        <v>1360</v>
      </c>
      <c r="D1837" s="11">
        <v>1231</v>
      </c>
      <c r="E1837" s="11">
        <v>473</v>
      </c>
      <c r="F1837" s="11">
        <v>44</v>
      </c>
      <c r="G1837" s="11">
        <v>4070</v>
      </c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</row>
    <row r="1838" spans="1:31" ht="14.4">
      <c r="A1838" s="111">
        <v>44292</v>
      </c>
      <c r="B1838" s="113">
        <v>982</v>
      </c>
      <c r="C1838" s="113">
        <v>1372</v>
      </c>
      <c r="D1838" s="11">
        <v>1171</v>
      </c>
      <c r="E1838" s="11">
        <v>494</v>
      </c>
      <c r="F1838" s="11">
        <v>45</v>
      </c>
      <c r="G1838" s="11">
        <v>4064</v>
      </c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</row>
    <row r="1839" spans="1:31" ht="14.4">
      <c r="A1839" s="111">
        <v>44293</v>
      </c>
      <c r="B1839" s="113">
        <v>973</v>
      </c>
      <c r="C1839" s="113">
        <v>1377</v>
      </c>
      <c r="D1839" s="11">
        <v>1217</v>
      </c>
      <c r="E1839" s="11">
        <v>505</v>
      </c>
      <c r="F1839" s="11">
        <v>47</v>
      </c>
      <c r="G1839" s="11">
        <v>4120</v>
      </c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</row>
    <row r="1840" spans="1:31" ht="14.4">
      <c r="A1840" s="111">
        <v>44294</v>
      </c>
      <c r="B1840" s="113">
        <v>1007</v>
      </c>
      <c r="C1840" s="113">
        <v>1388</v>
      </c>
      <c r="D1840" s="11">
        <v>1215</v>
      </c>
      <c r="E1840" s="11">
        <v>506</v>
      </c>
      <c r="F1840" s="11">
        <v>45</v>
      </c>
      <c r="G1840" s="11">
        <v>4161</v>
      </c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</row>
    <row r="1841" spans="1:31" ht="14.4">
      <c r="A1841" s="111">
        <v>44295</v>
      </c>
      <c r="B1841" s="113">
        <v>1001</v>
      </c>
      <c r="C1841" s="113">
        <v>1370</v>
      </c>
      <c r="D1841" s="11">
        <v>1218</v>
      </c>
      <c r="E1841" s="11">
        <v>487</v>
      </c>
      <c r="F1841" s="11">
        <v>46</v>
      </c>
      <c r="G1841" s="11">
        <v>4122</v>
      </c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</row>
    <row r="1842" spans="1:31" ht="14.4">
      <c r="A1842" s="111">
        <v>44296</v>
      </c>
      <c r="B1842" s="113">
        <v>1005</v>
      </c>
      <c r="C1842" s="113">
        <v>1340</v>
      </c>
      <c r="D1842" s="11">
        <v>1208</v>
      </c>
      <c r="E1842" s="11">
        <v>489</v>
      </c>
      <c r="F1842" s="11">
        <v>44</v>
      </c>
      <c r="G1842" s="11">
        <v>4086</v>
      </c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</row>
    <row r="1843" spans="1:31" ht="14.4">
      <c r="A1843" s="111">
        <v>44297</v>
      </c>
      <c r="B1843" s="113">
        <v>963</v>
      </c>
      <c r="C1843" s="113">
        <v>1295</v>
      </c>
      <c r="D1843" s="11">
        <v>1158</v>
      </c>
      <c r="E1843" s="11">
        <v>486</v>
      </c>
      <c r="F1843" s="11">
        <v>42</v>
      </c>
      <c r="G1843" s="11">
        <v>3944</v>
      </c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</row>
    <row r="1844" spans="1:31" ht="14.4">
      <c r="A1844" s="111">
        <v>44298</v>
      </c>
      <c r="B1844" s="113">
        <v>1017</v>
      </c>
      <c r="C1844" s="113">
        <v>1328</v>
      </c>
      <c r="D1844" s="11">
        <v>1157</v>
      </c>
      <c r="E1844" s="11">
        <v>496</v>
      </c>
      <c r="F1844" s="11">
        <v>47</v>
      </c>
      <c r="G1844" s="11">
        <v>4045</v>
      </c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</row>
    <row r="1845" spans="1:31" ht="14.4">
      <c r="A1845" s="111">
        <v>44299</v>
      </c>
      <c r="B1845" s="113">
        <v>1049</v>
      </c>
      <c r="C1845" s="113">
        <v>1326</v>
      </c>
      <c r="D1845" s="11">
        <v>1117</v>
      </c>
      <c r="E1845" s="11">
        <v>508</v>
      </c>
      <c r="F1845" s="11">
        <v>47</v>
      </c>
      <c r="G1845" s="11">
        <v>4047</v>
      </c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</row>
    <row r="1846" spans="1:31" ht="14.4">
      <c r="A1846" s="111">
        <v>44300</v>
      </c>
      <c r="B1846" s="113">
        <v>1063</v>
      </c>
      <c r="C1846" s="113">
        <v>1304</v>
      </c>
      <c r="D1846" s="11">
        <v>1039</v>
      </c>
      <c r="E1846" s="11">
        <v>507</v>
      </c>
      <c r="F1846" s="11">
        <v>45</v>
      </c>
      <c r="G1846" s="11">
        <v>3958</v>
      </c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</row>
    <row r="1847" spans="1:31" ht="14.4">
      <c r="A1847" s="111">
        <v>44301</v>
      </c>
      <c r="B1847" s="113">
        <v>1075</v>
      </c>
      <c r="C1847" s="113">
        <v>1304</v>
      </c>
      <c r="D1847" s="11">
        <v>988</v>
      </c>
      <c r="E1847" s="11">
        <v>507</v>
      </c>
      <c r="F1847" s="11">
        <v>46</v>
      </c>
      <c r="G1847" s="11">
        <v>3920</v>
      </c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</row>
    <row r="1848" spans="1:31" ht="14.4">
      <c r="A1848" s="111">
        <v>44302</v>
      </c>
      <c r="B1848" s="113">
        <v>1006</v>
      </c>
      <c r="C1848" s="113">
        <v>1331</v>
      </c>
      <c r="D1848" s="11">
        <v>1055</v>
      </c>
      <c r="E1848" s="11">
        <v>505</v>
      </c>
      <c r="F1848" s="11">
        <v>45</v>
      </c>
      <c r="G1848" s="11">
        <v>3942</v>
      </c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</row>
    <row r="1849" spans="1:31" ht="14.4">
      <c r="A1849" s="111">
        <v>44303</v>
      </c>
      <c r="B1849" s="113">
        <v>964</v>
      </c>
      <c r="C1849" s="113">
        <v>1334</v>
      </c>
      <c r="D1849" s="11">
        <v>1080</v>
      </c>
      <c r="E1849" s="11">
        <v>463</v>
      </c>
      <c r="F1849" s="11">
        <v>39</v>
      </c>
      <c r="G1849" s="11">
        <v>3880</v>
      </c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</row>
    <row r="1850" spans="1:31" ht="14.4">
      <c r="A1850" s="111">
        <v>44304</v>
      </c>
      <c r="B1850" s="113">
        <v>973</v>
      </c>
      <c r="C1850" s="113">
        <v>1314</v>
      </c>
      <c r="D1850" s="11">
        <v>1048</v>
      </c>
      <c r="E1850" s="11">
        <v>459</v>
      </c>
      <c r="F1850" s="11">
        <v>42</v>
      </c>
      <c r="G1850" s="11">
        <v>3835</v>
      </c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</row>
    <row r="1851" spans="1:31" ht="14.4">
      <c r="A1851" s="111">
        <v>44305</v>
      </c>
      <c r="B1851" s="113">
        <v>1029</v>
      </c>
      <c r="C1851" s="113">
        <v>1355</v>
      </c>
      <c r="D1851" s="11">
        <v>1095</v>
      </c>
      <c r="E1851" s="11">
        <v>470</v>
      </c>
      <c r="F1851" s="11">
        <v>41</v>
      </c>
      <c r="G1851" s="11">
        <v>3989</v>
      </c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</row>
    <row r="1852" spans="1:31" ht="14.4">
      <c r="A1852" s="111">
        <v>44306</v>
      </c>
      <c r="B1852" s="113">
        <v>1010</v>
      </c>
      <c r="C1852" s="113">
        <v>1336</v>
      </c>
      <c r="D1852" s="11">
        <v>1093</v>
      </c>
      <c r="E1852" s="11">
        <v>508</v>
      </c>
      <c r="F1852" s="11">
        <v>46</v>
      </c>
      <c r="G1852" s="11">
        <v>3992</v>
      </c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</row>
    <row r="1853" spans="1:31" ht="14.4">
      <c r="A1853" s="111">
        <v>44307</v>
      </c>
      <c r="B1853" s="113">
        <v>955</v>
      </c>
      <c r="C1853" s="113">
        <v>1316</v>
      </c>
      <c r="D1853" s="11">
        <v>1091</v>
      </c>
      <c r="E1853" s="11">
        <v>498</v>
      </c>
      <c r="F1853" s="11">
        <v>49</v>
      </c>
      <c r="G1853" s="11">
        <v>3910</v>
      </c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</row>
    <row r="1854" spans="1:31" ht="14.4">
      <c r="A1854" s="111">
        <v>44308</v>
      </c>
      <c r="B1854" s="113">
        <v>939</v>
      </c>
      <c r="C1854" s="113">
        <v>1318</v>
      </c>
      <c r="D1854" s="11">
        <v>1070</v>
      </c>
      <c r="E1854" s="11">
        <v>451</v>
      </c>
      <c r="F1854" s="11">
        <v>46</v>
      </c>
      <c r="G1854" s="11">
        <v>3823</v>
      </c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</row>
    <row r="1855" spans="1:31" ht="14.4">
      <c r="A1855" s="111">
        <v>44309</v>
      </c>
      <c r="B1855" s="113">
        <v>945</v>
      </c>
      <c r="C1855" s="113">
        <v>1309</v>
      </c>
      <c r="D1855" s="11">
        <v>1033</v>
      </c>
      <c r="E1855" s="11">
        <v>474</v>
      </c>
      <c r="F1855" s="11">
        <v>48</v>
      </c>
      <c r="G1855" s="11">
        <v>3810</v>
      </c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</row>
    <row r="1856" spans="1:31" ht="14.4">
      <c r="A1856" s="111">
        <v>44310</v>
      </c>
      <c r="B1856" s="113">
        <v>961</v>
      </c>
      <c r="C1856" s="113">
        <v>1307</v>
      </c>
      <c r="D1856" s="11">
        <v>1024</v>
      </c>
      <c r="E1856" s="11">
        <v>497</v>
      </c>
      <c r="F1856" s="11">
        <v>49</v>
      </c>
      <c r="G1856" s="11">
        <v>3838</v>
      </c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</row>
    <row r="1857" spans="1:31" ht="14.4">
      <c r="A1857" s="111">
        <v>44311</v>
      </c>
      <c r="B1857" s="113">
        <v>947</v>
      </c>
      <c r="C1857" s="113">
        <v>1268</v>
      </c>
      <c r="D1857" s="11">
        <v>982</v>
      </c>
      <c r="E1857" s="11">
        <v>504</v>
      </c>
      <c r="F1857" s="11">
        <v>49</v>
      </c>
      <c r="G1857" s="11">
        <v>3749</v>
      </c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</row>
    <row r="1858" spans="1:31" ht="14.4">
      <c r="A1858" s="111">
        <v>44312</v>
      </c>
      <c r="B1858" s="113">
        <v>1024</v>
      </c>
      <c r="C1858" s="113">
        <v>1291</v>
      </c>
      <c r="D1858" s="11">
        <v>1046</v>
      </c>
      <c r="E1858" s="11">
        <v>508</v>
      </c>
      <c r="F1858" s="11">
        <v>49</v>
      </c>
      <c r="G1858" s="11">
        <v>3918</v>
      </c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</row>
    <row r="1859" spans="1:31" ht="14.4">
      <c r="A1859" s="111">
        <v>44313</v>
      </c>
      <c r="B1859" s="113">
        <v>1053</v>
      </c>
      <c r="C1859" s="113">
        <v>1287</v>
      </c>
      <c r="D1859" s="11">
        <v>1063</v>
      </c>
      <c r="E1859" s="11">
        <v>514</v>
      </c>
      <c r="F1859" s="11">
        <v>53</v>
      </c>
      <c r="G1859" s="11">
        <v>3970</v>
      </c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</row>
    <row r="1860" spans="1:31" ht="14.4">
      <c r="A1860" s="111">
        <v>44314</v>
      </c>
      <c r="B1860" s="113">
        <v>1086</v>
      </c>
      <c r="C1860" s="113">
        <v>1286</v>
      </c>
      <c r="D1860" s="11">
        <v>1070</v>
      </c>
      <c r="E1860" s="11">
        <v>525</v>
      </c>
      <c r="F1860" s="11">
        <v>47</v>
      </c>
      <c r="G1860" s="11">
        <v>4014</v>
      </c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</row>
    <row r="1861" spans="1:31" ht="14.4">
      <c r="A1861" s="111">
        <v>44315</v>
      </c>
      <c r="B1861" s="113">
        <v>1104</v>
      </c>
      <c r="C1861" s="113">
        <v>1286</v>
      </c>
      <c r="D1861" s="11">
        <v>1073</v>
      </c>
      <c r="E1861" s="11">
        <v>508</v>
      </c>
      <c r="F1861" s="11">
        <v>50</v>
      </c>
      <c r="G1861" s="11">
        <v>4021</v>
      </c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</row>
    <row r="1862" spans="1:31" ht="14.4">
      <c r="A1862" s="111">
        <v>44316</v>
      </c>
      <c r="B1862" s="113">
        <v>1097</v>
      </c>
      <c r="C1862" s="113">
        <v>1277</v>
      </c>
      <c r="D1862" s="11">
        <v>1050</v>
      </c>
      <c r="E1862" s="11">
        <v>481</v>
      </c>
      <c r="F1862" s="11">
        <v>52</v>
      </c>
      <c r="G1862" s="11">
        <v>3957</v>
      </c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</row>
    <row r="1863" spans="1:31" ht="14.4">
      <c r="A1863" s="111">
        <v>44317</v>
      </c>
      <c r="B1863" s="113">
        <v>1104</v>
      </c>
      <c r="C1863" s="113">
        <v>1205</v>
      </c>
      <c r="D1863" s="11">
        <v>981</v>
      </c>
      <c r="E1863" s="11">
        <v>443</v>
      </c>
      <c r="F1863" s="11">
        <v>45</v>
      </c>
      <c r="G1863" s="11">
        <v>3779</v>
      </c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</row>
    <row r="1864" spans="1:31" ht="14.4">
      <c r="A1864" s="111">
        <v>44318</v>
      </c>
      <c r="B1864" s="113">
        <v>1063</v>
      </c>
      <c r="C1864" s="113">
        <v>1175</v>
      </c>
      <c r="D1864" s="11">
        <v>962</v>
      </c>
      <c r="E1864" s="11">
        <v>440</v>
      </c>
      <c r="F1864" s="11">
        <v>46</v>
      </c>
      <c r="G1864" s="11">
        <v>3686</v>
      </c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</row>
    <row r="1865" spans="1:31" ht="14.4">
      <c r="A1865" s="111">
        <v>44319</v>
      </c>
      <c r="B1865" s="113">
        <v>1072</v>
      </c>
      <c r="C1865" s="113">
        <v>1207</v>
      </c>
      <c r="D1865" s="11">
        <v>1006</v>
      </c>
      <c r="E1865" s="11">
        <v>418</v>
      </c>
      <c r="F1865" s="11">
        <v>43</v>
      </c>
      <c r="G1865" s="11">
        <v>3747</v>
      </c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</row>
    <row r="1866" spans="1:31" ht="14.4">
      <c r="A1866" s="111">
        <v>44320</v>
      </c>
      <c r="B1866" s="113">
        <v>1092</v>
      </c>
      <c r="C1866" s="113">
        <v>1231</v>
      </c>
      <c r="D1866" s="11">
        <v>1020</v>
      </c>
      <c r="E1866" s="11">
        <v>383</v>
      </c>
      <c r="F1866" s="11">
        <v>42</v>
      </c>
      <c r="G1866" s="11">
        <v>3769</v>
      </c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</row>
    <row r="1867" spans="1:31" ht="14.4">
      <c r="A1867" s="111">
        <v>44321</v>
      </c>
      <c r="B1867" s="113">
        <v>1088</v>
      </c>
      <c r="C1867" s="113">
        <v>1260</v>
      </c>
      <c r="D1867" s="11">
        <v>1010</v>
      </c>
      <c r="E1867" s="11">
        <v>387</v>
      </c>
      <c r="F1867" s="11">
        <v>43</v>
      </c>
      <c r="G1867" s="11">
        <v>3788</v>
      </c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</row>
    <row r="1868" spans="1:31" ht="14.4">
      <c r="A1868" s="111">
        <v>44322</v>
      </c>
      <c r="B1868" s="113">
        <v>1053</v>
      </c>
      <c r="C1868" s="113">
        <v>1258</v>
      </c>
      <c r="D1868" s="11">
        <v>1013</v>
      </c>
      <c r="E1868" s="11">
        <v>398</v>
      </c>
      <c r="F1868" s="11">
        <v>43</v>
      </c>
      <c r="G1868" s="11">
        <v>3766</v>
      </c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</row>
    <row r="1869" spans="1:31" ht="14.4">
      <c r="A1869" s="111">
        <v>44323</v>
      </c>
      <c r="B1869" s="113">
        <v>1005</v>
      </c>
      <c r="C1869" s="113">
        <v>1247</v>
      </c>
      <c r="D1869" s="11">
        <v>1008</v>
      </c>
      <c r="E1869" s="11">
        <v>404</v>
      </c>
      <c r="F1869" s="11">
        <v>43</v>
      </c>
      <c r="G1869" s="11">
        <v>3708</v>
      </c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</row>
    <row r="1870" spans="1:31" ht="14.4">
      <c r="A1870" s="111">
        <v>44324</v>
      </c>
      <c r="B1870" s="113">
        <v>1070</v>
      </c>
      <c r="C1870" s="113">
        <v>1246</v>
      </c>
      <c r="D1870" s="11">
        <v>992</v>
      </c>
      <c r="E1870" s="11">
        <v>422</v>
      </c>
      <c r="F1870" s="11">
        <v>44</v>
      </c>
      <c r="G1870" s="11">
        <v>3773</v>
      </c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</row>
    <row r="1871" spans="1:31" ht="14.4">
      <c r="A1871" s="111">
        <v>44325</v>
      </c>
      <c r="B1871" s="113">
        <v>1022</v>
      </c>
      <c r="C1871" s="113">
        <v>1199</v>
      </c>
      <c r="D1871" s="11">
        <v>960</v>
      </c>
      <c r="E1871" s="11">
        <v>408</v>
      </c>
      <c r="F1871" s="11">
        <v>45</v>
      </c>
      <c r="G1871" s="11">
        <v>3635</v>
      </c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</row>
    <row r="1872" spans="1:31" ht="14.4">
      <c r="A1872" s="111">
        <v>44326</v>
      </c>
      <c r="B1872" s="113">
        <v>1037</v>
      </c>
      <c r="C1872" s="113">
        <v>1215</v>
      </c>
      <c r="D1872" s="11">
        <v>972</v>
      </c>
      <c r="E1872" s="11">
        <v>413</v>
      </c>
      <c r="F1872" s="11">
        <v>44</v>
      </c>
      <c r="G1872" s="11">
        <v>3681</v>
      </c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</row>
    <row r="1873" spans="1:31" ht="14.4">
      <c r="A1873" s="111">
        <v>44327</v>
      </c>
      <c r="B1873" s="113">
        <v>1051</v>
      </c>
      <c r="C1873" s="113">
        <v>1214</v>
      </c>
      <c r="D1873" s="11">
        <v>962</v>
      </c>
      <c r="E1873" s="11">
        <v>403</v>
      </c>
      <c r="F1873" s="11">
        <v>45</v>
      </c>
      <c r="G1873" s="11">
        <v>3675</v>
      </c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</row>
    <row r="1874" spans="1:31" ht="14.4">
      <c r="A1874" s="111">
        <v>44328</v>
      </c>
      <c r="B1874" s="113">
        <v>1015</v>
      </c>
      <c r="C1874" s="113">
        <v>1222</v>
      </c>
      <c r="D1874" s="11">
        <v>930</v>
      </c>
      <c r="E1874" s="11">
        <v>376</v>
      </c>
      <c r="F1874" s="11">
        <v>43</v>
      </c>
      <c r="G1874" s="11">
        <v>3587</v>
      </c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</row>
    <row r="1875" spans="1:31" ht="14.4">
      <c r="A1875" s="111">
        <v>44329</v>
      </c>
      <c r="B1875" s="113">
        <v>953</v>
      </c>
      <c r="C1875" s="113">
        <v>1222</v>
      </c>
      <c r="D1875" s="11">
        <v>916</v>
      </c>
      <c r="E1875" s="11">
        <v>373</v>
      </c>
      <c r="F1875" s="11">
        <v>42</v>
      </c>
      <c r="G1875" s="11">
        <v>3506</v>
      </c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</row>
    <row r="1876" spans="1:31" ht="14.4">
      <c r="A1876" s="111">
        <v>44330</v>
      </c>
      <c r="B1876" s="113">
        <v>1006</v>
      </c>
      <c r="C1876" s="113">
        <v>1210</v>
      </c>
      <c r="D1876" s="11">
        <v>894</v>
      </c>
      <c r="E1876" s="11">
        <v>419</v>
      </c>
      <c r="F1876" s="11">
        <v>42</v>
      </c>
      <c r="G1876" s="11">
        <v>3571</v>
      </c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</row>
    <row r="1877" spans="1:31" ht="14.4">
      <c r="A1877" s="111">
        <v>44331</v>
      </c>
      <c r="B1877" s="113">
        <v>1027</v>
      </c>
      <c r="C1877" s="113">
        <v>1198</v>
      </c>
      <c r="D1877" s="11">
        <v>838</v>
      </c>
      <c r="E1877" s="11">
        <v>460</v>
      </c>
      <c r="F1877" s="11">
        <v>41</v>
      </c>
      <c r="G1877" s="11">
        <v>3565</v>
      </c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</row>
    <row r="1878" spans="1:31" ht="14.4">
      <c r="A1878" s="111">
        <v>44332</v>
      </c>
      <c r="B1878" s="113">
        <v>1047</v>
      </c>
      <c r="C1878" s="113">
        <v>1070</v>
      </c>
      <c r="D1878" s="11">
        <v>795</v>
      </c>
      <c r="E1878" s="11">
        <v>467</v>
      </c>
      <c r="F1878" s="11">
        <v>41</v>
      </c>
      <c r="G1878" s="11">
        <v>3420</v>
      </c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</row>
    <row r="1879" spans="1:31" ht="14.4">
      <c r="A1879" s="111">
        <v>44333</v>
      </c>
      <c r="B1879" s="113">
        <v>1097</v>
      </c>
      <c r="C1879" s="113">
        <v>971</v>
      </c>
      <c r="D1879" s="11">
        <v>860</v>
      </c>
      <c r="E1879" s="11">
        <v>486</v>
      </c>
      <c r="F1879" s="11">
        <v>41</v>
      </c>
      <c r="G1879" s="11">
        <v>3455</v>
      </c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</row>
    <row r="1880" spans="1:31" ht="14.4">
      <c r="A1880" s="111">
        <v>44334</v>
      </c>
      <c r="B1880" s="113">
        <v>993</v>
      </c>
      <c r="C1880" s="113">
        <v>895</v>
      </c>
      <c r="D1880" s="11">
        <v>895</v>
      </c>
      <c r="E1880" s="11">
        <v>475</v>
      </c>
      <c r="F1880" s="11">
        <v>43</v>
      </c>
      <c r="G1880" s="11">
        <v>3300</v>
      </c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</row>
    <row r="1881" spans="1:31" ht="14.4">
      <c r="A1881" s="111">
        <v>44335</v>
      </c>
      <c r="B1881" s="113">
        <v>793</v>
      </c>
      <c r="C1881" s="113">
        <v>931</v>
      </c>
      <c r="D1881" s="11">
        <v>898</v>
      </c>
      <c r="E1881" s="11">
        <v>482</v>
      </c>
      <c r="F1881" s="11">
        <v>46</v>
      </c>
      <c r="G1881" s="11">
        <v>3150</v>
      </c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</row>
    <row r="1882" spans="1:31" ht="14.4">
      <c r="A1882" s="111">
        <v>44336</v>
      </c>
      <c r="B1882" s="113">
        <v>784</v>
      </c>
      <c r="C1882" s="113">
        <v>1030</v>
      </c>
      <c r="D1882" s="11">
        <v>873</v>
      </c>
      <c r="E1882" s="11">
        <v>455</v>
      </c>
      <c r="F1882" s="11">
        <v>43</v>
      </c>
      <c r="G1882" s="11">
        <v>3185</v>
      </c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</row>
    <row r="1883" spans="1:31" ht="14.4">
      <c r="A1883" s="111">
        <v>44337</v>
      </c>
      <c r="B1883" s="113">
        <v>852</v>
      </c>
      <c r="C1883" s="113">
        <v>1090</v>
      </c>
      <c r="D1883" s="11">
        <v>837</v>
      </c>
      <c r="E1883" s="11">
        <v>455</v>
      </c>
      <c r="F1883" s="11">
        <v>46</v>
      </c>
      <c r="G1883" s="11">
        <v>3280</v>
      </c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</row>
    <row r="1884" spans="1:31" ht="14.4">
      <c r="A1884" s="111">
        <v>44338</v>
      </c>
      <c r="B1884" s="113">
        <v>903</v>
      </c>
      <c r="C1884" s="113">
        <v>1114</v>
      </c>
      <c r="D1884" s="11">
        <v>816</v>
      </c>
      <c r="E1884" s="11">
        <v>483</v>
      </c>
      <c r="F1884" s="11">
        <v>50</v>
      </c>
      <c r="G1884" s="11">
        <v>3366</v>
      </c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</row>
    <row r="1885" spans="1:31" ht="14.4">
      <c r="A1885" s="111">
        <v>44339</v>
      </c>
      <c r="B1885" s="113">
        <v>922</v>
      </c>
      <c r="C1885" s="113">
        <v>1106</v>
      </c>
      <c r="D1885" s="11">
        <v>801</v>
      </c>
      <c r="E1885" s="11">
        <v>497</v>
      </c>
      <c r="F1885" s="11">
        <v>52</v>
      </c>
      <c r="G1885" s="11">
        <v>3379</v>
      </c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</row>
    <row r="1886" spans="1:31" ht="14.4">
      <c r="A1886" s="111">
        <v>44340</v>
      </c>
      <c r="B1886" s="113">
        <v>980</v>
      </c>
      <c r="C1886" s="113">
        <v>1160</v>
      </c>
      <c r="D1886" s="11">
        <v>828</v>
      </c>
      <c r="E1886" s="11">
        <v>483</v>
      </c>
      <c r="F1886" s="11">
        <v>50</v>
      </c>
      <c r="G1886" s="11">
        <v>3501</v>
      </c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</row>
    <row r="1887" spans="1:31" ht="14.4">
      <c r="A1887" s="111">
        <v>44341</v>
      </c>
      <c r="B1887" s="113">
        <v>1039</v>
      </c>
      <c r="C1887" s="113">
        <v>1173</v>
      </c>
      <c r="D1887" s="11">
        <v>829</v>
      </c>
      <c r="E1887" s="11">
        <v>411</v>
      </c>
      <c r="F1887" s="11">
        <v>48</v>
      </c>
      <c r="G1887" s="11">
        <v>3500</v>
      </c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</row>
    <row r="1888" spans="1:31" ht="14.4">
      <c r="A1888" s="111">
        <v>44342</v>
      </c>
      <c r="B1888" s="113">
        <v>1103</v>
      </c>
      <c r="C1888" s="113">
        <v>1176</v>
      </c>
      <c r="D1888" s="11">
        <v>806</v>
      </c>
      <c r="E1888" s="11">
        <v>339</v>
      </c>
      <c r="F1888" s="11">
        <v>51</v>
      </c>
      <c r="G1888" s="11">
        <v>3475</v>
      </c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</row>
    <row r="1889" spans="1:31" ht="14.4">
      <c r="A1889" s="111">
        <v>44343</v>
      </c>
      <c r="B1889" s="113">
        <v>1128</v>
      </c>
      <c r="C1889" s="113">
        <v>1177</v>
      </c>
      <c r="D1889" s="11">
        <v>841</v>
      </c>
      <c r="E1889" s="11">
        <v>310</v>
      </c>
      <c r="F1889" s="11">
        <v>50</v>
      </c>
      <c r="G1889" s="11">
        <v>3506</v>
      </c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</row>
    <row r="1890" spans="1:31" ht="14.4">
      <c r="A1890" s="111">
        <v>44344</v>
      </c>
      <c r="B1890" s="113">
        <v>1130</v>
      </c>
      <c r="C1890" s="113">
        <v>1193</v>
      </c>
      <c r="D1890" s="11">
        <v>891</v>
      </c>
      <c r="E1890" s="11">
        <v>366</v>
      </c>
      <c r="F1890" s="11">
        <v>53</v>
      </c>
      <c r="G1890" s="11">
        <v>3632</v>
      </c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</row>
    <row r="1891" spans="1:31" ht="14.4">
      <c r="A1891" s="111">
        <v>44345</v>
      </c>
      <c r="B1891" s="113">
        <v>1136</v>
      </c>
      <c r="C1891" s="113">
        <v>1196</v>
      </c>
      <c r="D1891" s="11">
        <v>911</v>
      </c>
      <c r="E1891" s="11">
        <v>432</v>
      </c>
      <c r="F1891" s="11">
        <v>54</v>
      </c>
      <c r="G1891" s="11">
        <v>3730</v>
      </c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</row>
    <row r="1892" spans="1:31" ht="14.4">
      <c r="A1892" s="111">
        <v>44346</v>
      </c>
      <c r="B1892" s="113">
        <v>1069</v>
      </c>
      <c r="C1892" s="113">
        <v>1137</v>
      </c>
      <c r="D1892" s="11">
        <v>899</v>
      </c>
      <c r="E1892" s="11">
        <v>453</v>
      </c>
      <c r="F1892" s="11">
        <v>52</v>
      </c>
      <c r="G1892" s="11">
        <v>3610</v>
      </c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</row>
    <row r="1893" spans="1:31" ht="14.4">
      <c r="A1893" s="111">
        <v>44347</v>
      </c>
      <c r="B1893" s="113">
        <v>1155</v>
      </c>
      <c r="C1893" s="113">
        <v>1166</v>
      </c>
      <c r="D1893" s="11">
        <v>932</v>
      </c>
      <c r="E1893" s="11">
        <v>454</v>
      </c>
      <c r="F1893" s="11">
        <v>46</v>
      </c>
      <c r="G1893" s="11">
        <v>3753</v>
      </c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</row>
    <row r="1894" spans="1:31" ht="14.4">
      <c r="A1894" s="111">
        <v>44348</v>
      </c>
      <c r="B1894" s="113">
        <v>952</v>
      </c>
      <c r="C1894" s="113">
        <v>1164</v>
      </c>
      <c r="D1894" s="11">
        <v>938</v>
      </c>
      <c r="E1894" s="11">
        <v>431</v>
      </c>
      <c r="F1894" s="11">
        <v>49</v>
      </c>
      <c r="G1894" s="11">
        <v>3535</v>
      </c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</row>
    <row r="1895" spans="1:31" ht="14.4">
      <c r="A1895" s="111">
        <v>44349</v>
      </c>
      <c r="B1895" s="113">
        <v>1069</v>
      </c>
      <c r="C1895" s="113">
        <v>1147</v>
      </c>
      <c r="D1895" s="11">
        <v>938</v>
      </c>
      <c r="E1895" s="11">
        <v>425</v>
      </c>
      <c r="F1895" s="11">
        <v>50</v>
      </c>
      <c r="G1895" s="11">
        <v>3629</v>
      </c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</row>
    <row r="1896" spans="1:31" ht="14.4">
      <c r="A1896" s="111">
        <v>44350</v>
      </c>
      <c r="B1896" s="113">
        <v>1094</v>
      </c>
      <c r="C1896" s="113">
        <v>1137</v>
      </c>
      <c r="D1896" s="11">
        <v>866</v>
      </c>
      <c r="E1896" s="11">
        <v>481</v>
      </c>
      <c r="F1896" s="11">
        <v>51</v>
      </c>
      <c r="G1896" s="11">
        <v>3629</v>
      </c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</row>
    <row r="1897" spans="1:31" ht="14.4">
      <c r="A1897" s="111">
        <v>44351</v>
      </c>
      <c r="B1897" s="113">
        <v>1138</v>
      </c>
      <c r="C1897" s="113">
        <v>1143</v>
      </c>
      <c r="D1897" s="11">
        <v>847</v>
      </c>
      <c r="E1897" s="11">
        <v>498</v>
      </c>
      <c r="F1897" s="11">
        <v>50</v>
      </c>
      <c r="G1897" s="11">
        <v>3677</v>
      </c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</row>
    <row r="1898" spans="1:31" ht="14.4">
      <c r="A1898" s="111">
        <v>44352</v>
      </c>
      <c r="B1898" s="113">
        <v>1124</v>
      </c>
      <c r="C1898" s="113">
        <v>1119</v>
      </c>
      <c r="D1898" s="11">
        <v>818</v>
      </c>
      <c r="E1898" s="11">
        <v>490</v>
      </c>
      <c r="F1898" s="11">
        <v>44</v>
      </c>
      <c r="G1898" s="11">
        <v>3594</v>
      </c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</row>
    <row r="1899" spans="1:31" ht="14.4">
      <c r="A1899" s="111">
        <v>44353</v>
      </c>
      <c r="B1899" s="113">
        <v>1132</v>
      </c>
      <c r="C1899" s="113">
        <v>1097</v>
      </c>
      <c r="D1899" s="11">
        <v>778</v>
      </c>
      <c r="E1899" s="11">
        <v>467</v>
      </c>
      <c r="F1899" s="11">
        <v>41</v>
      </c>
      <c r="G1899" s="11">
        <v>3516</v>
      </c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</row>
    <row r="1900" spans="1:31" ht="14.4">
      <c r="A1900" s="111">
        <v>44354</v>
      </c>
      <c r="B1900" s="113">
        <v>1261</v>
      </c>
      <c r="C1900" s="113">
        <v>1141</v>
      </c>
      <c r="D1900" s="11">
        <v>863</v>
      </c>
      <c r="E1900" s="11">
        <v>475</v>
      </c>
      <c r="F1900" s="11">
        <v>43</v>
      </c>
      <c r="G1900" s="11">
        <v>3783</v>
      </c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</row>
    <row r="1901" spans="1:31" ht="14.4">
      <c r="A1901" s="111">
        <v>44355</v>
      </c>
      <c r="B1901" s="113">
        <v>1327</v>
      </c>
      <c r="C1901" s="113">
        <v>1159</v>
      </c>
      <c r="D1901" s="11">
        <v>897</v>
      </c>
      <c r="E1901" s="11">
        <v>472</v>
      </c>
      <c r="F1901" s="11">
        <v>48</v>
      </c>
      <c r="G1901" s="11">
        <v>3904</v>
      </c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</row>
    <row r="1902" spans="1:31" ht="14.4">
      <c r="A1902" s="111">
        <v>44356</v>
      </c>
      <c r="B1902" s="113">
        <v>1397</v>
      </c>
      <c r="C1902" s="113">
        <v>1134</v>
      </c>
      <c r="D1902" s="11">
        <v>899</v>
      </c>
      <c r="E1902" s="11">
        <v>454</v>
      </c>
      <c r="F1902" s="11">
        <v>52</v>
      </c>
      <c r="G1902" s="11">
        <v>3935</v>
      </c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</row>
    <row r="1903" spans="1:31" ht="14.4">
      <c r="A1903" s="111">
        <v>44357</v>
      </c>
      <c r="B1903" s="113">
        <v>1357</v>
      </c>
      <c r="C1903" s="113">
        <v>1114</v>
      </c>
      <c r="D1903" s="11">
        <v>902</v>
      </c>
      <c r="E1903" s="11">
        <v>479</v>
      </c>
      <c r="F1903" s="11">
        <v>55</v>
      </c>
      <c r="G1903" s="11">
        <v>3906</v>
      </c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</row>
    <row r="1904" spans="1:31" ht="14.4">
      <c r="A1904" s="111">
        <v>44358</v>
      </c>
      <c r="B1904" s="113">
        <v>1296</v>
      </c>
      <c r="C1904" s="113">
        <v>1118</v>
      </c>
      <c r="D1904" s="11">
        <v>891</v>
      </c>
      <c r="E1904" s="11">
        <v>458</v>
      </c>
      <c r="F1904" s="11">
        <v>51</v>
      </c>
      <c r="G1904" s="11">
        <v>3814</v>
      </c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</row>
    <row r="1905" spans="1:31" ht="14.4">
      <c r="A1905" s="111">
        <v>44359</v>
      </c>
      <c r="B1905" s="113">
        <v>1280</v>
      </c>
      <c r="C1905" s="113">
        <v>1120</v>
      </c>
      <c r="D1905" s="11">
        <v>875</v>
      </c>
      <c r="E1905" s="11">
        <v>443</v>
      </c>
      <c r="F1905" s="11">
        <v>53</v>
      </c>
      <c r="G1905" s="11">
        <v>3770</v>
      </c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</row>
    <row r="1906" spans="1:31" ht="14.4">
      <c r="A1906" s="111">
        <v>44360</v>
      </c>
      <c r="B1906" s="113">
        <v>1163</v>
      </c>
      <c r="C1906" s="113">
        <v>1100</v>
      </c>
      <c r="D1906" s="11">
        <v>820</v>
      </c>
      <c r="E1906" s="11">
        <v>451</v>
      </c>
      <c r="F1906" s="11">
        <v>53</v>
      </c>
      <c r="G1906" s="11">
        <v>3587</v>
      </c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</row>
    <row r="1907" spans="1:31" ht="14.4">
      <c r="A1907" s="111">
        <v>44361</v>
      </c>
      <c r="B1907" s="113">
        <v>1281</v>
      </c>
      <c r="C1907" s="113">
        <v>1164</v>
      </c>
      <c r="D1907" s="11">
        <v>838</v>
      </c>
      <c r="E1907" s="11">
        <v>452</v>
      </c>
      <c r="F1907" s="11">
        <v>54</v>
      </c>
      <c r="G1907" s="11">
        <v>3789</v>
      </c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</row>
    <row r="1908" spans="1:31" ht="14.4">
      <c r="A1908" s="111">
        <v>44362</v>
      </c>
      <c r="B1908" s="113">
        <v>1264</v>
      </c>
      <c r="C1908" s="113">
        <v>1169</v>
      </c>
      <c r="D1908" s="11">
        <v>876</v>
      </c>
      <c r="E1908" s="11">
        <v>434</v>
      </c>
      <c r="F1908" s="11">
        <v>55</v>
      </c>
      <c r="G1908" s="11">
        <v>3799</v>
      </c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</row>
    <row r="1909" spans="1:31" ht="14.4">
      <c r="A1909" s="111">
        <v>44363</v>
      </c>
      <c r="B1909" s="113">
        <v>1251</v>
      </c>
      <c r="C1909" s="113">
        <v>1151</v>
      </c>
      <c r="D1909" s="11">
        <v>885</v>
      </c>
      <c r="E1909" s="11">
        <v>430</v>
      </c>
      <c r="F1909" s="11">
        <v>55</v>
      </c>
      <c r="G1909" s="11">
        <v>3773</v>
      </c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</row>
    <row r="1910" spans="1:31" ht="14.4">
      <c r="A1910" s="111">
        <v>44364</v>
      </c>
      <c r="B1910" s="113">
        <v>1288</v>
      </c>
      <c r="C1910" s="113">
        <v>1116</v>
      </c>
      <c r="D1910" s="11">
        <v>901</v>
      </c>
      <c r="E1910" s="11">
        <v>415</v>
      </c>
      <c r="F1910" s="11">
        <v>56</v>
      </c>
      <c r="G1910" s="11">
        <v>3776</v>
      </c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</row>
    <row r="1911" spans="1:31" ht="14.4">
      <c r="A1911" s="111">
        <v>44365</v>
      </c>
      <c r="B1911" s="113">
        <v>1287</v>
      </c>
      <c r="C1911" s="113">
        <v>1080</v>
      </c>
      <c r="D1911" s="11">
        <v>931</v>
      </c>
      <c r="E1911" s="11">
        <v>415</v>
      </c>
      <c r="F1911" s="11">
        <v>53</v>
      </c>
      <c r="G1911" s="11">
        <v>3766</v>
      </c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</row>
    <row r="1912" spans="1:31" ht="14.4">
      <c r="A1912" s="111">
        <v>44366</v>
      </c>
      <c r="B1912" s="113">
        <v>1253</v>
      </c>
      <c r="C1912" s="113">
        <v>1033</v>
      </c>
      <c r="D1912" s="11">
        <v>930</v>
      </c>
      <c r="E1912" s="11">
        <v>412</v>
      </c>
      <c r="F1912" s="11">
        <v>54</v>
      </c>
      <c r="G1912" s="11">
        <v>3682</v>
      </c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</row>
    <row r="1913" spans="1:31" ht="14.4">
      <c r="A1913" s="111">
        <v>44367</v>
      </c>
      <c r="B1913" s="113">
        <v>1205</v>
      </c>
      <c r="C1913" s="113">
        <v>995</v>
      </c>
      <c r="D1913" s="11">
        <v>920</v>
      </c>
      <c r="E1913" s="11">
        <v>413</v>
      </c>
      <c r="F1913" s="11">
        <v>53</v>
      </c>
      <c r="G1913" s="11">
        <v>3585</v>
      </c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</row>
    <row r="1914" spans="1:31" ht="14.4">
      <c r="A1914" s="111">
        <v>44368</v>
      </c>
      <c r="B1914" s="113">
        <v>1313</v>
      </c>
      <c r="C1914" s="113">
        <v>1070</v>
      </c>
      <c r="D1914" s="11">
        <v>993</v>
      </c>
      <c r="E1914" s="11">
        <v>438</v>
      </c>
      <c r="F1914" s="11">
        <v>54</v>
      </c>
      <c r="G1914" s="11">
        <v>3867</v>
      </c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</row>
    <row r="1915" spans="1:31" ht="14.4">
      <c r="A1915" s="111">
        <v>44369</v>
      </c>
      <c r="B1915" s="113">
        <v>1414</v>
      </c>
      <c r="C1915" s="113">
        <v>1111</v>
      </c>
      <c r="D1915" s="11">
        <v>1014</v>
      </c>
      <c r="E1915" s="11">
        <v>451</v>
      </c>
      <c r="F1915" s="11">
        <v>57</v>
      </c>
      <c r="G1915" s="11">
        <v>4047</v>
      </c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</row>
    <row r="1916" spans="1:31" ht="14.4">
      <c r="A1916" s="111">
        <v>44370</v>
      </c>
      <c r="B1916" s="113">
        <v>1460</v>
      </c>
      <c r="C1916" s="113">
        <v>1115</v>
      </c>
      <c r="D1916" s="11">
        <v>1025</v>
      </c>
      <c r="E1916" s="11">
        <v>460</v>
      </c>
      <c r="F1916" s="11">
        <v>56</v>
      </c>
      <c r="G1916" s="11">
        <v>4116</v>
      </c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</row>
    <row r="1917" spans="1:31" ht="14.4">
      <c r="A1917" s="111">
        <v>44371</v>
      </c>
      <c r="B1917" s="113">
        <v>1417</v>
      </c>
      <c r="C1917" s="113">
        <v>1102</v>
      </c>
      <c r="D1917" s="11">
        <v>998</v>
      </c>
      <c r="E1917" s="11">
        <v>473</v>
      </c>
      <c r="F1917" s="11">
        <v>56</v>
      </c>
      <c r="G1917" s="11">
        <v>4046</v>
      </c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</row>
    <row r="1918" spans="1:31" ht="14.4">
      <c r="A1918" s="111">
        <v>44372</v>
      </c>
      <c r="B1918" s="113">
        <v>1420</v>
      </c>
      <c r="C1918" s="113">
        <v>1103</v>
      </c>
      <c r="D1918" s="11">
        <v>1021</v>
      </c>
      <c r="E1918" s="11">
        <v>477</v>
      </c>
      <c r="F1918" s="11">
        <v>56</v>
      </c>
      <c r="G1918" s="11">
        <v>4077</v>
      </c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</row>
    <row r="1919" spans="1:31" ht="14.4">
      <c r="A1919" s="111">
        <v>44373</v>
      </c>
      <c r="B1919" s="113">
        <v>1383</v>
      </c>
      <c r="C1919" s="113">
        <v>1124</v>
      </c>
      <c r="D1919" s="11">
        <v>1025</v>
      </c>
      <c r="E1919" s="11">
        <v>462</v>
      </c>
      <c r="F1919" s="11">
        <v>56</v>
      </c>
      <c r="G1919" s="11">
        <v>4049</v>
      </c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</row>
    <row r="1920" spans="1:31" ht="14.4">
      <c r="A1920" s="111">
        <v>44374</v>
      </c>
      <c r="B1920" s="113">
        <v>1406</v>
      </c>
      <c r="C1920" s="113">
        <v>1092</v>
      </c>
      <c r="D1920" s="11">
        <v>911</v>
      </c>
      <c r="E1920" s="11">
        <v>464</v>
      </c>
      <c r="F1920" s="11">
        <v>54</v>
      </c>
      <c r="G1920" s="11">
        <v>3926</v>
      </c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</row>
    <row r="1921" spans="1:31" ht="14.4">
      <c r="A1921" s="111">
        <v>44375</v>
      </c>
      <c r="B1921" s="113">
        <v>1509</v>
      </c>
      <c r="C1921" s="113">
        <v>1127</v>
      </c>
      <c r="D1921" s="11">
        <v>959</v>
      </c>
      <c r="E1921" s="11">
        <v>487</v>
      </c>
      <c r="F1921" s="11">
        <v>52</v>
      </c>
      <c r="G1921" s="11">
        <v>4134</v>
      </c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</row>
    <row r="1922" spans="1:31" ht="14.4">
      <c r="A1922" s="111">
        <v>44376</v>
      </c>
      <c r="B1922" s="113">
        <v>1566</v>
      </c>
      <c r="C1922" s="113">
        <v>1149</v>
      </c>
      <c r="D1922" s="11">
        <v>1046</v>
      </c>
      <c r="E1922" s="11">
        <v>489</v>
      </c>
      <c r="F1922" s="11">
        <v>52</v>
      </c>
      <c r="G1922" s="11">
        <v>4302</v>
      </c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</row>
    <row r="1923" spans="1:31" ht="14.4">
      <c r="A1923" s="111">
        <v>44377</v>
      </c>
      <c r="B1923" s="137">
        <v>1590</v>
      </c>
      <c r="C1923" s="137">
        <v>1178</v>
      </c>
      <c r="D1923" s="138">
        <v>1078</v>
      </c>
      <c r="E1923" s="138">
        <v>488</v>
      </c>
      <c r="F1923" s="138">
        <v>50</v>
      </c>
      <c r="G1923" s="138">
        <v>4384</v>
      </c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</row>
    <row r="1924" spans="1:31" ht="14.4">
      <c r="A1924" s="111">
        <v>44378</v>
      </c>
      <c r="B1924" s="113">
        <v>1607</v>
      </c>
      <c r="C1924" s="113">
        <v>1152</v>
      </c>
      <c r="D1924" s="11">
        <v>1055</v>
      </c>
      <c r="E1924" s="11">
        <v>457</v>
      </c>
      <c r="F1924" s="11">
        <v>50</v>
      </c>
      <c r="G1924" s="11">
        <v>4321</v>
      </c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</row>
    <row r="1925" spans="1:31" ht="14.4">
      <c r="A1925" s="111">
        <v>44379</v>
      </c>
      <c r="B1925" s="113">
        <v>1599</v>
      </c>
      <c r="C1925" s="113">
        <v>1189</v>
      </c>
      <c r="D1925" s="11">
        <v>1004</v>
      </c>
      <c r="E1925" s="11">
        <v>446</v>
      </c>
      <c r="F1925" s="11">
        <v>49</v>
      </c>
      <c r="G1925" s="11">
        <v>4288</v>
      </c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</row>
    <row r="1926" spans="1:31" ht="14.4">
      <c r="A1926" s="111">
        <v>44380</v>
      </c>
      <c r="B1926" s="113">
        <v>1466</v>
      </c>
      <c r="C1926" s="113">
        <v>1217</v>
      </c>
      <c r="D1926" s="11">
        <v>1010</v>
      </c>
      <c r="E1926" s="11">
        <v>476</v>
      </c>
      <c r="F1926" s="11">
        <v>51</v>
      </c>
      <c r="G1926" s="11">
        <v>4220</v>
      </c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</row>
    <row r="1927" spans="1:31" ht="14.4">
      <c r="A1927" s="111">
        <v>44381</v>
      </c>
      <c r="B1927" s="113">
        <v>1488</v>
      </c>
      <c r="C1927" s="113">
        <v>1210</v>
      </c>
      <c r="D1927" s="11">
        <v>959</v>
      </c>
      <c r="E1927" s="11">
        <v>482</v>
      </c>
      <c r="F1927" s="11">
        <v>52</v>
      </c>
      <c r="G1927" s="11">
        <v>4191</v>
      </c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</row>
    <row r="1928" spans="1:31" ht="14.4">
      <c r="A1928" s="111">
        <v>44382</v>
      </c>
      <c r="B1928" s="113">
        <v>1558</v>
      </c>
      <c r="C1928" s="113">
        <v>1267</v>
      </c>
      <c r="D1928" s="11">
        <v>968</v>
      </c>
      <c r="E1928" s="11">
        <v>490</v>
      </c>
      <c r="F1928" s="11">
        <v>54</v>
      </c>
      <c r="G1928" s="11">
        <v>4337</v>
      </c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</row>
    <row r="1929" spans="1:31" ht="14.4">
      <c r="A1929" s="111">
        <v>44383</v>
      </c>
      <c r="B1929" s="139">
        <v>1612</v>
      </c>
      <c r="C1929" s="139">
        <v>1298</v>
      </c>
      <c r="D1929" s="136">
        <v>999</v>
      </c>
      <c r="E1929" s="136">
        <v>504</v>
      </c>
      <c r="F1929" s="136">
        <v>56</v>
      </c>
      <c r="G1929" s="136">
        <v>4470</v>
      </c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</row>
    <row r="1930" spans="1:31" ht="14.4">
      <c r="A1930" s="111">
        <v>44384</v>
      </c>
      <c r="B1930" s="139">
        <v>1642</v>
      </c>
      <c r="C1930" s="139">
        <v>1319</v>
      </c>
      <c r="D1930" s="136">
        <v>996</v>
      </c>
      <c r="E1930" s="136">
        <v>496</v>
      </c>
      <c r="F1930" s="136">
        <v>55</v>
      </c>
      <c r="G1930" s="136">
        <v>4508</v>
      </c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</row>
    <row r="1931" spans="1:31" ht="14.4">
      <c r="A1931" s="111">
        <v>44385</v>
      </c>
      <c r="B1931" s="113">
        <v>1623</v>
      </c>
      <c r="C1931" s="113">
        <v>1261</v>
      </c>
      <c r="D1931" s="11">
        <v>946</v>
      </c>
      <c r="E1931" s="11">
        <v>474</v>
      </c>
      <c r="F1931" s="11">
        <v>56</v>
      </c>
      <c r="G1931" s="11">
        <v>4360</v>
      </c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</row>
    <row r="1932" spans="1:31" ht="14.4">
      <c r="A1932" s="111">
        <v>44386</v>
      </c>
      <c r="B1932" s="113">
        <v>1594</v>
      </c>
      <c r="C1932" s="113">
        <v>1236</v>
      </c>
      <c r="D1932" s="11">
        <v>929</v>
      </c>
      <c r="E1932" s="11">
        <v>492</v>
      </c>
      <c r="F1932" s="11">
        <v>58</v>
      </c>
      <c r="G1932" s="11">
        <v>4310</v>
      </c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</row>
    <row r="1933" spans="1:31" ht="14.4">
      <c r="A1933" s="111">
        <v>44387</v>
      </c>
      <c r="B1933" s="113">
        <v>1622</v>
      </c>
      <c r="C1933" s="113">
        <v>1217</v>
      </c>
      <c r="D1933" s="11">
        <v>879</v>
      </c>
      <c r="E1933" s="11">
        <v>505</v>
      </c>
      <c r="F1933" s="11">
        <v>56</v>
      </c>
      <c r="G1933" s="11">
        <v>4278</v>
      </c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</row>
    <row r="1934" spans="1:31" ht="14.4">
      <c r="A1934" s="111">
        <v>44388</v>
      </c>
      <c r="B1934" s="113">
        <v>1534</v>
      </c>
      <c r="C1934" s="113">
        <v>1149</v>
      </c>
      <c r="D1934" s="11">
        <v>807</v>
      </c>
      <c r="E1934" s="11">
        <v>491</v>
      </c>
      <c r="F1934" s="11">
        <v>55</v>
      </c>
      <c r="G1934" s="11">
        <v>4036</v>
      </c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</row>
    <row r="1935" spans="1:31" ht="14.4">
      <c r="A1935" s="111">
        <v>44389</v>
      </c>
      <c r="B1935" s="113">
        <v>1472</v>
      </c>
      <c r="C1935" s="113">
        <v>1137</v>
      </c>
      <c r="D1935" s="11">
        <v>866</v>
      </c>
      <c r="E1935" s="11">
        <v>507</v>
      </c>
      <c r="F1935" s="11">
        <v>57</v>
      </c>
      <c r="G1935" s="11">
        <v>4038</v>
      </c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</row>
    <row r="1936" spans="1:31" ht="14.4">
      <c r="A1936" s="111">
        <v>44390</v>
      </c>
      <c r="B1936" s="113">
        <v>1437</v>
      </c>
      <c r="C1936" s="113">
        <v>1152</v>
      </c>
      <c r="D1936" s="11">
        <v>881</v>
      </c>
      <c r="E1936" s="11">
        <v>510</v>
      </c>
      <c r="F1936" s="11">
        <v>55</v>
      </c>
      <c r="G1936" s="11">
        <v>4034</v>
      </c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</row>
    <row r="1937" spans="1:31" ht="14.4">
      <c r="A1937" s="111">
        <v>44391</v>
      </c>
      <c r="B1937" s="113">
        <v>1389</v>
      </c>
      <c r="C1937" s="113">
        <v>1157</v>
      </c>
      <c r="D1937" s="11">
        <v>860</v>
      </c>
      <c r="E1937" s="11">
        <v>516</v>
      </c>
      <c r="F1937" s="11">
        <v>55</v>
      </c>
      <c r="G1937" s="11">
        <v>3977</v>
      </c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</row>
    <row r="1938" spans="1:31" ht="14.4">
      <c r="A1938" s="111">
        <v>44392</v>
      </c>
      <c r="B1938" s="113">
        <v>1433</v>
      </c>
      <c r="C1938" s="113">
        <v>1180</v>
      </c>
      <c r="D1938" s="11">
        <v>833</v>
      </c>
      <c r="E1938" s="11">
        <v>523</v>
      </c>
      <c r="F1938" s="11">
        <v>55</v>
      </c>
      <c r="G1938" s="11">
        <v>4024</v>
      </c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</row>
    <row r="1939" spans="1:31" ht="14.4">
      <c r="A1939" s="111">
        <v>44393</v>
      </c>
      <c r="B1939" s="113">
        <v>1544</v>
      </c>
      <c r="C1939" s="113">
        <v>1186</v>
      </c>
      <c r="D1939" s="11">
        <v>870</v>
      </c>
      <c r="E1939" s="11">
        <v>542</v>
      </c>
      <c r="F1939" s="11">
        <v>55</v>
      </c>
      <c r="G1939" s="11">
        <v>4198</v>
      </c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</row>
    <row r="1940" spans="1:31" ht="14.4">
      <c r="A1940" s="111">
        <v>44394</v>
      </c>
      <c r="B1940" s="113">
        <v>1568</v>
      </c>
      <c r="C1940" s="113">
        <v>1210</v>
      </c>
      <c r="D1940" s="11">
        <v>873</v>
      </c>
      <c r="E1940" s="11">
        <v>532</v>
      </c>
      <c r="F1940" s="11">
        <v>54</v>
      </c>
      <c r="G1940" s="11">
        <v>4238</v>
      </c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</row>
    <row r="1941" spans="1:31" ht="14.4">
      <c r="A1941" s="111">
        <v>44395</v>
      </c>
      <c r="B1941" s="113">
        <v>1426</v>
      </c>
      <c r="C1941" s="113">
        <v>1143</v>
      </c>
      <c r="D1941" s="11">
        <v>806</v>
      </c>
      <c r="E1941" s="11">
        <v>504</v>
      </c>
      <c r="F1941" s="11">
        <v>54</v>
      </c>
      <c r="G1941" s="11">
        <v>3933</v>
      </c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</row>
    <row r="1942" spans="1:31" ht="14.4">
      <c r="A1942" s="111">
        <v>44396</v>
      </c>
      <c r="B1942" s="113">
        <v>1263</v>
      </c>
      <c r="C1942" s="113">
        <v>1151</v>
      </c>
      <c r="D1942" s="11">
        <v>860</v>
      </c>
      <c r="E1942" s="11">
        <v>522</v>
      </c>
      <c r="F1942" s="11">
        <v>55</v>
      </c>
      <c r="G1942" s="11">
        <v>3851</v>
      </c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</row>
    <row r="1943" spans="1:31" ht="14.4">
      <c r="A1943" s="111">
        <v>44397</v>
      </c>
      <c r="B1943" s="113">
        <v>1205</v>
      </c>
      <c r="C1943" s="113">
        <v>1134</v>
      </c>
      <c r="D1943" s="11">
        <v>887</v>
      </c>
      <c r="E1943" s="11">
        <v>498</v>
      </c>
      <c r="F1943" s="11">
        <v>59</v>
      </c>
      <c r="G1943" s="11">
        <v>3783</v>
      </c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</row>
    <row r="1944" spans="1:31" ht="14.4">
      <c r="A1944" s="111">
        <v>44398</v>
      </c>
      <c r="B1944" s="113">
        <v>1244</v>
      </c>
      <c r="C1944" s="113">
        <v>1098</v>
      </c>
      <c r="D1944" s="11">
        <v>836</v>
      </c>
      <c r="E1944" s="11">
        <v>505</v>
      </c>
      <c r="F1944" s="11">
        <v>59</v>
      </c>
      <c r="G1944" s="11">
        <v>3742</v>
      </c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</row>
    <row r="1945" spans="1:31" ht="14.4">
      <c r="A1945" s="111">
        <v>44399</v>
      </c>
      <c r="B1945" s="113">
        <v>1322</v>
      </c>
      <c r="C1945" s="113">
        <v>1110</v>
      </c>
      <c r="D1945" s="11">
        <v>803</v>
      </c>
      <c r="E1945" s="11">
        <v>512</v>
      </c>
      <c r="F1945" s="11">
        <v>59</v>
      </c>
      <c r="G1945" s="11">
        <v>3805</v>
      </c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</row>
    <row r="1946" spans="1:31" ht="14.4">
      <c r="A1946" s="111">
        <v>44400</v>
      </c>
      <c r="B1946" s="113">
        <v>1385</v>
      </c>
      <c r="C1946" s="113">
        <v>1121</v>
      </c>
      <c r="D1946" s="11">
        <v>827</v>
      </c>
      <c r="E1946" s="11">
        <v>498</v>
      </c>
      <c r="F1946" s="11">
        <v>56</v>
      </c>
      <c r="G1946" s="11">
        <v>3888</v>
      </c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</row>
    <row r="1947" spans="1:31" ht="14.4">
      <c r="A1947" s="111">
        <v>44401</v>
      </c>
      <c r="B1947" s="113">
        <v>1418</v>
      </c>
      <c r="C1947" s="113">
        <v>1080</v>
      </c>
      <c r="D1947" s="11">
        <v>858</v>
      </c>
      <c r="E1947" s="11">
        <v>483</v>
      </c>
      <c r="F1947" s="11">
        <v>59</v>
      </c>
      <c r="G1947" s="11">
        <v>3897</v>
      </c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</row>
    <row r="1948" spans="1:31" ht="14.4">
      <c r="A1948" s="111">
        <v>44402</v>
      </c>
      <c r="B1948" s="113">
        <v>1438</v>
      </c>
      <c r="C1948" s="113">
        <v>1027</v>
      </c>
      <c r="D1948" s="11">
        <v>843</v>
      </c>
      <c r="E1948" s="11">
        <v>505</v>
      </c>
      <c r="F1948" s="11">
        <v>57</v>
      </c>
      <c r="G1948" s="11">
        <v>3870</v>
      </c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</row>
    <row r="1949" spans="1:31" ht="14.4">
      <c r="A1949" s="111">
        <v>44403</v>
      </c>
      <c r="B1949" s="113">
        <v>1462</v>
      </c>
      <c r="C1949" s="113">
        <v>1060</v>
      </c>
      <c r="D1949" s="11">
        <v>911</v>
      </c>
      <c r="E1949" s="11">
        <v>521</v>
      </c>
      <c r="F1949" s="11">
        <v>59</v>
      </c>
      <c r="G1949" s="11">
        <v>4012</v>
      </c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</row>
    <row r="1950" spans="1:31" ht="14.4">
      <c r="A1950" s="111">
        <v>44404</v>
      </c>
      <c r="B1950" s="113">
        <v>1365</v>
      </c>
      <c r="C1950" s="113">
        <v>1059</v>
      </c>
      <c r="D1950" s="11">
        <v>966</v>
      </c>
      <c r="E1950" s="11">
        <v>510</v>
      </c>
      <c r="F1950" s="11">
        <v>59</v>
      </c>
      <c r="G1950" s="11">
        <v>3959</v>
      </c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</row>
    <row r="1951" spans="1:31" ht="14.4">
      <c r="A1951" s="111">
        <v>44405</v>
      </c>
      <c r="B1951" s="113">
        <v>1146</v>
      </c>
      <c r="C1951" s="113">
        <v>1051</v>
      </c>
      <c r="D1951" s="11">
        <v>994</v>
      </c>
      <c r="E1951" s="11">
        <v>495</v>
      </c>
      <c r="F1951" s="11">
        <v>59</v>
      </c>
      <c r="G1951" s="11">
        <v>3746</v>
      </c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</row>
    <row r="1952" spans="1:31" ht="14.4">
      <c r="A1952" s="111">
        <v>44406</v>
      </c>
      <c r="B1952" s="113">
        <v>1141</v>
      </c>
      <c r="C1952" s="113">
        <v>1061</v>
      </c>
      <c r="D1952" s="11">
        <v>1004</v>
      </c>
      <c r="E1952" s="11">
        <v>465</v>
      </c>
      <c r="F1952" s="11">
        <v>54</v>
      </c>
      <c r="G1952" s="11">
        <v>3725</v>
      </c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</row>
    <row r="1953" spans="1:31" ht="14.4">
      <c r="A1953" s="111">
        <v>44407</v>
      </c>
      <c r="B1953" s="113">
        <v>1169</v>
      </c>
      <c r="C1953" s="113">
        <v>1063</v>
      </c>
      <c r="D1953" s="11">
        <v>1022</v>
      </c>
      <c r="E1953" s="11">
        <v>419</v>
      </c>
      <c r="F1953" s="11">
        <v>56</v>
      </c>
      <c r="G1953" s="11">
        <v>3729</v>
      </c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</row>
    <row r="1954" spans="1:31" ht="14.4">
      <c r="A1954" s="111">
        <v>44408</v>
      </c>
      <c r="B1954" s="113">
        <v>1193</v>
      </c>
      <c r="C1954" s="113">
        <v>1054</v>
      </c>
      <c r="D1954" s="11">
        <v>1012</v>
      </c>
      <c r="E1954" s="11">
        <v>428</v>
      </c>
      <c r="F1954" s="11">
        <v>54</v>
      </c>
      <c r="G1954" s="11">
        <v>3741</v>
      </c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</row>
    <row r="1955" spans="1:31" ht="14.4">
      <c r="A1955" s="111">
        <v>44409</v>
      </c>
      <c r="B1955" s="113">
        <v>1129</v>
      </c>
      <c r="C1955" s="113">
        <v>1013</v>
      </c>
      <c r="D1955" s="11">
        <v>968</v>
      </c>
      <c r="E1955" s="11">
        <v>459</v>
      </c>
      <c r="F1955" s="11">
        <v>53</v>
      </c>
      <c r="G1955" s="11">
        <v>3622</v>
      </c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</row>
    <row r="1956" spans="1:31" ht="14.4">
      <c r="A1956" s="111">
        <v>44410</v>
      </c>
      <c r="B1956" s="113">
        <v>1228</v>
      </c>
      <c r="C1956" s="113">
        <v>1051</v>
      </c>
      <c r="D1956" s="11">
        <v>1038</v>
      </c>
      <c r="E1956" s="11">
        <v>480</v>
      </c>
      <c r="F1956" s="11">
        <v>55</v>
      </c>
      <c r="G1956" s="11">
        <v>3852</v>
      </c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</row>
    <row r="1957" spans="1:31" ht="14.4">
      <c r="A1957" s="111">
        <v>44411</v>
      </c>
      <c r="B1957" s="113">
        <v>1260</v>
      </c>
      <c r="C1957" s="113">
        <v>1087</v>
      </c>
      <c r="D1957" s="11">
        <v>1060</v>
      </c>
      <c r="E1957" s="11">
        <v>493</v>
      </c>
      <c r="F1957" s="11">
        <v>59</v>
      </c>
      <c r="G1957" s="11">
        <v>3959</v>
      </c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</row>
    <row r="1958" spans="1:31" ht="14.4">
      <c r="A1958" s="111">
        <v>44412</v>
      </c>
      <c r="B1958" s="113">
        <v>1307</v>
      </c>
      <c r="C1958" s="113">
        <v>1127</v>
      </c>
      <c r="D1958" s="11">
        <v>1073</v>
      </c>
      <c r="E1958" s="11">
        <v>475</v>
      </c>
      <c r="F1958" s="11">
        <v>58</v>
      </c>
      <c r="G1958" s="11">
        <v>4040</v>
      </c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</row>
    <row r="1959" spans="1:31" ht="14.4">
      <c r="A1959" s="111">
        <v>44413</v>
      </c>
      <c r="B1959" s="113">
        <v>1344</v>
      </c>
      <c r="C1959" s="113">
        <v>1171</v>
      </c>
      <c r="D1959" s="11">
        <v>1086</v>
      </c>
      <c r="E1959" s="11">
        <v>495</v>
      </c>
      <c r="F1959" s="11">
        <v>60</v>
      </c>
      <c r="G1959" s="11">
        <v>4156</v>
      </c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</row>
    <row r="1960" spans="1:31" ht="14.4">
      <c r="A1960" s="111">
        <v>44414</v>
      </c>
      <c r="B1960" s="113">
        <v>1372</v>
      </c>
      <c r="C1960" s="113">
        <v>1200</v>
      </c>
      <c r="D1960" s="11">
        <v>1078</v>
      </c>
      <c r="E1960" s="11">
        <v>505</v>
      </c>
      <c r="F1960" s="11">
        <v>57</v>
      </c>
      <c r="G1960" s="11">
        <v>4213</v>
      </c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</row>
    <row r="1961" spans="1:31" ht="14.4">
      <c r="A1961" s="111">
        <v>44415</v>
      </c>
      <c r="B1961" s="113">
        <v>1377</v>
      </c>
      <c r="C1961" s="113">
        <v>1244</v>
      </c>
      <c r="D1961" s="11">
        <v>1067</v>
      </c>
      <c r="E1961" s="11">
        <v>495</v>
      </c>
      <c r="F1961" s="11">
        <v>55</v>
      </c>
      <c r="G1961" s="11">
        <v>4239</v>
      </c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</row>
    <row r="1962" spans="1:31" ht="14.4">
      <c r="A1962" s="111">
        <v>44416</v>
      </c>
      <c r="B1962" s="113">
        <v>1312</v>
      </c>
      <c r="C1962" s="113">
        <v>1233</v>
      </c>
      <c r="D1962" s="11">
        <v>1022</v>
      </c>
      <c r="E1962" s="11">
        <v>473</v>
      </c>
      <c r="F1962" s="11">
        <v>55</v>
      </c>
      <c r="G1962" s="11">
        <v>4095</v>
      </c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</row>
    <row r="1963" spans="1:31" ht="14.4">
      <c r="A1963" s="111">
        <v>44417</v>
      </c>
      <c r="B1963" s="113">
        <v>1325</v>
      </c>
      <c r="C1963" s="113">
        <v>1288</v>
      </c>
      <c r="D1963" s="11">
        <v>1077</v>
      </c>
      <c r="E1963" s="11">
        <v>500</v>
      </c>
      <c r="F1963" s="11">
        <v>56</v>
      </c>
      <c r="G1963" s="11">
        <v>4246</v>
      </c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</row>
    <row r="1964" spans="1:31" ht="14.4">
      <c r="A1964" s="111">
        <v>44418</v>
      </c>
      <c r="B1964" s="113">
        <v>1383</v>
      </c>
      <c r="C1964" s="113">
        <v>1304</v>
      </c>
      <c r="D1964" s="11">
        <v>1079</v>
      </c>
      <c r="E1964" s="11">
        <v>503</v>
      </c>
      <c r="F1964" s="11">
        <v>57</v>
      </c>
      <c r="G1964" s="11">
        <v>4326</v>
      </c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</row>
    <row r="1965" spans="1:31" ht="14.4">
      <c r="A1965" s="111">
        <v>44419</v>
      </c>
      <c r="B1965" s="113">
        <v>1433</v>
      </c>
      <c r="C1965" s="113">
        <v>1298</v>
      </c>
      <c r="D1965" s="11">
        <v>1082</v>
      </c>
      <c r="E1965" s="11">
        <v>507</v>
      </c>
      <c r="F1965" s="11">
        <v>58</v>
      </c>
      <c r="G1965" s="11">
        <v>4377</v>
      </c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</row>
    <row r="1966" spans="1:31" ht="14.4">
      <c r="A1966" s="111">
        <v>44420</v>
      </c>
      <c r="B1966" s="113">
        <v>1464</v>
      </c>
      <c r="C1966" s="113">
        <v>1328</v>
      </c>
      <c r="D1966" s="11">
        <v>1075</v>
      </c>
      <c r="E1966" s="11">
        <v>502</v>
      </c>
      <c r="F1966" s="11">
        <v>59</v>
      </c>
      <c r="G1966" s="11">
        <v>4428</v>
      </c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</row>
    <row r="1967" spans="1:31" ht="14.4">
      <c r="A1967" s="111">
        <v>44421</v>
      </c>
      <c r="B1967" s="113">
        <v>1507</v>
      </c>
      <c r="C1967" s="113">
        <v>1332</v>
      </c>
      <c r="D1967" s="11">
        <v>1055</v>
      </c>
      <c r="E1967" s="11">
        <v>504</v>
      </c>
      <c r="F1967" s="11">
        <v>57</v>
      </c>
      <c r="G1967" s="11">
        <v>4455</v>
      </c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</row>
    <row r="1968" spans="1:31" ht="14.4">
      <c r="A1968" s="111">
        <v>44422</v>
      </c>
      <c r="B1968" s="113">
        <v>1519</v>
      </c>
      <c r="C1968" s="113">
        <v>1323</v>
      </c>
      <c r="D1968" s="11">
        <v>1034</v>
      </c>
      <c r="E1968" s="11">
        <v>509</v>
      </c>
      <c r="F1968" s="11">
        <v>56</v>
      </c>
      <c r="G1968" s="11">
        <v>4441</v>
      </c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</row>
    <row r="1969" spans="1:31" ht="14.4">
      <c r="A1969" s="111">
        <v>44423</v>
      </c>
      <c r="B1969" s="13">
        <v>1496</v>
      </c>
      <c r="C1969" s="13">
        <v>1259</v>
      </c>
      <c r="D1969" s="123">
        <v>956</v>
      </c>
      <c r="E1969" s="123">
        <v>496</v>
      </c>
      <c r="F1969" s="123">
        <v>54</v>
      </c>
      <c r="G1969" s="123">
        <v>4261</v>
      </c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</row>
    <row r="1970" spans="1:31" ht="14.4">
      <c r="A1970" s="111">
        <v>44424</v>
      </c>
      <c r="B1970" s="13">
        <v>1541</v>
      </c>
      <c r="C1970" s="13">
        <v>1306</v>
      </c>
      <c r="D1970" s="123">
        <v>963</v>
      </c>
      <c r="E1970" s="123">
        <v>506</v>
      </c>
      <c r="F1970" s="123">
        <v>56</v>
      </c>
      <c r="G1970" s="123">
        <v>4372</v>
      </c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</row>
    <row r="1971" spans="1:31" ht="14.4">
      <c r="A1971" s="111">
        <v>44425</v>
      </c>
      <c r="B1971" s="13">
        <v>1608</v>
      </c>
      <c r="C1971" s="13">
        <v>1306</v>
      </c>
      <c r="D1971" s="123">
        <v>953</v>
      </c>
      <c r="E1971" s="123">
        <v>503</v>
      </c>
      <c r="F1971" s="123">
        <v>56</v>
      </c>
      <c r="G1971" s="123">
        <v>4425</v>
      </c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</row>
    <row r="1972" spans="1:31" ht="14.4">
      <c r="A1972" s="111">
        <v>44426</v>
      </c>
      <c r="B1972" s="13">
        <v>1635</v>
      </c>
      <c r="C1972" s="13">
        <v>1239</v>
      </c>
      <c r="D1972" s="123">
        <v>953</v>
      </c>
      <c r="E1972" s="123">
        <v>500</v>
      </c>
      <c r="F1972" s="123">
        <v>56</v>
      </c>
      <c r="G1972" s="123">
        <v>4384</v>
      </c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</row>
    <row r="1973" spans="1:31" ht="14.4">
      <c r="A1973" s="111">
        <v>44427</v>
      </c>
      <c r="B1973" s="13">
        <v>1617</v>
      </c>
      <c r="C1973" s="13">
        <v>1216</v>
      </c>
      <c r="D1973" s="123">
        <v>981</v>
      </c>
      <c r="E1973" s="123">
        <v>494</v>
      </c>
      <c r="F1973" s="123">
        <v>56</v>
      </c>
      <c r="G1973" s="123">
        <v>4364</v>
      </c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</row>
    <row r="1974" spans="1:31" ht="14.4">
      <c r="A1974" s="111">
        <v>44428</v>
      </c>
      <c r="B1974" s="13">
        <v>1471</v>
      </c>
      <c r="C1974" s="13">
        <v>1199</v>
      </c>
      <c r="D1974" s="123">
        <v>997</v>
      </c>
      <c r="E1974" s="123">
        <v>482</v>
      </c>
      <c r="F1974" s="123">
        <v>56</v>
      </c>
      <c r="G1974" s="123">
        <v>4205</v>
      </c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</row>
    <row r="1975" spans="1:31" ht="14.4">
      <c r="A1975" s="111">
        <v>44429</v>
      </c>
      <c r="B1975" s="13">
        <v>1326</v>
      </c>
      <c r="C1975" s="13">
        <v>1177</v>
      </c>
      <c r="D1975" s="123">
        <v>962</v>
      </c>
      <c r="E1975" s="123">
        <v>491</v>
      </c>
      <c r="F1975" s="123">
        <v>58</v>
      </c>
      <c r="G1975" s="123">
        <v>4014</v>
      </c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</row>
    <row r="1976" spans="1:31" ht="14.4">
      <c r="A1976" s="111">
        <v>44430</v>
      </c>
      <c r="B1976" s="13">
        <v>1198</v>
      </c>
      <c r="C1976" s="13">
        <v>1088</v>
      </c>
      <c r="D1976" s="123">
        <v>899</v>
      </c>
      <c r="E1976" s="123">
        <v>493</v>
      </c>
      <c r="F1976" s="123">
        <v>55</v>
      </c>
      <c r="G1976" s="123">
        <v>3733</v>
      </c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</row>
    <row r="1977" spans="1:31" ht="14.4">
      <c r="A1977" s="111">
        <v>44431</v>
      </c>
      <c r="B1977" s="13">
        <v>1285</v>
      </c>
      <c r="C1977" s="13">
        <v>1193</v>
      </c>
      <c r="D1977" s="123">
        <v>957</v>
      </c>
      <c r="E1977" s="123">
        <v>498</v>
      </c>
      <c r="F1977" s="123">
        <v>55</v>
      </c>
      <c r="G1977" s="123">
        <v>3988</v>
      </c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</row>
    <row r="1978" spans="1:31" ht="14.4">
      <c r="A1978" s="111">
        <v>44432</v>
      </c>
      <c r="B1978" s="113">
        <v>1382</v>
      </c>
      <c r="C1978" s="113">
        <v>1257</v>
      </c>
      <c r="D1978" s="11">
        <v>1003</v>
      </c>
      <c r="E1978" s="11">
        <v>510</v>
      </c>
      <c r="F1978" s="11">
        <v>56</v>
      </c>
      <c r="G1978" s="11">
        <v>4208</v>
      </c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</row>
    <row r="1979" spans="1:31" ht="14.4">
      <c r="A1979" s="111">
        <v>44433</v>
      </c>
      <c r="B1979" s="113">
        <v>1411</v>
      </c>
      <c r="C1979" s="113">
        <v>1291</v>
      </c>
      <c r="D1979" s="11">
        <v>1021</v>
      </c>
      <c r="E1979" s="11">
        <v>513</v>
      </c>
      <c r="F1979" s="11">
        <v>57</v>
      </c>
      <c r="G1979" s="11">
        <v>4292</v>
      </c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</row>
    <row r="1980" spans="1:31" ht="14.4">
      <c r="A1980" s="111">
        <v>44434</v>
      </c>
      <c r="B1980" s="113">
        <v>1442</v>
      </c>
      <c r="C1980" s="113">
        <v>1302</v>
      </c>
      <c r="D1980" s="11">
        <v>999</v>
      </c>
      <c r="E1980" s="11">
        <v>495</v>
      </c>
      <c r="F1980" s="11">
        <v>56</v>
      </c>
      <c r="G1980" s="11">
        <v>4294</v>
      </c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</row>
    <row r="1981" spans="1:31" ht="14.4">
      <c r="A1981" s="111">
        <v>44435</v>
      </c>
      <c r="B1981" s="113">
        <v>1435</v>
      </c>
      <c r="C1981" s="113">
        <v>1318</v>
      </c>
      <c r="D1981" s="11">
        <v>978</v>
      </c>
      <c r="E1981" s="11">
        <v>487</v>
      </c>
      <c r="F1981" s="11">
        <v>55</v>
      </c>
      <c r="G1981" s="11">
        <v>4272</v>
      </c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</row>
    <row r="1982" spans="1:31" ht="14.4">
      <c r="A1982" s="111">
        <v>44436</v>
      </c>
      <c r="B1982" s="113">
        <v>1444</v>
      </c>
      <c r="C1982" s="113">
        <v>1310</v>
      </c>
      <c r="D1982" s="11">
        <v>926</v>
      </c>
      <c r="E1982" s="11">
        <v>484</v>
      </c>
      <c r="F1982" s="11">
        <v>54</v>
      </c>
      <c r="G1982" s="11">
        <v>4218</v>
      </c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</row>
    <row r="1983" spans="1:31" ht="14.4">
      <c r="A1983" s="111">
        <v>44437</v>
      </c>
      <c r="B1983" s="113">
        <v>1431</v>
      </c>
      <c r="C1983" s="113">
        <v>1256</v>
      </c>
      <c r="D1983" s="11">
        <v>827</v>
      </c>
      <c r="E1983" s="11">
        <v>464</v>
      </c>
      <c r="F1983" s="11">
        <v>54</v>
      </c>
      <c r="G1983" s="11">
        <v>4032</v>
      </c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</row>
    <row r="1984" spans="1:31" ht="14.4">
      <c r="A1984" s="111">
        <v>44438</v>
      </c>
      <c r="B1984" s="113">
        <v>1426</v>
      </c>
      <c r="C1984" s="113">
        <v>1210</v>
      </c>
      <c r="D1984" s="11">
        <v>868</v>
      </c>
      <c r="E1984" s="11">
        <v>470</v>
      </c>
      <c r="F1984" s="11">
        <v>54</v>
      </c>
      <c r="G1984" s="11">
        <v>4027</v>
      </c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</row>
    <row r="1985" spans="1:31" ht="14.4">
      <c r="A1985" s="111">
        <v>44439</v>
      </c>
      <c r="B1985" s="113">
        <v>1387</v>
      </c>
      <c r="C1985" s="113">
        <v>1149</v>
      </c>
      <c r="D1985" s="11">
        <v>905</v>
      </c>
      <c r="E1985" s="11">
        <v>483</v>
      </c>
      <c r="F1985" s="11">
        <v>58</v>
      </c>
      <c r="G1985" s="11">
        <v>3981</v>
      </c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</row>
    <row r="1986" spans="1:31" ht="14.4">
      <c r="A1986" s="111">
        <v>44440</v>
      </c>
      <c r="B1986" s="113">
        <v>1326</v>
      </c>
      <c r="C1986" s="113">
        <v>1137</v>
      </c>
      <c r="D1986" s="11">
        <v>929</v>
      </c>
      <c r="E1986" s="11">
        <v>500</v>
      </c>
      <c r="F1986" s="11">
        <v>57</v>
      </c>
      <c r="G1986" s="11">
        <v>3949</v>
      </c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</row>
    <row r="1987" spans="1:31" ht="14.4">
      <c r="A1987" s="111">
        <v>44441</v>
      </c>
      <c r="B1987" s="113">
        <v>1337</v>
      </c>
      <c r="C1987" s="113">
        <v>1156</v>
      </c>
      <c r="D1987" s="11">
        <v>933</v>
      </c>
      <c r="E1987" s="11">
        <v>505</v>
      </c>
      <c r="F1987" s="11">
        <v>54</v>
      </c>
      <c r="G1987" s="11">
        <v>3985</v>
      </c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</row>
    <row r="1988" spans="1:31" ht="14.4">
      <c r="A1988" s="111">
        <v>44442</v>
      </c>
      <c r="B1988" s="113">
        <v>1294</v>
      </c>
      <c r="C1988" s="113">
        <v>1175</v>
      </c>
      <c r="D1988" s="11">
        <v>904</v>
      </c>
      <c r="E1988" s="11">
        <v>518</v>
      </c>
      <c r="F1988" s="11">
        <v>57</v>
      </c>
      <c r="G1988" s="11">
        <v>3948</v>
      </c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</row>
    <row r="1989" spans="1:31" ht="14.4">
      <c r="A1989" s="111">
        <v>44443</v>
      </c>
      <c r="B1989" s="113">
        <v>1266</v>
      </c>
      <c r="C1989" s="113">
        <v>1165</v>
      </c>
      <c r="D1989" s="11">
        <v>880</v>
      </c>
      <c r="E1989" s="11">
        <v>529</v>
      </c>
      <c r="F1989" s="11">
        <v>61</v>
      </c>
      <c r="G1989" s="11">
        <v>3900</v>
      </c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</row>
    <row r="1990" spans="1:31" ht="14.4">
      <c r="A1990" s="111">
        <v>44444</v>
      </c>
      <c r="B1990" s="113">
        <v>1284</v>
      </c>
      <c r="C1990" s="113">
        <v>1124</v>
      </c>
      <c r="D1990" s="11">
        <v>801</v>
      </c>
      <c r="E1990" s="11">
        <v>527</v>
      </c>
      <c r="F1990" s="11">
        <v>59</v>
      </c>
      <c r="G1990" s="11">
        <v>3795</v>
      </c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</row>
    <row r="1991" spans="1:31" ht="14.4">
      <c r="A1991" s="111">
        <v>44445</v>
      </c>
      <c r="B1991" s="113">
        <v>1391</v>
      </c>
      <c r="C1991" s="113">
        <v>1164</v>
      </c>
      <c r="D1991" s="11">
        <v>828</v>
      </c>
      <c r="E1991" s="11">
        <v>515</v>
      </c>
      <c r="F1991" s="11">
        <v>56</v>
      </c>
      <c r="G1991" s="11">
        <v>3954</v>
      </c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</row>
    <row r="1992" spans="1:31" ht="14.4">
      <c r="A1992" s="111">
        <v>44446</v>
      </c>
      <c r="B1992" s="113">
        <v>1379</v>
      </c>
      <c r="C1992" s="113">
        <v>1131</v>
      </c>
      <c r="D1992" s="11">
        <v>841</v>
      </c>
      <c r="E1992" s="11">
        <v>480</v>
      </c>
      <c r="F1992" s="11">
        <v>55</v>
      </c>
      <c r="G1992" s="11">
        <v>3886</v>
      </c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</row>
    <row r="1993" spans="1:31" ht="14.4">
      <c r="A1993" s="111">
        <v>44447</v>
      </c>
      <c r="B1993" s="113">
        <v>1362</v>
      </c>
      <c r="C1993" s="113">
        <v>1117</v>
      </c>
      <c r="D1993" s="11">
        <v>883</v>
      </c>
      <c r="E1993" s="11">
        <v>496</v>
      </c>
      <c r="F1993" s="11">
        <v>57</v>
      </c>
      <c r="G1993" s="11">
        <v>3914</v>
      </c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</row>
    <row r="1994" spans="1:31" ht="14.4">
      <c r="A1994" s="111">
        <v>44448</v>
      </c>
      <c r="B1994" s="113">
        <v>1376</v>
      </c>
      <c r="C1994" s="113">
        <v>1091</v>
      </c>
      <c r="D1994" s="11">
        <v>936</v>
      </c>
      <c r="E1994" s="11">
        <v>515</v>
      </c>
      <c r="F1994" s="11">
        <v>59</v>
      </c>
      <c r="G1994" s="11">
        <v>3977</v>
      </c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</row>
    <row r="1995" spans="1:31" ht="14.4">
      <c r="A1995" s="111">
        <v>44449</v>
      </c>
      <c r="B1995" s="113">
        <v>1292</v>
      </c>
      <c r="C1995" s="113">
        <v>1054</v>
      </c>
      <c r="D1995" s="11">
        <v>934</v>
      </c>
      <c r="E1995" s="11">
        <v>528</v>
      </c>
      <c r="F1995" s="11">
        <v>59</v>
      </c>
      <c r="G1995" s="11">
        <v>3866</v>
      </c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</row>
    <row r="1996" spans="1:31" ht="14.4">
      <c r="A1996" s="111">
        <v>44450</v>
      </c>
      <c r="B1996" s="113">
        <v>1107</v>
      </c>
      <c r="C1996" s="113">
        <v>1069</v>
      </c>
      <c r="D1996" s="11">
        <v>955</v>
      </c>
      <c r="E1996" s="11">
        <v>497</v>
      </c>
      <c r="F1996" s="11">
        <v>60</v>
      </c>
      <c r="G1996" s="11">
        <v>3686</v>
      </c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</row>
    <row r="1997" spans="1:31" ht="14.4">
      <c r="A1997" s="111">
        <v>44451</v>
      </c>
      <c r="B1997" s="113">
        <v>1054</v>
      </c>
      <c r="C1997" s="113">
        <v>1054</v>
      </c>
      <c r="D1997" s="11">
        <v>923</v>
      </c>
      <c r="E1997" s="11">
        <v>474</v>
      </c>
      <c r="F1997" s="11">
        <v>61</v>
      </c>
      <c r="G1997" s="11">
        <v>3566</v>
      </c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</row>
    <row r="1998" spans="1:31" ht="14.4">
      <c r="A1998" s="111">
        <v>44452</v>
      </c>
      <c r="B1998" s="113">
        <v>1140</v>
      </c>
      <c r="C1998" s="113">
        <v>1081</v>
      </c>
      <c r="D1998" s="11">
        <v>975</v>
      </c>
      <c r="E1998" s="11">
        <v>455</v>
      </c>
      <c r="F1998" s="11">
        <v>61</v>
      </c>
      <c r="G1998" s="11">
        <v>3712</v>
      </c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</row>
    <row r="1999" spans="1:31" ht="14.4">
      <c r="A1999" s="111">
        <v>44453</v>
      </c>
      <c r="B1999" s="113">
        <v>1124</v>
      </c>
      <c r="C1999" s="113">
        <v>1068</v>
      </c>
      <c r="D1999" s="11">
        <v>998</v>
      </c>
      <c r="E1999" s="11">
        <v>422</v>
      </c>
      <c r="F1999" s="11">
        <v>61</v>
      </c>
      <c r="G1999" s="11">
        <v>3673</v>
      </c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</row>
    <row r="2000" spans="1:31" ht="14.4">
      <c r="A2000" s="111">
        <v>44454</v>
      </c>
      <c r="B2000" s="113">
        <v>1135</v>
      </c>
      <c r="C2000" s="113">
        <v>1065</v>
      </c>
      <c r="D2000" s="11">
        <v>1042</v>
      </c>
      <c r="E2000" s="11">
        <v>428</v>
      </c>
      <c r="F2000" s="11">
        <v>61</v>
      </c>
      <c r="G2000" s="11">
        <v>3732</v>
      </c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</row>
    <row r="2001" spans="1:31" ht="14.4">
      <c r="A2001" s="111">
        <v>44455</v>
      </c>
      <c r="B2001" s="113">
        <v>1091</v>
      </c>
      <c r="C2001" s="113">
        <v>1072</v>
      </c>
      <c r="D2001" s="11">
        <v>1064</v>
      </c>
      <c r="E2001" s="11">
        <v>461</v>
      </c>
      <c r="F2001" s="11">
        <v>56</v>
      </c>
      <c r="G2001" s="11">
        <v>3744</v>
      </c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</row>
    <row r="2002" spans="1:31" ht="14.4">
      <c r="A2002" s="111">
        <v>44456</v>
      </c>
      <c r="B2002" s="113">
        <v>1089</v>
      </c>
      <c r="C2002" s="113">
        <v>1066</v>
      </c>
      <c r="D2002" s="11">
        <v>1091</v>
      </c>
      <c r="E2002" s="11">
        <v>458</v>
      </c>
      <c r="F2002" s="11">
        <v>53</v>
      </c>
      <c r="G2002" s="11">
        <v>3757</v>
      </c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</row>
    <row r="2003" spans="1:31" ht="14.4">
      <c r="A2003" s="111">
        <v>44457</v>
      </c>
      <c r="B2003" s="113">
        <v>1172</v>
      </c>
      <c r="C2003" s="113">
        <v>1098</v>
      </c>
      <c r="D2003" s="11">
        <v>1070</v>
      </c>
      <c r="E2003" s="11">
        <v>467</v>
      </c>
      <c r="F2003" s="11">
        <v>51</v>
      </c>
      <c r="G2003" s="11">
        <v>3859</v>
      </c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</row>
    <row r="2004" spans="1:31" ht="14.4">
      <c r="A2004" s="111">
        <v>44458</v>
      </c>
      <c r="B2004" s="113">
        <v>1222</v>
      </c>
      <c r="C2004" s="113">
        <v>1072</v>
      </c>
      <c r="D2004" s="11">
        <v>1031</v>
      </c>
      <c r="E2004" s="11">
        <v>476</v>
      </c>
      <c r="F2004" s="11">
        <v>53</v>
      </c>
      <c r="G2004" s="11">
        <v>3854</v>
      </c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</row>
    <row r="2005" spans="1:31" ht="14.4">
      <c r="A2005" s="111">
        <v>44459</v>
      </c>
      <c r="B2005" s="113">
        <v>1308</v>
      </c>
      <c r="C2005" s="113">
        <v>1124</v>
      </c>
      <c r="D2005" s="11">
        <v>1036</v>
      </c>
      <c r="E2005" s="11">
        <v>469</v>
      </c>
      <c r="F2005" s="11">
        <v>57</v>
      </c>
      <c r="G2005" s="11">
        <v>3995</v>
      </c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</row>
    <row r="2006" spans="1:31" ht="14.4">
      <c r="A2006" s="111">
        <v>44460</v>
      </c>
      <c r="B2006" s="113">
        <v>1283</v>
      </c>
      <c r="C2006" s="113">
        <v>1125</v>
      </c>
      <c r="D2006" s="11">
        <v>1003</v>
      </c>
      <c r="E2006" s="11">
        <v>464</v>
      </c>
      <c r="F2006" s="11">
        <v>55</v>
      </c>
      <c r="G2006" s="11">
        <v>3931</v>
      </c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</row>
    <row r="2007" spans="1:31" ht="14.4">
      <c r="A2007" s="111">
        <v>44461</v>
      </c>
      <c r="B2007" s="113">
        <v>1160</v>
      </c>
      <c r="C2007" s="113">
        <v>1120</v>
      </c>
      <c r="D2007" s="11">
        <v>998</v>
      </c>
      <c r="E2007" s="11">
        <v>461</v>
      </c>
      <c r="F2007" s="11">
        <v>56</v>
      </c>
      <c r="G2007" s="11">
        <v>3795</v>
      </c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</row>
    <row r="2008" spans="1:31" ht="14.4">
      <c r="A2008" s="111">
        <v>44462</v>
      </c>
      <c r="B2008" s="113">
        <v>1074</v>
      </c>
      <c r="C2008" s="113">
        <v>1128</v>
      </c>
      <c r="D2008" s="11">
        <v>996</v>
      </c>
      <c r="E2008" s="11">
        <v>471</v>
      </c>
      <c r="F2008" s="11">
        <v>60</v>
      </c>
      <c r="G2008" s="11">
        <v>3729</v>
      </c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</row>
    <row r="2009" spans="1:31" ht="14.4">
      <c r="A2009" s="111">
        <v>44463</v>
      </c>
      <c r="B2009" s="113">
        <v>1056</v>
      </c>
      <c r="C2009" s="113">
        <v>1121</v>
      </c>
      <c r="D2009" s="11">
        <v>996</v>
      </c>
      <c r="E2009" s="11">
        <v>493</v>
      </c>
      <c r="F2009" s="11">
        <v>61</v>
      </c>
      <c r="G2009" s="11">
        <v>3726</v>
      </c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</row>
    <row r="2010" spans="1:31" ht="14.4">
      <c r="A2010" s="111">
        <v>44464</v>
      </c>
      <c r="B2010" s="113">
        <v>1092</v>
      </c>
      <c r="C2010" s="113">
        <v>1125</v>
      </c>
      <c r="D2010" s="11">
        <v>1009</v>
      </c>
      <c r="E2010" s="11">
        <v>505</v>
      </c>
      <c r="F2010" s="11">
        <v>61</v>
      </c>
      <c r="G2010" s="11">
        <v>3792</v>
      </c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</row>
    <row r="2011" spans="1:31" ht="14.4">
      <c r="A2011" s="111">
        <v>44465</v>
      </c>
      <c r="B2011" s="113">
        <v>1090</v>
      </c>
      <c r="C2011" s="113">
        <v>1085</v>
      </c>
      <c r="D2011" s="11">
        <v>926</v>
      </c>
      <c r="E2011" s="11">
        <v>491</v>
      </c>
      <c r="F2011" s="11">
        <v>58</v>
      </c>
      <c r="G2011" s="11">
        <v>3649</v>
      </c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</row>
    <row r="2012" spans="1:31" ht="14.4">
      <c r="A2012" s="111">
        <v>44466</v>
      </c>
      <c r="B2012" s="113">
        <v>1173</v>
      </c>
      <c r="C2012" s="113">
        <v>1105</v>
      </c>
      <c r="D2012" s="11">
        <v>897</v>
      </c>
      <c r="E2012" s="11">
        <v>486</v>
      </c>
      <c r="F2012" s="11">
        <v>58</v>
      </c>
      <c r="G2012" s="11">
        <v>3719</v>
      </c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</row>
    <row r="2013" spans="1:31" ht="14.4">
      <c r="A2013" s="111">
        <v>44467</v>
      </c>
      <c r="B2013" s="113">
        <v>1219</v>
      </c>
      <c r="C2013" s="113">
        <v>1093</v>
      </c>
      <c r="D2013" s="11">
        <v>922</v>
      </c>
      <c r="E2013" s="11">
        <v>465</v>
      </c>
      <c r="F2013" s="11">
        <v>56</v>
      </c>
      <c r="G2013" s="11">
        <v>3755</v>
      </c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</row>
    <row r="2014" spans="1:31" ht="14.4">
      <c r="A2014" s="111">
        <v>44468</v>
      </c>
      <c r="B2014" s="113">
        <v>1252</v>
      </c>
      <c r="C2014" s="113">
        <v>1080</v>
      </c>
      <c r="D2014" s="11">
        <v>965</v>
      </c>
      <c r="E2014" s="11">
        <v>441</v>
      </c>
      <c r="F2014" s="11">
        <v>55</v>
      </c>
      <c r="G2014" s="11">
        <v>3792</v>
      </c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</row>
    <row r="2015" spans="1:31" ht="14.4">
      <c r="A2015" s="111">
        <v>44469</v>
      </c>
      <c r="B2015" s="113">
        <v>1264</v>
      </c>
      <c r="C2015" s="113">
        <v>1102</v>
      </c>
      <c r="D2015" s="11">
        <v>1000</v>
      </c>
      <c r="E2015" s="11">
        <v>429</v>
      </c>
      <c r="F2015" s="11">
        <v>58</v>
      </c>
      <c r="G2015" s="11">
        <v>3853</v>
      </c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</row>
    <row r="2016" spans="1:31" ht="14.4">
      <c r="A2016" s="111">
        <v>44470</v>
      </c>
      <c r="B2016" s="113">
        <v>1233</v>
      </c>
      <c r="C2016" s="113">
        <v>1117</v>
      </c>
      <c r="D2016" s="11">
        <v>982</v>
      </c>
      <c r="E2016" s="11">
        <v>429</v>
      </c>
      <c r="F2016" s="11">
        <v>59</v>
      </c>
      <c r="G2016" s="11">
        <v>3820</v>
      </c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</row>
    <row r="2017" spans="1:31" ht="14.4">
      <c r="A2017" s="111">
        <v>44471</v>
      </c>
      <c r="B2017" s="113">
        <v>1148</v>
      </c>
      <c r="C2017" s="113">
        <v>1097</v>
      </c>
      <c r="D2017" s="11">
        <v>909</v>
      </c>
      <c r="E2017" s="11">
        <v>439</v>
      </c>
      <c r="F2017" s="11">
        <v>57</v>
      </c>
      <c r="G2017" s="11">
        <v>3649</v>
      </c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</row>
    <row r="2018" spans="1:31" ht="14.4">
      <c r="A2018" s="111">
        <v>44472</v>
      </c>
      <c r="B2018" s="113">
        <v>1163</v>
      </c>
      <c r="C2018" s="113">
        <v>1104</v>
      </c>
      <c r="D2018" s="11">
        <v>885</v>
      </c>
      <c r="E2018" s="11">
        <v>434</v>
      </c>
      <c r="F2018" s="11">
        <v>51</v>
      </c>
      <c r="G2018" s="11">
        <v>3636</v>
      </c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</row>
    <row r="2019" spans="1:31" ht="14.4">
      <c r="A2019" s="111">
        <v>44473</v>
      </c>
      <c r="B2019" s="113">
        <v>1209</v>
      </c>
      <c r="C2019" s="113">
        <v>1158</v>
      </c>
      <c r="D2019" s="11">
        <v>958</v>
      </c>
      <c r="E2019" s="11">
        <v>450</v>
      </c>
      <c r="F2019" s="11">
        <v>50</v>
      </c>
      <c r="G2019" s="11">
        <v>3825</v>
      </c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</row>
    <row r="2020" spans="1:31" ht="14.4">
      <c r="A2020" s="111">
        <v>44474</v>
      </c>
      <c r="B2020" s="113">
        <v>1201</v>
      </c>
      <c r="C2020" s="113">
        <v>1157</v>
      </c>
      <c r="D2020" s="11">
        <v>954</v>
      </c>
      <c r="E2020" s="11">
        <v>466</v>
      </c>
      <c r="F2020" s="11">
        <v>52</v>
      </c>
      <c r="G2020" s="11">
        <v>3830</v>
      </c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</row>
    <row r="2021" spans="1:31" ht="14.4">
      <c r="A2021" s="111">
        <v>44475</v>
      </c>
      <c r="B2021" s="113">
        <v>1208</v>
      </c>
      <c r="C2021" s="113">
        <v>1175</v>
      </c>
      <c r="D2021" s="11">
        <v>925</v>
      </c>
      <c r="E2021" s="11">
        <v>479</v>
      </c>
      <c r="F2021" s="11">
        <v>57</v>
      </c>
      <c r="G2021" s="11">
        <v>3845</v>
      </c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</row>
    <row r="2022" spans="1:31" ht="14.4">
      <c r="A2022" s="111">
        <v>44476</v>
      </c>
      <c r="B2022" s="113">
        <v>1192</v>
      </c>
      <c r="C2022" s="113">
        <v>1201</v>
      </c>
      <c r="D2022" s="11">
        <v>947</v>
      </c>
      <c r="E2022" s="11">
        <v>488</v>
      </c>
      <c r="F2022" s="11">
        <v>60</v>
      </c>
      <c r="G2022" s="11">
        <v>3887</v>
      </c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</row>
    <row r="2023" spans="1:31" ht="14.4">
      <c r="A2023" s="111">
        <v>44477</v>
      </c>
      <c r="B2023" s="113">
        <v>1197</v>
      </c>
      <c r="C2023" s="113">
        <v>1202</v>
      </c>
      <c r="D2023" s="11">
        <v>952</v>
      </c>
      <c r="E2023" s="11">
        <v>489</v>
      </c>
      <c r="F2023" s="11">
        <v>60</v>
      </c>
      <c r="G2023" s="11">
        <v>3900</v>
      </c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</row>
    <row r="2024" spans="1:31" ht="14.4">
      <c r="A2024" s="111">
        <v>44478</v>
      </c>
      <c r="B2024" s="113">
        <v>1187</v>
      </c>
      <c r="C2024" s="113">
        <v>1191</v>
      </c>
      <c r="D2024" s="11">
        <v>898</v>
      </c>
      <c r="E2024" s="11">
        <v>493</v>
      </c>
      <c r="F2024" s="11">
        <v>59</v>
      </c>
      <c r="G2024" s="11">
        <v>3828</v>
      </c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</row>
    <row r="2025" spans="1:31" ht="14.4">
      <c r="A2025" s="111">
        <v>44479</v>
      </c>
      <c r="B2025" s="113">
        <v>1202</v>
      </c>
      <c r="C2025" s="113">
        <v>1162</v>
      </c>
      <c r="D2025" s="11">
        <v>859</v>
      </c>
      <c r="E2025" s="11">
        <v>491</v>
      </c>
      <c r="F2025" s="11">
        <v>58</v>
      </c>
      <c r="G2025" s="11">
        <v>3772</v>
      </c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</row>
    <row r="2026" spans="1:31" ht="14.4">
      <c r="A2026" s="111">
        <v>44480</v>
      </c>
      <c r="B2026" s="13">
        <v>1217</v>
      </c>
      <c r="C2026" s="13">
        <v>1199</v>
      </c>
      <c r="D2026" s="123">
        <v>912</v>
      </c>
      <c r="E2026" s="123">
        <v>501</v>
      </c>
      <c r="F2026" s="123">
        <v>60</v>
      </c>
      <c r="G2026" s="123">
        <v>3890</v>
      </c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</row>
    <row r="2027" spans="1:31" ht="14.4">
      <c r="A2027" s="111">
        <v>44481</v>
      </c>
      <c r="B2027" s="13">
        <v>1239</v>
      </c>
      <c r="C2027" s="13">
        <v>1215</v>
      </c>
      <c r="D2027" s="123">
        <v>921</v>
      </c>
      <c r="E2027" s="123">
        <v>480</v>
      </c>
      <c r="F2027" s="123">
        <v>63</v>
      </c>
      <c r="G2027" s="123">
        <v>3918</v>
      </c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</row>
    <row r="2028" spans="1:31" ht="14.4">
      <c r="A2028" s="111">
        <v>44482</v>
      </c>
      <c r="B2028" s="13">
        <v>1215</v>
      </c>
      <c r="C2028" s="13">
        <v>1225</v>
      </c>
      <c r="D2028" s="123">
        <v>925</v>
      </c>
      <c r="E2028" s="123">
        <v>480</v>
      </c>
      <c r="F2028" s="123">
        <v>60</v>
      </c>
      <c r="G2028" s="123">
        <v>3905</v>
      </c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</row>
    <row r="2029" spans="1:31" ht="14.4">
      <c r="A2029" s="111">
        <v>44483</v>
      </c>
      <c r="B2029" s="13">
        <v>1185</v>
      </c>
      <c r="C2029" s="13">
        <v>1231</v>
      </c>
      <c r="D2029" s="123">
        <v>901</v>
      </c>
      <c r="E2029" s="123">
        <v>465</v>
      </c>
      <c r="F2029" s="123">
        <v>57</v>
      </c>
      <c r="G2029" s="123">
        <v>3838</v>
      </c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</row>
    <row r="2030" spans="1:31" ht="14.4">
      <c r="A2030" s="111">
        <v>44484</v>
      </c>
      <c r="B2030" s="13">
        <v>1123</v>
      </c>
      <c r="C2030" s="13">
        <v>1146</v>
      </c>
      <c r="D2030" s="123">
        <v>893</v>
      </c>
      <c r="E2030" s="123">
        <v>466</v>
      </c>
      <c r="F2030" s="123">
        <v>55</v>
      </c>
      <c r="G2030" s="123">
        <v>3683</v>
      </c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</row>
    <row r="2031" spans="1:31" ht="14.4">
      <c r="A2031" s="111">
        <v>44485</v>
      </c>
      <c r="B2031" s="13">
        <v>1134</v>
      </c>
      <c r="C2031" s="13">
        <v>1187</v>
      </c>
      <c r="D2031" s="123">
        <v>879</v>
      </c>
      <c r="E2031" s="123">
        <v>454</v>
      </c>
      <c r="F2031" s="123">
        <v>58</v>
      </c>
      <c r="G2031" s="123">
        <v>3712</v>
      </c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</row>
    <row r="2032" spans="1:31" ht="14.4">
      <c r="A2032" s="111">
        <v>44486</v>
      </c>
      <c r="B2032" s="13">
        <v>1050</v>
      </c>
      <c r="C2032" s="13">
        <v>1174</v>
      </c>
      <c r="D2032" s="123">
        <v>835</v>
      </c>
      <c r="E2032" s="123">
        <v>446</v>
      </c>
      <c r="F2032" s="123">
        <v>56</v>
      </c>
      <c r="G2032" s="123">
        <v>3562</v>
      </c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</row>
    <row r="2033" spans="1:31" ht="14.4">
      <c r="A2033" s="111">
        <v>44487</v>
      </c>
      <c r="B2033" s="113">
        <v>960</v>
      </c>
      <c r="C2033" s="113">
        <v>1177</v>
      </c>
      <c r="D2033" s="11">
        <v>916</v>
      </c>
      <c r="E2033" s="11">
        <v>427</v>
      </c>
      <c r="F2033" s="11">
        <v>56</v>
      </c>
      <c r="G2033" s="11">
        <v>3536</v>
      </c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</row>
    <row r="2034" spans="1:31" ht="14.4">
      <c r="A2034" s="111">
        <v>44488</v>
      </c>
      <c r="B2034" s="113">
        <v>971</v>
      </c>
      <c r="C2034" s="113">
        <v>1173</v>
      </c>
      <c r="D2034" s="11">
        <v>968</v>
      </c>
      <c r="E2034" s="11">
        <v>416</v>
      </c>
      <c r="F2034" s="11">
        <v>53</v>
      </c>
      <c r="G2034" s="11">
        <v>3581</v>
      </c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</row>
    <row r="2035" spans="1:31" ht="14.4">
      <c r="A2035" s="111">
        <v>44489</v>
      </c>
      <c r="B2035" s="113">
        <v>1005</v>
      </c>
      <c r="C2035" s="113">
        <v>1182</v>
      </c>
      <c r="D2035" s="11">
        <v>978</v>
      </c>
      <c r="E2035" s="11">
        <v>425</v>
      </c>
      <c r="F2035" s="11">
        <v>51</v>
      </c>
      <c r="G2035" s="11">
        <v>3640</v>
      </c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</row>
    <row r="2036" spans="1:31" ht="14.4">
      <c r="A2036" s="111">
        <v>44490</v>
      </c>
      <c r="B2036" s="113">
        <v>1000</v>
      </c>
      <c r="C2036" s="113">
        <v>1184</v>
      </c>
      <c r="D2036" s="11">
        <v>965</v>
      </c>
      <c r="E2036" s="11">
        <v>440</v>
      </c>
      <c r="F2036" s="11">
        <v>51</v>
      </c>
      <c r="G2036" s="11">
        <v>3640</v>
      </c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</row>
    <row r="2037" spans="1:31" ht="14.4">
      <c r="A2037" s="111">
        <v>44491</v>
      </c>
      <c r="B2037" s="113">
        <v>992</v>
      </c>
      <c r="C2037" s="113">
        <v>1229</v>
      </c>
      <c r="D2037" s="11">
        <v>978</v>
      </c>
      <c r="E2037" s="11">
        <v>439</v>
      </c>
      <c r="F2037" s="11">
        <v>50</v>
      </c>
      <c r="G2037" s="11">
        <v>3688</v>
      </c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</row>
    <row r="2038" spans="1:31" ht="14.4">
      <c r="A2038" s="111">
        <v>44492</v>
      </c>
      <c r="B2038" s="113">
        <v>967</v>
      </c>
      <c r="C2038" s="113">
        <v>1203</v>
      </c>
      <c r="D2038" s="11">
        <v>968</v>
      </c>
      <c r="E2038" s="11">
        <v>435</v>
      </c>
      <c r="F2038" s="11">
        <v>50</v>
      </c>
      <c r="G2038" s="11">
        <v>3623</v>
      </c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</row>
    <row r="2039" spans="1:31" ht="14.4">
      <c r="A2039" s="111">
        <v>44493</v>
      </c>
      <c r="B2039" s="113">
        <v>875</v>
      </c>
      <c r="C2039" s="113">
        <v>1184</v>
      </c>
      <c r="D2039" s="11">
        <v>884</v>
      </c>
      <c r="E2039" s="11">
        <v>434</v>
      </c>
      <c r="F2039" s="11">
        <v>49</v>
      </c>
      <c r="G2039" s="11">
        <v>3426</v>
      </c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</row>
    <row r="2040" spans="1:31" ht="14.4">
      <c r="A2040" s="111">
        <v>44494</v>
      </c>
      <c r="B2040" s="113">
        <v>902</v>
      </c>
      <c r="C2040" s="113">
        <v>1208</v>
      </c>
      <c r="D2040" s="11">
        <v>934</v>
      </c>
      <c r="E2040" s="11">
        <v>436</v>
      </c>
      <c r="F2040" s="11">
        <v>50</v>
      </c>
      <c r="G2040" s="11">
        <v>3529</v>
      </c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</row>
    <row r="2041" spans="1:31" ht="14.4">
      <c r="A2041" s="111">
        <v>44495</v>
      </c>
      <c r="B2041" s="113">
        <v>930</v>
      </c>
      <c r="C2041" s="113">
        <v>1227</v>
      </c>
      <c r="D2041" s="11">
        <v>950</v>
      </c>
      <c r="E2041" s="11">
        <v>448</v>
      </c>
      <c r="F2041" s="11">
        <v>51</v>
      </c>
      <c r="G2041" s="11">
        <v>3605</v>
      </c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</row>
    <row r="2042" spans="1:31" ht="14.4">
      <c r="A2042" s="111">
        <v>44496</v>
      </c>
      <c r="B2042" s="113">
        <v>916</v>
      </c>
      <c r="C2042" s="113">
        <v>1225</v>
      </c>
      <c r="D2042" s="11">
        <v>957</v>
      </c>
      <c r="E2042" s="11">
        <v>449</v>
      </c>
      <c r="F2042" s="11">
        <v>51</v>
      </c>
      <c r="G2042" s="11">
        <v>3599</v>
      </c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</row>
    <row r="2043" spans="1:31" ht="14.4">
      <c r="A2043" s="111">
        <v>44497</v>
      </c>
      <c r="B2043" s="113">
        <v>912</v>
      </c>
      <c r="C2043" s="113">
        <v>1223</v>
      </c>
      <c r="D2043" s="11">
        <v>959</v>
      </c>
      <c r="E2043" s="11">
        <v>437</v>
      </c>
      <c r="F2043" s="11">
        <v>51</v>
      </c>
      <c r="G2043" s="11">
        <v>3581</v>
      </c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</row>
    <row r="2044" spans="1:31" ht="14.4">
      <c r="A2044" s="111">
        <v>44498</v>
      </c>
      <c r="B2044" s="113">
        <v>919</v>
      </c>
      <c r="C2044" s="113">
        <v>1214</v>
      </c>
      <c r="D2044" s="11">
        <v>939</v>
      </c>
      <c r="E2044" s="11">
        <v>433</v>
      </c>
      <c r="F2044" s="11">
        <v>50</v>
      </c>
      <c r="G2044" s="11">
        <v>3555</v>
      </c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</row>
    <row r="2045" spans="1:31" ht="14.4">
      <c r="A2045" s="111">
        <v>44499</v>
      </c>
      <c r="B2045" s="113">
        <v>905</v>
      </c>
      <c r="C2045" s="113">
        <v>1211</v>
      </c>
      <c r="D2045" s="11">
        <v>902</v>
      </c>
      <c r="E2045" s="11">
        <v>425</v>
      </c>
      <c r="F2045" s="11">
        <v>50</v>
      </c>
      <c r="G2045" s="11">
        <v>3493</v>
      </c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</row>
    <row r="2046" spans="1:31" ht="14.4">
      <c r="A2046" s="111">
        <v>44500</v>
      </c>
      <c r="B2046" s="113">
        <v>879</v>
      </c>
      <c r="C2046" s="113">
        <v>1192</v>
      </c>
      <c r="D2046" s="11">
        <v>855</v>
      </c>
      <c r="E2046" s="11">
        <v>408</v>
      </c>
      <c r="F2046" s="11">
        <v>47</v>
      </c>
      <c r="G2046" s="11">
        <v>3381</v>
      </c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</row>
    <row r="2047" spans="1:31" ht="14.4">
      <c r="A2047" s="111">
        <v>44501</v>
      </c>
      <c r="B2047" s="113">
        <v>908</v>
      </c>
      <c r="C2047" s="113">
        <v>1213</v>
      </c>
      <c r="D2047" s="11">
        <v>849</v>
      </c>
      <c r="E2047" s="11">
        <v>409</v>
      </c>
      <c r="F2047" s="11">
        <v>46</v>
      </c>
      <c r="G2047" s="11">
        <v>3425</v>
      </c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</row>
    <row r="2048" spans="1:31" ht="14.4">
      <c r="A2048" s="111">
        <v>44502</v>
      </c>
      <c r="B2048" s="113">
        <v>926</v>
      </c>
      <c r="C2048" s="113">
        <v>1224</v>
      </c>
      <c r="D2048" s="11">
        <v>851</v>
      </c>
      <c r="E2048" s="11">
        <v>410</v>
      </c>
      <c r="F2048" s="11">
        <v>47</v>
      </c>
      <c r="G2048" s="11">
        <v>3458</v>
      </c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</row>
    <row r="2049" spans="1:31" ht="14.4">
      <c r="A2049" s="111">
        <v>44503</v>
      </c>
      <c r="B2049" s="113">
        <v>915</v>
      </c>
      <c r="C2049" s="113">
        <v>1185</v>
      </c>
      <c r="D2049" s="11">
        <v>826</v>
      </c>
      <c r="E2049" s="11">
        <v>419</v>
      </c>
      <c r="F2049" s="11">
        <v>47</v>
      </c>
      <c r="G2049" s="11">
        <v>3393</v>
      </c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</row>
    <row r="2050" spans="1:31" ht="14.4">
      <c r="A2050" s="111">
        <v>44504</v>
      </c>
      <c r="B2050" s="113">
        <v>820</v>
      </c>
      <c r="C2050" s="113">
        <v>1058</v>
      </c>
      <c r="D2050" s="11">
        <v>732</v>
      </c>
      <c r="E2050" s="11">
        <v>416</v>
      </c>
      <c r="F2050" s="11">
        <v>45</v>
      </c>
      <c r="G2050" s="11">
        <v>3071</v>
      </c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</row>
    <row r="2051" spans="1:31" ht="14.4">
      <c r="A2051" s="111">
        <v>44505</v>
      </c>
      <c r="B2051" s="113">
        <v>757</v>
      </c>
      <c r="C2051" s="113">
        <v>995</v>
      </c>
      <c r="D2051" s="11">
        <v>746</v>
      </c>
      <c r="E2051" s="11">
        <v>406</v>
      </c>
      <c r="F2051" s="11">
        <v>44</v>
      </c>
      <c r="G2051" s="11">
        <v>2947</v>
      </c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</row>
    <row r="2052" spans="1:31" ht="14.4">
      <c r="A2052" s="111">
        <v>44506</v>
      </c>
      <c r="B2052" s="113">
        <v>809</v>
      </c>
      <c r="C2052" s="113">
        <v>1034</v>
      </c>
      <c r="D2052" s="11">
        <v>793</v>
      </c>
      <c r="E2052" s="11">
        <v>391</v>
      </c>
      <c r="F2052" s="11">
        <v>44</v>
      </c>
      <c r="G2052" s="11">
        <v>3070</v>
      </c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</row>
    <row r="2053" spans="1:31" ht="14.4">
      <c r="A2053" s="111">
        <v>44507</v>
      </c>
      <c r="B2053" s="113">
        <v>832</v>
      </c>
      <c r="C2053" s="113">
        <v>1070</v>
      </c>
      <c r="D2053" s="11">
        <v>769</v>
      </c>
      <c r="E2053" s="11">
        <v>377</v>
      </c>
      <c r="F2053" s="11">
        <v>43</v>
      </c>
      <c r="G2053" s="11">
        <v>3092</v>
      </c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</row>
    <row r="2054" spans="1:31" ht="14.4">
      <c r="A2054" s="111">
        <v>44508</v>
      </c>
      <c r="B2054" s="113">
        <v>883</v>
      </c>
      <c r="C2054" s="113">
        <v>1138</v>
      </c>
      <c r="D2054" s="11">
        <v>807</v>
      </c>
      <c r="E2054" s="11">
        <v>389</v>
      </c>
      <c r="F2054" s="11">
        <v>44</v>
      </c>
      <c r="G2054" s="11">
        <v>3261</v>
      </c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</row>
    <row r="2055" spans="1:31" ht="14.4">
      <c r="A2055" s="111">
        <v>44509</v>
      </c>
      <c r="B2055" s="113">
        <v>923</v>
      </c>
      <c r="C2055" s="113">
        <v>1185</v>
      </c>
      <c r="D2055" s="11">
        <v>822</v>
      </c>
      <c r="E2055" s="11">
        <v>395</v>
      </c>
      <c r="F2055" s="11">
        <v>46</v>
      </c>
      <c r="G2055" s="11">
        <v>3371</v>
      </c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</row>
    <row r="2056" spans="1:31" ht="14.4">
      <c r="A2056" s="111">
        <v>44510</v>
      </c>
      <c r="B2056" s="113">
        <v>931</v>
      </c>
      <c r="C2056" s="113">
        <v>1206</v>
      </c>
      <c r="D2056" s="11">
        <v>828</v>
      </c>
      <c r="E2056" s="11">
        <v>392</v>
      </c>
      <c r="F2056" s="11">
        <v>46</v>
      </c>
      <c r="G2056" s="11">
        <v>3402</v>
      </c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</row>
    <row r="2057" spans="1:31" ht="14.4">
      <c r="A2057" s="111">
        <v>44511</v>
      </c>
      <c r="B2057" s="113">
        <v>928</v>
      </c>
      <c r="C2057" s="113">
        <v>1219</v>
      </c>
      <c r="D2057" s="11">
        <v>778</v>
      </c>
      <c r="E2057" s="11">
        <v>388</v>
      </c>
      <c r="F2057" s="11">
        <v>47</v>
      </c>
      <c r="G2057" s="11">
        <v>3359</v>
      </c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</row>
    <row r="2058" spans="1:31" ht="14.4">
      <c r="A2058" s="111">
        <v>44512</v>
      </c>
      <c r="B2058" s="113">
        <v>944</v>
      </c>
      <c r="C2058" s="113">
        <v>1234</v>
      </c>
      <c r="D2058" s="11">
        <v>788</v>
      </c>
      <c r="E2058" s="11">
        <v>395</v>
      </c>
      <c r="F2058" s="11">
        <v>46</v>
      </c>
      <c r="G2058" s="11">
        <v>3407</v>
      </c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</row>
    <row r="2059" spans="1:31" ht="14.4">
      <c r="A2059" s="111">
        <v>44513</v>
      </c>
      <c r="B2059" s="113">
        <v>926</v>
      </c>
      <c r="C2059" s="113">
        <v>1250</v>
      </c>
      <c r="D2059" s="11">
        <v>799</v>
      </c>
      <c r="E2059" s="11">
        <v>389</v>
      </c>
      <c r="F2059" s="11">
        <v>45</v>
      </c>
      <c r="G2059" s="11">
        <v>3409</v>
      </c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</row>
    <row r="2060" spans="1:31" ht="14.4">
      <c r="A2060" s="111">
        <v>44514</v>
      </c>
      <c r="B2060" s="113">
        <v>904</v>
      </c>
      <c r="C2060" s="113">
        <v>1243</v>
      </c>
      <c r="D2060" s="11">
        <v>755</v>
      </c>
      <c r="E2060" s="11">
        <v>379</v>
      </c>
      <c r="F2060" s="11">
        <v>43</v>
      </c>
      <c r="G2060" s="11">
        <v>3324</v>
      </c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</row>
    <row r="2061" spans="1:31" ht="14.4">
      <c r="A2061" s="111">
        <v>44515</v>
      </c>
      <c r="B2061" s="113">
        <v>925</v>
      </c>
      <c r="C2061" s="113">
        <v>1281</v>
      </c>
      <c r="D2061" s="11">
        <v>802</v>
      </c>
      <c r="E2061" s="11">
        <v>381</v>
      </c>
      <c r="F2061" s="11">
        <v>43</v>
      </c>
      <c r="G2061" s="11">
        <v>3433</v>
      </c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</row>
    <row r="2062" spans="1:31" ht="14.4">
      <c r="A2062" s="111">
        <v>44516</v>
      </c>
      <c r="B2062" s="113">
        <v>946</v>
      </c>
      <c r="C2062" s="113">
        <v>1283</v>
      </c>
      <c r="D2062" s="11">
        <v>809</v>
      </c>
      <c r="E2062" s="11">
        <v>383</v>
      </c>
      <c r="F2062" s="11">
        <v>45</v>
      </c>
      <c r="G2062" s="11">
        <v>3467</v>
      </c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</row>
    <row r="2063" spans="1:31" ht="14.4">
      <c r="A2063" s="111">
        <v>44517</v>
      </c>
      <c r="B2063" s="113">
        <v>949</v>
      </c>
      <c r="C2063" s="113">
        <v>1276</v>
      </c>
      <c r="D2063" s="11">
        <v>808</v>
      </c>
      <c r="E2063" s="11">
        <v>380</v>
      </c>
      <c r="F2063" s="11">
        <v>45</v>
      </c>
      <c r="G2063" s="11">
        <v>3458</v>
      </c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</row>
    <row r="2064" spans="1:31" ht="14.4">
      <c r="A2064" s="111">
        <v>44518</v>
      </c>
      <c r="B2064" s="113">
        <v>936</v>
      </c>
      <c r="C2064" s="113">
        <v>1265</v>
      </c>
      <c r="D2064" s="11">
        <v>787</v>
      </c>
      <c r="E2064" s="11">
        <v>378</v>
      </c>
      <c r="F2064" s="11">
        <v>45</v>
      </c>
      <c r="G2064" s="11">
        <v>3411</v>
      </c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</row>
    <row r="2065" spans="1:31" ht="14.4">
      <c r="A2065" s="111">
        <v>44519</v>
      </c>
      <c r="B2065" s="113">
        <v>921</v>
      </c>
      <c r="C2065" s="113">
        <v>1213</v>
      </c>
      <c r="D2065" s="11">
        <v>768</v>
      </c>
      <c r="E2065" s="11">
        <v>380</v>
      </c>
      <c r="F2065" s="11">
        <v>45</v>
      </c>
      <c r="G2065" s="11">
        <v>3328</v>
      </c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</row>
    <row r="2066" spans="1:31" ht="14.4">
      <c r="A2066" s="111">
        <v>44520</v>
      </c>
      <c r="B2066" s="113">
        <v>935</v>
      </c>
      <c r="C2066" s="113">
        <v>1225</v>
      </c>
      <c r="D2066" s="11">
        <v>758</v>
      </c>
      <c r="E2066" s="11">
        <v>378</v>
      </c>
      <c r="F2066" s="11">
        <v>45</v>
      </c>
      <c r="G2066" s="11">
        <v>3341</v>
      </c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</row>
    <row r="2067" spans="1:31" ht="14.4">
      <c r="A2067" s="111">
        <v>44521</v>
      </c>
      <c r="B2067" s="113">
        <v>887</v>
      </c>
      <c r="C2067" s="113">
        <v>1191</v>
      </c>
      <c r="D2067" s="11">
        <v>716</v>
      </c>
      <c r="E2067" s="11">
        <v>371</v>
      </c>
      <c r="F2067" s="11">
        <v>43</v>
      </c>
      <c r="G2067" s="11">
        <v>3208</v>
      </c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</row>
    <row r="2068" spans="1:31" ht="14.4">
      <c r="A2068" s="111">
        <v>44522</v>
      </c>
      <c r="B2068" s="113">
        <v>920</v>
      </c>
      <c r="C2068" s="113">
        <v>1230</v>
      </c>
      <c r="D2068" s="11">
        <v>782</v>
      </c>
      <c r="E2068" s="11">
        <v>380</v>
      </c>
      <c r="F2068" s="11">
        <v>44</v>
      </c>
      <c r="G2068" s="11">
        <v>3355</v>
      </c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</row>
    <row r="2069" spans="1:31" ht="14.4">
      <c r="A2069" s="111">
        <v>44523</v>
      </c>
      <c r="B2069" s="113">
        <v>938</v>
      </c>
      <c r="C2069" s="113">
        <v>1265</v>
      </c>
      <c r="D2069" s="11">
        <v>804</v>
      </c>
      <c r="E2069" s="11">
        <v>382</v>
      </c>
      <c r="F2069" s="11">
        <v>45</v>
      </c>
      <c r="G2069" s="11">
        <v>3434</v>
      </c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</row>
    <row r="2070" spans="1:31" ht="14.4">
      <c r="A2070" s="111">
        <v>44524</v>
      </c>
      <c r="B2070" s="113">
        <v>959</v>
      </c>
      <c r="C2070" s="113">
        <v>1272</v>
      </c>
      <c r="D2070" s="11">
        <v>809</v>
      </c>
      <c r="E2070" s="11">
        <v>378</v>
      </c>
      <c r="F2070" s="11">
        <v>46</v>
      </c>
      <c r="G2070" s="11">
        <v>3465</v>
      </c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</row>
    <row r="2071" spans="1:31" ht="14.4">
      <c r="A2071" s="111">
        <v>44525</v>
      </c>
      <c r="B2071" s="113">
        <v>963</v>
      </c>
      <c r="C2071" s="113">
        <v>1275</v>
      </c>
      <c r="D2071" s="11">
        <v>802</v>
      </c>
      <c r="E2071" s="11">
        <v>388</v>
      </c>
      <c r="F2071" s="11">
        <v>45</v>
      </c>
      <c r="G2071" s="11">
        <v>3473</v>
      </c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</row>
    <row r="2072" spans="1:31" ht="14.4">
      <c r="A2072" s="111">
        <v>44526</v>
      </c>
      <c r="B2072" s="113">
        <v>977</v>
      </c>
      <c r="C2072" s="113">
        <v>1277</v>
      </c>
      <c r="D2072" s="11">
        <v>798</v>
      </c>
      <c r="E2072" s="11">
        <v>390</v>
      </c>
      <c r="F2072" s="11">
        <v>45</v>
      </c>
      <c r="G2072" s="11">
        <v>3486</v>
      </c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</row>
    <row r="2073" spans="1:31" ht="14.4">
      <c r="A2073" s="111">
        <v>44527</v>
      </c>
      <c r="B2073" s="113">
        <v>971</v>
      </c>
      <c r="C2073" s="113">
        <v>1273</v>
      </c>
      <c r="D2073" s="11">
        <v>785</v>
      </c>
      <c r="E2073" s="11">
        <v>386</v>
      </c>
      <c r="F2073" s="11">
        <v>44</v>
      </c>
      <c r="G2073" s="11">
        <v>3458</v>
      </c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</row>
    <row r="2074" spans="1:31" ht="14.4">
      <c r="A2074" s="111">
        <v>44528</v>
      </c>
      <c r="B2074" s="113">
        <v>938</v>
      </c>
      <c r="C2074" s="113">
        <v>1237</v>
      </c>
      <c r="D2074" s="11">
        <v>722</v>
      </c>
      <c r="E2074" s="11">
        <v>372</v>
      </c>
      <c r="F2074" s="11">
        <v>42</v>
      </c>
      <c r="G2074" s="11">
        <v>3310</v>
      </c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</row>
    <row r="2075" spans="1:31" ht="14.4">
      <c r="A2075" s="111">
        <v>44529</v>
      </c>
      <c r="B2075" s="113">
        <v>964</v>
      </c>
      <c r="C2075" s="113">
        <v>1255</v>
      </c>
      <c r="D2075" s="11">
        <v>755</v>
      </c>
      <c r="E2075" s="11">
        <v>374</v>
      </c>
      <c r="F2075" s="11">
        <v>43</v>
      </c>
      <c r="G2075" s="11">
        <v>3391</v>
      </c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</row>
    <row r="2076" spans="1:31" ht="14.4">
      <c r="A2076" s="111">
        <v>44530</v>
      </c>
      <c r="B2076" s="113">
        <v>978</v>
      </c>
      <c r="C2076" s="113">
        <v>1255</v>
      </c>
      <c r="D2076" s="11">
        <v>768</v>
      </c>
      <c r="E2076" s="11">
        <v>374</v>
      </c>
      <c r="F2076" s="11">
        <v>43</v>
      </c>
      <c r="G2076" s="11">
        <v>3418</v>
      </c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</row>
    <row r="2077" spans="1:31" ht="14.4">
      <c r="A2077" s="111">
        <v>44531</v>
      </c>
      <c r="B2077" s="113">
        <v>971</v>
      </c>
      <c r="C2077" s="113">
        <v>1182</v>
      </c>
      <c r="D2077" s="11">
        <v>789</v>
      </c>
      <c r="E2077" s="11">
        <v>367</v>
      </c>
      <c r="F2077" s="11">
        <v>44</v>
      </c>
      <c r="G2077" s="11">
        <v>3354</v>
      </c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</row>
    <row r="2078" spans="1:31" ht="14.4">
      <c r="A2078" s="111">
        <v>44532</v>
      </c>
      <c r="B2078" s="113">
        <v>959</v>
      </c>
      <c r="C2078" s="113">
        <v>1103</v>
      </c>
      <c r="D2078" s="11">
        <v>808</v>
      </c>
      <c r="E2078" s="11">
        <v>366</v>
      </c>
      <c r="F2078" s="11">
        <v>44</v>
      </c>
      <c r="G2078" s="11">
        <v>3281</v>
      </c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</row>
    <row r="2079" spans="1:31" ht="14.4">
      <c r="A2079" s="111">
        <v>44533</v>
      </c>
      <c r="B2079" s="113">
        <v>957</v>
      </c>
      <c r="C2079" s="113">
        <v>1139</v>
      </c>
      <c r="D2079" s="11">
        <v>827</v>
      </c>
      <c r="E2079" s="11">
        <v>371</v>
      </c>
      <c r="F2079" s="11">
        <v>45</v>
      </c>
      <c r="G2079" s="11">
        <v>3338</v>
      </c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</row>
    <row r="2080" spans="1:31" ht="14.4">
      <c r="A2080" s="111">
        <v>44534</v>
      </c>
      <c r="B2080" s="113">
        <v>955</v>
      </c>
      <c r="C2080" s="113">
        <v>1177</v>
      </c>
      <c r="D2080" s="11">
        <v>813</v>
      </c>
      <c r="E2080" s="11">
        <v>367</v>
      </c>
      <c r="F2080" s="11">
        <v>45</v>
      </c>
      <c r="G2080" s="11">
        <v>3356</v>
      </c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</row>
    <row r="2081" spans="1:31" ht="14.4">
      <c r="A2081" s="111">
        <v>44535</v>
      </c>
      <c r="B2081" s="113">
        <v>957</v>
      </c>
      <c r="C2081" s="113">
        <v>1167</v>
      </c>
      <c r="D2081" s="11">
        <v>772</v>
      </c>
      <c r="E2081" s="11">
        <v>351</v>
      </c>
      <c r="F2081" s="11">
        <v>43</v>
      </c>
      <c r="G2081" s="11">
        <v>3290</v>
      </c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</row>
    <row r="2082" spans="1:31" ht="14.4">
      <c r="A2082" s="111">
        <v>44536</v>
      </c>
      <c r="B2082" s="113">
        <v>988</v>
      </c>
      <c r="C2082" s="113">
        <v>1204</v>
      </c>
      <c r="D2082" s="11">
        <v>824</v>
      </c>
      <c r="E2082" s="11">
        <v>364</v>
      </c>
      <c r="F2082" s="11">
        <v>43</v>
      </c>
      <c r="G2082" s="11">
        <v>3423</v>
      </c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</row>
    <row r="2083" spans="1:31" ht="14.4">
      <c r="A2083" s="111">
        <v>44537</v>
      </c>
      <c r="B2083" s="113">
        <v>1022</v>
      </c>
      <c r="C2083" s="113">
        <v>1225</v>
      </c>
      <c r="D2083" s="11">
        <v>843</v>
      </c>
      <c r="E2083" s="11">
        <v>371</v>
      </c>
      <c r="F2083" s="11">
        <v>44</v>
      </c>
      <c r="G2083" s="11">
        <v>3505</v>
      </c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</row>
    <row r="2084" spans="1:31" ht="14.4">
      <c r="A2084" s="111">
        <v>44538</v>
      </c>
      <c r="B2084" s="113">
        <v>1027</v>
      </c>
      <c r="C2084" s="113">
        <v>1235</v>
      </c>
      <c r="D2084" s="11">
        <v>866</v>
      </c>
      <c r="E2084" s="11">
        <v>375</v>
      </c>
      <c r="F2084" s="11">
        <v>44</v>
      </c>
      <c r="G2084" s="11">
        <v>3547</v>
      </c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</row>
    <row r="2085" spans="1:31" ht="14.4">
      <c r="A2085" s="111">
        <v>44539</v>
      </c>
      <c r="B2085" s="113">
        <v>1032</v>
      </c>
      <c r="C2085" s="113">
        <v>1246</v>
      </c>
      <c r="D2085" s="11">
        <v>866</v>
      </c>
      <c r="E2085" s="11">
        <v>381</v>
      </c>
      <c r="F2085" s="11">
        <v>45</v>
      </c>
      <c r="G2085" s="11">
        <v>3570</v>
      </c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</row>
    <row r="2086" spans="1:31" ht="14.4">
      <c r="A2086" s="111">
        <v>44540</v>
      </c>
      <c r="B2086" s="113">
        <v>1032</v>
      </c>
      <c r="C2086" s="113">
        <v>1252</v>
      </c>
      <c r="D2086" s="11">
        <v>859</v>
      </c>
      <c r="E2086" s="11">
        <v>385</v>
      </c>
      <c r="F2086" s="11">
        <v>45</v>
      </c>
      <c r="G2086" s="11">
        <v>3574</v>
      </c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</row>
    <row r="2087" spans="1:31" ht="14.4">
      <c r="A2087" s="111">
        <v>44541</v>
      </c>
      <c r="B2087" s="113">
        <v>1017</v>
      </c>
      <c r="C2087" s="113">
        <v>1251</v>
      </c>
      <c r="D2087" s="11">
        <v>857</v>
      </c>
      <c r="E2087" s="11">
        <v>385</v>
      </c>
      <c r="F2087" s="11">
        <v>44</v>
      </c>
      <c r="G2087" s="11">
        <v>3555</v>
      </c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</row>
    <row r="2088" spans="1:31" ht="14.4">
      <c r="A2088" s="111">
        <v>44542</v>
      </c>
      <c r="B2088" s="113">
        <v>971</v>
      </c>
      <c r="C2088" s="113">
        <v>1225</v>
      </c>
      <c r="D2088" s="11">
        <v>799</v>
      </c>
      <c r="E2088" s="11">
        <v>377</v>
      </c>
      <c r="F2088" s="11">
        <v>43</v>
      </c>
      <c r="G2088" s="11">
        <v>3415</v>
      </c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</row>
    <row r="2089" spans="1:31" ht="14.4">
      <c r="A2089" s="111">
        <v>44543</v>
      </c>
      <c r="B2089" s="113">
        <v>1010</v>
      </c>
      <c r="C2089" s="113">
        <v>1254</v>
      </c>
      <c r="D2089" s="11">
        <v>853</v>
      </c>
      <c r="E2089" s="11">
        <v>371</v>
      </c>
      <c r="F2089" s="11">
        <v>44</v>
      </c>
      <c r="G2089" s="11">
        <v>3532</v>
      </c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</row>
    <row r="2090" spans="1:31" ht="14.4">
      <c r="A2090" s="111">
        <v>44544</v>
      </c>
      <c r="B2090" s="113">
        <v>1034</v>
      </c>
      <c r="C2090" s="113">
        <v>1267</v>
      </c>
      <c r="D2090" s="11">
        <v>871</v>
      </c>
      <c r="E2090" s="11">
        <v>374</v>
      </c>
      <c r="F2090" s="11">
        <v>44</v>
      </c>
      <c r="G2090" s="11">
        <v>3591</v>
      </c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</row>
    <row r="2091" spans="1:31" ht="14.4">
      <c r="A2091" s="111">
        <v>44545</v>
      </c>
      <c r="B2091" s="113">
        <v>1038</v>
      </c>
      <c r="C2091" s="113">
        <v>1267</v>
      </c>
      <c r="D2091" s="11">
        <v>877</v>
      </c>
      <c r="E2091" s="11">
        <v>375</v>
      </c>
      <c r="F2091" s="11">
        <v>45</v>
      </c>
      <c r="G2091" s="11">
        <v>3602</v>
      </c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</row>
    <row r="2092" spans="1:31" ht="14.4">
      <c r="A2092" s="111">
        <v>44546</v>
      </c>
      <c r="B2092" s="113">
        <v>1045</v>
      </c>
      <c r="C2092" s="113">
        <v>1272</v>
      </c>
      <c r="D2092" s="11">
        <v>887</v>
      </c>
      <c r="E2092" s="11">
        <v>381</v>
      </c>
      <c r="F2092" s="11">
        <v>45</v>
      </c>
      <c r="G2092" s="11">
        <v>3630</v>
      </c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</row>
    <row r="2093" spans="1:31" ht="14.4">
      <c r="A2093" s="111">
        <v>44547</v>
      </c>
      <c r="B2093" s="113">
        <v>1051</v>
      </c>
      <c r="C2093" s="113">
        <v>1275</v>
      </c>
      <c r="D2093" s="11">
        <v>901</v>
      </c>
      <c r="E2093" s="11">
        <v>376</v>
      </c>
      <c r="F2093" s="11">
        <v>44</v>
      </c>
      <c r="G2093" s="11">
        <v>3648</v>
      </c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</row>
    <row r="2094" spans="1:31" ht="14.4">
      <c r="A2094" s="111">
        <v>44548</v>
      </c>
      <c r="B2094" s="113">
        <v>1056</v>
      </c>
      <c r="C2094" s="113">
        <v>1266</v>
      </c>
      <c r="D2094" s="11">
        <v>882</v>
      </c>
      <c r="E2094" s="11">
        <v>381</v>
      </c>
      <c r="F2094" s="11">
        <v>44</v>
      </c>
      <c r="G2094" s="11">
        <v>3629</v>
      </c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</row>
    <row r="2095" spans="1:31" ht="14.4">
      <c r="A2095" s="111">
        <v>44549</v>
      </c>
      <c r="B2095" s="113">
        <v>1017</v>
      </c>
      <c r="C2095" s="113">
        <v>1215</v>
      </c>
      <c r="D2095" s="11">
        <v>838</v>
      </c>
      <c r="E2095" s="11">
        <v>368</v>
      </c>
      <c r="F2095" s="11">
        <v>44</v>
      </c>
      <c r="G2095" s="11">
        <v>3481</v>
      </c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</row>
    <row r="2096" spans="1:31" ht="14.4">
      <c r="A2096" s="111">
        <v>44550</v>
      </c>
      <c r="B2096" s="113">
        <v>1062</v>
      </c>
      <c r="C2096" s="113">
        <v>1253</v>
      </c>
      <c r="D2096" s="11">
        <v>887</v>
      </c>
      <c r="E2096" s="11">
        <v>388</v>
      </c>
      <c r="F2096" s="11">
        <v>45</v>
      </c>
      <c r="G2096" s="11">
        <v>3634</v>
      </c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</row>
    <row r="2097" spans="1:31" ht="14.4">
      <c r="A2097" s="111">
        <v>44551</v>
      </c>
      <c r="B2097" s="113">
        <v>1089</v>
      </c>
      <c r="C2097" s="113">
        <v>1280</v>
      </c>
      <c r="D2097" s="11">
        <v>909</v>
      </c>
      <c r="E2097" s="11">
        <v>390</v>
      </c>
      <c r="F2097" s="11">
        <v>46</v>
      </c>
      <c r="G2097" s="11">
        <v>3714</v>
      </c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</row>
    <row r="2098" spans="1:31" ht="14.4">
      <c r="A2098" s="111">
        <v>44552</v>
      </c>
      <c r="B2098" s="113">
        <v>1092</v>
      </c>
      <c r="C2098" s="113">
        <v>1282</v>
      </c>
      <c r="D2098" s="11">
        <v>918</v>
      </c>
      <c r="E2098" s="11">
        <v>399</v>
      </c>
      <c r="F2098" s="11">
        <v>45</v>
      </c>
      <c r="G2098" s="11">
        <v>3736</v>
      </c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</row>
    <row r="2099" spans="1:31" ht="14.4">
      <c r="A2099" s="111">
        <v>44553</v>
      </c>
      <c r="B2099" s="113">
        <v>1083</v>
      </c>
      <c r="C2099" s="113">
        <v>1294</v>
      </c>
      <c r="D2099" s="11">
        <v>932</v>
      </c>
      <c r="E2099" s="11">
        <v>408</v>
      </c>
      <c r="F2099" s="11">
        <v>45</v>
      </c>
      <c r="G2099" s="11">
        <v>3762</v>
      </c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</row>
    <row r="2100" spans="1:31" ht="14.4">
      <c r="A2100" s="111">
        <v>44554</v>
      </c>
      <c r="B2100" s="113">
        <v>1086</v>
      </c>
      <c r="C2100" s="113">
        <v>1304</v>
      </c>
      <c r="D2100" s="11">
        <v>944</v>
      </c>
      <c r="E2100" s="11">
        <v>408</v>
      </c>
      <c r="F2100" s="11">
        <v>46</v>
      </c>
      <c r="G2100" s="11">
        <v>3788</v>
      </c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</row>
    <row r="2101" spans="1:31" ht="14.4">
      <c r="A2101" s="111">
        <v>44555</v>
      </c>
      <c r="B2101" s="113">
        <v>1068</v>
      </c>
      <c r="C2101" s="113">
        <v>1295</v>
      </c>
      <c r="D2101" s="11">
        <v>920</v>
      </c>
      <c r="E2101" s="11">
        <v>393</v>
      </c>
      <c r="F2101" s="11">
        <v>45</v>
      </c>
      <c r="G2101" s="11">
        <v>3721</v>
      </c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</row>
    <row r="2102" spans="1:31" ht="14.4">
      <c r="A2102" s="111">
        <v>44556</v>
      </c>
      <c r="B2102" s="113">
        <v>1012</v>
      </c>
      <c r="C2102" s="113">
        <v>1263</v>
      </c>
      <c r="D2102" s="11">
        <v>874</v>
      </c>
      <c r="E2102" s="11">
        <v>386</v>
      </c>
      <c r="F2102" s="11">
        <v>44</v>
      </c>
      <c r="G2102" s="11">
        <v>3579</v>
      </c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</row>
    <row r="2103" spans="1:31" ht="14.4">
      <c r="A2103" s="111">
        <v>44557</v>
      </c>
      <c r="B2103" s="113">
        <v>1008</v>
      </c>
      <c r="C2103" s="113">
        <v>1281</v>
      </c>
      <c r="D2103" s="11">
        <v>933</v>
      </c>
      <c r="E2103" s="11">
        <v>398</v>
      </c>
      <c r="F2103" s="11">
        <v>45</v>
      </c>
      <c r="G2103" s="11">
        <v>3665</v>
      </c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</row>
    <row r="2104" spans="1:31" ht="14.4">
      <c r="A2104" s="111">
        <v>44558</v>
      </c>
      <c r="B2104" s="113">
        <v>1012</v>
      </c>
      <c r="C2104" s="113">
        <v>1200</v>
      </c>
      <c r="D2104" s="11">
        <v>948</v>
      </c>
      <c r="E2104" s="11">
        <v>387</v>
      </c>
      <c r="F2104" s="11">
        <v>46</v>
      </c>
      <c r="G2104" s="11">
        <v>3592</v>
      </c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</row>
    <row r="2105" spans="1:31" ht="14.4">
      <c r="A2105" s="111">
        <v>44559</v>
      </c>
      <c r="B2105" s="113">
        <v>1004</v>
      </c>
      <c r="C2105" s="113">
        <v>1171</v>
      </c>
      <c r="D2105" s="11">
        <v>960</v>
      </c>
      <c r="E2105" s="11">
        <v>372</v>
      </c>
      <c r="F2105" s="11">
        <v>46</v>
      </c>
      <c r="G2105" s="11">
        <v>3553</v>
      </c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</row>
    <row r="2106" spans="1:31" ht="14.4">
      <c r="A2106" s="111">
        <v>44560</v>
      </c>
      <c r="B2106" s="113">
        <v>1032</v>
      </c>
      <c r="C2106" s="113">
        <v>1196</v>
      </c>
      <c r="D2106" s="11">
        <v>958</v>
      </c>
      <c r="E2106" s="11">
        <v>391</v>
      </c>
      <c r="F2106" s="11">
        <v>46</v>
      </c>
      <c r="G2106" s="11">
        <v>3623</v>
      </c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</row>
    <row r="2107" spans="1:31" ht="14.4">
      <c r="A2107" s="111">
        <v>44561</v>
      </c>
      <c r="B2107" s="113">
        <v>1057</v>
      </c>
      <c r="C2107" s="113">
        <v>1207</v>
      </c>
      <c r="D2107" s="11">
        <v>943</v>
      </c>
      <c r="E2107" s="11">
        <v>403</v>
      </c>
      <c r="F2107" s="11">
        <v>46</v>
      </c>
      <c r="G2107" s="11">
        <v>3655</v>
      </c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</row>
    <row r="2108" spans="1:31" ht="14.4">
      <c r="A2108" s="111">
        <v>44562</v>
      </c>
      <c r="B2108" s="113">
        <v>1055</v>
      </c>
      <c r="C2108" s="113">
        <v>1199</v>
      </c>
      <c r="D2108" s="11">
        <v>905</v>
      </c>
      <c r="E2108" s="11">
        <v>386</v>
      </c>
      <c r="F2108" s="11">
        <v>44</v>
      </c>
      <c r="G2108" s="11">
        <v>3589</v>
      </c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</row>
    <row r="2109" spans="1:31" ht="14.4">
      <c r="A2109" s="111">
        <v>44563</v>
      </c>
      <c r="B2109" s="113">
        <v>993</v>
      </c>
      <c r="C2109" s="113">
        <v>1200</v>
      </c>
      <c r="D2109" s="11">
        <v>859</v>
      </c>
      <c r="E2109" s="11">
        <v>387</v>
      </c>
      <c r="F2109" s="11">
        <v>43</v>
      </c>
      <c r="G2109" s="11">
        <v>3483</v>
      </c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</row>
    <row r="2110" spans="1:31" ht="14.4">
      <c r="A2110" s="111">
        <v>44564</v>
      </c>
      <c r="B2110" s="113">
        <v>1038</v>
      </c>
      <c r="C2110" s="113">
        <v>1255</v>
      </c>
      <c r="D2110" s="11">
        <v>935</v>
      </c>
      <c r="E2110" s="11">
        <v>392</v>
      </c>
      <c r="F2110" s="11">
        <v>46</v>
      </c>
      <c r="G2110" s="11">
        <v>3665</v>
      </c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</row>
    <row r="2111" spans="1:31" ht="14.4">
      <c r="A2111" s="111">
        <v>44565</v>
      </c>
      <c r="B2111" s="113">
        <v>1042</v>
      </c>
      <c r="C2111" s="113">
        <v>1288</v>
      </c>
      <c r="D2111" s="11">
        <v>955</v>
      </c>
      <c r="E2111" s="11">
        <v>395</v>
      </c>
      <c r="F2111" s="11">
        <v>46</v>
      </c>
      <c r="G2111" s="11">
        <v>3726</v>
      </c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</row>
    <row r="2112" spans="1:31" ht="14.4">
      <c r="A2112" s="111">
        <v>44566</v>
      </c>
      <c r="B2112" s="113">
        <v>977</v>
      </c>
      <c r="C2112" s="113">
        <v>1270</v>
      </c>
      <c r="D2112" s="11">
        <v>969</v>
      </c>
      <c r="E2112" s="11">
        <v>394</v>
      </c>
      <c r="F2112" s="11">
        <v>46</v>
      </c>
      <c r="G2112" s="11">
        <v>3656</v>
      </c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</row>
    <row r="2113" spans="1:31" ht="14.4">
      <c r="A2113" s="111">
        <v>44567</v>
      </c>
      <c r="B2113" s="113">
        <v>923</v>
      </c>
      <c r="C2113" s="113">
        <v>1230</v>
      </c>
      <c r="D2113" s="11">
        <v>984</v>
      </c>
      <c r="E2113" s="11">
        <v>397</v>
      </c>
      <c r="F2113" s="11">
        <v>46</v>
      </c>
      <c r="G2113" s="11">
        <v>3581</v>
      </c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</row>
    <row r="2114" spans="1:31" ht="14.4">
      <c r="A2114" s="111">
        <v>44568</v>
      </c>
      <c r="B2114" s="13">
        <v>947</v>
      </c>
      <c r="C2114" s="13">
        <v>1198</v>
      </c>
      <c r="D2114" s="123">
        <v>999</v>
      </c>
      <c r="E2114" s="123">
        <v>403</v>
      </c>
      <c r="F2114" s="123">
        <v>46</v>
      </c>
      <c r="G2114" s="123">
        <v>3592</v>
      </c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</row>
    <row r="2115" spans="1:31" ht="14.4">
      <c r="A2115" s="111">
        <v>44569</v>
      </c>
      <c r="B2115" s="113">
        <v>841</v>
      </c>
      <c r="C2115" s="113">
        <v>1183</v>
      </c>
      <c r="D2115" s="11">
        <v>999</v>
      </c>
      <c r="E2115" s="11">
        <v>386</v>
      </c>
      <c r="F2115" s="11">
        <v>45</v>
      </c>
      <c r="G2115" s="11">
        <v>3454</v>
      </c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</row>
    <row r="2116" spans="1:31" ht="14.4">
      <c r="A2116" s="111">
        <v>44570</v>
      </c>
      <c r="B2116" s="13">
        <v>870</v>
      </c>
      <c r="C2116" s="13">
        <v>1114</v>
      </c>
      <c r="D2116" s="123">
        <v>945</v>
      </c>
      <c r="E2116" s="123">
        <v>385</v>
      </c>
      <c r="F2116" s="123">
        <v>44</v>
      </c>
      <c r="G2116" s="123">
        <v>3359</v>
      </c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</row>
    <row r="2117" spans="1:31" ht="14.4">
      <c r="A2117" s="111">
        <v>44571</v>
      </c>
      <c r="B2117" s="113">
        <v>949</v>
      </c>
      <c r="C2117" s="113">
        <v>1146</v>
      </c>
      <c r="D2117" s="11">
        <v>991</v>
      </c>
      <c r="E2117" s="11">
        <v>381</v>
      </c>
      <c r="F2117" s="11">
        <v>46</v>
      </c>
      <c r="G2117" s="11">
        <v>3513</v>
      </c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</row>
    <row r="2118" spans="1:31" ht="14.4">
      <c r="A2118" s="111">
        <v>44572</v>
      </c>
      <c r="B2118" s="113">
        <v>983</v>
      </c>
      <c r="C2118" s="113">
        <v>1160</v>
      </c>
      <c r="D2118" s="11">
        <v>995</v>
      </c>
      <c r="E2118" s="11">
        <v>380</v>
      </c>
      <c r="F2118" s="11">
        <v>47</v>
      </c>
      <c r="G2118" s="11">
        <v>3565</v>
      </c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</row>
    <row r="2119" spans="1:31" ht="14.4">
      <c r="A2119" s="111">
        <v>44573</v>
      </c>
      <c r="B2119" s="113">
        <v>992</v>
      </c>
      <c r="C2119" s="113">
        <v>1167</v>
      </c>
      <c r="D2119" s="11">
        <v>983</v>
      </c>
      <c r="E2119" s="11">
        <v>378</v>
      </c>
      <c r="F2119" s="11">
        <v>44</v>
      </c>
      <c r="G2119" s="11">
        <v>3564</v>
      </c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</row>
    <row r="2120" spans="1:31" ht="14.4">
      <c r="A2120" s="111">
        <v>44574</v>
      </c>
      <c r="B2120" s="13">
        <v>1011</v>
      </c>
      <c r="C2120" s="13">
        <v>1180</v>
      </c>
      <c r="D2120" s="123">
        <v>958</v>
      </c>
      <c r="E2120" s="123">
        <v>383</v>
      </c>
      <c r="F2120" s="123">
        <v>42</v>
      </c>
      <c r="G2120" s="123">
        <v>3574</v>
      </c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</row>
    <row r="2121" spans="1:31" ht="14.4">
      <c r="A2121" s="111">
        <v>44575</v>
      </c>
      <c r="B2121" s="13">
        <v>1034</v>
      </c>
      <c r="C2121" s="13">
        <v>1096</v>
      </c>
      <c r="D2121" s="123">
        <v>910</v>
      </c>
      <c r="E2121" s="123">
        <v>391</v>
      </c>
      <c r="F2121" s="123">
        <v>43</v>
      </c>
      <c r="G2121" s="123">
        <v>3474</v>
      </c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</row>
    <row r="2122" spans="1:31" ht="14.4">
      <c r="A2122" s="111">
        <v>44576</v>
      </c>
      <c r="B2122" s="13">
        <v>1018</v>
      </c>
      <c r="C2122" s="13">
        <v>1122</v>
      </c>
      <c r="D2122" s="123">
        <v>872</v>
      </c>
      <c r="E2122" s="123">
        <v>388</v>
      </c>
      <c r="F2122" s="123">
        <v>43</v>
      </c>
      <c r="G2122" s="123">
        <v>3443</v>
      </c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</row>
    <row r="2123" spans="1:31" ht="14.4">
      <c r="A2123" s="111">
        <v>44577</v>
      </c>
      <c r="B2123" s="13">
        <v>993</v>
      </c>
      <c r="C2123" s="13">
        <v>1142</v>
      </c>
      <c r="D2123" s="123">
        <v>845</v>
      </c>
      <c r="E2123" s="123">
        <v>384</v>
      </c>
      <c r="F2123" s="123">
        <v>43</v>
      </c>
      <c r="G2123" s="123">
        <v>3407</v>
      </c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</row>
    <row r="2124" spans="1:31" ht="14.4">
      <c r="A2124" s="111">
        <v>44578</v>
      </c>
      <c r="B2124" s="13">
        <v>1052</v>
      </c>
      <c r="C2124" s="13">
        <v>1196</v>
      </c>
      <c r="D2124" s="123">
        <v>937</v>
      </c>
      <c r="E2124" s="123">
        <v>396</v>
      </c>
      <c r="F2124" s="123">
        <v>45</v>
      </c>
      <c r="G2124" s="123">
        <v>3624</v>
      </c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</row>
    <row r="2125" spans="1:31" ht="14.4">
      <c r="A2125" s="111">
        <v>44579</v>
      </c>
      <c r="B2125" s="113">
        <v>1072</v>
      </c>
      <c r="C2125" s="113">
        <v>1224</v>
      </c>
      <c r="D2125" s="11">
        <v>963</v>
      </c>
      <c r="E2125" s="11">
        <v>409</v>
      </c>
      <c r="F2125" s="11">
        <v>45</v>
      </c>
      <c r="G2125" s="11">
        <v>3713</v>
      </c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</row>
    <row r="2126" spans="1:31" ht="14.4">
      <c r="A2126" s="111">
        <v>44580</v>
      </c>
      <c r="B2126" s="13">
        <v>1083</v>
      </c>
      <c r="C2126" s="13">
        <v>1231</v>
      </c>
      <c r="D2126" s="123">
        <v>981</v>
      </c>
      <c r="E2126" s="123">
        <v>414</v>
      </c>
      <c r="F2126" s="123">
        <v>46</v>
      </c>
      <c r="G2126" s="123">
        <v>3755</v>
      </c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</row>
    <row r="2127" spans="1:31" ht="14.4">
      <c r="A2127" s="111">
        <v>44581</v>
      </c>
      <c r="B2127" s="13">
        <v>1081</v>
      </c>
      <c r="C2127" s="13">
        <v>1246</v>
      </c>
      <c r="D2127" s="123">
        <v>995</v>
      </c>
      <c r="E2127" s="123">
        <v>421</v>
      </c>
      <c r="F2127" s="123">
        <v>46</v>
      </c>
      <c r="G2127" s="123">
        <v>3789</v>
      </c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</row>
    <row r="2128" spans="1:31" ht="14.4">
      <c r="A2128" s="111">
        <v>44582</v>
      </c>
      <c r="B2128" s="113">
        <v>1082</v>
      </c>
      <c r="C2128" s="113">
        <v>1256</v>
      </c>
      <c r="D2128" s="11">
        <v>1012</v>
      </c>
      <c r="E2128" s="11">
        <v>415</v>
      </c>
      <c r="F2128" s="11">
        <v>46</v>
      </c>
      <c r="G2128" s="11">
        <v>3812</v>
      </c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</row>
    <row r="2129" spans="1:31" ht="14.4">
      <c r="A2129" s="111">
        <v>44583</v>
      </c>
      <c r="B2129" s="13">
        <v>996</v>
      </c>
      <c r="C2129" s="13">
        <v>1219</v>
      </c>
      <c r="D2129" s="123">
        <v>1016</v>
      </c>
      <c r="E2129" s="123">
        <v>408</v>
      </c>
      <c r="F2129" s="123">
        <v>46</v>
      </c>
      <c r="G2129" s="123">
        <v>3686</v>
      </c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</row>
    <row r="2130" spans="1:31" ht="14.4">
      <c r="A2130" s="111">
        <v>44584</v>
      </c>
      <c r="B2130" s="13">
        <v>956</v>
      </c>
      <c r="C2130" s="13">
        <v>1188</v>
      </c>
      <c r="D2130" s="123">
        <v>958</v>
      </c>
      <c r="E2130" s="123">
        <v>390</v>
      </c>
      <c r="F2130" s="123">
        <v>46</v>
      </c>
      <c r="G2130" s="123">
        <v>3537</v>
      </c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</row>
    <row r="2131" spans="1:31" ht="14.4">
      <c r="A2131" s="111">
        <v>44585</v>
      </c>
      <c r="B2131" s="13">
        <v>1030</v>
      </c>
      <c r="C2131" s="13">
        <v>1237</v>
      </c>
      <c r="D2131" s="123">
        <v>1022</v>
      </c>
      <c r="E2131" s="123">
        <v>398</v>
      </c>
      <c r="F2131" s="123">
        <v>47</v>
      </c>
      <c r="G2131" s="123">
        <v>3734</v>
      </c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</row>
    <row r="2132" spans="1:31" ht="14.4">
      <c r="A2132" s="111">
        <v>44586</v>
      </c>
      <c r="B2132" s="113">
        <v>1066</v>
      </c>
      <c r="C2132" s="113">
        <v>1251</v>
      </c>
      <c r="D2132" s="11">
        <v>1031</v>
      </c>
      <c r="E2132" s="11">
        <v>399</v>
      </c>
      <c r="F2132" s="11">
        <v>47</v>
      </c>
      <c r="G2132" s="11">
        <v>3794</v>
      </c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</row>
    <row r="2133" spans="1:31" ht="14.4">
      <c r="A2133" s="111">
        <v>44587</v>
      </c>
      <c r="B2133" s="113">
        <v>1019</v>
      </c>
      <c r="C2133" s="113">
        <v>1185</v>
      </c>
      <c r="D2133" s="11">
        <v>978</v>
      </c>
      <c r="E2133" s="11">
        <v>391</v>
      </c>
      <c r="F2133" s="11">
        <v>45</v>
      </c>
      <c r="G2133" s="11">
        <v>3619</v>
      </c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</row>
    <row r="2134" spans="1:31" ht="14.4">
      <c r="A2134" s="111">
        <v>44588</v>
      </c>
      <c r="B2134" s="113">
        <v>1045</v>
      </c>
      <c r="C2134" s="113">
        <v>1249</v>
      </c>
      <c r="D2134" s="11">
        <v>1001</v>
      </c>
      <c r="E2134" s="11">
        <v>398</v>
      </c>
      <c r="F2134" s="11">
        <v>46</v>
      </c>
      <c r="G2134" s="11">
        <v>3739</v>
      </c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</row>
    <row r="2135" spans="1:31" ht="14.4">
      <c r="A2135" s="111">
        <v>44589</v>
      </c>
      <c r="B2135" s="113">
        <v>1075</v>
      </c>
      <c r="C2135" s="113">
        <v>1282</v>
      </c>
      <c r="D2135" s="11">
        <v>1018</v>
      </c>
      <c r="E2135" s="11">
        <v>413</v>
      </c>
      <c r="F2135" s="11">
        <v>47</v>
      </c>
      <c r="G2135" s="11">
        <v>3834</v>
      </c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</row>
    <row r="2136" spans="1:31" ht="14.4">
      <c r="A2136" s="111">
        <v>44590</v>
      </c>
      <c r="B2136" s="113">
        <v>1059</v>
      </c>
      <c r="C2136" s="113">
        <v>1281</v>
      </c>
      <c r="D2136" s="11">
        <v>1019</v>
      </c>
      <c r="E2136" s="11">
        <v>411</v>
      </c>
      <c r="F2136" s="11">
        <v>47</v>
      </c>
      <c r="G2136" s="11">
        <v>3817</v>
      </c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</row>
    <row r="2137" spans="1:31" ht="14.4">
      <c r="A2137" s="111">
        <v>44591</v>
      </c>
      <c r="B2137" s="13">
        <v>1024</v>
      </c>
      <c r="C2137" s="13">
        <v>1272</v>
      </c>
      <c r="D2137" s="123">
        <v>978</v>
      </c>
      <c r="E2137" s="123">
        <v>403</v>
      </c>
      <c r="F2137" s="123">
        <v>46</v>
      </c>
      <c r="G2137" s="123">
        <v>3723</v>
      </c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</row>
    <row r="2138" spans="1:31" ht="14.4">
      <c r="A2138" s="111">
        <v>44592</v>
      </c>
      <c r="B2138" s="113">
        <v>1059</v>
      </c>
      <c r="C2138" s="113">
        <v>1298</v>
      </c>
      <c r="D2138" s="11">
        <v>1034</v>
      </c>
      <c r="E2138" s="11">
        <v>416</v>
      </c>
      <c r="F2138" s="11">
        <v>48</v>
      </c>
      <c r="G2138" s="11">
        <v>3855</v>
      </c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</row>
    <row r="2139" spans="1:31" ht="14.4">
      <c r="A2139" s="111">
        <v>44593</v>
      </c>
      <c r="B2139" s="113">
        <v>1058</v>
      </c>
      <c r="C2139" s="113">
        <v>1309</v>
      </c>
      <c r="D2139" s="11">
        <v>1051</v>
      </c>
      <c r="E2139" s="11">
        <v>412</v>
      </c>
      <c r="F2139" s="11">
        <v>47</v>
      </c>
      <c r="G2139" s="11">
        <v>3877</v>
      </c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</row>
    <row r="2140" spans="1:31" ht="14.4">
      <c r="A2140" s="111">
        <v>44594</v>
      </c>
      <c r="B2140" s="113">
        <v>1076</v>
      </c>
      <c r="C2140" s="113">
        <v>1317</v>
      </c>
      <c r="D2140" s="11">
        <v>1058</v>
      </c>
      <c r="E2140" s="11">
        <v>408</v>
      </c>
      <c r="F2140" s="11">
        <v>46</v>
      </c>
      <c r="G2140" s="11">
        <v>3904</v>
      </c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</row>
    <row r="2141" spans="1:31" ht="14.4">
      <c r="A2141" s="111">
        <v>44595</v>
      </c>
      <c r="B2141" s="113">
        <v>1029</v>
      </c>
      <c r="C2141" s="113">
        <v>1316</v>
      </c>
      <c r="D2141" s="11">
        <v>1035</v>
      </c>
      <c r="E2141" s="11">
        <v>410</v>
      </c>
      <c r="F2141" s="11">
        <v>48</v>
      </c>
      <c r="G2141" s="11">
        <v>3837</v>
      </c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</row>
    <row r="2142" spans="1:31" ht="14.4">
      <c r="A2142" s="111">
        <v>44596</v>
      </c>
      <c r="B2142" s="113">
        <v>1062</v>
      </c>
      <c r="C2142" s="113">
        <v>1327</v>
      </c>
      <c r="D2142" s="11">
        <v>1034</v>
      </c>
      <c r="E2142" s="11">
        <v>360</v>
      </c>
      <c r="F2142" s="11">
        <v>44</v>
      </c>
      <c r="G2142" s="11">
        <v>3827</v>
      </c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</row>
    <row r="2143" spans="1:31" ht="14.4">
      <c r="A2143" s="111">
        <v>44597</v>
      </c>
      <c r="B2143" s="13">
        <v>1059</v>
      </c>
      <c r="C2143" s="13">
        <v>1313</v>
      </c>
      <c r="D2143" s="123">
        <v>1060</v>
      </c>
      <c r="E2143" s="123">
        <v>386</v>
      </c>
      <c r="F2143" s="123">
        <v>41</v>
      </c>
      <c r="G2143" s="123">
        <v>3860</v>
      </c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</row>
    <row r="2144" spans="1:31" ht="14.4">
      <c r="A2144" s="111">
        <v>44598</v>
      </c>
      <c r="B2144" s="113">
        <v>1017</v>
      </c>
      <c r="C2144" s="113">
        <v>1290</v>
      </c>
      <c r="D2144" s="11">
        <v>1005</v>
      </c>
      <c r="E2144" s="11">
        <v>392</v>
      </c>
      <c r="F2144" s="11">
        <v>44</v>
      </c>
      <c r="G2144" s="11">
        <v>3748</v>
      </c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</row>
    <row r="2145" spans="1:31" ht="14.4">
      <c r="A2145" s="111">
        <v>44599</v>
      </c>
      <c r="B2145" s="13">
        <v>1043</v>
      </c>
      <c r="C2145" s="13">
        <v>1324</v>
      </c>
      <c r="D2145" s="123">
        <v>1059</v>
      </c>
      <c r="E2145" s="123">
        <v>402</v>
      </c>
      <c r="F2145" s="123">
        <v>47</v>
      </c>
      <c r="G2145" s="123">
        <v>3875</v>
      </c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</row>
    <row r="2146" spans="1:31" ht="14.4">
      <c r="A2146" s="111">
        <v>44600</v>
      </c>
      <c r="B2146" s="113">
        <v>1052</v>
      </c>
      <c r="C2146" s="113">
        <v>1347</v>
      </c>
      <c r="D2146" s="11">
        <v>1082</v>
      </c>
      <c r="E2146" s="11">
        <v>408</v>
      </c>
      <c r="F2146" s="11">
        <v>48</v>
      </c>
      <c r="G2146" s="11">
        <v>3936</v>
      </c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</row>
    <row r="2147" spans="1:31" ht="14.4">
      <c r="A2147" s="111">
        <v>44601</v>
      </c>
      <c r="B2147" s="13">
        <v>1027</v>
      </c>
      <c r="C2147" s="13">
        <v>1328</v>
      </c>
      <c r="D2147" s="123">
        <v>1086</v>
      </c>
      <c r="E2147" s="123">
        <v>411</v>
      </c>
      <c r="F2147" s="123">
        <v>48</v>
      </c>
      <c r="G2147" s="123">
        <v>3900</v>
      </c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</row>
    <row r="2148" spans="1:31" ht="14.4">
      <c r="A2148" s="111">
        <v>44602</v>
      </c>
      <c r="B2148" s="13">
        <v>1030</v>
      </c>
      <c r="C2148" s="13">
        <v>1321</v>
      </c>
      <c r="D2148" s="123">
        <v>1085</v>
      </c>
      <c r="E2148" s="123">
        <v>406</v>
      </c>
      <c r="F2148" s="123">
        <v>48</v>
      </c>
      <c r="G2148" s="123">
        <v>3890</v>
      </c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</row>
    <row r="2149" spans="1:31" ht="14.4">
      <c r="A2149" s="111">
        <v>44603</v>
      </c>
      <c r="B2149" s="13">
        <v>1042</v>
      </c>
      <c r="C2149" s="13">
        <v>1323</v>
      </c>
      <c r="D2149" s="123">
        <v>1072</v>
      </c>
      <c r="E2149" s="123">
        <v>409</v>
      </c>
      <c r="F2149" s="123">
        <v>47</v>
      </c>
      <c r="G2149" s="123">
        <v>3893</v>
      </c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</row>
    <row r="2150" spans="1:31" ht="14.4">
      <c r="A2150" s="111">
        <v>44604</v>
      </c>
      <c r="B2150" s="13">
        <v>1032</v>
      </c>
      <c r="C2150" s="13">
        <v>1327</v>
      </c>
      <c r="D2150" s="123">
        <v>1054</v>
      </c>
      <c r="E2150" s="123">
        <v>407</v>
      </c>
      <c r="F2150" s="123">
        <v>46</v>
      </c>
      <c r="G2150" s="123">
        <v>3866</v>
      </c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</row>
    <row r="2151" spans="1:31" ht="14.4">
      <c r="A2151" s="111">
        <v>44605</v>
      </c>
      <c r="B2151" s="13">
        <v>998</v>
      </c>
      <c r="C2151" s="13">
        <v>1308</v>
      </c>
      <c r="D2151" s="123">
        <v>1012</v>
      </c>
      <c r="E2151" s="123">
        <v>401</v>
      </c>
      <c r="F2151" s="123">
        <v>45</v>
      </c>
      <c r="G2151" s="123">
        <v>3765</v>
      </c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</row>
    <row r="2152" spans="1:31" ht="14.4">
      <c r="A2152" s="111">
        <v>44606</v>
      </c>
      <c r="B2152" s="13">
        <v>1036</v>
      </c>
      <c r="C2152" s="13">
        <v>1328</v>
      </c>
      <c r="D2152" s="123">
        <v>1057</v>
      </c>
      <c r="E2152" s="123">
        <v>407</v>
      </c>
      <c r="F2152" s="123">
        <v>46</v>
      </c>
      <c r="G2152" s="123">
        <v>3875</v>
      </c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</row>
    <row r="2153" spans="1:31" ht="14.4">
      <c r="A2153" s="111">
        <v>44607</v>
      </c>
      <c r="B2153" s="13">
        <v>1049</v>
      </c>
      <c r="C2153" s="13">
        <v>1346</v>
      </c>
      <c r="D2153" s="123">
        <v>1072</v>
      </c>
      <c r="E2153" s="123">
        <v>408</v>
      </c>
      <c r="F2153" s="123">
        <v>47</v>
      </c>
      <c r="G2153" s="123">
        <v>3922</v>
      </c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</row>
    <row r="2154" spans="1:31" ht="14.4">
      <c r="A2154" s="111">
        <v>44608</v>
      </c>
      <c r="B2154" s="113">
        <v>1070</v>
      </c>
      <c r="C2154" s="113">
        <v>1345</v>
      </c>
      <c r="D2154" s="11">
        <v>1091</v>
      </c>
      <c r="E2154" s="11">
        <v>412</v>
      </c>
      <c r="F2154" s="11">
        <v>47</v>
      </c>
      <c r="G2154" s="11">
        <v>3964</v>
      </c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</row>
    <row r="2155" spans="1:31" ht="14.4">
      <c r="A2155" s="111">
        <v>44609</v>
      </c>
      <c r="B2155" s="113">
        <v>1050</v>
      </c>
      <c r="C2155" s="113">
        <v>1341</v>
      </c>
      <c r="D2155" s="11">
        <v>1089</v>
      </c>
      <c r="E2155" s="11">
        <v>419</v>
      </c>
      <c r="F2155" s="11">
        <v>47</v>
      </c>
      <c r="G2155" s="11">
        <v>3945</v>
      </c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</row>
    <row r="2156" spans="1:31" ht="14.4">
      <c r="A2156" s="111">
        <v>44610</v>
      </c>
      <c r="B2156" s="13">
        <v>1065</v>
      </c>
      <c r="C2156" s="13">
        <v>1347</v>
      </c>
      <c r="D2156" s="123">
        <v>1103</v>
      </c>
      <c r="E2156" s="123">
        <v>413</v>
      </c>
      <c r="F2156" s="123">
        <v>47</v>
      </c>
      <c r="G2156" s="123">
        <v>3975</v>
      </c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</row>
    <row r="2157" spans="1:31" ht="14.4">
      <c r="A2157" s="111">
        <v>44611</v>
      </c>
      <c r="B2157" s="113">
        <v>1059</v>
      </c>
      <c r="C2157" s="113">
        <v>1345</v>
      </c>
      <c r="D2157" s="11">
        <v>1081</v>
      </c>
      <c r="E2157" s="11">
        <v>417</v>
      </c>
      <c r="F2157" s="11">
        <v>47</v>
      </c>
      <c r="G2157" s="11">
        <v>3948</v>
      </c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</row>
    <row r="2158" spans="1:31" ht="14.4">
      <c r="A2158" s="111">
        <v>44612</v>
      </c>
      <c r="B2158" s="13">
        <v>998</v>
      </c>
      <c r="C2158" s="13">
        <v>1309</v>
      </c>
      <c r="D2158" s="123">
        <v>1049</v>
      </c>
      <c r="E2158" s="123">
        <v>402</v>
      </c>
      <c r="F2158" s="123">
        <v>43</v>
      </c>
      <c r="G2158" s="123">
        <v>3802</v>
      </c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</row>
    <row r="2159" spans="1:31" ht="14.4">
      <c r="A2159" s="111">
        <v>44613</v>
      </c>
      <c r="B2159" s="113">
        <v>1039</v>
      </c>
      <c r="C2159" s="113">
        <v>1337</v>
      </c>
      <c r="D2159" s="11">
        <v>1112</v>
      </c>
      <c r="E2159" s="11">
        <v>405</v>
      </c>
      <c r="F2159" s="11">
        <v>43</v>
      </c>
      <c r="G2159" s="11">
        <v>3936</v>
      </c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</row>
    <row r="2160" spans="1:31" ht="14.4">
      <c r="A2160" s="111">
        <v>44614</v>
      </c>
      <c r="B2160" s="113">
        <v>1027</v>
      </c>
      <c r="C2160" s="113">
        <v>1365</v>
      </c>
      <c r="D2160" s="11">
        <v>1139</v>
      </c>
      <c r="E2160" s="11">
        <v>425</v>
      </c>
      <c r="F2160" s="11">
        <v>47</v>
      </c>
      <c r="G2160" s="11">
        <v>4003</v>
      </c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</row>
    <row r="2161" spans="1:31" ht="14.4">
      <c r="A2161" s="111">
        <v>44615</v>
      </c>
      <c r="B2161" s="113">
        <v>1014</v>
      </c>
      <c r="C2161" s="113">
        <v>1364</v>
      </c>
      <c r="D2161" s="11">
        <v>1147</v>
      </c>
      <c r="E2161" s="11">
        <v>425</v>
      </c>
      <c r="F2161" s="11">
        <v>47</v>
      </c>
      <c r="G2161" s="11">
        <v>3997</v>
      </c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</row>
    <row r="2162" spans="1:31" ht="14.4">
      <c r="A2162" s="111">
        <v>44616</v>
      </c>
      <c r="B2162" s="113">
        <v>1047</v>
      </c>
      <c r="C2162" s="113">
        <v>1375</v>
      </c>
      <c r="D2162" s="11">
        <v>1159</v>
      </c>
      <c r="E2162" s="11">
        <v>412</v>
      </c>
      <c r="F2162" s="11">
        <v>47</v>
      </c>
      <c r="G2162" s="11">
        <v>4041</v>
      </c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</row>
    <row r="2163" spans="1:31" ht="14.4">
      <c r="A2163" s="111">
        <v>44617</v>
      </c>
      <c r="B2163" s="113">
        <v>1058</v>
      </c>
      <c r="C2163" s="113">
        <v>1381</v>
      </c>
      <c r="D2163" s="11">
        <v>1159</v>
      </c>
      <c r="E2163" s="11">
        <v>400</v>
      </c>
      <c r="F2163" s="11">
        <v>43</v>
      </c>
      <c r="G2163" s="11">
        <v>4042</v>
      </c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</row>
    <row r="2164" spans="1:31" ht="14.4">
      <c r="A2164" s="111">
        <v>44618</v>
      </c>
      <c r="B2164" s="13">
        <v>977</v>
      </c>
      <c r="C2164" s="13">
        <v>1378</v>
      </c>
      <c r="D2164" s="123">
        <v>1155</v>
      </c>
      <c r="E2164" s="123">
        <v>409</v>
      </c>
      <c r="F2164" s="123">
        <v>43</v>
      </c>
      <c r="G2164" s="123">
        <v>3961</v>
      </c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</row>
    <row r="2165" spans="1:31" ht="14.4">
      <c r="A2165" s="111">
        <v>44619</v>
      </c>
      <c r="B2165" s="13">
        <v>981</v>
      </c>
      <c r="C2165" s="13">
        <v>1343</v>
      </c>
      <c r="D2165" s="123">
        <v>1102</v>
      </c>
      <c r="E2165" s="123">
        <v>401</v>
      </c>
      <c r="F2165" s="123">
        <v>43</v>
      </c>
      <c r="G2165" s="123">
        <v>3869</v>
      </c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</row>
    <row r="2166" spans="1:31" ht="14.4">
      <c r="A2166" s="111">
        <v>44620</v>
      </c>
      <c r="B2166" s="13">
        <v>1019</v>
      </c>
      <c r="C2166" s="13">
        <v>1376</v>
      </c>
      <c r="D2166" s="123">
        <v>1151</v>
      </c>
      <c r="E2166" s="123">
        <v>411</v>
      </c>
      <c r="F2166" s="123">
        <v>45</v>
      </c>
      <c r="G2166" s="123">
        <v>4003</v>
      </c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</row>
    <row r="2167" spans="1:31" ht="14.4">
      <c r="A2167" s="111">
        <v>44621</v>
      </c>
      <c r="B2167" s="13">
        <v>1031</v>
      </c>
      <c r="C2167" s="13">
        <v>1353</v>
      </c>
      <c r="D2167" s="123">
        <v>1164</v>
      </c>
      <c r="E2167" s="123">
        <v>415</v>
      </c>
      <c r="F2167" s="123">
        <v>45</v>
      </c>
      <c r="G2167" s="123">
        <v>4008</v>
      </c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</row>
    <row r="2168" spans="1:31" ht="14.4">
      <c r="A2168" s="111">
        <v>44622</v>
      </c>
      <c r="B2168" s="13">
        <v>1033</v>
      </c>
      <c r="C2168" s="13">
        <v>1368</v>
      </c>
      <c r="D2168" s="123">
        <v>1147</v>
      </c>
      <c r="E2168" s="123">
        <v>419</v>
      </c>
      <c r="F2168" s="123">
        <v>46</v>
      </c>
      <c r="G2168" s="123">
        <v>4014</v>
      </c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</row>
    <row r="2169" spans="1:31" ht="14.4">
      <c r="A2169" s="111">
        <v>44623</v>
      </c>
      <c r="B2169" s="13">
        <v>1046</v>
      </c>
      <c r="C2169" s="13">
        <v>1384</v>
      </c>
      <c r="D2169" s="123">
        <v>1156</v>
      </c>
      <c r="E2169" s="123">
        <v>419</v>
      </c>
      <c r="F2169" s="123">
        <v>46</v>
      </c>
      <c r="G2169" s="123">
        <v>4051</v>
      </c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</row>
    <row r="2170" spans="1:31" ht="14.4">
      <c r="A2170" s="111">
        <v>44624</v>
      </c>
      <c r="B2170" s="13">
        <v>1053</v>
      </c>
      <c r="C2170" s="13">
        <v>1383</v>
      </c>
      <c r="D2170" s="123">
        <v>1175</v>
      </c>
      <c r="E2170" s="123">
        <v>422</v>
      </c>
      <c r="F2170" s="123">
        <v>46</v>
      </c>
      <c r="G2170" s="123">
        <v>4080</v>
      </c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</row>
    <row r="2171" spans="1:31" ht="14.4">
      <c r="A2171" s="111">
        <v>44625</v>
      </c>
      <c r="B2171" s="13">
        <v>1043</v>
      </c>
      <c r="C2171" s="13">
        <v>1384</v>
      </c>
      <c r="D2171" s="123">
        <v>1172</v>
      </c>
      <c r="E2171" s="123">
        <v>426</v>
      </c>
      <c r="F2171" s="123">
        <v>46</v>
      </c>
      <c r="G2171" s="123">
        <v>4072</v>
      </c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</row>
    <row r="2172" spans="1:31" ht="14.4">
      <c r="A2172" s="111">
        <v>44626</v>
      </c>
      <c r="B2172" s="13">
        <v>1015</v>
      </c>
      <c r="C2172" s="13">
        <v>1357</v>
      </c>
      <c r="D2172" s="123">
        <v>1116</v>
      </c>
      <c r="E2172" s="123">
        <v>424</v>
      </c>
      <c r="F2172" s="123">
        <v>44</v>
      </c>
      <c r="G2172" s="123">
        <v>3955</v>
      </c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</row>
    <row r="2173" spans="1:31" ht="14.4">
      <c r="A2173" s="111">
        <v>44627</v>
      </c>
      <c r="B2173" s="13">
        <v>1036</v>
      </c>
      <c r="C2173" s="13">
        <v>1392</v>
      </c>
      <c r="D2173" s="123">
        <v>1154</v>
      </c>
      <c r="E2173" s="123">
        <v>428</v>
      </c>
      <c r="F2173" s="123">
        <v>46</v>
      </c>
      <c r="G2173" s="123">
        <v>4056</v>
      </c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</row>
    <row r="2174" spans="1:31" ht="14.4">
      <c r="A2174" s="111">
        <v>44628</v>
      </c>
      <c r="B2174" s="13">
        <v>1065</v>
      </c>
      <c r="C2174" s="13">
        <v>1392</v>
      </c>
      <c r="D2174" s="123">
        <v>1169</v>
      </c>
      <c r="E2174" s="123">
        <v>433</v>
      </c>
      <c r="F2174" s="123">
        <v>46</v>
      </c>
      <c r="G2174" s="123">
        <v>4105</v>
      </c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</row>
    <row r="2175" spans="1:31" ht="14.4">
      <c r="A2175" s="111">
        <v>44629</v>
      </c>
      <c r="B2175" s="13">
        <v>1070</v>
      </c>
      <c r="C2175" s="13">
        <v>1377</v>
      </c>
      <c r="D2175" s="123">
        <v>1190</v>
      </c>
      <c r="E2175" s="123">
        <v>433</v>
      </c>
      <c r="F2175" s="123">
        <v>48</v>
      </c>
      <c r="G2175" s="123">
        <v>4118</v>
      </c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</row>
    <row r="2176" spans="1:31" ht="14.4">
      <c r="A2176" s="111">
        <v>44630</v>
      </c>
      <c r="B2176" s="13">
        <v>1073</v>
      </c>
      <c r="C2176" s="13">
        <v>1367</v>
      </c>
      <c r="D2176" s="123">
        <v>1204</v>
      </c>
      <c r="E2176" s="123">
        <v>441</v>
      </c>
      <c r="F2176" s="123">
        <v>49</v>
      </c>
      <c r="G2176" s="123">
        <v>4133</v>
      </c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</row>
    <row r="2177" spans="1:31" ht="14.4">
      <c r="A2177" s="111">
        <v>44631</v>
      </c>
      <c r="B2177" s="13">
        <v>1080</v>
      </c>
      <c r="C2177" s="13">
        <v>1394</v>
      </c>
      <c r="D2177" s="123">
        <v>1206</v>
      </c>
      <c r="E2177" s="123">
        <v>446</v>
      </c>
      <c r="F2177" s="123">
        <v>48</v>
      </c>
      <c r="G2177" s="123">
        <v>4174</v>
      </c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</row>
    <row r="2178" spans="1:31" ht="14.4">
      <c r="A2178" s="111">
        <v>44632</v>
      </c>
      <c r="B2178" s="13">
        <v>1078</v>
      </c>
      <c r="C2178" s="13">
        <v>1383</v>
      </c>
      <c r="D2178" s="123">
        <v>1190</v>
      </c>
      <c r="E2178" s="123">
        <v>452</v>
      </c>
      <c r="F2178" s="123">
        <v>48</v>
      </c>
      <c r="G2178" s="123">
        <v>4151</v>
      </c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</row>
    <row r="2179" spans="1:31" ht="14.4">
      <c r="A2179" s="111">
        <v>44633</v>
      </c>
      <c r="B2179" s="13">
        <v>1054</v>
      </c>
      <c r="C2179" s="13">
        <v>1368</v>
      </c>
      <c r="D2179" s="123">
        <v>1136</v>
      </c>
      <c r="E2179" s="123">
        <v>448</v>
      </c>
      <c r="F2179" s="123">
        <v>47</v>
      </c>
      <c r="G2179" s="123">
        <v>4053</v>
      </c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</row>
    <row r="2180" spans="1:31" ht="14.4">
      <c r="A2180" s="111">
        <v>44634</v>
      </c>
      <c r="B2180" s="13">
        <v>1103</v>
      </c>
      <c r="C2180" s="13">
        <v>1407</v>
      </c>
      <c r="D2180" s="123">
        <v>1196</v>
      </c>
      <c r="E2180" s="123">
        <v>463</v>
      </c>
      <c r="F2180" s="123">
        <v>50</v>
      </c>
      <c r="G2180" s="123">
        <v>4220</v>
      </c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</row>
    <row r="2181" spans="1:31" ht="14.4">
      <c r="A2181" s="111">
        <v>44635</v>
      </c>
      <c r="B2181" s="13">
        <v>1134</v>
      </c>
      <c r="C2181" s="13">
        <v>1445</v>
      </c>
      <c r="D2181" s="123">
        <v>1209</v>
      </c>
      <c r="E2181" s="123">
        <v>462</v>
      </c>
      <c r="F2181" s="123">
        <v>50</v>
      </c>
      <c r="G2181" s="123">
        <v>4299</v>
      </c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</row>
    <row r="2182" spans="1:31" ht="14.4">
      <c r="A2182" s="111">
        <v>44636</v>
      </c>
      <c r="B2182" s="13">
        <v>1144</v>
      </c>
      <c r="C2182" s="13">
        <v>1458</v>
      </c>
      <c r="D2182" s="123">
        <v>1222</v>
      </c>
      <c r="E2182" s="123">
        <v>479</v>
      </c>
      <c r="F2182" s="123">
        <v>51</v>
      </c>
      <c r="G2182" s="123">
        <v>4353</v>
      </c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</row>
    <row r="2183" spans="1:31" ht="14.4">
      <c r="A2183" s="111">
        <v>44637</v>
      </c>
      <c r="B2183" s="13">
        <v>1137</v>
      </c>
      <c r="C2183" s="13">
        <v>1447</v>
      </c>
      <c r="D2183" s="123">
        <v>1234</v>
      </c>
      <c r="E2183" s="123">
        <v>489</v>
      </c>
      <c r="F2183" s="123">
        <v>51</v>
      </c>
      <c r="G2183" s="123">
        <v>4358</v>
      </c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</row>
    <row r="2184" spans="1:31" ht="14.4">
      <c r="A2184" s="111">
        <v>44638</v>
      </c>
      <c r="B2184" s="13">
        <v>1054</v>
      </c>
      <c r="C2184" s="13">
        <v>1268</v>
      </c>
      <c r="D2184" s="123">
        <v>1210</v>
      </c>
      <c r="E2184" s="123">
        <v>465</v>
      </c>
      <c r="F2184" s="123">
        <v>49</v>
      </c>
      <c r="G2184" s="123">
        <v>4046</v>
      </c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</row>
    <row r="2185" spans="1:31" ht="14.4">
      <c r="A2185" s="111">
        <v>44639</v>
      </c>
      <c r="B2185" s="13">
        <v>1055</v>
      </c>
      <c r="C2185" s="13">
        <v>1353</v>
      </c>
      <c r="D2185" s="123">
        <v>1185</v>
      </c>
      <c r="E2185" s="123">
        <v>459</v>
      </c>
      <c r="F2185" s="123">
        <v>49</v>
      </c>
      <c r="G2185" s="123">
        <v>4100</v>
      </c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</row>
    <row r="2186" spans="1:31" ht="14.4">
      <c r="A2186" s="111">
        <v>44640</v>
      </c>
      <c r="B2186" s="13">
        <v>1103</v>
      </c>
      <c r="C2186" s="13">
        <v>1401</v>
      </c>
      <c r="D2186" s="123">
        <v>1123</v>
      </c>
      <c r="E2186" s="123">
        <v>477</v>
      </c>
      <c r="F2186" s="123">
        <v>49</v>
      </c>
      <c r="G2186" s="123">
        <v>4152</v>
      </c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</row>
    <row r="2187" spans="1:31" ht="14.4">
      <c r="A2187" s="111">
        <v>44641</v>
      </c>
      <c r="B2187" s="13">
        <v>1146</v>
      </c>
      <c r="C2187" s="13">
        <v>1434</v>
      </c>
      <c r="D2187" s="123">
        <v>1186</v>
      </c>
      <c r="E2187" s="123">
        <v>502</v>
      </c>
      <c r="F2187" s="123">
        <v>52</v>
      </c>
      <c r="G2187" s="123">
        <v>4320</v>
      </c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</row>
    <row r="2188" spans="1:31" ht="14.4">
      <c r="A2188" s="111">
        <v>44642</v>
      </c>
      <c r="B2188" s="13">
        <v>1143</v>
      </c>
      <c r="C2188" s="13">
        <v>1436</v>
      </c>
      <c r="D2188" s="123">
        <v>1190</v>
      </c>
      <c r="E2188" s="123">
        <v>516</v>
      </c>
      <c r="F2188" s="123">
        <v>53</v>
      </c>
      <c r="G2188" s="123">
        <v>4338</v>
      </c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</row>
    <row r="2189" spans="1:31" ht="14.4">
      <c r="A2189" s="111">
        <v>44643</v>
      </c>
      <c r="B2189" s="13">
        <v>1134</v>
      </c>
      <c r="C2189" s="13">
        <v>1439</v>
      </c>
      <c r="D2189" s="123">
        <v>1203</v>
      </c>
      <c r="E2189" s="123">
        <v>514</v>
      </c>
      <c r="F2189" s="123">
        <v>54</v>
      </c>
      <c r="G2189" s="123">
        <v>4344</v>
      </c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</row>
    <row r="2190" spans="1:31" ht="14.4">
      <c r="A2190" s="111">
        <v>44644</v>
      </c>
      <c r="B2190" s="13">
        <v>1133</v>
      </c>
      <c r="C2190" s="13">
        <v>1438</v>
      </c>
      <c r="D2190" s="123">
        <v>1195</v>
      </c>
      <c r="E2190" s="123">
        <v>515</v>
      </c>
      <c r="F2190" s="123">
        <v>49</v>
      </c>
      <c r="G2190" s="123">
        <v>4329</v>
      </c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</row>
    <row r="2191" spans="1:31" ht="14.4">
      <c r="A2191" s="111">
        <v>44645</v>
      </c>
      <c r="B2191" s="13">
        <v>1125</v>
      </c>
      <c r="C2191" s="13">
        <v>1444</v>
      </c>
      <c r="D2191" s="123">
        <v>1186</v>
      </c>
      <c r="E2191" s="123">
        <v>513</v>
      </c>
      <c r="F2191" s="123">
        <v>44</v>
      </c>
      <c r="G2191" s="123">
        <v>4311</v>
      </c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</row>
    <row r="2192" spans="1:31" ht="14.4">
      <c r="A2192" s="111">
        <v>44646</v>
      </c>
      <c r="B2192" s="13">
        <v>1085</v>
      </c>
      <c r="C2192" s="13">
        <v>1444</v>
      </c>
      <c r="D2192" s="123">
        <v>1192</v>
      </c>
      <c r="E2192" s="123">
        <v>506</v>
      </c>
      <c r="F2192" s="123">
        <v>44</v>
      </c>
      <c r="G2192" s="123">
        <v>4270</v>
      </c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</row>
    <row r="2193" spans="1:31" ht="14.4">
      <c r="A2193" s="111">
        <v>44647</v>
      </c>
      <c r="B2193" s="13">
        <v>1092</v>
      </c>
      <c r="C2193" s="13">
        <v>1399</v>
      </c>
      <c r="D2193" s="123">
        <v>1149</v>
      </c>
      <c r="E2193" s="123">
        <v>506</v>
      </c>
      <c r="F2193" s="123">
        <v>45</v>
      </c>
      <c r="G2193" s="123">
        <v>4192</v>
      </c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</row>
    <row r="2194" spans="1:31" ht="14.4">
      <c r="A2194" s="111">
        <v>44648</v>
      </c>
      <c r="B2194" s="13">
        <v>1141</v>
      </c>
      <c r="C2194" s="13">
        <v>1434</v>
      </c>
      <c r="D2194" s="123">
        <v>1195</v>
      </c>
      <c r="E2194" s="123">
        <v>514</v>
      </c>
      <c r="F2194" s="123">
        <v>46</v>
      </c>
      <c r="G2194" s="123">
        <v>4330</v>
      </c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</row>
    <row r="2195" spans="1:31" ht="14.4">
      <c r="A2195" s="111">
        <v>44649</v>
      </c>
      <c r="B2195" s="13">
        <v>1164</v>
      </c>
      <c r="C2195" s="13">
        <v>1462</v>
      </c>
      <c r="D2195" s="123">
        <v>1234</v>
      </c>
      <c r="E2195" s="123">
        <v>523</v>
      </c>
      <c r="F2195" s="123">
        <v>47</v>
      </c>
      <c r="G2195" s="123">
        <v>4430</v>
      </c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</row>
    <row r="2196" spans="1:31" ht="14.4">
      <c r="A2196" s="111">
        <v>44650</v>
      </c>
      <c r="B2196" s="13">
        <v>1170</v>
      </c>
      <c r="C2196" s="13">
        <v>1467</v>
      </c>
      <c r="D2196" s="123">
        <v>1232</v>
      </c>
      <c r="E2196" s="123">
        <v>521</v>
      </c>
      <c r="F2196" s="123">
        <v>47</v>
      </c>
      <c r="G2196" s="123">
        <v>4437</v>
      </c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</row>
    <row r="2197" spans="1:31" ht="14.4">
      <c r="A2197" s="111">
        <v>44651</v>
      </c>
      <c r="B2197" s="13">
        <v>1178</v>
      </c>
      <c r="C2197" s="13">
        <v>1464</v>
      </c>
      <c r="D2197" s="123">
        <v>1245</v>
      </c>
      <c r="E2197" s="123">
        <v>521</v>
      </c>
      <c r="F2197" s="123">
        <v>50</v>
      </c>
      <c r="G2197" s="123">
        <v>4459</v>
      </c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</row>
    <row r="2198" spans="1:31" ht="14.4">
      <c r="A2198" s="111">
        <v>44652</v>
      </c>
      <c r="B2198" s="13">
        <v>1176</v>
      </c>
      <c r="C2198" s="13">
        <v>1444</v>
      </c>
      <c r="D2198" s="123">
        <v>1252</v>
      </c>
      <c r="E2198" s="123">
        <v>520</v>
      </c>
      <c r="F2198" s="123">
        <v>48</v>
      </c>
      <c r="G2198" s="123">
        <v>4440</v>
      </c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</row>
    <row r="2199" spans="1:31" ht="14.4">
      <c r="A2199" s="111">
        <v>44653</v>
      </c>
      <c r="B2199" s="13">
        <v>1145</v>
      </c>
      <c r="C2199" s="13">
        <v>1442</v>
      </c>
      <c r="D2199" s="123">
        <v>1209</v>
      </c>
      <c r="E2199" s="123">
        <v>534</v>
      </c>
      <c r="F2199" s="123">
        <v>47</v>
      </c>
      <c r="G2199" s="123">
        <v>4376</v>
      </c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</row>
    <row r="2200" spans="1:31" ht="14.4">
      <c r="A2200" s="111">
        <v>44654</v>
      </c>
      <c r="B2200" s="13">
        <v>1107</v>
      </c>
      <c r="C2200" s="13">
        <v>1422</v>
      </c>
      <c r="D2200" s="123">
        <v>1145</v>
      </c>
      <c r="E2200" s="123">
        <v>520</v>
      </c>
      <c r="F2200" s="123">
        <v>44</v>
      </c>
      <c r="G2200" s="123">
        <v>4238</v>
      </c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</row>
    <row r="2201" spans="1:31" ht="14.4">
      <c r="A2201" s="111">
        <v>44655</v>
      </c>
      <c r="B2201" s="13">
        <v>1152</v>
      </c>
      <c r="C2201" s="13">
        <v>1474</v>
      </c>
      <c r="D2201" s="123">
        <v>1215</v>
      </c>
      <c r="E2201" s="123">
        <v>514</v>
      </c>
      <c r="F2201" s="123">
        <v>42</v>
      </c>
      <c r="G2201" s="123">
        <v>4397</v>
      </c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</row>
    <row r="2202" spans="1:31" ht="14.4">
      <c r="A2202" s="111">
        <v>44656</v>
      </c>
      <c r="B2202" s="13">
        <v>1152</v>
      </c>
      <c r="C2202" s="13">
        <v>1500</v>
      </c>
      <c r="D2202" s="123">
        <v>1218</v>
      </c>
      <c r="E2202" s="123">
        <v>520</v>
      </c>
      <c r="F2202" s="123">
        <v>46</v>
      </c>
      <c r="G2202" s="123">
        <v>4436</v>
      </c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</row>
    <row r="2203" spans="1:31" ht="14.4">
      <c r="A2203" s="111">
        <v>44657</v>
      </c>
      <c r="B2203" s="13">
        <v>1164</v>
      </c>
      <c r="C2203" s="13">
        <v>1489</v>
      </c>
      <c r="D2203" s="123">
        <v>1200</v>
      </c>
      <c r="E2203" s="123">
        <v>528</v>
      </c>
      <c r="F2203" s="123">
        <v>47</v>
      </c>
      <c r="G2203" s="123">
        <v>4428</v>
      </c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</row>
    <row r="2204" spans="1:31" ht="14.4">
      <c r="A2204" s="111">
        <v>44658</v>
      </c>
      <c r="B2204" s="13">
        <v>1185</v>
      </c>
      <c r="C2204" s="13">
        <v>1485</v>
      </c>
      <c r="D2204" s="123">
        <v>1221</v>
      </c>
      <c r="E2204" s="123">
        <v>531</v>
      </c>
      <c r="F2204" s="123">
        <v>48</v>
      </c>
      <c r="G2204" s="123">
        <v>4471</v>
      </c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</row>
    <row r="2205" spans="1:31" ht="14.4">
      <c r="A2205" s="111">
        <v>44659</v>
      </c>
      <c r="B2205" s="13">
        <v>1213</v>
      </c>
      <c r="C2205" s="13">
        <v>1496</v>
      </c>
      <c r="D2205" s="123">
        <v>1226</v>
      </c>
      <c r="E2205" s="123">
        <v>536</v>
      </c>
      <c r="F2205" s="123">
        <v>49</v>
      </c>
      <c r="G2205" s="123">
        <v>4520</v>
      </c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</row>
    <row r="2206" spans="1:31" ht="14.4">
      <c r="A2206" s="111">
        <v>44660</v>
      </c>
      <c r="B2206" s="13">
        <v>1214</v>
      </c>
      <c r="C2206" s="13">
        <v>1502</v>
      </c>
      <c r="D2206" s="123">
        <v>1179</v>
      </c>
      <c r="E2206" s="123">
        <v>535</v>
      </c>
      <c r="F2206" s="123">
        <v>47</v>
      </c>
      <c r="G2206" s="123">
        <v>4477</v>
      </c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</row>
    <row r="2207" spans="1:31" ht="14.4">
      <c r="A2207" s="111">
        <v>44661</v>
      </c>
      <c r="B2207" s="13">
        <v>1172</v>
      </c>
      <c r="C2207" s="13">
        <v>1457</v>
      </c>
      <c r="D2207" s="123">
        <v>1110</v>
      </c>
      <c r="E2207" s="123">
        <v>520</v>
      </c>
      <c r="F2207" s="123">
        <v>42</v>
      </c>
      <c r="G2207" s="123">
        <v>4301</v>
      </c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</row>
    <row r="2208" spans="1:31" ht="14.4">
      <c r="A2208" s="111">
        <v>44662</v>
      </c>
      <c r="B2208" s="13">
        <v>1234</v>
      </c>
      <c r="C2208" s="13">
        <v>1466</v>
      </c>
      <c r="D2208" s="123">
        <v>1159</v>
      </c>
      <c r="E2208" s="123">
        <v>536</v>
      </c>
      <c r="F2208" s="123">
        <v>42</v>
      </c>
      <c r="G2208" s="123">
        <v>4437</v>
      </c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</row>
    <row r="2209" spans="1:31" ht="14.4">
      <c r="A2209" s="111">
        <v>44663</v>
      </c>
      <c r="B2209" s="13">
        <v>1244</v>
      </c>
      <c r="C2209" s="13">
        <v>1471</v>
      </c>
      <c r="D2209" s="123">
        <v>1165</v>
      </c>
      <c r="E2209" s="123">
        <v>542</v>
      </c>
      <c r="F2209" s="123">
        <v>48</v>
      </c>
      <c r="G2209" s="123">
        <v>4470</v>
      </c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</row>
    <row r="2210" spans="1:31" ht="14.4">
      <c r="A2210" s="111">
        <v>44664</v>
      </c>
      <c r="B2210" s="13">
        <v>1244</v>
      </c>
      <c r="C2210" s="13">
        <v>1468</v>
      </c>
      <c r="D2210" s="123">
        <v>1144</v>
      </c>
      <c r="E2210" s="123">
        <v>547</v>
      </c>
      <c r="F2210" s="123">
        <v>48</v>
      </c>
      <c r="G2210" s="123">
        <v>4450</v>
      </c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</row>
    <row r="2211" spans="1:31" ht="14.4">
      <c r="A2211" s="111">
        <v>44665</v>
      </c>
      <c r="B2211" s="13">
        <v>1215</v>
      </c>
      <c r="C2211" s="13">
        <v>1499</v>
      </c>
      <c r="D2211" s="123">
        <v>1067</v>
      </c>
      <c r="E2211" s="123">
        <v>553</v>
      </c>
      <c r="F2211" s="123">
        <v>40</v>
      </c>
      <c r="G2211" s="123">
        <v>4374</v>
      </c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</row>
    <row r="2212" spans="1:31" ht="14.4">
      <c r="A2212" s="111">
        <v>44666</v>
      </c>
      <c r="B2212" s="13">
        <v>1209</v>
      </c>
      <c r="C2212" s="13">
        <v>1499</v>
      </c>
      <c r="D2212" s="123">
        <v>1067</v>
      </c>
      <c r="E2212" s="123">
        <v>540</v>
      </c>
      <c r="F2212" s="123">
        <v>36</v>
      </c>
      <c r="G2212" s="123">
        <v>4350</v>
      </c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</row>
    <row r="2213" spans="1:31" ht="14.4">
      <c r="A2213" s="111">
        <v>44667</v>
      </c>
      <c r="B2213" s="13">
        <v>1233</v>
      </c>
      <c r="C2213" s="13">
        <v>1506</v>
      </c>
      <c r="D2213" s="123">
        <v>1092</v>
      </c>
      <c r="E2213" s="123">
        <v>560</v>
      </c>
      <c r="F2213" s="123">
        <v>39</v>
      </c>
      <c r="G2213" s="123">
        <v>4430</v>
      </c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</row>
    <row r="2214" spans="1:31" ht="14.4">
      <c r="A2214" s="111">
        <v>44668</v>
      </c>
      <c r="B2214" s="13">
        <v>1212</v>
      </c>
      <c r="C2214" s="13">
        <v>1466</v>
      </c>
      <c r="D2214" s="123">
        <v>1008</v>
      </c>
      <c r="E2214" s="123">
        <v>548</v>
      </c>
      <c r="F2214" s="123">
        <v>40</v>
      </c>
      <c r="G2214" s="123">
        <v>4274</v>
      </c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</row>
    <row r="2215" spans="1:31" ht="14.4">
      <c r="A2215" s="111">
        <v>44669</v>
      </c>
      <c r="B2215" s="13">
        <v>1258</v>
      </c>
      <c r="C2215" s="13">
        <v>1510</v>
      </c>
      <c r="D2215" s="123">
        <v>1063</v>
      </c>
      <c r="E2215" s="123">
        <v>553</v>
      </c>
      <c r="F2215" s="123">
        <v>40</v>
      </c>
      <c r="G2215" s="123">
        <v>4425</v>
      </c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</row>
    <row r="2216" spans="1:31" ht="14.4">
      <c r="A2216" s="111">
        <v>44670</v>
      </c>
      <c r="B2216" s="13">
        <v>1261</v>
      </c>
      <c r="C2216" s="13">
        <v>1518</v>
      </c>
      <c r="D2216" s="123">
        <v>1091</v>
      </c>
      <c r="E2216" s="123">
        <v>552</v>
      </c>
      <c r="F2216" s="123">
        <v>48</v>
      </c>
      <c r="G2216" s="123">
        <v>4469</v>
      </c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</row>
    <row r="2217" spans="1:31" ht="14.4">
      <c r="A2217" s="111">
        <v>44671</v>
      </c>
      <c r="B2217" s="13">
        <v>1272</v>
      </c>
      <c r="C2217" s="13">
        <v>1506</v>
      </c>
      <c r="D2217" s="123">
        <v>1096</v>
      </c>
      <c r="E2217" s="123">
        <v>513</v>
      </c>
      <c r="F2217" s="123">
        <v>42</v>
      </c>
      <c r="G2217" s="123">
        <v>4430</v>
      </c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</row>
    <row r="2218" spans="1:31" ht="14.4">
      <c r="A2218" s="111">
        <v>44672</v>
      </c>
      <c r="B2218" s="13">
        <v>1261</v>
      </c>
      <c r="C2218" s="13">
        <v>1478</v>
      </c>
      <c r="D2218" s="123">
        <v>1135</v>
      </c>
      <c r="E2218" s="123">
        <v>524</v>
      </c>
      <c r="F2218" s="123">
        <v>48</v>
      </c>
      <c r="G2218" s="123">
        <v>4446</v>
      </c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</row>
    <row r="2219" spans="1:31" ht="14.4">
      <c r="A2219" s="111">
        <v>44673</v>
      </c>
      <c r="B2219" s="13">
        <v>1213</v>
      </c>
      <c r="C2219" s="13">
        <v>1461</v>
      </c>
      <c r="D2219" s="123">
        <v>1128</v>
      </c>
      <c r="E2219" s="123">
        <v>531</v>
      </c>
      <c r="F2219" s="123">
        <v>47</v>
      </c>
      <c r="G2219" s="123">
        <v>4380</v>
      </c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</row>
    <row r="2220" spans="1:31" ht="14.4">
      <c r="A2220" s="111">
        <v>44674</v>
      </c>
      <c r="B2220" s="13">
        <v>1231</v>
      </c>
      <c r="C2220" s="13">
        <v>1498</v>
      </c>
      <c r="D2220" s="123">
        <v>1117</v>
      </c>
      <c r="E2220" s="123">
        <v>528</v>
      </c>
      <c r="F2220" s="123">
        <v>46</v>
      </c>
      <c r="G2220" s="123">
        <v>4420</v>
      </c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</row>
    <row r="2221" spans="1:31" ht="14.4">
      <c r="A2221" s="111">
        <v>44675</v>
      </c>
      <c r="B2221" s="13">
        <v>1206</v>
      </c>
      <c r="C2221" s="13">
        <v>1462</v>
      </c>
      <c r="D2221" s="123">
        <v>1067</v>
      </c>
      <c r="E2221" s="123">
        <v>520</v>
      </c>
      <c r="F2221" s="123">
        <v>47</v>
      </c>
      <c r="G2221" s="123">
        <v>4302</v>
      </c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</row>
    <row r="2222" spans="1:31" ht="14.4">
      <c r="A2222" s="111">
        <v>44676</v>
      </c>
      <c r="B2222" s="13">
        <v>1238</v>
      </c>
      <c r="C2222" s="13">
        <v>1503</v>
      </c>
      <c r="D2222" s="123">
        <v>1135</v>
      </c>
      <c r="E2222" s="123">
        <v>544</v>
      </c>
      <c r="F2222" s="123">
        <v>51</v>
      </c>
      <c r="G2222" s="123">
        <v>4471</v>
      </c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</row>
    <row r="2223" spans="1:31" ht="14.4">
      <c r="A2223" s="111">
        <v>44677</v>
      </c>
      <c r="B2223" s="13">
        <v>1231</v>
      </c>
      <c r="C2223" s="13">
        <v>1513</v>
      </c>
      <c r="D2223" s="123">
        <v>1148</v>
      </c>
      <c r="E2223" s="123">
        <v>556</v>
      </c>
      <c r="F2223" s="123">
        <v>50</v>
      </c>
      <c r="G2223" s="123">
        <v>4498</v>
      </c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</row>
    <row r="2224" spans="1:31" ht="14.4">
      <c r="A2224" s="111">
        <v>44678</v>
      </c>
      <c r="B2224" s="13">
        <v>1248</v>
      </c>
      <c r="C2224" s="13">
        <v>1519</v>
      </c>
      <c r="D2224" s="123">
        <v>1168</v>
      </c>
      <c r="E2224" s="123">
        <v>556</v>
      </c>
      <c r="F2224" s="123">
        <v>44</v>
      </c>
      <c r="G2224" s="123">
        <v>4535</v>
      </c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</row>
    <row r="2225" spans="1:31" ht="14.4">
      <c r="A2225" s="111">
        <v>44679</v>
      </c>
      <c r="B2225" s="13">
        <v>1278</v>
      </c>
      <c r="C2225" s="13">
        <v>1526</v>
      </c>
      <c r="D2225" s="123">
        <v>1168</v>
      </c>
      <c r="E2225" s="123">
        <v>547</v>
      </c>
      <c r="F2225" s="123">
        <v>49</v>
      </c>
      <c r="G2225" s="123">
        <v>4567</v>
      </c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</row>
    <row r="2226" spans="1:31" ht="14.4">
      <c r="A2226" s="111">
        <v>44680</v>
      </c>
      <c r="B2226" s="13">
        <v>1303</v>
      </c>
      <c r="C2226" s="140">
        <v>1531</v>
      </c>
      <c r="D2226" s="13">
        <v>1148</v>
      </c>
      <c r="E2226" s="13">
        <v>546</v>
      </c>
      <c r="F2226" s="13">
        <v>50</v>
      </c>
      <c r="G2226" s="13">
        <v>4578</v>
      </c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</row>
    <row r="2227" spans="1:31" ht="14.4">
      <c r="A2227" s="111">
        <v>44681</v>
      </c>
      <c r="B2227" s="13">
        <v>1371</v>
      </c>
      <c r="C2227" s="13">
        <v>1513</v>
      </c>
      <c r="D2227" s="13">
        <v>1161</v>
      </c>
      <c r="E2227" s="13">
        <v>476</v>
      </c>
      <c r="F2227" s="13">
        <v>41</v>
      </c>
      <c r="G2227" s="13">
        <v>4562</v>
      </c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</row>
    <row r="2228" spans="1:31" ht="14.4">
      <c r="A2228" s="111">
        <v>44682</v>
      </c>
      <c r="B2228" s="13">
        <v>1378</v>
      </c>
      <c r="C2228" s="13">
        <v>1443</v>
      </c>
      <c r="D2228" s="13">
        <v>1066</v>
      </c>
      <c r="E2228" s="13">
        <v>447</v>
      </c>
      <c r="F2228" s="13">
        <v>44</v>
      </c>
      <c r="G2228" s="13">
        <v>4377</v>
      </c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</row>
    <row r="2229" spans="1:31" ht="14.4">
      <c r="A2229" s="111">
        <v>44683</v>
      </c>
      <c r="B2229" s="13">
        <v>1395</v>
      </c>
      <c r="C2229" s="13">
        <v>1487</v>
      </c>
      <c r="D2229" s="13">
        <v>1102</v>
      </c>
      <c r="E2229" s="13">
        <v>461</v>
      </c>
      <c r="F2229" s="13">
        <v>44</v>
      </c>
      <c r="G2229" s="13">
        <v>4490</v>
      </c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</row>
    <row r="2230" spans="1:31" ht="14.4">
      <c r="A2230" s="111">
        <v>44684</v>
      </c>
      <c r="B2230" s="13">
        <v>1394</v>
      </c>
      <c r="C2230" s="13">
        <v>1482</v>
      </c>
      <c r="D2230" s="13">
        <v>1109</v>
      </c>
      <c r="E2230" s="13">
        <v>447</v>
      </c>
      <c r="F2230" s="13">
        <v>43</v>
      </c>
      <c r="G2230" s="13">
        <v>4475</v>
      </c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</row>
    <row r="2231" spans="1:31" ht="14.4">
      <c r="A2231" s="111">
        <v>44685</v>
      </c>
      <c r="B2231" s="13">
        <v>1321</v>
      </c>
      <c r="C2231" s="13">
        <v>1483</v>
      </c>
      <c r="D2231" s="13">
        <v>1065</v>
      </c>
      <c r="E2231" s="13">
        <v>476</v>
      </c>
      <c r="F2231" s="13">
        <v>45</v>
      </c>
      <c r="G2231" s="13">
        <v>4389</v>
      </c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</row>
    <row r="2232" spans="1:31" ht="14.4">
      <c r="A2232" s="111">
        <v>44686</v>
      </c>
      <c r="B2232" s="13">
        <v>1233</v>
      </c>
      <c r="C2232" s="13">
        <v>1489</v>
      </c>
      <c r="D2232" s="13">
        <v>1052</v>
      </c>
      <c r="E2232" s="13">
        <v>475</v>
      </c>
      <c r="F2232" s="13">
        <v>50</v>
      </c>
      <c r="G2232" s="13">
        <v>4300</v>
      </c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</row>
    <row r="2233" spans="1:31" ht="14.4">
      <c r="A2233" s="111">
        <v>44687</v>
      </c>
      <c r="B2233" s="13">
        <v>1333</v>
      </c>
      <c r="C2233" s="13">
        <v>1487</v>
      </c>
      <c r="D2233" s="13">
        <v>1071</v>
      </c>
      <c r="E2233" s="13">
        <v>480</v>
      </c>
      <c r="F2233" s="13">
        <v>53</v>
      </c>
      <c r="G2233" s="13">
        <v>4423</v>
      </c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</row>
    <row r="2234" spans="1:31" ht="14.4">
      <c r="A2234" s="111">
        <v>44688</v>
      </c>
      <c r="B2234" s="13">
        <v>1367</v>
      </c>
      <c r="C2234" s="13">
        <v>1480</v>
      </c>
      <c r="D2234" s="13">
        <v>1056</v>
      </c>
      <c r="E2234" s="13">
        <v>513</v>
      </c>
      <c r="F2234" s="13">
        <v>55</v>
      </c>
      <c r="G2234" s="13">
        <v>4471</v>
      </c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</row>
    <row r="2235" spans="1:31" ht="14.4">
      <c r="A2235" s="111">
        <v>44689</v>
      </c>
      <c r="B2235" s="13">
        <v>1339</v>
      </c>
      <c r="C2235" s="13">
        <v>1447</v>
      </c>
      <c r="D2235" s="13">
        <v>998</v>
      </c>
      <c r="E2235" s="13">
        <v>521</v>
      </c>
      <c r="F2235" s="13">
        <v>53</v>
      </c>
      <c r="G2235" s="13">
        <v>4358</v>
      </c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</row>
    <row r="2236" spans="1:31" ht="14.4">
      <c r="A2236" s="111">
        <v>44690</v>
      </c>
      <c r="B2236" s="13">
        <v>1405</v>
      </c>
      <c r="C2236" s="13">
        <v>1490</v>
      </c>
      <c r="D2236" s="13">
        <v>1027</v>
      </c>
      <c r="E2236" s="13">
        <v>514</v>
      </c>
      <c r="F2236" s="13">
        <v>54</v>
      </c>
      <c r="G2236" s="13">
        <v>4489</v>
      </c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</row>
    <row r="2237" spans="1:31" ht="14.4">
      <c r="A2237" s="111">
        <v>44691</v>
      </c>
      <c r="B2237" s="13">
        <v>1447</v>
      </c>
      <c r="C2237" s="13">
        <v>1494</v>
      </c>
      <c r="D2237" s="13">
        <v>968</v>
      </c>
      <c r="E2237" s="13">
        <v>516</v>
      </c>
      <c r="F2237" s="13">
        <v>52</v>
      </c>
      <c r="G2237" s="13">
        <v>4476</v>
      </c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</row>
    <row r="2238" spans="1:31" ht="14.4">
      <c r="A2238" s="111">
        <v>44692</v>
      </c>
      <c r="B2238" s="13">
        <v>1489</v>
      </c>
      <c r="C2238" s="13">
        <v>1499</v>
      </c>
      <c r="D2238" s="13">
        <v>942</v>
      </c>
      <c r="E2238" s="13">
        <v>515</v>
      </c>
      <c r="F2238" s="13">
        <v>51</v>
      </c>
      <c r="G2238" s="13">
        <v>4497</v>
      </c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</row>
    <row r="2239" spans="1:31" ht="14.4">
      <c r="A2239" s="141">
        <v>44693</v>
      </c>
      <c r="B2239" s="142">
        <v>1518</v>
      </c>
      <c r="C2239" s="142">
        <v>1496</v>
      </c>
      <c r="D2239" s="142">
        <v>939</v>
      </c>
      <c r="E2239" s="142">
        <v>521</v>
      </c>
      <c r="F2239" s="142">
        <v>51</v>
      </c>
      <c r="G2239" s="142">
        <v>4525</v>
      </c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</row>
    <row r="2240" spans="1:31" ht="14.4">
      <c r="A2240" s="111">
        <v>44694</v>
      </c>
      <c r="B2240" s="13">
        <v>1511</v>
      </c>
      <c r="C2240" s="13">
        <v>1470</v>
      </c>
      <c r="D2240" s="13">
        <v>946</v>
      </c>
      <c r="E2240" s="13">
        <v>528</v>
      </c>
      <c r="F2240" s="13">
        <v>47</v>
      </c>
      <c r="G2240" s="13">
        <v>4502</v>
      </c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</row>
    <row r="2241" spans="1:31" ht="14.4">
      <c r="A2241" s="111">
        <v>44695</v>
      </c>
      <c r="B2241" s="13">
        <v>1526</v>
      </c>
      <c r="C2241" s="13">
        <v>1467</v>
      </c>
      <c r="D2241" s="13">
        <v>978</v>
      </c>
      <c r="E2241" s="13">
        <v>514</v>
      </c>
      <c r="F2241" s="13">
        <v>47</v>
      </c>
      <c r="G2241" s="13">
        <v>4534</v>
      </c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</row>
    <row r="2242" spans="1:31" ht="14.4">
      <c r="A2242" s="111">
        <v>44696</v>
      </c>
      <c r="B2242" s="13">
        <v>1487</v>
      </c>
      <c r="C2242" s="13">
        <v>1431</v>
      </c>
      <c r="D2242" s="13">
        <v>901</v>
      </c>
      <c r="E2242" s="13">
        <v>520</v>
      </c>
      <c r="F2242" s="13">
        <v>44</v>
      </c>
      <c r="G2242" s="13">
        <v>4382</v>
      </c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</row>
    <row r="2243" spans="1:31" ht="14.4">
      <c r="A2243" s="111">
        <v>44697</v>
      </c>
      <c r="B2243" s="13">
        <v>1504</v>
      </c>
      <c r="C2243" s="13">
        <v>1461</v>
      </c>
      <c r="D2243" s="13">
        <v>958</v>
      </c>
      <c r="E2243" s="13">
        <v>534</v>
      </c>
      <c r="F2243" s="13">
        <v>44</v>
      </c>
      <c r="G2243" s="13">
        <v>4501</v>
      </c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</row>
    <row r="2244" spans="1:31" ht="14.4">
      <c r="A2244" s="111">
        <v>44698</v>
      </c>
      <c r="B2244" s="13">
        <v>1483</v>
      </c>
      <c r="C2244" s="13">
        <v>1480</v>
      </c>
      <c r="D2244" s="13">
        <v>974</v>
      </c>
      <c r="E2244" s="13">
        <v>527</v>
      </c>
      <c r="F2244" s="13">
        <v>44</v>
      </c>
      <c r="G2244" s="13">
        <v>4508</v>
      </c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</row>
    <row r="2245" spans="1:31" ht="14.4">
      <c r="A2245" s="111">
        <v>44699</v>
      </c>
      <c r="B2245" s="13">
        <v>1480</v>
      </c>
      <c r="C2245" s="13">
        <v>1467</v>
      </c>
      <c r="D2245" s="13">
        <v>957</v>
      </c>
      <c r="E2245" s="13">
        <v>530</v>
      </c>
      <c r="F2245" s="13">
        <v>44</v>
      </c>
      <c r="G2245" s="13">
        <v>4479</v>
      </c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</row>
    <row r="2246" spans="1:31" ht="14.4">
      <c r="A2246" s="111">
        <v>44700</v>
      </c>
      <c r="B2246" s="13">
        <v>1516</v>
      </c>
      <c r="C2246" s="13">
        <v>1459</v>
      </c>
      <c r="D2246" s="13">
        <v>937</v>
      </c>
      <c r="E2246" s="13">
        <v>520</v>
      </c>
      <c r="F2246" s="13">
        <v>41</v>
      </c>
      <c r="G2246" s="13">
        <v>4473</v>
      </c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</row>
    <row r="2247" spans="1:31" ht="14.4">
      <c r="A2247" s="111">
        <v>44701</v>
      </c>
      <c r="B2247" s="13">
        <v>1530</v>
      </c>
      <c r="C2247" s="13">
        <v>1419</v>
      </c>
      <c r="D2247" s="13">
        <v>931</v>
      </c>
      <c r="E2247" s="13">
        <v>529</v>
      </c>
      <c r="F2247" s="13">
        <v>43</v>
      </c>
      <c r="G2247" s="13">
        <v>4452</v>
      </c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</row>
    <row r="2248" spans="1:31" ht="14.4">
      <c r="A2248" s="111">
        <v>44702</v>
      </c>
      <c r="B2248" s="13">
        <v>1424</v>
      </c>
      <c r="C2248" s="13">
        <v>1381</v>
      </c>
      <c r="D2248" s="13">
        <v>923</v>
      </c>
      <c r="E2248" s="13">
        <v>506</v>
      </c>
      <c r="F2248" s="13">
        <v>43</v>
      </c>
      <c r="G2248" s="13">
        <v>4277</v>
      </c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</row>
    <row r="2249" spans="1:31" ht="14.4">
      <c r="A2249" s="111">
        <v>44703</v>
      </c>
      <c r="B2249" s="13">
        <v>1353</v>
      </c>
      <c r="C2249" s="13">
        <v>1317</v>
      </c>
      <c r="D2249" s="13">
        <v>875</v>
      </c>
      <c r="E2249" s="13">
        <v>460</v>
      </c>
      <c r="F2249" s="13">
        <v>48</v>
      </c>
      <c r="G2249" s="13">
        <v>4053</v>
      </c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</row>
    <row r="2250" spans="1:31" ht="14.4">
      <c r="A2250" s="111">
        <v>44704</v>
      </c>
      <c r="B2250" s="13">
        <v>1033</v>
      </c>
      <c r="C2250" s="13">
        <v>1367</v>
      </c>
      <c r="D2250" s="13">
        <v>987</v>
      </c>
      <c r="E2250" s="13">
        <v>507</v>
      </c>
      <c r="F2250" s="13">
        <v>52</v>
      </c>
      <c r="G2250" s="13">
        <v>3946</v>
      </c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</row>
    <row r="2251" spans="1:31" ht="14.4">
      <c r="A2251" s="111">
        <v>44705</v>
      </c>
      <c r="B2251" s="13">
        <v>1031</v>
      </c>
      <c r="C2251" s="13">
        <v>1380</v>
      </c>
      <c r="D2251" s="13">
        <v>1041</v>
      </c>
      <c r="E2251" s="13">
        <v>514</v>
      </c>
      <c r="F2251" s="13">
        <v>57</v>
      </c>
      <c r="G2251" s="13">
        <v>4023</v>
      </c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</row>
    <row r="2252" spans="1:31" ht="14.4">
      <c r="A2252" s="111">
        <v>44706</v>
      </c>
      <c r="B2252" s="13">
        <v>1203</v>
      </c>
      <c r="C2252" s="13">
        <v>1382</v>
      </c>
      <c r="D2252" s="13">
        <v>1037</v>
      </c>
      <c r="E2252" s="13">
        <v>518</v>
      </c>
      <c r="F2252" s="13">
        <v>55</v>
      </c>
      <c r="G2252" s="13">
        <v>4195</v>
      </c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</row>
    <row r="2253" spans="1:31" ht="14.4">
      <c r="A2253" s="111">
        <v>44707</v>
      </c>
      <c r="B2253" s="13">
        <v>1297</v>
      </c>
      <c r="C2253" s="13">
        <v>1412</v>
      </c>
      <c r="D2253" s="13">
        <v>1039</v>
      </c>
      <c r="E2253" s="13">
        <v>523</v>
      </c>
      <c r="F2253" s="13">
        <v>54</v>
      </c>
      <c r="G2253" s="13">
        <v>4325</v>
      </c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</row>
    <row r="2254" spans="1:31" ht="14.4">
      <c r="A2254" s="111">
        <v>44708</v>
      </c>
      <c r="B2254" s="13">
        <v>1364</v>
      </c>
      <c r="C2254" s="13">
        <v>1398</v>
      </c>
      <c r="D2254" s="13">
        <v>1033</v>
      </c>
      <c r="E2254" s="13">
        <v>532</v>
      </c>
      <c r="F2254" s="13">
        <v>53</v>
      </c>
      <c r="G2254" s="13">
        <v>4380</v>
      </c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</row>
    <row r="2255" spans="1:31" ht="14.4">
      <c r="A2255" s="111">
        <v>44709</v>
      </c>
      <c r="B2255" s="13">
        <v>1370</v>
      </c>
      <c r="C2255" s="13">
        <v>1400</v>
      </c>
      <c r="D2255" s="13">
        <v>1045</v>
      </c>
      <c r="E2255" s="13">
        <v>541</v>
      </c>
      <c r="F2255" s="13">
        <v>55</v>
      </c>
      <c r="G2255" s="13">
        <v>4411</v>
      </c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</row>
    <row r="2256" spans="1:31" ht="14.4">
      <c r="A2256" s="111">
        <v>44710</v>
      </c>
      <c r="B2256" s="13">
        <v>1329</v>
      </c>
      <c r="C2256" s="13">
        <v>1375</v>
      </c>
      <c r="D2256" s="13">
        <v>1012</v>
      </c>
      <c r="E2256" s="13">
        <v>521</v>
      </c>
      <c r="F2256" s="13">
        <v>56</v>
      </c>
      <c r="G2256" s="13">
        <v>4293</v>
      </c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</row>
    <row r="2257" spans="1:31" ht="14.4">
      <c r="A2257" s="111">
        <v>44711</v>
      </c>
      <c r="B2257" s="13">
        <v>1381</v>
      </c>
      <c r="C2257" s="13">
        <v>1413</v>
      </c>
      <c r="D2257" s="13">
        <v>1081</v>
      </c>
      <c r="E2257" s="13">
        <v>538</v>
      </c>
      <c r="F2257" s="13">
        <v>57</v>
      </c>
      <c r="G2257" s="13">
        <v>4469</v>
      </c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</row>
    <row r="2258" spans="1:31" ht="14.4">
      <c r="A2258" s="111">
        <v>44712</v>
      </c>
      <c r="B2258" s="13">
        <v>1440</v>
      </c>
      <c r="C2258" s="13">
        <v>1442</v>
      </c>
      <c r="D2258" s="13">
        <v>1081</v>
      </c>
      <c r="E2258" s="13">
        <v>553</v>
      </c>
      <c r="F2258" s="13">
        <v>59</v>
      </c>
      <c r="G2258" s="13">
        <v>4574</v>
      </c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</row>
    <row r="2259" spans="1:31" ht="14.4">
      <c r="A2259" s="111">
        <v>44713</v>
      </c>
      <c r="B2259" s="13">
        <v>1457</v>
      </c>
      <c r="C2259" s="13">
        <v>1413</v>
      </c>
      <c r="D2259" s="13">
        <v>1070</v>
      </c>
      <c r="E2259" s="13">
        <v>547</v>
      </c>
      <c r="F2259" s="13">
        <v>58</v>
      </c>
      <c r="G2259" s="13">
        <v>4544</v>
      </c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</row>
    <row r="2260" spans="1:31" ht="14.4">
      <c r="A2260" s="111">
        <v>44714</v>
      </c>
      <c r="B2260" s="13">
        <v>1480</v>
      </c>
      <c r="C2260" s="13">
        <v>1434</v>
      </c>
      <c r="D2260" s="123">
        <v>1086</v>
      </c>
      <c r="E2260" s="123">
        <v>557</v>
      </c>
      <c r="F2260" s="123">
        <v>59</v>
      </c>
      <c r="G2260" s="123">
        <v>4616</v>
      </c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</row>
    <row r="2261" spans="1:31" ht="14.4">
      <c r="A2261" s="111">
        <v>44715</v>
      </c>
      <c r="B2261" s="13">
        <v>1505</v>
      </c>
      <c r="C2261" s="13">
        <v>1440</v>
      </c>
      <c r="D2261" s="123">
        <v>1077</v>
      </c>
      <c r="E2261" s="123">
        <v>560</v>
      </c>
      <c r="F2261" s="123">
        <v>57</v>
      </c>
      <c r="G2261" s="123">
        <v>4638</v>
      </c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</row>
    <row r="2262" spans="1:31" ht="14.4">
      <c r="A2262" s="111">
        <v>44716</v>
      </c>
      <c r="B2262" s="13">
        <v>1500</v>
      </c>
      <c r="C2262" s="13">
        <v>1449</v>
      </c>
      <c r="D2262" s="123">
        <v>1078</v>
      </c>
      <c r="E2262" s="123">
        <v>544</v>
      </c>
      <c r="F2262" s="123">
        <v>55</v>
      </c>
      <c r="G2262" s="123">
        <v>4627</v>
      </c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</row>
    <row r="2263" spans="1:31" ht="14.4">
      <c r="A2263" s="111">
        <v>44717</v>
      </c>
      <c r="B2263" s="13">
        <v>1472</v>
      </c>
      <c r="C2263" s="13">
        <v>1410</v>
      </c>
      <c r="D2263" s="123">
        <v>1018</v>
      </c>
      <c r="E2263" s="123">
        <v>535</v>
      </c>
      <c r="F2263" s="123">
        <v>51</v>
      </c>
      <c r="G2263" s="123">
        <v>4486</v>
      </c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</row>
    <row r="2264" spans="1:31" ht="14.4">
      <c r="A2264" s="111">
        <v>44718</v>
      </c>
      <c r="B2264" s="13">
        <v>1529</v>
      </c>
      <c r="C2264" s="13">
        <v>1451</v>
      </c>
      <c r="D2264" s="123">
        <v>978</v>
      </c>
      <c r="E2264" s="123">
        <v>551</v>
      </c>
      <c r="F2264" s="123">
        <v>53</v>
      </c>
      <c r="G2264" s="123">
        <v>4562</v>
      </c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</row>
    <row r="2265" spans="1:31" ht="14.4">
      <c r="A2265" s="111">
        <v>44719</v>
      </c>
      <c r="B2265" s="13">
        <v>1579</v>
      </c>
      <c r="C2265" s="13">
        <v>1471</v>
      </c>
      <c r="D2265" s="123">
        <v>1011</v>
      </c>
      <c r="E2265" s="123">
        <v>558</v>
      </c>
      <c r="F2265" s="123">
        <v>58</v>
      </c>
      <c r="G2265" s="123">
        <v>4676</v>
      </c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</row>
    <row r="2266" spans="1:31" ht="14.4">
      <c r="A2266" s="111">
        <v>44720</v>
      </c>
      <c r="B2266" s="13">
        <v>1588</v>
      </c>
      <c r="C2266" s="13">
        <v>1463</v>
      </c>
      <c r="D2266" s="123">
        <v>1037</v>
      </c>
      <c r="E2266" s="123">
        <v>565</v>
      </c>
      <c r="F2266" s="123">
        <v>58</v>
      </c>
      <c r="G2266" s="123">
        <v>4711</v>
      </c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</row>
    <row r="2267" spans="1:31" ht="14.4">
      <c r="A2267" s="111">
        <v>44721</v>
      </c>
      <c r="B2267" s="13">
        <v>1604</v>
      </c>
      <c r="C2267" s="13">
        <v>1432</v>
      </c>
      <c r="D2267" s="123">
        <v>1064</v>
      </c>
      <c r="E2267" s="123">
        <v>557</v>
      </c>
      <c r="F2267" s="123">
        <v>56</v>
      </c>
      <c r="G2267" s="123">
        <v>4712</v>
      </c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</row>
    <row r="2268" spans="1:31" ht="14.4">
      <c r="A2268" s="111">
        <v>44722</v>
      </c>
      <c r="B2268" s="13">
        <v>1604</v>
      </c>
      <c r="C2268" s="13">
        <v>1428</v>
      </c>
      <c r="D2268" s="123">
        <v>1087</v>
      </c>
      <c r="E2268" s="123">
        <v>547</v>
      </c>
      <c r="F2268" s="123">
        <v>56</v>
      </c>
      <c r="G2268" s="123">
        <v>4722</v>
      </c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</row>
    <row r="2269" spans="1:31" ht="14.4">
      <c r="A2269" s="111">
        <v>44723</v>
      </c>
      <c r="B2269" s="13">
        <v>1602</v>
      </c>
      <c r="C2269" s="13">
        <v>1380</v>
      </c>
      <c r="D2269" s="123">
        <v>1072</v>
      </c>
      <c r="E2269" s="123">
        <v>544</v>
      </c>
      <c r="F2269" s="123">
        <v>56</v>
      </c>
      <c r="G2269" s="123">
        <v>4655</v>
      </c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</row>
    <row r="2270" spans="1:31" ht="14.4">
      <c r="A2270" s="111">
        <v>44724</v>
      </c>
      <c r="B2270" s="13">
        <v>1565</v>
      </c>
      <c r="C2270" s="13">
        <v>1281</v>
      </c>
      <c r="D2270" s="123">
        <v>1009</v>
      </c>
      <c r="E2270" s="123">
        <v>534</v>
      </c>
      <c r="F2270" s="123">
        <v>51</v>
      </c>
      <c r="G2270" s="123">
        <v>4440</v>
      </c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</row>
    <row r="2271" spans="1:31" ht="14.4">
      <c r="A2271" s="111">
        <v>44725</v>
      </c>
      <c r="B2271" s="13">
        <v>1566</v>
      </c>
      <c r="C2271" s="13">
        <v>1332</v>
      </c>
      <c r="D2271" s="123">
        <v>1051</v>
      </c>
      <c r="E2271" s="123">
        <v>560</v>
      </c>
      <c r="F2271" s="123">
        <v>45</v>
      </c>
      <c r="G2271" s="123">
        <v>4554</v>
      </c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</row>
    <row r="2272" spans="1:31" ht="14.4">
      <c r="A2272" s="111">
        <v>44726</v>
      </c>
      <c r="B2272" s="13">
        <v>1581</v>
      </c>
      <c r="C2272" s="13">
        <v>1365</v>
      </c>
      <c r="D2272" s="123">
        <v>1071</v>
      </c>
      <c r="E2272" s="123">
        <v>558</v>
      </c>
      <c r="F2272" s="123">
        <v>44</v>
      </c>
      <c r="G2272" s="123">
        <v>4619</v>
      </c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</row>
    <row r="2273" spans="1:31" ht="14.4">
      <c r="A2273" s="111">
        <v>44727</v>
      </c>
      <c r="B2273" s="13">
        <v>1638</v>
      </c>
      <c r="C2273" s="13">
        <v>1364</v>
      </c>
      <c r="D2273" s="123">
        <v>1028</v>
      </c>
      <c r="E2273" s="123">
        <v>525</v>
      </c>
      <c r="F2273" s="123">
        <v>44</v>
      </c>
      <c r="G2273" s="123">
        <v>4599</v>
      </c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</row>
    <row r="2274" spans="1:31" ht="14.4">
      <c r="A2274" s="111">
        <v>44728</v>
      </c>
      <c r="B2274" s="13">
        <v>1568</v>
      </c>
      <c r="C2274" s="13">
        <v>1351</v>
      </c>
      <c r="D2274" s="123">
        <v>1004</v>
      </c>
      <c r="E2274" s="123">
        <v>549</v>
      </c>
      <c r="F2274" s="123">
        <v>42</v>
      </c>
      <c r="G2274" s="123">
        <v>4514</v>
      </c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</row>
    <row r="2275" spans="1:31" ht="14.4">
      <c r="A2275" s="111">
        <v>44729</v>
      </c>
      <c r="B2275" s="13">
        <v>1423</v>
      </c>
      <c r="C2275" s="13">
        <v>1349</v>
      </c>
      <c r="D2275" s="123">
        <v>1005</v>
      </c>
      <c r="E2275" s="123">
        <v>528</v>
      </c>
      <c r="F2275" s="123">
        <v>41</v>
      </c>
      <c r="G2275" s="123">
        <v>4346</v>
      </c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</row>
    <row r="2276" spans="1:31" ht="14.4">
      <c r="A2276" s="111">
        <v>44730</v>
      </c>
      <c r="B2276" s="13">
        <v>1357</v>
      </c>
      <c r="C2276" s="13">
        <v>1330</v>
      </c>
      <c r="D2276" s="123">
        <v>985</v>
      </c>
      <c r="E2276" s="123">
        <v>504</v>
      </c>
      <c r="F2276" s="123">
        <v>42</v>
      </c>
      <c r="G2276" s="123">
        <v>4219</v>
      </c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</row>
    <row r="2277" spans="1:31" ht="14.4">
      <c r="A2277" s="111">
        <v>44731</v>
      </c>
      <c r="B2277" s="13">
        <v>1302</v>
      </c>
      <c r="C2277" s="13">
        <v>1254</v>
      </c>
      <c r="D2277" s="123">
        <v>915</v>
      </c>
      <c r="E2277" s="123">
        <v>488</v>
      </c>
      <c r="F2277" s="123">
        <v>43</v>
      </c>
      <c r="G2277" s="123">
        <v>4002</v>
      </c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</row>
    <row r="2278" spans="1:31" ht="14.4">
      <c r="A2278" s="111">
        <v>44732</v>
      </c>
      <c r="B2278" s="13">
        <v>1344</v>
      </c>
      <c r="C2278" s="13">
        <v>1267</v>
      </c>
      <c r="D2278" s="123">
        <v>953</v>
      </c>
      <c r="E2278" s="123">
        <v>503</v>
      </c>
      <c r="F2278" s="123">
        <v>46</v>
      </c>
      <c r="G2278" s="123">
        <v>4113</v>
      </c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</row>
    <row r="2279" spans="1:31" ht="14.4">
      <c r="A2279" s="111">
        <v>44733</v>
      </c>
      <c r="B2279" s="13">
        <v>1317</v>
      </c>
      <c r="C2279" s="13">
        <v>1280</v>
      </c>
      <c r="D2279" s="123">
        <v>941</v>
      </c>
      <c r="E2279" s="123">
        <v>524</v>
      </c>
      <c r="F2279" s="123">
        <v>51</v>
      </c>
      <c r="G2279" s="123">
        <v>4113</v>
      </c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</row>
    <row r="2280" spans="1:31" ht="14.4">
      <c r="A2280" s="111">
        <v>44734</v>
      </c>
      <c r="B2280" s="13">
        <v>1360</v>
      </c>
      <c r="C2280" s="13">
        <v>1283</v>
      </c>
      <c r="D2280" s="123">
        <v>952</v>
      </c>
      <c r="E2280" s="123">
        <v>540</v>
      </c>
      <c r="F2280" s="123">
        <v>56</v>
      </c>
      <c r="G2280" s="123">
        <v>4191</v>
      </c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</row>
    <row r="2281" spans="1:31" ht="14.4">
      <c r="A2281" s="111">
        <v>44735</v>
      </c>
      <c r="B2281" s="13">
        <v>1474</v>
      </c>
      <c r="C2281" s="13">
        <v>1279</v>
      </c>
      <c r="D2281" s="123">
        <v>983</v>
      </c>
      <c r="E2281" s="123">
        <v>549</v>
      </c>
      <c r="F2281" s="123">
        <v>56</v>
      </c>
      <c r="G2281" s="123">
        <v>4341</v>
      </c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</row>
    <row r="2282" spans="1:31" ht="14.4">
      <c r="A2282" s="111">
        <v>44736</v>
      </c>
      <c r="B2282" s="13">
        <v>1524</v>
      </c>
      <c r="C2282" s="13">
        <v>1281</v>
      </c>
      <c r="D2282" s="123">
        <v>991</v>
      </c>
      <c r="E2282" s="123">
        <v>542</v>
      </c>
      <c r="F2282" s="123">
        <v>57</v>
      </c>
      <c r="G2282" s="123">
        <v>4395</v>
      </c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</row>
    <row r="2283" spans="1:31" ht="14.4">
      <c r="A2283" s="111">
        <v>44737</v>
      </c>
      <c r="B2283" s="13">
        <v>1571</v>
      </c>
      <c r="C2283" s="13">
        <v>1267</v>
      </c>
      <c r="D2283" s="123">
        <v>970</v>
      </c>
      <c r="E2283" s="123">
        <v>531</v>
      </c>
      <c r="F2283" s="123">
        <v>56</v>
      </c>
      <c r="G2283" s="123">
        <v>4394</v>
      </c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</row>
    <row r="2284" spans="1:31" ht="14.4">
      <c r="A2284" s="111">
        <v>44738</v>
      </c>
      <c r="B2284" s="13">
        <v>1615</v>
      </c>
      <c r="C2284" s="13">
        <v>1245</v>
      </c>
      <c r="D2284" s="123">
        <v>927</v>
      </c>
      <c r="E2284" s="123">
        <v>527</v>
      </c>
      <c r="F2284" s="123">
        <v>55</v>
      </c>
      <c r="G2284" s="123">
        <v>4368</v>
      </c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</row>
    <row r="2285" spans="1:31" ht="14.4">
      <c r="A2285" s="111">
        <v>44739</v>
      </c>
      <c r="B2285" s="13">
        <v>1684</v>
      </c>
      <c r="C2285" s="13">
        <v>1262</v>
      </c>
      <c r="D2285" s="123">
        <v>987</v>
      </c>
      <c r="E2285" s="123">
        <v>552</v>
      </c>
      <c r="F2285" s="123">
        <v>55</v>
      </c>
      <c r="G2285" s="123">
        <v>4540</v>
      </c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</row>
    <row r="2286" spans="1:31" ht="14.4">
      <c r="A2286" s="111">
        <v>44740</v>
      </c>
      <c r="B2286" s="13">
        <v>1737</v>
      </c>
      <c r="C2286" s="13">
        <v>1294</v>
      </c>
      <c r="D2286" s="123">
        <v>1009</v>
      </c>
      <c r="E2286" s="123">
        <v>547</v>
      </c>
      <c r="F2286" s="123">
        <v>52</v>
      </c>
      <c r="G2286" s="123">
        <v>4639</v>
      </c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</row>
    <row r="2287" spans="1:31" ht="14.4">
      <c r="A2287" s="111">
        <v>44741</v>
      </c>
      <c r="B2287" s="13">
        <v>1672</v>
      </c>
      <c r="C2287" s="13">
        <v>1295</v>
      </c>
      <c r="D2287" s="123">
        <v>1033</v>
      </c>
      <c r="E2287" s="123">
        <v>510</v>
      </c>
      <c r="F2287" s="123">
        <v>53</v>
      </c>
      <c r="G2287" s="123">
        <v>4562</v>
      </c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</row>
    <row r="2288" spans="1:31" ht="14.4">
      <c r="A2288" s="111">
        <v>44742</v>
      </c>
      <c r="B2288" s="13">
        <v>1359</v>
      </c>
      <c r="C2288" s="13">
        <v>1273</v>
      </c>
      <c r="D2288" s="123">
        <v>1027</v>
      </c>
      <c r="E2288" s="123">
        <v>522</v>
      </c>
      <c r="F2288" s="123">
        <v>54</v>
      </c>
      <c r="G2288" s="123">
        <v>4234</v>
      </c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</row>
    <row r="2289" spans="1:31" ht="14.4">
      <c r="A2289" s="111">
        <v>44743</v>
      </c>
      <c r="B2289" s="13">
        <v>1324</v>
      </c>
      <c r="C2289" s="13">
        <v>1237</v>
      </c>
      <c r="D2289" s="123">
        <v>1004</v>
      </c>
      <c r="E2289" s="123">
        <v>525</v>
      </c>
      <c r="F2289" s="123">
        <v>57</v>
      </c>
      <c r="G2289" s="123">
        <v>4147</v>
      </c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</row>
    <row r="2290" spans="1:31" ht="14.4">
      <c r="A2290" s="111">
        <v>44744</v>
      </c>
      <c r="B2290" s="13">
        <v>1406</v>
      </c>
      <c r="C2290" s="13">
        <v>1203</v>
      </c>
      <c r="D2290" s="123">
        <v>986</v>
      </c>
      <c r="E2290" s="123">
        <v>519</v>
      </c>
      <c r="F2290" s="123">
        <v>61</v>
      </c>
      <c r="G2290" s="123">
        <v>4174</v>
      </c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</row>
    <row r="2291" spans="1:31" ht="14.4">
      <c r="A2291" s="111">
        <v>44745</v>
      </c>
      <c r="B2291" s="13">
        <v>1370</v>
      </c>
      <c r="C2291" s="13">
        <v>1178</v>
      </c>
      <c r="D2291" s="123">
        <v>932</v>
      </c>
      <c r="E2291" s="123">
        <v>513</v>
      </c>
      <c r="F2291" s="123">
        <v>56</v>
      </c>
      <c r="G2291" s="123">
        <v>4049</v>
      </c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</row>
    <row r="2292" spans="1:31" ht="14.4">
      <c r="A2292" s="111">
        <v>44746</v>
      </c>
      <c r="B2292" s="13">
        <v>1511</v>
      </c>
      <c r="C2292" s="13">
        <v>1209</v>
      </c>
      <c r="D2292" s="123">
        <v>967</v>
      </c>
      <c r="E2292" s="123">
        <v>539</v>
      </c>
      <c r="F2292" s="123">
        <v>60</v>
      </c>
      <c r="G2292" s="123">
        <v>4285</v>
      </c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</row>
    <row r="2293" spans="1:31" ht="14.4">
      <c r="A2293" s="111">
        <v>44747</v>
      </c>
      <c r="B2293" s="13">
        <v>1606</v>
      </c>
      <c r="C2293" s="13">
        <v>1192</v>
      </c>
      <c r="D2293" s="123">
        <v>971</v>
      </c>
      <c r="E2293" s="123">
        <v>553</v>
      </c>
      <c r="F2293" s="123">
        <v>64</v>
      </c>
      <c r="G2293" s="123">
        <v>4386</v>
      </c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</row>
    <row r="2294" spans="1:31" ht="14.4">
      <c r="A2294" s="111">
        <v>44748</v>
      </c>
      <c r="B2294" s="13">
        <v>1612</v>
      </c>
      <c r="C2294" s="13">
        <v>1185</v>
      </c>
      <c r="D2294" s="123">
        <v>938</v>
      </c>
      <c r="E2294" s="123">
        <v>536</v>
      </c>
      <c r="F2294" s="123">
        <v>60</v>
      </c>
      <c r="G2294" s="123">
        <v>4331</v>
      </c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</row>
    <row r="2295" spans="1:31" ht="14.4">
      <c r="A2295" s="111">
        <v>44749</v>
      </c>
      <c r="B2295" s="13">
        <v>1634</v>
      </c>
      <c r="C2295" s="13">
        <v>1185</v>
      </c>
      <c r="D2295" s="123">
        <v>943</v>
      </c>
      <c r="E2295" s="123">
        <v>546</v>
      </c>
      <c r="F2295" s="123">
        <v>64</v>
      </c>
      <c r="G2295" s="123">
        <v>4371</v>
      </c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</row>
    <row r="2296" spans="1:31" ht="14.4">
      <c r="A2296" s="111">
        <v>44750</v>
      </c>
      <c r="B2296" s="13">
        <v>1670</v>
      </c>
      <c r="C2296" s="13">
        <v>1173</v>
      </c>
      <c r="D2296" s="123">
        <v>914</v>
      </c>
      <c r="E2296" s="123">
        <v>556</v>
      </c>
      <c r="F2296" s="123">
        <v>62</v>
      </c>
      <c r="G2296" s="123">
        <v>4376</v>
      </c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</row>
    <row r="2297" spans="1:31" ht="14.4">
      <c r="A2297" s="111">
        <v>44751</v>
      </c>
      <c r="B2297" s="13">
        <v>1575</v>
      </c>
      <c r="C2297" s="13">
        <v>1121</v>
      </c>
      <c r="D2297" s="123">
        <v>869</v>
      </c>
      <c r="E2297" s="123">
        <v>547</v>
      </c>
      <c r="F2297" s="123">
        <v>62</v>
      </c>
      <c r="G2297" s="123">
        <v>4173</v>
      </c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</row>
    <row r="2298" spans="1:31" ht="14.4">
      <c r="A2298" s="111">
        <v>44752</v>
      </c>
      <c r="B2298" s="13">
        <v>1440</v>
      </c>
      <c r="C2298" s="13">
        <v>1067</v>
      </c>
      <c r="D2298" s="123">
        <v>788</v>
      </c>
      <c r="E2298" s="123">
        <v>552</v>
      </c>
      <c r="F2298" s="123">
        <v>61</v>
      </c>
      <c r="G2298" s="123">
        <v>3908</v>
      </c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</row>
    <row r="2299" spans="1:31" ht="14.4">
      <c r="A2299" s="111">
        <v>44753</v>
      </c>
      <c r="B2299" s="13">
        <v>1560</v>
      </c>
      <c r="C2299" s="13">
        <v>1093</v>
      </c>
      <c r="D2299" s="123">
        <v>845</v>
      </c>
      <c r="E2299" s="123">
        <v>558</v>
      </c>
      <c r="F2299" s="123">
        <v>60</v>
      </c>
      <c r="G2299" s="123">
        <v>4115</v>
      </c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</row>
    <row r="2300" spans="1:31" ht="14.4">
      <c r="A2300" s="111">
        <v>44754</v>
      </c>
      <c r="B2300" s="13">
        <v>1593</v>
      </c>
      <c r="C2300" s="13">
        <v>1106</v>
      </c>
      <c r="D2300" s="123">
        <v>858</v>
      </c>
      <c r="E2300" s="123">
        <v>551</v>
      </c>
      <c r="F2300" s="123">
        <v>62</v>
      </c>
      <c r="G2300" s="123">
        <v>4170</v>
      </c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</row>
    <row r="2301" spans="1:31" ht="14.4">
      <c r="A2301" s="111">
        <v>44755</v>
      </c>
      <c r="B2301" s="13">
        <v>1598</v>
      </c>
      <c r="C2301" s="13">
        <v>1093</v>
      </c>
      <c r="D2301" s="123">
        <v>861</v>
      </c>
      <c r="E2301" s="123">
        <v>555</v>
      </c>
      <c r="F2301" s="123">
        <v>66</v>
      </c>
      <c r="G2301" s="123">
        <v>4173</v>
      </c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</row>
    <row r="2302" spans="1:31" ht="14.4">
      <c r="A2302" s="111">
        <v>44756</v>
      </c>
      <c r="B2302" s="13">
        <v>1505</v>
      </c>
      <c r="C2302" s="13">
        <v>1097</v>
      </c>
      <c r="D2302" s="123">
        <v>874</v>
      </c>
      <c r="E2302" s="123">
        <v>551</v>
      </c>
      <c r="F2302" s="123">
        <v>64</v>
      </c>
      <c r="G2302" s="123">
        <v>4090</v>
      </c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</row>
    <row r="2303" spans="1:31" ht="14.4">
      <c r="A2303" s="111">
        <v>44757</v>
      </c>
      <c r="B2303" s="13">
        <v>1423</v>
      </c>
      <c r="C2303" s="13">
        <v>1098</v>
      </c>
      <c r="D2303" s="123">
        <v>931</v>
      </c>
      <c r="E2303" s="123">
        <v>550</v>
      </c>
      <c r="F2303" s="123">
        <v>67</v>
      </c>
      <c r="G2303" s="123">
        <v>4068</v>
      </c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</row>
    <row r="2304" spans="1:31" ht="14.4">
      <c r="A2304" s="111">
        <v>44758</v>
      </c>
      <c r="B2304" s="13">
        <v>1457</v>
      </c>
      <c r="C2304" s="13">
        <v>1117</v>
      </c>
      <c r="D2304" s="123">
        <v>945</v>
      </c>
      <c r="E2304" s="123">
        <v>570</v>
      </c>
      <c r="F2304" s="123">
        <v>66</v>
      </c>
      <c r="G2304" s="123">
        <v>4155</v>
      </c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</row>
    <row r="2305" spans="1:31" ht="14.4">
      <c r="A2305" s="111">
        <v>44759</v>
      </c>
      <c r="B2305" s="13">
        <v>1336</v>
      </c>
      <c r="C2305" s="13">
        <v>1096</v>
      </c>
      <c r="D2305" s="123">
        <v>882</v>
      </c>
      <c r="E2305" s="123">
        <v>555</v>
      </c>
      <c r="F2305" s="123">
        <v>61</v>
      </c>
      <c r="G2305" s="123">
        <v>3930</v>
      </c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</row>
    <row r="2306" spans="1:31" ht="14.4">
      <c r="A2306" s="111">
        <v>44760</v>
      </c>
      <c r="B2306" s="13">
        <v>1511</v>
      </c>
      <c r="C2306" s="13">
        <v>1122</v>
      </c>
      <c r="D2306" s="123">
        <v>909</v>
      </c>
      <c r="E2306" s="123">
        <v>562</v>
      </c>
      <c r="F2306" s="123">
        <v>62</v>
      </c>
      <c r="G2306" s="123">
        <v>4166</v>
      </c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</row>
    <row r="2307" spans="1:31" ht="14.4">
      <c r="A2307" s="111">
        <v>44761</v>
      </c>
      <c r="B2307" s="13">
        <v>1605</v>
      </c>
      <c r="C2307" s="13">
        <v>1142</v>
      </c>
      <c r="D2307" s="123">
        <v>957</v>
      </c>
      <c r="E2307" s="123">
        <v>577</v>
      </c>
      <c r="F2307" s="123">
        <v>61</v>
      </c>
      <c r="G2307" s="123">
        <v>4343</v>
      </c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</row>
    <row r="2308" spans="1:31" ht="14.4">
      <c r="A2308" s="111">
        <v>44762</v>
      </c>
      <c r="B2308" s="13">
        <v>1454</v>
      </c>
      <c r="C2308" s="13">
        <v>1138</v>
      </c>
      <c r="D2308" s="123">
        <v>1002</v>
      </c>
      <c r="E2308" s="123">
        <v>573</v>
      </c>
      <c r="F2308" s="123">
        <v>62</v>
      </c>
      <c r="G2308" s="123">
        <v>4229</v>
      </c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</row>
    <row r="2309" spans="1:31" ht="14.4">
      <c r="A2309" s="111">
        <v>44763</v>
      </c>
      <c r="B2309" s="13">
        <v>1272</v>
      </c>
      <c r="C2309" s="13">
        <v>1149</v>
      </c>
      <c r="D2309" s="123">
        <v>992</v>
      </c>
      <c r="E2309" s="123">
        <v>562</v>
      </c>
      <c r="F2309" s="123">
        <v>61</v>
      </c>
      <c r="G2309" s="123">
        <v>4036</v>
      </c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</row>
    <row r="2310" spans="1:31" ht="14.4">
      <c r="A2310" s="111">
        <v>44764</v>
      </c>
      <c r="B2310" s="13">
        <v>1332</v>
      </c>
      <c r="C2310" s="13">
        <v>1158</v>
      </c>
      <c r="D2310" s="123">
        <v>966</v>
      </c>
      <c r="E2310" s="123">
        <v>556</v>
      </c>
      <c r="F2310" s="123">
        <v>62</v>
      </c>
      <c r="G2310" s="123">
        <v>4074</v>
      </c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</row>
    <row r="2311" spans="1:31" ht="14.4">
      <c r="A2311" s="111">
        <v>44765</v>
      </c>
      <c r="B2311" s="13">
        <v>1332</v>
      </c>
      <c r="C2311" s="13">
        <v>1142</v>
      </c>
      <c r="D2311" s="123">
        <v>927</v>
      </c>
      <c r="E2311" s="123">
        <v>564</v>
      </c>
      <c r="F2311" s="123">
        <v>62</v>
      </c>
      <c r="G2311" s="123">
        <v>4028</v>
      </c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</row>
    <row r="2312" spans="1:31" ht="14.4">
      <c r="A2312" s="111">
        <v>44766</v>
      </c>
      <c r="B2312" s="13">
        <v>1329</v>
      </c>
      <c r="C2312" s="13">
        <v>1083</v>
      </c>
      <c r="D2312" s="123">
        <v>884</v>
      </c>
      <c r="E2312" s="123">
        <v>540</v>
      </c>
      <c r="F2312" s="123">
        <v>56</v>
      </c>
      <c r="G2312" s="123">
        <v>3893</v>
      </c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</row>
    <row r="2313" spans="1:31" ht="14.4">
      <c r="A2313" s="111">
        <v>44767</v>
      </c>
      <c r="B2313" s="13">
        <v>1371</v>
      </c>
      <c r="C2313" s="13">
        <v>1129</v>
      </c>
      <c r="D2313" s="123">
        <v>975</v>
      </c>
      <c r="E2313" s="123">
        <v>528</v>
      </c>
      <c r="F2313" s="123">
        <v>58</v>
      </c>
      <c r="G2313" s="123">
        <v>4061</v>
      </c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</row>
    <row r="2314" spans="1:31" ht="14.4">
      <c r="A2314" s="111">
        <v>44768</v>
      </c>
      <c r="B2314" s="13">
        <v>1406</v>
      </c>
      <c r="C2314" s="13">
        <v>1150</v>
      </c>
      <c r="D2314" s="123">
        <v>959</v>
      </c>
      <c r="E2314" s="123">
        <v>542</v>
      </c>
      <c r="F2314" s="123">
        <v>57</v>
      </c>
      <c r="G2314" s="123">
        <v>4114</v>
      </c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</row>
    <row r="2315" spans="1:31" ht="14.4">
      <c r="A2315" s="111">
        <v>44769</v>
      </c>
      <c r="B2315" s="13">
        <v>1431</v>
      </c>
      <c r="C2315" s="13">
        <v>1142</v>
      </c>
      <c r="D2315" s="123">
        <v>969</v>
      </c>
      <c r="E2315" s="123">
        <v>546</v>
      </c>
      <c r="F2315" s="123">
        <v>61</v>
      </c>
      <c r="G2315" s="123">
        <v>4149</v>
      </c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</row>
    <row r="2316" spans="1:31" ht="14.4">
      <c r="A2316" s="111">
        <v>44770</v>
      </c>
      <c r="B2316" s="13">
        <v>1380</v>
      </c>
      <c r="C2316" s="13">
        <v>1177</v>
      </c>
      <c r="D2316" s="123">
        <v>981</v>
      </c>
      <c r="E2316" s="123">
        <v>557</v>
      </c>
      <c r="F2316" s="123">
        <v>60</v>
      </c>
      <c r="G2316" s="123">
        <v>4155</v>
      </c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</row>
    <row r="2317" spans="1:31" ht="14.4">
      <c r="A2317" s="111">
        <v>44771</v>
      </c>
      <c r="B2317" s="13">
        <v>1337</v>
      </c>
      <c r="C2317" s="13">
        <v>1193</v>
      </c>
      <c r="D2317" s="123">
        <v>1011</v>
      </c>
      <c r="E2317" s="123">
        <v>564</v>
      </c>
      <c r="F2317" s="123">
        <v>63</v>
      </c>
      <c r="G2317" s="123">
        <v>4167</v>
      </c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</row>
    <row r="2318" spans="1:31" ht="14.4">
      <c r="A2318" s="111">
        <v>44772</v>
      </c>
      <c r="B2318" s="13">
        <v>1294</v>
      </c>
      <c r="C2318" s="13">
        <v>1210</v>
      </c>
      <c r="D2318" s="123">
        <v>992</v>
      </c>
      <c r="E2318" s="123">
        <v>568</v>
      </c>
      <c r="F2318" s="123">
        <v>62</v>
      </c>
      <c r="G2318" s="123">
        <v>4125</v>
      </c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</row>
    <row r="2319" spans="1:31" ht="14.4">
      <c r="A2319" s="111">
        <v>44773</v>
      </c>
      <c r="B2319" s="13">
        <v>1210</v>
      </c>
      <c r="C2319" s="13">
        <v>1190</v>
      </c>
      <c r="D2319" s="123">
        <v>937</v>
      </c>
      <c r="E2319" s="123">
        <v>550</v>
      </c>
      <c r="F2319" s="123">
        <v>55</v>
      </c>
      <c r="G2319" s="123">
        <v>3943</v>
      </c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</row>
    <row r="2320" spans="1:31" ht="14.4">
      <c r="A2320" s="111">
        <v>44774</v>
      </c>
      <c r="B2320" s="13">
        <v>1309</v>
      </c>
      <c r="C2320" s="13">
        <v>1238</v>
      </c>
      <c r="D2320" s="123">
        <v>965</v>
      </c>
      <c r="E2320" s="123">
        <v>545</v>
      </c>
      <c r="F2320" s="123">
        <v>56</v>
      </c>
      <c r="G2320" s="123">
        <v>4114</v>
      </c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</row>
    <row r="2321" spans="1:31" ht="14.4">
      <c r="A2321" s="111">
        <v>44775</v>
      </c>
      <c r="B2321" s="13">
        <v>1425</v>
      </c>
      <c r="C2321" s="13">
        <v>1268</v>
      </c>
      <c r="D2321" s="123">
        <v>943</v>
      </c>
      <c r="E2321" s="123">
        <v>551</v>
      </c>
      <c r="F2321" s="123">
        <v>61</v>
      </c>
      <c r="G2321" s="123">
        <v>4248</v>
      </c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</row>
    <row r="2322" spans="1:31" ht="14.4">
      <c r="A2322" s="111">
        <v>44776</v>
      </c>
      <c r="B2322" s="13">
        <v>1477</v>
      </c>
      <c r="C2322" s="13">
        <v>1270</v>
      </c>
      <c r="D2322" s="123">
        <v>920</v>
      </c>
      <c r="E2322" s="123">
        <v>564</v>
      </c>
      <c r="F2322" s="123">
        <v>61</v>
      </c>
      <c r="G2322" s="123">
        <v>4292</v>
      </c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</row>
    <row r="2323" spans="1:31" ht="14.4">
      <c r="A2323" s="111">
        <v>44777</v>
      </c>
      <c r="B2323" s="13">
        <v>1457</v>
      </c>
      <c r="C2323" s="13">
        <v>1257</v>
      </c>
      <c r="D2323" s="123">
        <v>907</v>
      </c>
      <c r="E2323" s="123">
        <v>562</v>
      </c>
      <c r="F2323" s="123">
        <v>64</v>
      </c>
      <c r="G2323" s="123">
        <v>4247</v>
      </c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</row>
    <row r="2324" spans="1:31" ht="14.4">
      <c r="A2324" s="111">
        <v>44778</v>
      </c>
      <c r="B2324" s="13">
        <v>1418</v>
      </c>
      <c r="C2324" s="13">
        <v>1233</v>
      </c>
      <c r="D2324" s="123">
        <v>897</v>
      </c>
      <c r="E2324" s="123">
        <v>583</v>
      </c>
      <c r="F2324" s="123">
        <v>65</v>
      </c>
      <c r="G2324" s="123">
        <v>4196</v>
      </c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</row>
    <row r="2325" spans="1:31" ht="14.4">
      <c r="A2325" s="111">
        <v>44779</v>
      </c>
      <c r="B2325" s="13">
        <v>1442</v>
      </c>
      <c r="C2325" s="13">
        <v>1224</v>
      </c>
      <c r="D2325" s="123">
        <v>876</v>
      </c>
      <c r="E2325" s="123">
        <v>566</v>
      </c>
      <c r="F2325" s="123">
        <v>64</v>
      </c>
      <c r="G2325" s="123">
        <v>4172</v>
      </c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</row>
    <row r="2326" spans="1:31" ht="14.4">
      <c r="A2326" s="111">
        <v>44780</v>
      </c>
      <c r="B2326" s="13">
        <v>1353</v>
      </c>
      <c r="C2326" s="13">
        <v>1159</v>
      </c>
      <c r="D2326" s="123">
        <v>846</v>
      </c>
      <c r="E2326" s="123">
        <v>551</v>
      </c>
      <c r="F2326" s="123">
        <v>64</v>
      </c>
      <c r="G2326" s="123">
        <v>3972</v>
      </c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</row>
    <row r="2327" spans="1:31" ht="14.4">
      <c r="A2327" s="111">
        <v>44781</v>
      </c>
      <c r="B2327" s="13">
        <v>1434</v>
      </c>
      <c r="C2327" s="13">
        <v>1184</v>
      </c>
      <c r="D2327" s="123">
        <v>867</v>
      </c>
      <c r="E2327" s="123">
        <v>555</v>
      </c>
      <c r="F2327" s="123">
        <v>60</v>
      </c>
      <c r="G2327" s="123">
        <v>4100</v>
      </c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</row>
    <row r="2328" spans="1:31" ht="14.4">
      <c r="A2328" s="111">
        <v>44782</v>
      </c>
      <c r="B2328" s="13">
        <v>1523</v>
      </c>
      <c r="C2328" s="13">
        <v>1160</v>
      </c>
      <c r="D2328" s="123">
        <v>879</v>
      </c>
      <c r="E2328" s="123">
        <v>510</v>
      </c>
      <c r="F2328" s="123">
        <v>64</v>
      </c>
      <c r="G2328" s="123">
        <v>4137</v>
      </c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</row>
    <row r="2329" spans="1:31" ht="14.4">
      <c r="A2329" s="111">
        <v>44783</v>
      </c>
      <c r="B2329" s="13">
        <v>1552</v>
      </c>
      <c r="C2329" s="13">
        <v>1138</v>
      </c>
      <c r="D2329" s="123">
        <v>913</v>
      </c>
      <c r="E2329" s="123">
        <v>500</v>
      </c>
      <c r="F2329" s="123">
        <v>63</v>
      </c>
      <c r="G2329" s="123">
        <v>4165</v>
      </c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</row>
    <row r="2330" spans="1:31" ht="14.4">
      <c r="A2330" s="111">
        <v>44784</v>
      </c>
      <c r="B2330" s="13">
        <v>1409</v>
      </c>
      <c r="C2330" s="13">
        <v>1030</v>
      </c>
      <c r="D2330" s="123">
        <v>969</v>
      </c>
      <c r="E2330" s="123">
        <v>514</v>
      </c>
      <c r="F2330" s="123">
        <v>69</v>
      </c>
      <c r="G2330" s="123">
        <v>3991</v>
      </c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</row>
    <row r="2331" spans="1:31" ht="14.4">
      <c r="A2331" s="111">
        <v>44785</v>
      </c>
      <c r="B2331" s="13">
        <v>1459</v>
      </c>
      <c r="C2331" s="13">
        <v>1060</v>
      </c>
      <c r="D2331" s="123">
        <v>1018</v>
      </c>
      <c r="E2331" s="123">
        <v>539</v>
      </c>
      <c r="F2331" s="123">
        <v>69</v>
      </c>
      <c r="G2331" s="123">
        <v>4144</v>
      </c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</row>
    <row r="2332" spans="1:31" ht="14.4">
      <c r="A2332" s="111">
        <v>44786</v>
      </c>
      <c r="B2332" s="13">
        <v>1510</v>
      </c>
      <c r="C2332" s="13">
        <v>1086</v>
      </c>
      <c r="D2332" s="123">
        <v>1001</v>
      </c>
      <c r="E2332" s="123">
        <v>547</v>
      </c>
      <c r="F2332" s="123">
        <v>64</v>
      </c>
      <c r="G2332" s="123">
        <v>4209</v>
      </c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</row>
    <row r="2333" spans="1:31" ht="14.4">
      <c r="A2333" s="111">
        <v>44787</v>
      </c>
      <c r="B2333" s="13">
        <v>1455</v>
      </c>
      <c r="C2333" s="13">
        <v>1068</v>
      </c>
      <c r="D2333" s="123">
        <v>927</v>
      </c>
      <c r="E2333" s="123">
        <v>478</v>
      </c>
      <c r="F2333" s="123">
        <v>60</v>
      </c>
      <c r="G2333" s="123">
        <v>3988</v>
      </c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</row>
    <row r="2334" spans="1:31" ht="14.4">
      <c r="A2334" s="111">
        <v>44788</v>
      </c>
      <c r="B2334" s="13">
        <v>1271</v>
      </c>
      <c r="C2334" s="13">
        <v>975</v>
      </c>
      <c r="D2334" s="123">
        <v>898</v>
      </c>
      <c r="E2334" s="123">
        <v>464</v>
      </c>
      <c r="F2334" s="123">
        <v>57</v>
      </c>
      <c r="G2334" s="123">
        <v>3666</v>
      </c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</row>
    <row r="2335" spans="1:31" ht="14.4">
      <c r="A2335" s="111">
        <v>44789</v>
      </c>
      <c r="B2335" s="13">
        <v>1310</v>
      </c>
      <c r="C2335" s="13">
        <v>1040</v>
      </c>
      <c r="D2335" s="123">
        <v>997</v>
      </c>
      <c r="E2335" s="123">
        <v>541</v>
      </c>
      <c r="F2335" s="123">
        <v>63</v>
      </c>
      <c r="G2335" s="123">
        <v>3951</v>
      </c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</row>
    <row r="2336" spans="1:31" ht="14.4">
      <c r="A2336" s="111">
        <v>44790</v>
      </c>
      <c r="B2336" s="13">
        <v>1417</v>
      </c>
      <c r="C2336" s="13">
        <v>1097</v>
      </c>
      <c r="D2336" s="123">
        <v>1068</v>
      </c>
      <c r="E2336" s="123">
        <v>575</v>
      </c>
      <c r="F2336" s="123">
        <v>68</v>
      </c>
      <c r="G2336" s="123">
        <v>4225</v>
      </c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</row>
    <row r="2337" spans="1:31" ht="14.4">
      <c r="A2337" s="111">
        <v>44791</v>
      </c>
      <c r="B2337" s="13">
        <v>1497</v>
      </c>
      <c r="C2337" s="13">
        <v>1116</v>
      </c>
      <c r="D2337" s="123">
        <v>1083</v>
      </c>
      <c r="E2337" s="123">
        <v>598</v>
      </c>
      <c r="F2337" s="123">
        <v>68</v>
      </c>
      <c r="G2337" s="123">
        <v>4362</v>
      </c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</row>
    <row r="2338" spans="1:31" ht="14.4">
      <c r="A2338" s="111">
        <v>44792</v>
      </c>
      <c r="B2338" s="13">
        <v>1569</v>
      </c>
      <c r="C2338" s="13">
        <v>1109</v>
      </c>
      <c r="D2338" s="123">
        <v>1095</v>
      </c>
      <c r="E2338" s="123">
        <v>529</v>
      </c>
      <c r="F2338" s="123">
        <v>66</v>
      </c>
      <c r="G2338" s="123">
        <v>4368</v>
      </c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</row>
    <row r="2339" spans="1:31" ht="14.4">
      <c r="A2339" s="111">
        <v>44793</v>
      </c>
      <c r="B2339" s="13">
        <v>1488</v>
      </c>
      <c r="C2339" s="13">
        <v>1089</v>
      </c>
      <c r="D2339" s="123">
        <v>1061</v>
      </c>
      <c r="E2339" s="123">
        <v>471</v>
      </c>
      <c r="F2339" s="123">
        <v>67</v>
      </c>
      <c r="G2339" s="123">
        <v>4176</v>
      </c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</row>
    <row r="2340" spans="1:31" ht="14.4">
      <c r="A2340" s="111">
        <v>44794</v>
      </c>
      <c r="B2340" s="13">
        <v>1472</v>
      </c>
      <c r="C2340" s="13">
        <v>1055</v>
      </c>
      <c r="D2340" s="123">
        <v>1004</v>
      </c>
      <c r="E2340" s="123">
        <v>508</v>
      </c>
      <c r="F2340" s="123">
        <v>65</v>
      </c>
      <c r="G2340" s="123">
        <v>4104</v>
      </c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</row>
    <row r="2341" spans="1:31" ht="14.4">
      <c r="A2341" s="111">
        <v>44795</v>
      </c>
      <c r="B2341" s="13">
        <v>1552</v>
      </c>
      <c r="C2341" s="13">
        <v>1093</v>
      </c>
      <c r="D2341" s="123">
        <v>1042</v>
      </c>
      <c r="E2341" s="123">
        <v>555</v>
      </c>
      <c r="F2341" s="123">
        <v>66</v>
      </c>
      <c r="G2341" s="123">
        <v>4309</v>
      </c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</row>
    <row r="2342" spans="1:31" ht="14.4">
      <c r="A2342" s="111">
        <v>44796</v>
      </c>
      <c r="B2342" s="13">
        <v>1531</v>
      </c>
      <c r="C2342" s="13">
        <v>1139</v>
      </c>
      <c r="D2342" s="123">
        <v>1068</v>
      </c>
      <c r="E2342" s="123">
        <v>549</v>
      </c>
      <c r="F2342" s="123">
        <v>64</v>
      </c>
      <c r="G2342" s="123">
        <v>4351</v>
      </c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</row>
    <row r="2343" spans="1:31" ht="14.4">
      <c r="A2343" s="111">
        <v>44797</v>
      </c>
      <c r="B2343" s="13">
        <v>1493</v>
      </c>
      <c r="C2343" s="13">
        <v>1160</v>
      </c>
      <c r="D2343" s="123">
        <v>1064</v>
      </c>
      <c r="E2343" s="123">
        <v>530</v>
      </c>
      <c r="F2343" s="123">
        <v>68</v>
      </c>
      <c r="G2343" s="123">
        <v>4316</v>
      </c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</row>
    <row r="2344" spans="1:31" ht="14.4">
      <c r="A2344" s="111">
        <v>44798</v>
      </c>
      <c r="B2344" s="13">
        <v>1490</v>
      </c>
      <c r="C2344" s="13">
        <v>1174</v>
      </c>
      <c r="D2344" s="123">
        <v>1035</v>
      </c>
      <c r="E2344" s="123">
        <v>530</v>
      </c>
      <c r="F2344" s="123">
        <v>67</v>
      </c>
      <c r="G2344" s="123">
        <v>4296</v>
      </c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</row>
    <row r="2345" spans="1:31" ht="14.4">
      <c r="A2345" s="111">
        <v>44799</v>
      </c>
      <c r="B2345" s="13">
        <v>1539</v>
      </c>
      <c r="C2345" s="13">
        <v>1210</v>
      </c>
      <c r="D2345" s="123">
        <v>1032</v>
      </c>
      <c r="E2345" s="123">
        <v>556</v>
      </c>
      <c r="F2345" s="123">
        <v>69</v>
      </c>
      <c r="G2345" s="123">
        <v>4406</v>
      </c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</row>
    <row r="2346" spans="1:31" ht="14.4">
      <c r="A2346" s="111">
        <v>44800</v>
      </c>
      <c r="B2346" s="13">
        <v>1541</v>
      </c>
      <c r="C2346" s="13">
        <v>1223</v>
      </c>
      <c r="D2346" s="123">
        <v>989</v>
      </c>
      <c r="E2346" s="123">
        <v>560</v>
      </c>
      <c r="F2346" s="123">
        <v>64</v>
      </c>
      <c r="G2346" s="123">
        <v>4377</v>
      </c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</row>
    <row r="2347" spans="1:31" ht="14.4">
      <c r="A2347" s="111">
        <v>44801</v>
      </c>
      <c r="B2347" s="13">
        <v>1516</v>
      </c>
      <c r="C2347" s="13">
        <v>1223</v>
      </c>
      <c r="D2347" s="123">
        <v>910</v>
      </c>
      <c r="E2347" s="123">
        <v>527</v>
      </c>
      <c r="F2347" s="123">
        <v>59</v>
      </c>
      <c r="G2347" s="123">
        <v>4235</v>
      </c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</row>
    <row r="2348" spans="1:31" ht="14.4">
      <c r="A2348" s="111">
        <v>44802</v>
      </c>
      <c r="B2348" s="13">
        <v>1537</v>
      </c>
      <c r="C2348" s="13">
        <v>1258</v>
      </c>
      <c r="D2348" s="123">
        <v>949</v>
      </c>
      <c r="E2348" s="123">
        <v>551</v>
      </c>
      <c r="F2348" s="123">
        <v>61</v>
      </c>
      <c r="G2348" s="123">
        <v>4357</v>
      </c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</row>
    <row r="2349" spans="1:31" ht="14.4">
      <c r="A2349" s="111">
        <v>44803</v>
      </c>
      <c r="B2349" s="13">
        <v>1587</v>
      </c>
      <c r="C2349" s="13">
        <v>1291</v>
      </c>
      <c r="D2349" s="123">
        <v>951</v>
      </c>
      <c r="E2349" s="123">
        <v>569</v>
      </c>
      <c r="F2349" s="123">
        <v>63</v>
      </c>
      <c r="G2349" s="123">
        <v>4461</v>
      </c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</row>
    <row r="2350" spans="1:31" ht="14.4">
      <c r="A2350" s="111">
        <v>44804</v>
      </c>
      <c r="B2350" s="13">
        <v>1619</v>
      </c>
      <c r="C2350" s="13">
        <v>1257</v>
      </c>
      <c r="D2350" s="123">
        <v>916</v>
      </c>
      <c r="E2350" s="123">
        <v>564</v>
      </c>
      <c r="F2350" s="123">
        <v>62</v>
      </c>
      <c r="G2350" s="123">
        <v>4418</v>
      </c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</row>
    <row r="2351" spans="1:31" ht="14.4">
      <c r="A2351" s="143">
        <v>44805</v>
      </c>
      <c r="B2351" s="144">
        <v>1604</v>
      </c>
      <c r="C2351" s="144">
        <v>1225</v>
      </c>
      <c r="D2351" s="145">
        <v>934</v>
      </c>
      <c r="E2351" s="145">
        <v>566</v>
      </c>
      <c r="F2351" s="145">
        <v>60</v>
      </c>
      <c r="G2351" s="144">
        <v>4390</v>
      </c>
      <c r="H2351" s="146"/>
      <c r="I2351" s="146"/>
      <c r="J2351" s="146"/>
      <c r="K2351" s="146"/>
      <c r="L2351" s="146"/>
      <c r="M2351" s="146"/>
      <c r="N2351" s="146"/>
      <c r="O2351" s="146"/>
      <c r="P2351" s="146"/>
      <c r="Q2351" s="146"/>
      <c r="R2351" s="146"/>
      <c r="S2351" s="146"/>
      <c r="T2351" s="146"/>
      <c r="U2351" s="146"/>
      <c r="V2351" s="146"/>
      <c r="W2351" s="146"/>
      <c r="X2351" s="146"/>
      <c r="Y2351" s="146"/>
      <c r="Z2351" s="146"/>
      <c r="AA2351" s="146"/>
      <c r="AB2351" s="146"/>
      <c r="AC2351" s="146"/>
      <c r="AD2351" s="146"/>
      <c r="AE2351" s="146"/>
    </row>
    <row r="2352" spans="1:31" ht="14.4">
      <c r="A2352" s="111">
        <v>44806</v>
      </c>
      <c r="B2352" s="13">
        <v>1600</v>
      </c>
      <c r="C2352" s="13">
        <v>1272</v>
      </c>
      <c r="D2352" s="123">
        <v>959</v>
      </c>
      <c r="E2352" s="123">
        <v>575</v>
      </c>
      <c r="F2352" s="123">
        <v>61</v>
      </c>
      <c r="G2352" s="123">
        <v>4468</v>
      </c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</row>
    <row r="2353" spans="1:31" ht="14.4">
      <c r="A2353" s="111">
        <v>44807</v>
      </c>
      <c r="B2353" s="13">
        <v>1630</v>
      </c>
      <c r="C2353" s="13">
        <v>1307</v>
      </c>
      <c r="D2353" s="123">
        <v>992</v>
      </c>
      <c r="E2353" s="123">
        <v>554</v>
      </c>
      <c r="F2353" s="123">
        <v>59</v>
      </c>
      <c r="G2353" s="123">
        <v>4543</v>
      </c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</row>
    <row r="2354" spans="1:31" ht="14.4">
      <c r="A2354" s="111">
        <v>44808</v>
      </c>
      <c r="B2354" s="13">
        <v>1613</v>
      </c>
      <c r="C2354" s="13">
        <v>1233</v>
      </c>
      <c r="D2354" s="123">
        <v>939</v>
      </c>
      <c r="E2354" s="123">
        <v>546</v>
      </c>
      <c r="F2354" s="123">
        <v>56</v>
      </c>
      <c r="G2354" s="123">
        <v>4388</v>
      </c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</row>
    <row r="2355" spans="1:31" ht="14.4">
      <c r="A2355" s="111">
        <v>44809</v>
      </c>
      <c r="B2355" s="13">
        <v>1634</v>
      </c>
      <c r="C2355" s="13">
        <v>1268</v>
      </c>
      <c r="D2355" s="123">
        <v>977</v>
      </c>
      <c r="E2355" s="123">
        <v>562</v>
      </c>
      <c r="F2355" s="123">
        <v>58</v>
      </c>
      <c r="G2355" s="123">
        <v>4499</v>
      </c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</row>
    <row r="2356" spans="1:31" ht="14.4">
      <c r="A2356" s="111">
        <v>44810</v>
      </c>
      <c r="B2356" s="13">
        <v>1648</v>
      </c>
      <c r="C2356" s="13">
        <v>1294</v>
      </c>
      <c r="D2356" s="123">
        <v>978</v>
      </c>
      <c r="E2356" s="123">
        <v>558</v>
      </c>
      <c r="F2356" s="123">
        <v>61</v>
      </c>
      <c r="G2356" s="123">
        <v>4539</v>
      </c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</row>
    <row r="2357" spans="1:31" ht="14.4">
      <c r="A2357" s="111">
        <v>44811</v>
      </c>
      <c r="B2357" s="13">
        <v>1684</v>
      </c>
      <c r="C2357" s="13">
        <v>1310</v>
      </c>
      <c r="D2357" s="123">
        <v>948</v>
      </c>
      <c r="E2357" s="123">
        <v>566</v>
      </c>
      <c r="F2357" s="123">
        <v>62</v>
      </c>
      <c r="G2357" s="123">
        <v>4570</v>
      </c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</row>
    <row r="2358" spans="1:31" ht="14.4">
      <c r="A2358" s="111">
        <v>44812</v>
      </c>
      <c r="B2358" s="13">
        <v>1695</v>
      </c>
      <c r="C2358" s="13">
        <v>1305</v>
      </c>
      <c r="D2358" s="123">
        <v>898</v>
      </c>
      <c r="E2358" s="123">
        <v>556</v>
      </c>
      <c r="F2358" s="123">
        <v>64</v>
      </c>
      <c r="G2358" s="123">
        <v>4517</v>
      </c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</row>
    <row r="2359" spans="1:31" ht="14.4">
      <c r="A2359" s="111">
        <v>44813</v>
      </c>
      <c r="B2359" s="13">
        <v>1711</v>
      </c>
      <c r="C2359" s="13">
        <v>1260</v>
      </c>
      <c r="D2359" s="123">
        <v>891</v>
      </c>
      <c r="E2359" s="123">
        <v>566</v>
      </c>
      <c r="F2359" s="123">
        <v>63</v>
      </c>
      <c r="G2359" s="123">
        <v>4491</v>
      </c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</row>
    <row r="2360" spans="1:31" ht="14.4">
      <c r="A2360" s="111">
        <v>44814</v>
      </c>
      <c r="B2360" s="13">
        <v>1693</v>
      </c>
      <c r="C2360" s="13">
        <v>1252</v>
      </c>
      <c r="D2360" s="123">
        <v>865</v>
      </c>
      <c r="E2360" s="123">
        <v>554</v>
      </c>
      <c r="F2360" s="123">
        <v>61</v>
      </c>
      <c r="G2360" s="123">
        <v>4425</v>
      </c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</row>
    <row r="2361" spans="1:31" ht="14.4">
      <c r="A2361" s="111">
        <v>44815</v>
      </c>
      <c r="B2361" s="13">
        <v>1617</v>
      </c>
      <c r="C2361" s="13">
        <v>1186</v>
      </c>
      <c r="D2361" s="123">
        <v>799</v>
      </c>
      <c r="E2361" s="123">
        <v>516</v>
      </c>
      <c r="F2361" s="123">
        <v>59</v>
      </c>
      <c r="G2361" s="123">
        <v>4178</v>
      </c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</row>
    <row r="2362" spans="1:31" ht="14.4">
      <c r="A2362" s="111">
        <v>44816</v>
      </c>
      <c r="B2362" s="13">
        <v>1615</v>
      </c>
      <c r="C2362" s="13">
        <v>1177</v>
      </c>
      <c r="D2362" s="123">
        <v>881</v>
      </c>
      <c r="E2362" s="123">
        <v>498</v>
      </c>
      <c r="F2362" s="123">
        <v>57</v>
      </c>
      <c r="G2362" s="123">
        <v>4228</v>
      </c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</row>
    <row r="2363" spans="1:31" ht="14.4">
      <c r="A2363" s="111">
        <v>44817</v>
      </c>
      <c r="B2363" s="13">
        <v>1547</v>
      </c>
      <c r="C2363" s="13">
        <v>1154</v>
      </c>
      <c r="D2363" s="123">
        <v>931</v>
      </c>
      <c r="E2363" s="123">
        <v>500</v>
      </c>
      <c r="F2363" s="123">
        <v>56</v>
      </c>
      <c r="G2363" s="123">
        <v>4188</v>
      </c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</row>
    <row r="2364" spans="1:31" ht="14.4">
      <c r="A2364" s="111">
        <v>44818</v>
      </c>
      <c r="B2364" s="13">
        <v>1489</v>
      </c>
      <c r="C2364" s="13">
        <v>1129</v>
      </c>
      <c r="D2364" s="123">
        <v>975</v>
      </c>
      <c r="E2364" s="123">
        <v>514</v>
      </c>
      <c r="F2364" s="123">
        <v>60</v>
      </c>
      <c r="G2364" s="123">
        <v>4166</v>
      </c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</row>
    <row r="2365" spans="1:31" ht="14.4">
      <c r="A2365" s="111">
        <v>44819</v>
      </c>
      <c r="B2365" s="13">
        <v>1380</v>
      </c>
      <c r="C2365" s="13">
        <v>1125</v>
      </c>
      <c r="D2365" s="123">
        <v>997</v>
      </c>
      <c r="E2365" s="123">
        <v>515</v>
      </c>
      <c r="F2365" s="123">
        <v>61</v>
      </c>
      <c r="G2365" s="123">
        <v>4077</v>
      </c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</row>
    <row r="2366" spans="1:31" ht="14.4">
      <c r="A2366" s="111">
        <v>44820</v>
      </c>
      <c r="B2366" s="13">
        <v>1303</v>
      </c>
      <c r="C2366" s="13">
        <v>1130</v>
      </c>
      <c r="D2366" s="123">
        <v>1027</v>
      </c>
      <c r="E2366" s="123">
        <v>523</v>
      </c>
      <c r="F2366" s="123">
        <v>62</v>
      </c>
      <c r="G2366" s="123">
        <v>4046</v>
      </c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</row>
    <row r="2367" spans="1:31" ht="14.4">
      <c r="A2367" s="111">
        <v>44821</v>
      </c>
      <c r="B2367" s="13">
        <v>1322</v>
      </c>
      <c r="C2367" s="13">
        <v>1118</v>
      </c>
      <c r="D2367" s="123">
        <v>1029</v>
      </c>
      <c r="E2367" s="123">
        <v>512</v>
      </c>
      <c r="F2367" s="123">
        <v>60</v>
      </c>
      <c r="G2367" s="123">
        <v>4042</v>
      </c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</row>
    <row r="2368" spans="1:31" ht="14.4">
      <c r="A2368" s="111">
        <v>44822</v>
      </c>
      <c r="B2368" s="13">
        <v>1344</v>
      </c>
      <c r="C2368" s="13">
        <v>1114</v>
      </c>
      <c r="D2368" s="123">
        <v>990</v>
      </c>
      <c r="E2368" s="123">
        <v>517</v>
      </c>
      <c r="F2368" s="123">
        <v>62</v>
      </c>
      <c r="G2368" s="123">
        <v>4026</v>
      </c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</row>
    <row r="2369" spans="1:31" ht="14.4">
      <c r="A2369" s="111">
        <v>44823</v>
      </c>
      <c r="B2369" s="13">
        <v>1436</v>
      </c>
      <c r="C2369" s="13">
        <v>1169</v>
      </c>
      <c r="D2369" s="123">
        <v>1035</v>
      </c>
      <c r="E2369" s="123">
        <v>527</v>
      </c>
      <c r="F2369" s="123">
        <v>64</v>
      </c>
      <c r="G2369" s="123">
        <v>4231</v>
      </c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</row>
    <row r="2370" spans="1:31" ht="14.4">
      <c r="A2370" s="111">
        <v>44824</v>
      </c>
      <c r="B2370" s="13">
        <v>1450</v>
      </c>
      <c r="C2370" s="13">
        <v>1181</v>
      </c>
      <c r="D2370" s="123">
        <v>1030</v>
      </c>
      <c r="E2370" s="123">
        <v>526</v>
      </c>
      <c r="F2370" s="123">
        <v>64</v>
      </c>
      <c r="G2370" s="123">
        <v>4252</v>
      </c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</row>
    <row r="2371" spans="1:31" ht="14.4">
      <c r="A2371" s="111">
        <v>44825</v>
      </c>
      <c r="B2371" s="13">
        <v>1372</v>
      </c>
      <c r="C2371" s="13">
        <v>1171</v>
      </c>
      <c r="D2371" s="123">
        <v>1053</v>
      </c>
      <c r="E2371" s="123">
        <v>541</v>
      </c>
      <c r="F2371" s="123">
        <v>65</v>
      </c>
      <c r="G2371" s="123">
        <v>4202</v>
      </c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</row>
    <row r="2372" spans="1:31" ht="14.4">
      <c r="A2372" s="111">
        <v>44826</v>
      </c>
      <c r="B2372" s="13">
        <v>1263</v>
      </c>
      <c r="C2372" s="13">
        <v>1177</v>
      </c>
      <c r="D2372" s="123">
        <v>1063</v>
      </c>
      <c r="E2372" s="123">
        <v>560</v>
      </c>
      <c r="F2372" s="123">
        <v>63</v>
      </c>
      <c r="G2372" s="123">
        <v>4126</v>
      </c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</row>
    <row r="2373" spans="1:31" ht="14.4">
      <c r="A2373" s="111">
        <v>44827</v>
      </c>
      <c r="B2373" s="13">
        <v>1178</v>
      </c>
      <c r="C2373" s="13">
        <v>1186</v>
      </c>
      <c r="D2373" s="123">
        <v>1078</v>
      </c>
      <c r="E2373" s="123">
        <v>567</v>
      </c>
      <c r="F2373" s="123">
        <v>61</v>
      </c>
      <c r="G2373" s="123">
        <v>4070</v>
      </c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</row>
    <row r="2374" spans="1:31" ht="14.4">
      <c r="A2374" s="111">
        <v>44828</v>
      </c>
      <c r="B2374" s="13">
        <v>1077</v>
      </c>
      <c r="C2374" s="13">
        <v>1196</v>
      </c>
      <c r="D2374" s="123">
        <v>1097</v>
      </c>
      <c r="E2374" s="123">
        <v>566</v>
      </c>
      <c r="F2374" s="123">
        <v>59</v>
      </c>
      <c r="G2374" s="123">
        <v>3995</v>
      </c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</row>
    <row r="2375" spans="1:31" ht="14.4">
      <c r="A2375" s="111">
        <v>44829</v>
      </c>
      <c r="B2375" s="13">
        <v>1019</v>
      </c>
      <c r="C2375" s="13">
        <v>1206</v>
      </c>
      <c r="D2375" s="123">
        <v>1056</v>
      </c>
      <c r="E2375" s="123">
        <v>556</v>
      </c>
      <c r="F2375" s="123">
        <v>56</v>
      </c>
      <c r="G2375" s="123">
        <v>3892</v>
      </c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</row>
    <row r="2376" spans="1:31" ht="14.4">
      <c r="A2376" s="111">
        <v>44830</v>
      </c>
      <c r="B2376" s="13">
        <v>1126</v>
      </c>
      <c r="C2376" s="13">
        <v>1265</v>
      </c>
      <c r="D2376" s="123">
        <v>1071</v>
      </c>
      <c r="E2376" s="123">
        <v>553</v>
      </c>
      <c r="F2376" s="123">
        <v>59</v>
      </c>
      <c r="G2376" s="123">
        <v>4074</v>
      </c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</row>
    <row r="2377" spans="1:31" ht="14.4">
      <c r="A2377" s="111">
        <v>44831</v>
      </c>
      <c r="B2377" s="13">
        <v>1193</v>
      </c>
      <c r="C2377" s="13">
        <v>1280</v>
      </c>
      <c r="D2377" s="123">
        <v>1058</v>
      </c>
      <c r="E2377" s="123">
        <v>548</v>
      </c>
      <c r="F2377" s="123">
        <v>61</v>
      </c>
      <c r="G2377" s="123">
        <v>4140</v>
      </c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</row>
    <row r="2378" spans="1:31" ht="14.4">
      <c r="A2378" s="111">
        <v>44832</v>
      </c>
      <c r="B2378" s="13">
        <v>1241</v>
      </c>
      <c r="C2378" s="13">
        <v>1289</v>
      </c>
      <c r="D2378" s="123">
        <v>1066</v>
      </c>
      <c r="E2378" s="123">
        <v>552</v>
      </c>
      <c r="F2378" s="123">
        <v>62</v>
      </c>
      <c r="G2378" s="123">
        <v>4211</v>
      </c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</row>
    <row r="2379" spans="1:31" ht="14.4">
      <c r="A2379" s="111">
        <v>44833</v>
      </c>
      <c r="B2379" s="13">
        <v>1273</v>
      </c>
      <c r="C2379" s="13">
        <v>1292</v>
      </c>
      <c r="D2379" s="123">
        <v>1026</v>
      </c>
      <c r="E2379" s="123">
        <v>545</v>
      </c>
      <c r="F2379" s="123">
        <v>63</v>
      </c>
      <c r="G2379" s="123">
        <v>4199</v>
      </c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</row>
    <row r="2380" spans="1:31" ht="14.4">
      <c r="A2380" s="111">
        <v>44834</v>
      </c>
      <c r="B2380" s="13">
        <v>1312</v>
      </c>
      <c r="C2380" s="13">
        <v>1300</v>
      </c>
      <c r="D2380" s="123">
        <v>985</v>
      </c>
      <c r="E2380" s="123">
        <v>556</v>
      </c>
      <c r="F2380" s="123">
        <v>65</v>
      </c>
      <c r="G2380" s="123">
        <v>4218</v>
      </c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</row>
    <row r="2381" spans="1:31" ht="14.4">
      <c r="A2381" s="111">
        <v>44835</v>
      </c>
      <c r="B2381" s="13">
        <v>1298</v>
      </c>
      <c r="C2381" s="13">
        <v>1298</v>
      </c>
      <c r="D2381" s="123">
        <v>919</v>
      </c>
      <c r="E2381" s="123">
        <v>560</v>
      </c>
      <c r="F2381" s="123">
        <v>67</v>
      </c>
      <c r="G2381" s="123">
        <v>4141</v>
      </c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</row>
    <row r="2382" spans="1:31" ht="14.4">
      <c r="A2382" s="111">
        <v>44836</v>
      </c>
      <c r="B2382" s="13">
        <v>1240</v>
      </c>
      <c r="C2382" s="13">
        <v>1259</v>
      </c>
      <c r="D2382" s="123">
        <v>874</v>
      </c>
      <c r="E2382" s="123">
        <v>529</v>
      </c>
      <c r="F2382" s="123">
        <v>63</v>
      </c>
      <c r="G2382" s="123">
        <v>3965</v>
      </c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</row>
    <row r="2383" spans="1:31" ht="14.4">
      <c r="A2383" s="111">
        <v>44837</v>
      </c>
      <c r="B2383" s="13">
        <v>1298</v>
      </c>
      <c r="C2383" s="13">
        <v>1299</v>
      </c>
      <c r="D2383" s="123">
        <v>1103</v>
      </c>
      <c r="E2383" s="123">
        <v>512</v>
      </c>
      <c r="F2383" s="123">
        <v>53</v>
      </c>
      <c r="G2383" s="123">
        <v>4265</v>
      </c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</row>
    <row r="2384" spans="1:31" ht="14.4">
      <c r="A2384" s="111">
        <v>44838</v>
      </c>
      <c r="B2384" s="13">
        <v>1332</v>
      </c>
      <c r="C2384" s="13">
        <v>1305</v>
      </c>
      <c r="D2384" s="123">
        <v>935</v>
      </c>
      <c r="E2384" s="123">
        <v>467</v>
      </c>
      <c r="F2384" s="123">
        <v>53</v>
      </c>
      <c r="G2384" s="123">
        <v>4092</v>
      </c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</row>
    <row r="2385" spans="1:31" ht="14.4">
      <c r="A2385" s="111">
        <v>44839</v>
      </c>
      <c r="B2385" s="13">
        <v>1256</v>
      </c>
      <c r="C2385" s="13">
        <v>1212</v>
      </c>
      <c r="D2385" s="123">
        <v>918</v>
      </c>
      <c r="E2385" s="123">
        <v>463</v>
      </c>
      <c r="F2385" s="123">
        <v>48</v>
      </c>
      <c r="G2385" s="123">
        <v>3897</v>
      </c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</row>
    <row r="2386" spans="1:31" ht="14.4">
      <c r="A2386" s="111">
        <v>44840</v>
      </c>
      <c r="B2386" s="13">
        <v>1237</v>
      </c>
      <c r="C2386" s="13">
        <v>1249</v>
      </c>
      <c r="D2386" s="123">
        <v>891</v>
      </c>
      <c r="E2386" s="123">
        <v>496</v>
      </c>
      <c r="F2386" s="123">
        <v>54</v>
      </c>
      <c r="G2386" s="123">
        <v>3927</v>
      </c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</row>
    <row r="2387" spans="1:31" ht="14.4">
      <c r="A2387" s="111">
        <v>44841</v>
      </c>
      <c r="B2387" s="13">
        <v>1198</v>
      </c>
      <c r="C2387" s="13">
        <v>1201</v>
      </c>
      <c r="D2387" s="123">
        <v>917</v>
      </c>
      <c r="E2387" s="123">
        <v>513</v>
      </c>
      <c r="F2387" s="123">
        <v>57</v>
      </c>
      <c r="G2387" s="123">
        <v>3886</v>
      </c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</row>
    <row r="2388" spans="1:31" ht="14.4">
      <c r="A2388" s="111">
        <v>44842</v>
      </c>
      <c r="B2388" s="13">
        <v>1095</v>
      </c>
      <c r="C2388" s="13">
        <v>1196</v>
      </c>
      <c r="D2388" s="123">
        <v>921</v>
      </c>
      <c r="E2388" s="123">
        <v>528</v>
      </c>
      <c r="F2388" s="123">
        <v>54</v>
      </c>
      <c r="G2388" s="123">
        <v>3794</v>
      </c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</row>
    <row r="2389" spans="1:31" ht="14.4">
      <c r="A2389" s="111">
        <v>44843</v>
      </c>
      <c r="B2389" s="13">
        <v>1014</v>
      </c>
      <c r="C2389" s="13">
        <v>1183</v>
      </c>
      <c r="D2389" s="123">
        <v>869</v>
      </c>
      <c r="E2389" s="123">
        <v>528</v>
      </c>
      <c r="F2389" s="123">
        <v>51</v>
      </c>
      <c r="G2389" s="123">
        <v>3646</v>
      </c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</row>
    <row r="2390" spans="1:31" ht="14.4">
      <c r="A2390" s="111">
        <v>44844</v>
      </c>
      <c r="B2390" s="13">
        <v>1016</v>
      </c>
      <c r="C2390" s="13">
        <v>1219</v>
      </c>
      <c r="D2390" s="123">
        <v>878</v>
      </c>
      <c r="E2390" s="123">
        <v>530</v>
      </c>
      <c r="F2390" s="123">
        <v>53</v>
      </c>
      <c r="G2390" s="123">
        <v>3696</v>
      </c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</row>
    <row r="2391" spans="1:31" ht="14.4">
      <c r="A2391" s="111">
        <v>44845</v>
      </c>
      <c r="B2391" s="13">
        <v>1024</v>
      </c>
      <c r="C2391" s="13">
        <v>1217</v>
      </c>
      <c r="D2391" s="123">
        <v>899</v>
      </c>
      <c r="E2391" s="123">
        <v>514</v>
      </c>
      <c r="F2391" s="123">
        <v>52</v>
      </c>
      <c r="G2391" s="123">
        <v>3706</v>
      </c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</row>
    <row r="2392" spans="1:31" ht="14.4">
      <c r="A2392" s="111">
        <v>44846</v>
      </c>
      <c r="B2392" s="13">
        <v>1063</v>
      </c>
      <c r="C2392" s="13">
        <v>1216</v>
      </c>
      <c r="D2392" s="123">
        <v>922</v>
      </c>
      <c r="E2392" s="123">
        <v>493</v>
      </c>
      <c r="F2392" s="123">
        <v>52</v>
      </c>
      <c r="G2392" s="123">
        <v>3746</v>
      </c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</row>
    <row r="2393" spans="1:31" ht="14.4">
      <c r="A2393" s="111">
        <v>44847</v>
      </c>
      <c r="B2393" s="13">
        <v>1079</v>
      </c>
      <c r="C2393" s="13">
        <v>1223</v>
      </c>
      <c r="D2393" s="123">
        <v>918</v>
      </c>
      <c r="E2393" s="123">
        <v>507</v>
      </c>
      <c r="F2393" s="123">
        <v>54</v>
      </c>
      <c r="G2393" s="123">
        <v>3781</v>
      </c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</row>
    <row r="2394" spans="1:31" ht="14.4">
      <c r="A2394" s="111">
        <v>44848</v>
      </c>
      <c r="B2394" s="13">
        <v>1083</v>
      </c>
      <c r="C2394" s="13">
        <v>1202</v>
      </c>
      <c r="D2394" s="123">
        <v>904</v>
      </c>
      <c r="E2394" s="123">
        <v>517</v>
      </c>
      <c r="F2394" s="123">
        <v>56</v>
      </c>
      <c r="G2394" s="123">
        <v>3762</v>
      </c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</row>
    <row r="2395" spans="1:31" ht="14.4">
      <c r="A2395" s="111">
        <v>44849</v>
      </c>
      <c r="B2395" s="13">
        <v>1076</v>
      </c>
      <c r="C2395" s="13">
        <v>1190</v>
      </c>
      <c r="D2395" s="123">
        <v>863</v>
      </c>
      <c r="E2395" s="123">
        <v>513</v>
      </c>
      <c r="F2395" s="123">
        <v>56</v>
      </c>
      <c r="G2395" s="123">
        <v>3699</v>
      </c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</row>
    <row r="2396" spans="1:31" ht="14.4">
      <c r="A2396" s="111">
        <v>44850</v>
      </c>
      <c r="B2396" s="13">
        <v>1030</v>
      </c>
      <c r="C2396" s="13">
        <v>1170</v>
      </c>
      <c r="D2396" s="123">
        <v>812</v>
      </c>
      <c r="E2396" s="123">
        <v>497</v>
      </c>
      <c r="F2396" s="123">
        <v>54</v>
      </c>
      <c r="G2396" s="123">
        <v>3564</v>
      </c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</row>
    <row r="2397" spans="1:31" ht="14.4">
      <c r="A2397" s="111">
        <v>44851</v>
      </c>
      <c r="B2397" s="13">
        <v>1068</v>
      </c>
      <c r="C2397" s="13">
        <v>1219</v>
      </c>
      <c r="D2397" s="123">
        <v>870</v>
      </c>
      <c r="E2397" s="123">
        <v>498</v>
      </c>
      <c r="F2397" s="123">
        <v>55</v>
      </c>
      <c r="G2397" s="123">
        <v>3711</v>
      </c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</row>
    <row r="2398" spans="1:31" ht="14.4">
      <c r="A2398" s="111">
        <v>44852</v>
      </c>
      <c r="B2398" s="13">
        <v>1076</v>
      </c>
      <c r="C2398" s="13">
        <v>1238</v>
      </c>
      <c r="D2398" s="123">
        <v>901</v>
      </c>
      <c r="E2398" s="123">
        <v>505</v>
      </c>
      <c r="F2398" s="123">
        <v>56</v>
      </c>
      <c r="G2398" s="123">
        <v>3776</v>
      </c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</row>
    <row r="2399" spans="1:31" ht="14.4">
      <c r="A2399" s="111">
        <v>44853</v>
      </c>
      <c r="B2399" s="13">
        <v>1078</v>
      </c>
      <c r="C2399" s="13">
        <v>1241</v>
      </c>
      <c r="D2399" s="123">
        <v>910</v>
      </c>
      <c r="E2399" s="123">
        <v>498</v>
      </c>
      <c r="F2399" s="123">
        <v>56</v>
      </c>
      <c r="G2399" s="123">
        <v>3783</v>
      </c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</row>
    <row r="2400" spans="1:31" ht="14.4">
      <c r="A2400" s="111">
        <v>44854</v>
      </c>
      <c r="B2400" s="13">
        <v>1078</v>
      </c>
      <c r="C2400" s="13">
        <v>1247</v>
      </c>
      <c r="D2400" s="123">
        <v>903</v>
      </c>
      <c r="E2400" s="123">
        <v>490</v>
      </c>
      <c r="F2400" s="123">
        <v>55</v>
      </c>
      <c r="G2400" s="123">
        <v>3774</v>
      </c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</row>
    <row r="2401" spans="1:31" ht="14.4">
      <c r="A2401" s="111">
        <v>44855</v>
      </c>
      <c r="B2401" s="13">
        <v>1084</v>
      </c>
      <c r="C2401" s="13">
        <v>1233</v>
      </c>
      <c r="D2401" s="123">
        <v>899</v>
      </c>
      <c r="E2401" s="123">
        <v>484</v>
      </c>
      <c r="F2401" s="123">
        <v>55</v>
      </c>
      <c r="G2401" s="13">
        <v>3754</v>
      </c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</row>
    <row r="2402" spans="1:31" ht="14.4">
      <c r="A2402" s="111">
        <v>44856</v>
      </c>
      <c r="B2402" s="13">
        <v>1078</v>
      </c>
      <c r="C2402" s="13">
        <v>1190</v>
      </c>
      <c r="D2402" s="123">
        <v>875</v>
      </c>
      <c r="E2402" s="123">
        <v>488</v>
      </c>
      <c r="F2402" s="123">
        <v>54</v>
      </c>
      <c r="G2402" s="13">
        <v>3685</v>
      </c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</row>
    <row r="2403" spans="1:31" ht="14.4">
      <c r="A2403" s="111">
        <v>44857</v>
      </c>
      <c r="B2403" s="13">
        <v>1011</v>
      </c>
      <c r="C2403" s="13">
        <v>1110</v>
      </c>
      <c r="D2403" s="123">
        <v>816</v>
      </c>
      <c r="E2403" s="123">
        <v>482</v>
      </c>
      <c r="F2403" s="123">
        <v>51</v>
      </c>
      <c r="G2403" s="13">
        <v>3470</v>
      </c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</row>
    <row r="2404" spans="1:31" ht="14.4">
      <c r="A2404" s="111">
        <v>44858</v>
      </c>
      <c r="B2404" s="13">
        <v>918</v>
      </c>
      <c r="C2404" s="13">
        <v>1002</v>
      </c>
      <c r="D2404" s="123">
        <v>773</v>
      </c>
      <c r="E2404" s="123">
        <v>463</v>
      </c>
      <c r="F2404" s="123">
        <v>39</v>
      </c>
      <c r="G2404" s="13">
        <v>3195</v>
      </c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</row>
    <row r="2405" spans="1:31" ht="14.4">
      <c r="A2405" s="111">
        <v>44859</v>
      </c>
      <c r="B2405" s="13">
        <v>845</v>
      </c>
      <c r="C2405" s="13">
        <v>967</v>
      </c>
      <c r="D2405" s="123">
        <v>824</v>
      </c>
      <c r="E2405" s="123">
        <v>459</v>
      </c>
      <c r="F2405" s="123">
        <v>34</v>
      </c>
      <c r="G2405" s="123">
        <v>3130</v>
      </c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</row>
    <row r="2406" spans="1:31" ht="14.4">
      <c r="A2406" s="111">
        <v>44860</v>
      </c>
      <c r="B2406" s="13">
        <v>911</v>
      </c>
      <c r="C2406" s="13">
        <v>991</v>
      </c>
      <c r="D2406" s="123">
        <v>895</v>
      </c>
      <c r="E2406" s="123">
        <v>475</v>
      </c>
      <c r="F2406" s="123">
        <v>43</v>
      </c>
      <c r="G2406" s="123">
        <v>3315</v>
      </c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</row>
    <row r="2407" spans="1:31" ht="14.4">
      <c r="A2407" s="111">
        <v>44861</v>
      </c>
      <c r="B2407" s="13">
        <v>975</v>
      </c>
      <c r="C2407" s="13">
        <v>1099</v>
      </c>
      <c r="D2407" s="123">
        <v>931</v>
      </c>
      <c r="E2407" s="123">
        <v>460</v>
      </c>
      <c r="F2407" s="123">
        <v>46</v>
      </c>
      <c r="G2407" s="123">
        <v>3511</v>
      </c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</row>
    <row r="2408" spans="1:31" ht="14.4">
      <c r="A2408" s="111">
        <v>44862</v>
      </c>
      <c r="B2408" s="13">
        <v>1016</v>
      </c>
      <c r="C2408" s="13">
        <v>1124</v>
      </c>
      <c r="D2408" s="123">
        <v>955</v>
      </c>
      <c r="E2408" s="123">
        <v>449</v>
      </c>
      <c r="F2408" s="123">
        <v>48</v>
      </c>
      <c r="G2408" s="123">
        <v>3592</v>
      </c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</row>
    <row r="2409" spans="1:31" ht="14.4">
      <c r="A2409" s="111">
        <v>44863</v>
      </c>
      <c r="B2409" s="13">
        <v>1020</v>
      </c>
      <c r="C2409" s="13">
        <v>1152</v>
      </c>
      <c r="D2409" s="123">
        <v>935</v>
      </c>
      <c r="E2409" s="123">
        <v>441</v>
      </c>
      <c r="F2409" s="123">
        <v>49</v>
      </c>
      <c r="G2409" s="123">
        <v>3597</v>
      </c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</row>
    <row r="2410" spans="1:31" ht="14.4">
      <c r="A2410" s="111">
        <v>44864</v>
      </c>
      <c r="B2410" s="13">
        <v>983</v>
      </c>
      <c r="C2410" s="13">
        <v>1152</v>
      </c>
      <c r="D2410" s="123">
        <v>819</v>
      </c>
      <c r="E2410" s="123">
        <v>425</v>
      </c>
      <c r="F2410" s="123">
        <v>48</v>
      </c>
      <c r="G2410" s="123">
        <v>3428</v>
      </c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</row>
    <row r="2411" spans="1:31" ht="14.4">
      <c r="A2411" s="111">
        <v>44865</v>
      </c>
      <c r="B2411" s="13">
        <v>1021</v>
      </c>
      <c r="C2411" s="13">
        <v>1198</v>
      </c>
      <c r="D2411" s="123">
        <v>931</v>
      </c>
      <c r="E2411" s="123">
        <v>431</v>
      </c>
      <c r="F2411" s="123">
        <v>47</v>
      </c>
      <c r="G2411" s="123">
        <v>3629</v>
      </c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</row>
    <row r="2412" spans="1:31" ht="14.4">
      <c r="A2412" s="111">
        <v>44866</v>
      </c>
      <c r="B2412" s="13">
        <v>1027</v>
      </c>
      <c r="C2412" s="13">
        <v>1213</v>
      </c>
      <c r="D2412" s="123">
        <v>908</v>
      </c>
      <c r="E2412" s="123">
        <v>449</v>
      </c>
      <c r="F2412" s="123">
        <v>50</v>
      </c>
      <c r="G2412" s="123">
        <v>3647</v>
      </c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</row>
    <row r="2413" spans="1:31" ht="14.4">
      <c r="A2413" s="111">
        <v>44867</v>
      </c>
      <c r="B2413" s="13">
        <v>1039</v>
      </c>
      <c r="C2413" s="13">
        <v>1243</v>
      </c>
      <c r="D2413" s="123">
        <v>903</v>
      </c>
      <c r="E2413" s="123">
        <v>451</v>
      </c>
      <c r="F2413" s="123">
        <v>51</v>
      </c>
      <c r="G2413" s="123">
        <v>3686</v>
      </c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</row>
    <row r="2414" spans="1:31" ht="14.4">
      <c r="A2414" s="111">
        <v>44868</v>
      </c>
      <c r="B2414" s="13">
        <v>1041</v>
      </c>
      <c r="C2414" s="13">
        <v>1264</v>
      </c>
      <c r="D2414" s="123">
        <v>904</v>
      </c>
      <c r="E2414" s="123">
        <v>441</v>
      </c>
      <c r="F2414" s="123">
        <v>50</v>
      </c>
      <c r="G2414" s="123">
        <v>3699</v>
      </c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</row>
    <row r="2415" spans="1:31" ht="14.4">
      <c r="A2415" s="111">
        <v>44869</v>
      </c>
      <c r="B2415" s="13">
        <v>1053</v>
      </c>
      <c r="C2415" s="13">
        <v>1285</v>
      </c>
      <c r="D2415" s="123">
        <v>917</v>
      </c>
      <c r="E2415" s="123">
        <v>438</v>
      </c>
      <c r="F2415" s="123">
        <v>50</v>
      </c>
      <c r="G2415" s="123">
        <v>3743</v>
      </c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</row>
    <row r="2416" spans="1:31" ht="14.4">
      <c r="A2416" s="111">
        <v>44870</v>
      </c>
      <c r="B2416" s="13">
        <v>1044</v>
      </c>
      <c r="C2416" s="13">
        <v>1303</v>
      </c>
      <c r="D2416" s="123">
        <v>907</v>
      </c>
      <c r="E2416" s="123">
        <v>440</v>
      </c>
      <c r="F2416" s="123">
        <v>50</v>
      </c>
      <c r="G2416" s="123">
        <v>3745</v>
      </c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</row>
    <row r="2417" spans="1:31" ht="14.4">
      <c r="A2417" s="111">
        <v>44871</v>
      </c>
      <c r="B2417" s="13">
        <v>994</v>
      </c>
      <c r="C2417" s="13">
        <v>1283</v>
      </c>
      <c r="D2417" s="123">
        <v>853</v>
      </c>
      <c r="E2417" s="123">
        <v>422</v>
      </c>
      <c r="F2417" s="123">
        <v>47</v>
      </c>
      <c r="G2417" s="123">
        <v>3599</v>
      </c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</row>
    <row r="2418" spans="1:31" ht="14.4">
      <c r="A2418" s="111">
        <v>44872</v>
      </c>
      <c r="B2418" s="13">
        <v>1034</v>
      </c>
      <c r="C2418" s="13">
        <v>1324</v>
      </c>
      <c r="D2418" s="123">
        <v>916</v>
      </c>
      <c r="E2418" s="123">
        <v>434</v>
      </c>
      <c r="F2418" s="123">
        <v>47</v>
      </c>
      <c r="G2418" s="123">
        <v>3755</v>
      </c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</row>
    <row r="2419" spans="1:31" ht="14.4">
      <c r="A2419" s="111">
        <v>44873</v>
      </c>
      <c r="B2419" s="13">
        <v>1033</v>
      </c>
      <c r="C2419" s="13">
        <v>1349</v>
      </c>
      <c r="D2419" s="123">
        <v>941</v>
      </c>
      <c r="E2419" s="123">
        <v>431</v>
      </c>
      <c r="F2419" s="123">
        <v>48</v>
      </c>
      <c r="G2419" s="123">
        <v>3802</v>
      </c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</row>
    <row r="2420" spans="1:31" ht="14.4">
      <c r="A2420" s="111">
        <v>44874</v>
      </c>
      <c r="B2420" s="13">
        <v>1042</v>
      </c>
      <c r="C2420" s="13">
        <v>1354</v>
      </c>
      <c r="D2420" s="123">
        <v>951</v>
      </c>
      <c r="E2420" s="123">
        <v>427</v>
      </c>
      <c r="F2420" s="123">
        <v>48</v>
      </c>
      <c r="G2420" s="123">
        <v>3822</v>
      </c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</row>
    <row r="2421" spans="1:31" ht="14.4">
      <c r="A2421" s="111">
        <v>44875</v>
      </c>
      <c r="B2421" s="13">
        <v>1052</v>
      </c>
      <c r="C2421" s="13">
        <v>1361</v>
      </c>
      <c r="D2421" s="123">
        <v>947</v>
      </c>
      <c r="E2421" s="123">
        <v>423</v>
      </c>
      <c r="F2421" s="123">
        <v>48</v>
      </c>
      <c r="G2421" s="123">
        <v>3831</v>
      </c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</row>
    <row r="2422" spans="1:31" ht="14.4">
      <c r="A2422" s="111">
        <v>44876</v>
      </c>
      <c r="B2422" s="13">
        <v>1049</v>
      </c>
      <c r="C2422" s="13">
        <v>1361</v>
      </c>
      <c r="D2422" s="123">
        <v>917</v>
      </c>
      <c r="E2422" s="123">
        <v>417</v>
      </c>
      <c r="F2422" s="123">
        <v>47</v>
      </c>
      <c r="G2422" s="123">
        <v>3790</v>
      </c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</row>
    <row r="2423" spans="1:31" ht="14.4">
      <c r="A2423" s="111">
        <v>44877</v>
      </c>
      <c r="B2423" s="13">
        <v>1023</v>
      </c>
      <c r="C2423" s="13">
        <v>1362</v>
      </c>
      <c r="D2423" s="123">
        <v>868</v>
      </c>
      <c r="E2423" s="123">
        <v>413</v>
      </c>
      <c r="F2423" s="123">
        <v>48</v>
      </c>
      <c r="G2423" s="123">
        <v>3715</v>
      </c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</row>
    <row r="2424" spans="1:31" ht="14.4">
      <c r="A2424" s="111">
        <v>44878</v>
      </c>
      <c r="B2424" s="13">
        <v>976</v>
      </c>
      <c r="C2424" s="13">
        <v>1324</v>
      </c>
      <c r="D2424" s="123">
        <v>815</v>
      </c>
      <c r="E2424" s="123">
        <v>390</v>
      </c>
      <c r="F2424" s="123">
        <v>45</v>
      </c>
      <c r="G2424" s="123">
        <v>3551</v>
      </c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</row>
    <row r="2425" spans="1:31" ht="14.4">
      <c r="A2425" s="111">
        <v>44879</v>
      </c>
      <c r="B2425" s="13">
        <v>1011</v>
      </c>
      <c r="C2425" s="13">
        <v>1359</v>
      </c>
      <c r="D2425" s="123">
        <v>889</v>
      </c>
      <c r="E2425" s="123">
        <v>394</v>
      </c>
      <c r="F2425" s="123">
        <v>45</v>
      </c>
      <c r="G2425" s="123">
        <v>3698</v>
      </c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</row>
    <row r="2426" spans="1:31" ht="14.4">
      <c r="A2426" s="111">
        <v>44880</v>
      </c>
      <c r="B2426" s="13">
        <v>1032</v>
      </c>
      <c r="C2426" s="13">
        <v>1380</v>
      </c>
      <c r="D2426" s="123">
        <v>917</v>
      </c>
      <c r="E2426" s="123">
        <v>392</v>
      </c>
      <c r="F2426" s="123">
        <v>46</v>
      </c>
      <c r="G2426" s="123">
        <v>3767</v>
      </c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</row>
    <row r="2427" spans="1:31" ht="14.4">
      <c r="A2427" s="111">
        <v>44881</v>
      </c>
      <c r="B2427" s="13">
        <v>1040</v>
      </c>
      <c r="C2427" s="13">
        <v>1377</v>
      </c>
      <c r="D2427" s="123">
        <v>929</v>
      </c>
      <c r="E2427" s="123">
        <v>396</v>
      </c>
      <c r="F2427" s="123">
        <v>46</v>
      </c>
      <c r="G2427" s="123">
        <v>3788</v>
      </c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</row>
    <row r="2428" spans="1:31" ht="14.4">
      <c r="A2428" s="111">
        <v>44882</v>
      </c>
      <c r="B2428" s="13">
        <v>1044</v>
      </c>
      <c r="C2428" s="13">
        <v>1374</v>
      </c>
      <c r="D2428" s="123">
        <v>934</v>
      </c>
      <c r="E2428" s="123">
        <v>394</v>
      </c>
      <c r="F2428" s="123">
        <v>47</v>
      </c>
      <c r="G2428" s="123">
        <v>3792</v>
      </c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</row>
    <row r="2429" spans="1:31" ht="14.4">
      <c r="A2429" s="111">
        <v>44883</v>
      </c>
      <c r="B2429" s="13">
        <v>1049</v>
      </c>
      <c r="C2429" s="13">
        <v>1371</v>
      </c>
      <c r="D2429" s="123">
        <v>946</v>
      </c>
      <c r="E2429" s="123">
        <v>393</v>
      </c>
      <c r="F2429" s="123">
        <v>46</v>
      </c>
      <c r="G2429" s="123">
        <v>3805</v>
      </c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</row>
    <row r="2430" spans="1:31" ht="14.4">
      <c r="A2430" s="111">
        <v>44884</v>
      </c>
      <c r="B2430" s="13">
        <v>1046</v>
      </c>
      <c r="C2430" s="13">
        <v>1356</v>
      </c>
      <c r="D2430" s="123">
        <v>924</v>
      </c>
      <c r="E2430" s="123">
        <v>393</v>
      </c>
      <c r="F2430" s="123">
        <v>46</v>
      </c>
      <c r="G2430" s="123">
        <v>3764</v>
      </c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</row>
    <row r="2431" spans="1:31" ht="14.4">
      <c r="A2431" s="111">
        <v>44885</v>
      </c>
      <c r="B2431" s="13">
        <v>1010</v>
      </c>
      <c r="C2431" s="13">
        <v>1319</v>
      </c>
      <c r="D2431" s="123">
        <v>868</v>
      </c>
      <c r="E2431" s="123">
        <v>381</v>
      </c>
      <c r="F2431" s="123">
        <v>44</v>
      </c>
      <c r="G2431" s="123">
        <v>3621</v>
      </c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</row>
    <row r="2432" spans="1:31" ht="14.4">
      <c r="A2432" s="111">
        <v>44886</v>
      </c>
      <c r="B2432" s="13">
        <v>1044</v>
      </c>
      <c r="C2432" s="13">
        <v>1350</v>
      </c>
      <c r="D2432" s="123">
        <v>918</v>
      </c>
      <c r="E2432" s="123">
        <v>392</v>
      </c>
      <c r="F2432" s="123">
        <v>46</v>
      </c>
      <c r="G2432" s="123">
        <v>3751</v>
      </c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</row>
    <row r="2433" spans="1:31" ht="14.4">
      <c r="A2433" s="111">
        <v>44887</v>
      </c>
      <c r="B2433" s="13">
        <v>1059</v>
      </c>
      <c r="C2433" s="13">
        <v>1366</v>
      </c>
      <c r="D2433" s="123">
        <v>934</v>
      </c>
      <c r="E2433" s="123">
        <v>398</v>
      </c>
      <c r="F2433" s="123">
        <v>46</v>
      </c>
      <c r="G2433" s="123">
        <v>3803</v>
      </c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</row>
    <row r="2434" spans="1:31" ht="14.4">
      <c r="A2434" s="111">
        <v>44888</v>
      </c>
      <c r="B2434" s="13">
        <v>1061</v>
      </c>
      <c r="C2434" s="13">
        <v>1373</v>
      </c>
      <c r="D2434" s="123">
        <v>937</v>
      </c>
      <c r="E2434" s="123">
        <v>404</v>
      </c>
      <c r="F2434" s="123">
        <v>46</v>
      </c>
      <c r="G2434" s="123">
        <v>3821</v>
      </c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</row>
    <row r="2435" spans="1:31" ht="14.4">
      <c r="A2435" s="111">
        <v>44889</v>
      </c>
      <c r="B2435" s="13">
        <v>1072</v>
      </c>
      <c r="C2435" s="13">
        <v>1386</v>
      </c>
      <c r="D2435" s="123">
        <v>938</v>
      </c>
      <c r="E2435" s="123">
        <v>400</v>
      </c>
      <c r="F2435" s="123">
        <v>47</v>
      </c>
      <c r="G2435" s="123">
        <v>3842</v>
      </c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</row>
    <row r="2436" spans="1:31" ht="14.4">
      <c r="A2436" s="111">
        <v>44890</v>
      </c>
      <c r="B2436" s="13">
        <v>1082</v>
      </c>
      <c r="C2436" s="13">
        <v>1388</v>
      </c>
      <c r="D2436" s="123">
        <v>960</v>
      </c>
      <c r="E2436" s="123">
        <v>402</v>
      </c>
      <c r="F2436" s="123">
        <v>46</v>
      </c>
      <c r="G2436" s="123">
        <v>3879</v>
      </c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</row>
    <row r="2437" spans="1:31" ht="14.4">
      <c r="A2437" s="111">
        <v>44891</v>
      </c>
      <c r="B2437" s="13">
        <v>1065</v>
      </c>
      <c r="C2437" s="13">
        <v>1386</v>
      </c>
      <c r="D2437" s="123">
        <v>957</v>
      </c>
      <c r="E2437" s="123">
        <v>402</v>
      </c>
      <c r="F2437" s="123">
        <v>47</v>
      </c>
      <c r="G2437" s="123">
        <v>3857</v>
      </c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</row>
    <row r="2438" spans="1:31" ht="14.4">
      <c r="A2438" s="111">
        <v>44892</v>
      </c>
      <c r="B2438" s="13">
        <v>1034</v>
      </c>
      <c r="C2438" s="13">
        <v>1354</v>
      </c>
      <c r="D2438" s="123">
        <v>895</v>
      </c>
      <c r="E2438" s="123">
        <v>389</v>
      </c>
      <c r="F2438" s="123">
        <v>44</v>
      </c>
      <c r="G2438" s="123">
        <v>3716</v>
      </c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</row>
    <row r="2439" spans="1:31" ht="14.4">
      <c r="A2439" s="111">
        <v>44893</v>
      </c>
      <c r="B2439" s="13">
        <v>1058</v>
      </c>
      <c r="C2439" s="13">
        <v>1379</v>
      </c>
      <c r="D2439" s="123">
        <v>948</v>
      </c>
      <c r="E2439" s="123">
        <v>390</v>
      </c>
      <c r="F2439" s="123">
        <v>45</v>
      </c>
      <c r="G2439" s="123">
        <v>3821</v>
      </c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</row>
    <row r="2440" spans="1:31" ht="14.4">
      <c r="A2440" s="111">
        <v>44894</v>
      </c>
      <c r="B2440" s="13">
        <v>1074</v>
      </c>
      <c r="C2440" s="13">
        <v>1387</v>
      </c>
      <c r="D2440" s="123">
        <v>941</v>
      </c>
      <c r="E2440" s="123">
        <v>390</v>
      </c>
      <c r="F2440" s="123">
        <v>46</v>
      </c>
      <c r="G2440" s="123">
        <v>3839</v>
      </c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</row>
    <row r="2441" spans="1:31" ht="14.4">
      <c r="A2441" s="111">
        <v>44895</v>
      </c>
      <c r="B2441" s="13">
        <v>1076</v>
      </c>
      <c r="C2441" s="13">
        <v>1381</v>
      </c>
      <c r="D2441" s="123">
        <v>965</v>
      </c>
      <c r="E2441" s="123">
        <v>396</v>
      </c>
      <c r="F2441" s="123">
        <v>47</v>
      </c>
      <c r="G2441" s="123">
        <v>3866</v>
      </c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</row>
    <row r="2442" spans="1:31" ht="14.4">
      <c r="A2442" s="111">
        <v>44896</v>
      </c>
      <c r="B2442" s="13">
        <v>1061</v>
      </c>
      <c r="C2442" s="13">
        <v>1361</v>
      </c>
      <c r="D2442" s="123">
        <v>974</v>
      </c>
      <c r="E2442" s="123">
        <v>383</v>
      </c>
      <c r="F2442" s="123">
        <v>47</v>
      </c>
      <c r="G2442" s="123">
        <v>3825</v>
      </c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</row>
    <row r="2443" spans="1:31" ht="14.4">
      <c r="A2443" s="111">
        <v>44897</v>
      </c>
      <c r="B2443" s="13">
        <v>1064</v>
      </c>
      <c r="C2443" s="4">
        <v>1378</v>
      </c>
      <c r="D2443" s="123">
        <v>992</v>
      </c>
      <c r="E2443" s="123">
        <v>385</v>
      </c>
      <c r="F2443" s="123">
        <v>46</v>
      </c>
      <c r="G2443" s="123">
        <v>3866</v>
      </c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</row>
    <row r="2444" spans="1:31" ht="14.4">
      <c r="A2444" s="111">
        <v>44898</v>
      </c>
      <c r="B2444" s="13">
        <v>1061</v>
      </c>
      <c r="C2444" s="13">
        <v>1391</v>
      </c>
      <c r="D2444" s="123">
        <v>987</v>
      </c>
      <c r="E2444" s="123">
        <v>386</v>
      </c>
      <c r="F2444" s="123">
        <v>46</v>
      </c>
      <c r="G2444" s="123">
        <v>3870</v>
      </c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</row>
    <row r="2445" spans="1:31" ht="14.4">
      <c r="A2445" s="111">
        <v>44899</v>
      </c>
      <c r="B2445" s="13">
        <v>1031</v>
      </c>
      <c r="C2445" s="13">
        <v>1365</v>
      </c>
      <c r="D2445" s="123">
        <v>914</v>
      </c>
      <c r="E2445" s="123">
        <v>386</v>
      </c>
      <c r="F2445" s="123">
        <v>44</v>
      </c>
      <c r="G2445" s="123">
        <v>3739</v>
      </c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</row>
    <row r="2446" spans="1:31" ht="14.4">
      <c r="A2446" s="111">
        <v>44900</v>
      </c>
      <c r="B2446" s="13">
        <v>1060</v>
      </c>
      <c r="C2446" s="13">
        <v>1378</v>
      </c>
      <c r="D2446" s="123">
        <v>969</v>
      </c>
      <c r="E2446" s="123">
        <v>392</v>
      </c>
      <c r="F2446" s="123">
        <v>45</v>
      </c>
      <c r="G2446" s="123">
        <v>3844</v>
      </c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</row>
    <row r="2447" spans="1:31" ht="14.4">
      <c r="A2447" s="111">
        <v>44901</v>
      </c>
      <c r="B2447" s="13">
        <v>1086</v>
      </c>
      <c r="C2447" s="13">
        <v>1400</v>
      </c>
      <c r="D2447" s="123">
        <v>980</v>
      </c>
      <c r="E2447" s="123">
        <v>393</v>
      </c>
      <c r="F2447" s="123">
        <v>45</v>
      </c>
      <c r="G2447" s="123">
        <v>3904</v>
      </c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</row>
    <row r="2448" spans="1:31" ht="14.4">
      <c r="A2448" s="111">
        <v>44902</v>
      </c>
      <c r="B2448" s="13">
        <v>1092</v>
      </c>
      <c r="C2448" s="13">
        <v>1400</v>
      </c>
      <c r="D2448" s="123">
        <v>973</v>
      </c>
      <c r="E2448" s="123">
        <v>394</v>
      </c>
      <c r="F2448" s="123">
        <v>46</v>
      </c>
      <c r="G2448" s="123">
        <v>3905</v>
      </c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</row>
    <row r="2449" spans="1:31" ht="14.4">
      <c r="A2449" s="111">
        <v>44903</v>
      </c>
      <c r="B2449" s="13">
        <v>1087</v>
      </c>
      <c r="C2449" s="13">
        <v>1391</v>
      </c>
      <c r="D2449" s="123">
        <v>952</v>
      </c>
      <c r="E2449" s="123">
        <v>388</v>
      </c>
      <c r="F2449" s="123">
        <v>46</v>
      </c>
      <c r="G2449" s="123">
        <v>3864</v>
      </c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</row>
    <row r="2450" spans="1:31" ht="14.4">
      <c r="A2450" s="111">
        <v>44904</v>
      </c>
      <c r="B2450" s="13">
        <v>1105</v>
      </c>
      <c r="C2450" s="13">
        <v>1363</v>
      </c>
      <c r="D2450" s="123">
        <v>902</v>
      </c>
      <c r="E2450" s="123">
        <v>391</v>
      </c>
      <c r="F2450" s="123">
        <v>47</v>
      </c>
      <c r="G2450" s="123">
        <v>3808</v>
      </c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</row>
    <row r="2451" spans="1:31" ht="14.4">
      <c r="A2451" s="111">
        <v>44905</v>
      </c>
      <c r="B2451" s="13">
        <v>1092</v>
      </c>
      <c r="C2451" s="13">
        <v>1361</v>
      </c>
      <c r="D2451" s="123">
        <v>835</v>
      </c>
      <c r="E2451" s="123">
        <v>393</v>
      </c>
      <c r="F2451" s="123">
        <v>47</v>
      </c>
      <c r="G2451" s="123">
        <v>3727</v>
      </c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</row>
    <row r="2452" spans="1:31" ht="14.4">
      <c r="A2452" s="111">
        <v>44906</v>
      </c>
      <c r="B2452" s="13">
        <v>1057</v>
      </c>
      <c r="C2452" s="13">
        <v>1338</v>
      </c>
      <c r="D2452" s="123">
        <v>781</v>
      </c>
      <c r="E2452" s="123">
        <v>389</v>
      </c>
      <c r="F2452" s="123">
        <v>44</v>
      </c>
      <c r="G2452" s="123">
        <v>3609</v>
      </c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</row>
    <row r="2453" spans="1:31" ht="14.4">
      <c r="A2453" s="111">
        <v>44907</v>
      </c>
      <c r="B2453" s="13">
        <v>1086</v>
      </c>
      <c r="C2453" s="13">
        <v>1385</v>
      </c>
      <c r="D2453" s="123">
        <v>837</v>
      </c>
      <c r="E2453" s="123">
        <v>393</v>
      </c>
      <c r="F2453" s="123">
        <v>45</v>
      </c>
      <c r="G2453" s="123">
        <v>3747</v>
      </c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</row>
    <row r="2454" spans="1:31" ht="14.4">
      <c r="A2454" s="111">
        <v>44908</v>
      </c>
      <c r="B2454" s="13">
        <v>1108</v>
      </c>
      <c r="C2454" s="13">
        <v>1403</v>
      </c>
      <c r="D2454" s="123">
        <v>864</v>
      </c>
      <c r="E2454" s="123">
        <v>396</v>
      </c>
      <c r="F2454" s="123">
        <v>45</v>
      </c>
      <c r="G2454" s="123">
        <v>3817</v>
      </c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</row>
    <row r="2455" spans="1:31" ht="14.4">
      <c r="A2455" s="111">
        <v>44909</v>
      </c>
      <c r="B2455" s="13">
        <v>1115</v>
      </c>
      <c r="C2455" s="13">
        <v>1403</v>
      </c>
      <c r="D2455" s="123">
        <v>889</v>
      </c>
      <c r="E2455" s="123">
        <v>401</v>
      </c>
      <c r="F2455" s="123">
        <v>46</v>
      </c>
      <c r="G2455" s="123">
        <v>3855</v>
      </c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</row>
    <row r="2456" spans="1:31" ht="14.4">
      <c r="A2456" s="111">
        <v>44910</v>
      </c>
      <c r="B2456" s="13">
        <v>1104</v>
      </c>
      <c r="C2456" s="13">
        <v>1400</v>
      </c>
      <c r="D2456" s="123">
        <v>908</v>
      </c>
      <c r="E2456" s="123">
        <v>398</v>
      </c>
      <c r="F2456" s="123">
        <v>46</v>
      </c>
      <c r="G2456" s="123">
        <v>3856</v>
      </c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</row>
    <row r="2457" spans="1:31" ht="14.4">
      <c r="A2457" s="111">
        <v>44911</v>
      </c>
      <c r="B2457" s="13">
        <v>1103</v>
      </c>
      <c r="C2457" s="13">
        <v>1417</v>
      </c>
      <c r="D2457" s="123">
        <v>935</v>
      </c>
      <c r="E2457" s="123">
        <v>401</v>
      </c>
      <c r="F2457" s="123">
        <v>46</v>
      </c>
      <c r="G2457" s="123">
        <v>3902</v>
      </c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</row>
    <row r="2458" spans="1:31" ht="14.4">
      <c r="A2458" s="111">
        <v>44912</v>
      </c>
      <c r="B2458" s="13">
        <v>1112</v>
      </c>
      <c r="C2458" s="13">
        <v>1436</v>
      </c>
      <c r="D2458" s="123">
        <v>941</v>
      </c>
      <c r="E2458" s="123">
        <v>401</v>
      </c>
      <c r="F2458" s="123">
        <v>46</v>
      </c>
      <c r="G2458" s="123">
        <v>3936</v>
      </c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</row>
    <row r="2459" spans="1:31" ht="14.4">
      <c r="A2459" s="111">
        <v>44913</v>
      </c>
      <c r="B2459" s="13">
        <v>1091</v>
      </c>
      <c r="C2459" s="13">
        <v>1388</v>
      </c>
      <c r="D2459" s="123">
        <v>891</v>
      </c>
      <c r="E2459" s="123">
        <v>399</v>
      </c>
      <c r="F2459" s="123">
        <v>44</v>
      </c>
      <c r="G2459" s="123">
        <v>3813</v>
      </c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</row>
    <row r="2460" spans="1:31" ht="14.4">
      <c r="A2460" s="111">
        <v>44914</v>
      </c>
      <c r="B2460" s="13">
        <v>1097</v>
      </c>
      <c r="C2460" s="13">
        <v>1408</v>
      </c>
      <c r="D2460" s="123">
        <v>957</v>
      </c>
      <c r="E2460" s="123">
        <v>402</v>
      </c>
      <c r="F2460" s="123">
        <v>45</v>
      </c>
      <c r="G2460" s="123">
        <v>3908</v>
      </c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</row>
    <row r="2461" spans="1:31" ht="14.4">
      <c r="A2461" s="111">
        <v>44915</v>
      </c>
      <c r="B2461" s="13">
        <v>1089</v>
      </c>
      <c r="C2461" s="13">
        <v>1447</v>
      </c>
      <c r="D2461" s="123">
        <v>982</v>
      </c>
      <c r="E2461" s="123">
        <v>404</v>
      </c>
      <c r="F2461" s="123">
        <v>45</v>
      </c>
      <c r="G2461" s="123">
        <v>3968</v>
      </c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</row>
    <row r="2462" spans="1:31" ht="14.4">
      <c r="A2462" s="111">
        <v>44916</v>
      </c>
      <c r="B2462" s="13">
        <v>1127</v>
      </c>
      <c r="C2462" s="13">
        <v>1448</v>
      </c>
      <c r="D2462" s="123">
        <v>1001</v>
      </c>
      <c r="E2462" s="123">
        <v>401</v>
      </c>
      <c r="F2462" s="123">
        <v>46</v>
      </c>
      <c r="G2462" s="123">
        <v>4023</v>
      </c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</row>
    <row r="2463" spans="1:31" ht="14.4">
      <c r="A2463" s="111">
        <v>44917</v>
      </c>
      <c r="B2463" s="13">
        <v>1141</v>
      </c>
      <c r="C2463" s="13">
        <v>1450</v>
      </c>
      <c r="D2463" s="123">
        <v>1015</v>
      </c>
      <c r="E2463" s="123">
        <v>398</v>
      </c>
      <c r="F2463" s="123">
        <v>46</v>
      </c>
      <c r="G2463" s="123">
        <v>4050</v>
      </c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</row>
    <row r="2464" spans="1:31" ht="14.4">
      <c r="A2464" s="111">
        <v>44918</v>
      </c>
      <c r="B2464" s="13">
        <v>1144</v>
      </c>
      <c r="C2464" s="13">
        <v>1444</v>
      </c>
      <c r="D2464" s="123">
        <v>1008</v>
      </c>
      <c r="E2464" s="123">
        <v>404</v>
      </c>
      <c r="F2464" s="123">
        <v>47</v>
      </c>
      <c r="G2464" s="123">
        <v>4047</v>
      </c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</row>
    <row r="2465" spans="1:31" ht="14.4">
      <c r="A2465" s="111">
        <v>44919</v>
      </c>
      <c r="B2465" s="13">
        <v>1142</v>
      </c>
      <c r="C2465" s="13">
        <v>1426</v>
      </c>
      <c r="D2465" s="123">
        <v>1020</v>
      </c>
      <c r="E2465" s="123">
        <v>402</v>
      </c>
      <c r="F2465" s="123">
        <v>47</v>
      </c>
      <c r="G2465" s="123">
        <v>4037</v>
      </c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</row>
    <row r="2466" spans="1:31" ht="14.4">
      <c r="A2466" s="111">
        <v>44920</v>
      </c>
      <c r="B2466" s="13">
        <v>1111</v>
      </c>
      <c r="C2466" s="13">
        <v>1384</v>
      </c>
      <c r="D2466" s="123">
        <v>930</v>
      </c>
      <c r="E2466" s="123">
        <v>402</v>
      </c>
      <c r="F2466" s="123">
        <v>44</v>
      </c>
      <c r="G2466" s="123">
        <v>3872</v>
      </c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</row>
    <row r="2467" spans="1:31" ht="14.4">
      <c r="A2467" s="111">
        <v>44921</v>
      </c>
      <c r="B2467" s="13">
        <v>1142</v>
      </c>
      <c r="C2467" s="13">
        <v>1410</v>
      </c>
      <c r="D2467" s="123">
        <v>965</v>
      </c>
      <c r="E2467" s="123">
        <v>409</v>
      </c>
      <c r="F2467" s="123">
        <v>46</v>
      </c>
      <c r="G2467" s="123">
        <v>3972</v>
      </c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</row>
    <row r="2468" spans="1:31" ht="14.4">
      <c r="A2468" s="111">
        <v>44922</v>
      </c>
      <c r="B2468" s="13">
        <v>1163</v>
      </c>
      <c r="C2468" s="13">
        <v>1434</v>
      </c>
      <c r="D2468" s="123">
        <v>996</v>
      </c>
      <c r="E2468" s="123">
        <v>402</v>
      </c>
      <c r="F2468" s="123">
        <v>45</v>
      </c>
      <c r="G2468" s="123">
        <v>4041</v>
      </c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</row>
    <row r="2469" spans="1:31" ht="14.4">
      <c r="A2469" s="111">
        <v>44923</v>
      </c>
      <c r="B2469" s="13">
        <v>1166</v>
      </c>
      <c r="C2469" s="13">
        <v>1434</v>
      </c>
      <c r="D2469" s="123">
        <v>1024</v>
      </c>
      <c r="E2469" s="123">
        <v>407</v>
      </c>
      <c r="F2469" s="123">
        <v>47</v>
      </c>
      <c r="G2469" s="123">
        <v>4079</v>
      </c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</row>
    <row r="2470" spans="1:31" ht="14.4">
      <c r="A2470" s="111">
        <v>44924</v>
      </c>
      <c r="B2470" s="13">
        <v>1163</v>
      </c>
      <c r="C2470" s="13">
        <v>1438</v>
      </c>
      <c r="D2470" s="123">
        <v>1045</v>
      </c>
      <c r="E2470" s="123">
        <v>410</v>
      </c>
      <c r="F2470" s="123">
        <v>47</v>
      </c>
      <c r="G2470" s="123">
        <v>4103</v>
      </c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</row>
    <row r="2471" spans="1:31" ht="14.4">
      <c r="A2471" s="111">
        <v>44925</v>
      </c>
      <c r="B2471" s="13">
        <v>1166</v>
      </c>
      <c r="C2471" s="13">
        <v>1442</v>
      </c>
      <c r="D2471" s="123">
        <v>1056</v>
      </c>
      <c r="E2471" s="123">
        <v>415</v>
      </c>
      <c r="F2471" s="123">
        <v>48</v>
      </c>
      <c r="G2471" s="123">
        <v>4127</v>
      </c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</row>
    <row r="2472" spans="1:31" ht="14.4">
      <c r="A2472" s="111">
        <v>44926</v>
      </c>
      <c r="B2472" s="13">
        <v>1153</v>
      </c>
      <c r="C2472" s="13">
        <v>1419</v>
      </c>
      <c r="D2472" s="123">
        <v>1046</v>
      </c>
      <c r="E2472" s="123">
        <v>415</v>
      </c>
      <c r="F2472" s="123">
        <v>48</v>
      </c>
      <c r="G2472" s="123">
        <v>4081</v>
      </c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</row>
    <row r="2473" spans="1:31" ht="14.4">
      <c r="A2473" s="111">
        <v>44927</v>
      </c>
      <c r="B2473" s="13">
        <v>1119</v>
      </c>
      <c r="C2473" s="13">
        <v>1340</v>
      </c>
      <c r="D2473" s="123">
        <v>973</v>
      </c>
      <c r="E2473" s="123">
        <v>394</v>
      </c>
      <c r="F2473" s="123">
        <v>45</v>
      </c>
      <c r="G2473" s="123">
        <v>3872</v>
      </c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</row>
    <row r="2474" spans="1:31" ht="14.4">
      <c r="A2474" s="111">
        <v>44928</v>
      </c>
      <c r="B2474" s="13">
        <v>1142</v>
      </c>
      <c r="C2474" s="13">
        <v>1389</v>
      </c>
      <c r="D2474" s="123">
        <v>1032</v>
      </c>
      <c r="E2474" s="123">
        <v>403</v>
      </c>
      <c r="F2474" s="123">
        <v>45</v>
      </c>
      <c r="G2474" s="123">
        <v>4010</v>
      </c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</row>
    <row r="2475" spans="1:31" ht="14.4">
      <c r="A2475" s="111">
        <v>44929</v>
      </c>
      <c r="B2475" s="13">
        <v>1187</v>
      </c>
      <c r="C2475" s="13">
        <v>1415</v>
      </c>
      <c r="D2475" s="123">
        <v>1053</v>
      </c>
      <c r="E2475" s="123">
        <v>418</v>
      </c>
      <c r="F2475" s="123">
        <v>47</v>
      </c>
      <c r="G2475" s="123">
        <v>4121</v>
      </c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</row>
    <row r="2476" spans="1:31" ht="14.4">
      <c r="A2476" s="111">
        <v>44930</v>
      </c>
      <c r="B2476" s="13">
        <v>1218</v>
      </c>
      <c r="C2476" s="13">
        <v>1381</v>
      </c>
      <c r="D2476" s="123">
        <v>1062</v>
      </c>
      <c r="E2476" s="123">
        <v>421</v>
      </c>
      <c r="F2476" s="123">
        <v>48</v>
      </c>
      <c r="G2476" s="123">
        <v>4130</v>
      </c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</row>
    <row r="2477" spans="1:31" ht="14.4">
      <c r="A2477" s="111">
        <v>44931</v>
      </c>
      <c r="B2477" s="13">
        <v>1209</v>
      </c>
      <c r="C2477" s="13">
        <v>1420</v>
      </c>
      <c r="D2477" s="123">
        <v>1057</v>
      </c>
      <c r="E2477" s="123">
        <v>425</v>
      </c>
      <c r="F2477" s="123">
        <v>48</v>
      </c>
      <c r="G2477" s="123">
        <v>4158</v>
      </c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</row>
    <row r="2478" spans="1:31" ht="14.4">
      <c r="A2478" s="111">
        <v>44932</v>
      </c>
      <c r="B2478" s="13">
        <v>1208</v>
      </c>
      <c r="C2478" s="13">
        <v>1422</v>
      </c>
      <c r="D2478" s="123">
        <v>1058</v>
      </c>
      <c r="E2478" s="123">
        <v>423</v>
      </c>
      <c r="F2478" s="123">
        <v>47</v>
      </c>
      <c r="G2478" s="123">
        <v>4158</v>
      </c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</row>
    <row r="2479" spans="1:31" ht="14.4">
      <c r="A2479" s="111">
        <v>44933</v>
      </c>
      <c r="B2479" s="13">
        <v>1207</v>
      </c>
      <c r="C2479" s="13">
        <v>1431</v>
      </c>
      <c r="D2479" s="123">
        <v>1044</v>
      </c>
      <c r="E2479" s="123">
        <v>425</v>
      </c>
      <c r="F2479" s="123">
        <v>47</v>
      </c>
      <c r="G2479" s="123">
        <v>4154</v>
      </c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</row>
    <row r="2480" spans="1:31" ht="14.4">
      <c r="A2480" s="111">
        <v>44934</v>
      </c>
      <c r="B2480" s="13">
        <v>1202</v>
      </c>
      <c r="C2480" s="13">
        <v>1397</v>
      </c>
      <c r="D2480" s="123">
        <v>983</v>
      </c>
      <c r="E2480" s="123">
        <v>415</v>
      </c>
      <c r="F2480" s="123">
        <v>46</v>
      </c>
      <c r="G2480" s="123">
        <v>4043</v>
      </c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</row>
    <row r="2481" spans="1:31" ht="14.4">
      <c r="A2481" s="111">
        <v>44935</v>
      </c>
      <c r="B2481" s="13">
        <v>1211</v>
      </c>
      <c r="C2481" s="13">
        <v>1420</v>
      </c>
      <c r="D2481" s="123">
        <v>1029</v>
      </c>
      <c r="E2481" s="123">
        <v>413</v>
      </c>
      <c r="F2481" s="123">
        <v>48</v>
      </c>
      <c r="G2481" s="123">
        <v>4120</v>
      </c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</row>
    <row r="2482" spans="1:31" ht="14.4">
      <c r="A2482" s="111">
        <v>44936</v>
      </c>
      <c r="B2482" s="13">
        <v>1216</v>
      </c>
      <c r="C2482" s="13">
        <v>1443</v>
      </c>
      <c r="D2482" s="123">
        <v>1048</v>
      </c>
      <c r="E2482" s="123">
        <v>422</v>
      </c>
      <c r="F2482" s="123">
        <v>48</v>
      </c>
      <c r="G2482" s="123">
        <v>4177</v>
      </c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</row>
    <row r="2483" spans="1:31" ht="14.4">
      <c r="A2483" s="111">
        <v>44937</v>
      </c>
      <c r="B2483" s="13">
        <v>1236</v>
      </c>
      <c r="C2483" s="13">
        <v>1426</v>
      </c>
      <c r="D2483" s="123">
        <v>1055</v>
      </c>
      <c r="E2483" s="123">
        <v>430</v>
      </c>
      <c r="F2483" s="123">
        <v>46</v>
      </c>
      <c r="G2483" s="123">
        <v>4193</v>
      </c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</row>
    <row r="2484" spans="1:31" ht="14.4">
      <c r="A2484" s="111">
        <v>44938</v>
      </c>
      <c r="B2484" s="13">
        <v>1196</v>
      </c>
      <c r="C2484" s="13">
        <v>1443</v>
      </c>
      <c r="D2484" s="123">
        <v>1069</v>
      </c>
      <c r="E2484" s="123">
        <v>432</v>
      </c>
      <c r="F2484" s="123">
        <v>49</v>
      </c>
      <c r="G2484" s="123">
        <v>4189</v>
      </c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</row>
    <row r="2485" spans="1:31" ht="14.4">
      <c r="A2485" s="111">
        <v>44939</v>
      </c>
      <c r="B2485" s="13">
        <v>1153</v>
      </c>
      <c r="C2485" s="13">
        <v>1442</v>
      </c>
      <c r="D2485" s="123">
        <v>1077</v>
      </c>
      <c r="E2485" s="123">
        <v>442</v>
      </c>
      <c r="F2485" s="123">
        <v>48</v>
      </c>
      <c r="G2485" s="123">
        <v>4162</v>
      </c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</row>
    <row r="2486" spans="1:31" ht="14.4">
      <c r="A2486" s="111">
        <v>44940</v>
      </c>
      <c r="B2486" s="13">
        <v>1165</v>
      </c>
      <c r="C2486" s="13">
        <v>1329</v>
      </c>
      <c r="D2486" s="123">
        <v>1038</v>
      </c>
      <c r="E2486" s="123">
        <v>430</v>
      </c>
      <c r="F2486" s="123">
        <v>47</v>
      </c>
      <c r="G2486" s="123">
        <v>4009</v>
      </c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</row>
    <row r="2487" spans="1:31" ht="14.4">
      <c r="A2487" s="111">
        <v>44941</v>
      </c>
      <c r="B2487" s="13">
        <v>1143</v>
      </c>
      <c r="C2487" s="13">
        <v>1321</v>
      </c>
      <c r="D2487" s="123">
        <v>943</v>
      </c>
      <c r="E2487" s="123">
        <v>419</v>
      </c>
      <c r="F2487" s="123">
        <v>45</v>
      </c>
      <c r="G2487" s="123">
        <v>3871</v>
      </c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</row>
    <row r="2488" spans="1:31" ht="14.4">
      <c r="A2488" s="111">
        <v>44942</v>
      </c>
      <c r="B2488" s="13">
        <v>1196</v>
      </c>
      <c r="C2488" s="13">
        <v>1393</v>
      </c>
      <c r="D2488" s="123">
        <v>956</v>
      </c>
      <c r="E2488" s="123">
        <v>428</v>
      </c>
      <c r="F2488" s="123">
        <v>46</v>
      </c>
      <c r="G2488" s="123">
        <v>4019</v>
      </c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</row>
    <row r="2489" spans="1:31" ht="14.4">
      <c r="A2489" s="111">
        <v>44943</v>
      </c>
      <c r="B2489" s="13">
        <v>1212</v>
      </c>
      <c r="C2489" s="13">
        <v>1428</v>
      </c>
      <c r="D2489" s="123">
        <v>1001</v>
      </c>
      <c r="E2489" s="123">
        <v>428</v>
      </c>
      <c r="F2489" s="123">
        <v>48</v>
      </c>
      <c r="G2489" s="123">
        <v>4118</v>
      </c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</row>
    <row r="2490" spans="1:31" ht="14.4">
      <c r="A2490" s="111">
        <v>44944</v>
      </c>
      <c r="B2490" s="13">
        <v>1228</v>
      </c>
      <c r="C2490" s="13">
        <v>1428</v>
      </c>
      <c r="D2490" s="123">
        <v>1042</v>
      </c>
      <c r="E2490" s="123">
        <v>430</v>
      </c>
      <c r="F2490" s="123">
        <v>48</v>
      </c>
      <c r="G2490" s="123">
        <v>4176</v>
      </c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</row>
    <row r="2491" spans="1:31" ht="14.4">
      <c r="A2491" s="111">
        <v>44945</v>
      </c>
      <c r="B2491" s="13">
        <v>1203</v>
      </c>
      <c r="C2491" s="13">
        <v>1436</v>
      </c>
      <c r="D2491" s="123">
        <v>1062</v>
      </c>
      <c r="E2491" s="123">
        <v>430</v>
      </c>
      <c r="F2491" s="123">
        <v>49</v>
      </c>
      <c r="G2491" s="123">
        <v>4180</v>
      </c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</row>
    <row r="2492" spans="1:31" ht="14.4">
      <c r="A2492" s="111">
        <v>44946</v>
      </c>
      <c r="B2492" s="13">
        <v>1178</v>
      </c>
      <c r="C2492" s="13">
        <v>1443</v>
      </c>
      <c r="D2492" s="123">
        <v>1080</v>
      </c>
      <c r="E2492" s="123">
        <v>435</v>
      </c>
      <c r="F2492" s="123">
        <v>49</v>
      </c>
      <c r="G2492" s="123">
        <v>4185</v>
      </c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</row>
    <row r="2493" spans="1:31" ht="14.4">
      <c r="A2493" s="111">
        <v>44947</v>
      </c>
      <c r="B2493" s="13">
        <v>1162</v>
      </c>
      <c r="C2493" s="13">
        <v>1430</v>
      </c>
      <c r="D2493" s="123">
        <v>1070</v>
      </c>
      <c r="E2493" s="123">
        <v>435</v>
      </c>
      <c r="F2493" s="123">
        <v>48</v>
      </c>
      <c r="G2493" s="123">
        <v>4145</v>
      </c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</row>
    <row r="2494" spans="1:31" ht="14.4">
      <c r="A2494" s="111">
        <v>44948</v>
      </c>
      <c r="B2494" s="13">
        <v>1128</v>
      </c>
      <c r="C2494" s="13">
        <v>1383</v>
      </c>
      <c r="D2494" s="123">
        <v>1024</v>
      </c>
      <c r="E2494" s="123">
        <v>423</v>
      </c>
      <c r="F2494" s="123">
        <v>47</v>
      </c>
      <c r="G2494" s="123">
        <v>4005</v>
      </c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</row>
    <row r="2495" spans="1:31" ht="14.4">
      <c r="A2495" s="111">
        <v>44949</v>
      </c>
      <c r="B2495" s="13">
        <v>1135</v>
      </c>
      <c r="C2495" s="13">
        <v>1405</v>
      </c>
      <c r="D2495" s="123">
        <v>1077</v>
      </c>
      <c r="E2495" s="123">
        <v>432</v>
      </c>
      <c r="F2495" s="123">
        <v>48</v>
      </c>
      <c r="G2495" s="123">
        <v>4096</v>
      </c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</row>
    <row r="2496" spans="1:31" ht="14.4">
      <c r="A2496" s="111">
        <v>44950</v>
      </c>
      <c r="B2496" s="13">
        <v>1110</v>
      </c>
      <c r="C2496" s="13">
        <v>1416</v>
      </c>
      <c r="D2496" s="123">
        <v>1060</v>
      </c>
      <c r="E2496" s="123">
        <v>448</v>
      </c>
      <c r="F2496" s="123">
        <v>48</v>
      </c>
      <c r="G2496" s="123">
        <v>4082</v>
      </c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</row>
    <row r="2497" spans="1:31" ht="14.4">
      <c r="A2497" s="111">
        <v>44951</v>
      </c>
      <c r="B2497" s="13">
        <v>1113</v>
      </c>
      <c r="C2497" s="13">
        <v>1380</v>
      </c>
      <c r="D2497" s="123">
        <v>1078</v>
      </c>
      <c r="E2497" s="123">
        <v>446</v>
      </c>
      <c r="F2497" s="123">
        <v>49</v>
      </c>
      <c r="G2497" s="123">
        <v>4067</v>
      </c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</row>
    <row r="2498" spans="1:31" ht="14.4">
      <c r="A2498" s="111">
        <v>44952</v>
      </c>
      <c r="B2498" s="13">
        <v>1051</v>
      </c>
      <c r="C2498" s="13">
        <v>1276</v>
      </c>
      <c r="D2498" s="123">
        <v>1035</v>
      </c>
      <c r="E2498" s="123">
        <v>428</v>
      </c>
      <c r="F2498" s="123">
        <v>49</v>
      </c>
      <c r="G2498" s="123">
        <v>3839</v>
      </c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</row>
    <row r="2499" spans="1:31" ht="14.4">
      <c r="A2499" s="111">
        <v>44953</v>
      </c>
      <c r="B2499" s="13">
        <v>1105</v>
      </c>
      <c r="C2499" s="13">
        <v>1343</v>
      </c>
      <c r="D2499" s="123">
        <v>1070</v>
      </c>
      <c r="E2499" s="123">
        <v>433</v>
      </c>
      <c r="F2499" s="123">
        <v>47</v>
      </c>
      <c r="G2499" s="123">
        <v>3998</v>
      </c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</row>
    <row r="2500" spans="1:31" ht="14.4">
      <c r="A2500" s="111">
        <v>44954</v>
      </c>
      <c r="B2500" s="13">
        <v>1118</v>
      </c>
      <c r="C2500" s="13">
        <v>1380</v>
      </c>
      <c r="D2500" s="123">
        <v>1081</v>
      </c>
      <c r="E2500" s="123">
        <v>430</v>
      </c>
      <c r="F2500" s="123">
        <v>48</v>
      </c>
      <c r="G2500" s="123">
        <v>4057</v>
      </c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</row>
    <row r="2501" spans="1:31" ht="14.4">
      <c r="A2501" s="111">
        <v>44955</v>
      </c>
      <c r="B2501" s="13">
        <v>1023</v>
      </c>
      <c r="C2501" s="13">
        <v>1354</v>
      </c>
      <c r="D2501" s="123">
        <v>1040</v>
      </c>
      <c r="E2501" s="123">
        <v>423</v>
      </c>
      <c r="F2501" s="123">
        <v>46</v>
      </c>
      <c r="G2501" s="123">
        <v>3886</v>
      </c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</row>
    <row r="2502" spans="1:31" ht="14.4">
      <c r="A2502" s="111">
        <v>44956</v>
      </c>
      <c r="B2502" s="13">
        <v>980</v>
      </c>
      <c r="C2502" s="13">
        <v>1366</v>
      </c>
      <c r="D2502" s="123">
        <v>1084</v>
      </c>
      <c r="E2502" s="123">
        <v>429</v>
      </c>
      <c r="F2502" s="123">
        <v>47</v>
      </c>
      <c r="G2502" s="123">
        <v>3905</v>
      </c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</row>
    <row r="2503" spans="1:31" ht="14.4">
      <c r="A2503" s="111">
        <v>44957</v>
      </c>
      <c r="B2503" s="13">
        <v>1054</v>
      </c>
      <c r="C2503" s="13">
        <v>1388</v>
      </c>
      <c r="D2503" s="123">
        <v>1111</v>
      </c>
      <c r="E2503" s="123">
        <v>438</v>
      </c>
      <c r="F2503" s="123">
        <v>47</v>
      </c>
      <c r="G2503" s="123">
        <v>4037</v>
      </c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</row>
    <row r="2504" spans="1:31" ht="14.4">
      <c r="A2504" s="111">
        <v>44958</v>
      </c>
      <c r="B2504" s="13">
        <v>1077</v>
      </c>
      <c r="C2504" s="13">
        <v>1385</v>
      </c>
      <c r="D2504" s="123">
        <v>1089</v>
      </c>
      <c r="E2504" s="123">
        <v>435</v>
      </c>
      <c r="F2504" s="123">
        <v>48</v>
      </c>
      <c r="G2504" s="123">
        <v>4034</v>
      </c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</row>
    <row r="2505" spans="1:31" ht="14.4">
      <c r="A2505" s="111">
        <v>44959</v>
      </c>
      <c r="B2505" s="13">
        <v>1096</v>
      </c>
      <c r="C2505" s="13">
        <v>1393</v>
      </c>
      <c r="D2505" s="123">
        <v>1095</v>
      </c>
      <c r="E2505" s="123">
        <v>439</v>
      </c>
      <c r="F2505" s="123">
        <v>47</v>
      </c>
      <c r="G2505" s="123">
        <v>4070</v>
      </c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</row>
    <row r="2506" spans="1:31" ht="14.4">
      <c r="A2506" s="111">
        <v>44960</v>
      </c>
      <c r="B2506" s="13">
        <v>1116</v>
      </c>
      <c r="C2506" s="13">
        <v>1406</v>
      </c>
      <c r="D2506" s="123">
        <v>1103</v>
      </c>
      <c r="E2506" s="123">
        <v>437</v>
      </c>
      <c r="F2506" s="123">
        <v>46</v>
      </c>
      <c r="G2506" s="123">
        <v>4108</v>
      </c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</row>
    <row r="2507" spans="1:31" ht="14.4">
      <c r="A2507" s="111">
        <v>44961</v>
      </c>
      <c r="B2507" s="13">
        <v>1099</v>
      </c>
      <c r="C2507" s="13">
        <v>1413</v>
      </c>
      <c r="D2507" s="123">
        <v>1085</v>
      </c>
      <c r="E2507" s="123">
        <v>434</v>
      </c>
      <c r="F2507" s="123">
        <v>46</v>
      </c>
      <c r="G2507" s="123">
        <v>4077</v>
      </c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</row>
    <row r="2508" spans="1:31" ht="14.4">
      <c r="A2508" s="111">
        <v>44962</v>
      </c>
      <c r="B2508" s="13">
        <v>1078</v>
      </c>
      <c r="C2508" s="13">
        <v>1386</v>
      </c>
      <c r="D2508" s="123">
        <v>1036</v>
      </c>
      <c r="E2508" s="123">
        <v>425</v>
      </c>
      <c r="F2508" s="123">
        <v>45</v>
      </c>
      <c r="G2508" s="123">
        <v>3971</v>
      </c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</row>
    <row r="2509" spans="1:31" ht="14.4">
      <c r="A2509" s="111">
        <v>44963</v>
      </c>
      <c r="B2509" s="13">
        <v>1106</v>
      </c>
      <c r="C2509" s="13">
        <v>1422</v>
      </c>
      <c r="D2509" s="123">
        <v>1098</v>
      </c>
      <c r="E2509" s="123">
        <v>438</v>
      </c>
      <c r="F2509" s="123">
        <v>47</v>
      </c>
      <c r="G2509" s="123">
        <v>4110</v>
      </c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</row>
    <row r="2510" spans="1:31" ht="14.4">
      <c r="A2510" s="111">
        <v>44964</v>
      </c>
      <c r="B2510" s="13">
        <v>1124</v>
      </c>
      <c r="C2510" s="13">
        <v>1441</v>
      </c>
      <c r="D2510" s="123">
        <v>1115</v>
      </c>
      <c r="E2510" s="123">
        <v>438</v>
      </c>
      <c r="F2510" s="123">
        <v>47</v>
      </c>
      <c r="G2510" s="123">
        <v>4164</v>
      </c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</row>
    <row r="2511" spans="1:31" ht="14.4">
      <c r="A2511" s="111">
        <v>44965</v>
      </c>
      <c r="B2511" s="13">
        <v>1137</v>
      </c>
      <c r="C2511" s="13">
        <v>1449</v>
      </c>
      <c r="D2511" s="123">
        <v>1133</v>
      </c>
      <c r="E2511" s="123">
        <v>456</v>
      </c>
      <c r="F2511" s="123">
        <v>47</v>
      </c>
      <c r="G2511" s="123">
        <v>4221</v>
      </c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</row>
    <row r="2512" spans="1:31" ht="14.4">
      <c r="A2512" s="111">
        <v>44966</v>
      </c>
      <c r="B2512" s="13">
        <v>1139</v>
      </c>
      <c r="C2512" s="13">
        <v>1456</v>
      </c>
      <c r="D2512" s="123">
        <v>1134</v>
      </c>
      <c r="E2512" s="123">
        <v>453</v>
      </c>
      <c r="F2512" s="123">
        <v>47</v>
      </c>
      <c r="G2512" s="123">
        <v>4229</v>
      </c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</row>
    <row r="2513" spans="1:31" ht="14.4">
      <c r="A2513" s="111">
        <v>44967</v>
      </c>
      <c r="B2513" s="13">
        <v>1134</v>
      </c>
      <c r="C2513" s="13">
        <v>1431</v>
      </c>
      <c r="D2513" s="123">
        <v>1151</v>
      </c>
      <c r="E2513" s="123">
        <v>442</v>
      </c>
      <c r="F2513" s="123">
        <v>48</v>
      </c>
      <c r="G2513" s="123">
        <v>4205</v>
      </c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</row>
    <row r="2514" spans="1:31" ht="14.4">
      <c r="A2514" s="111">
        <v>44968</v>
      </c>
      <c r="B2514" s="13">
        <v>1122</v>
      </c>
      <c r="C2514" s="13">
        <v>1425</v>
      </c>
      <c r="D2514" s="123">
        <v>1157</v>
      </c>
      <c r="E2514" s="123">
        <v>445</v>
      </c>
      <c r="F2514" s="123">
        <v>47</v>
      </c>
      <c r="G2514" s="123">
        <v>4195</v>
      </c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</row>
    <row r="2515" spans="1:31" ht="14.4">
      <c r="A2515" s="111">
        <v>44969</v>
      </c>
      <c r="B2515" s="13">
        <v>1083</v>
      </c>
      <c r="C2515" s="13">
        <v>1389</v>
      </c>
      <c r="D2515" s="123">
        <v>1109</v>
      </c>
      <c r="E2515" s="123">
        <v>443</v>
      </c>
      <c r="F2515" s="123">
        <v>45</v>
      </c>
      <c r="G2515" s="123">
        <v>4069</v>
      </c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</row>
    <row r="2516" spans="1:31" ht="14.4">
      <c r="A2516" s="111">
        <v>44970</v>
      </c>
      <c r="B2516" s="13">
        <v>1089</v>
      </c>
      <c r="C2516" s="13">
        <v>1422</v>
      </c>
      <c r="D2516" s="123">
        <v>1164</v>
      </c>
      <c r="E2516" s="123">
        <v>441</v>
      </c>
      <c r="F2516" s="123">
        <v>46</v>
      </c>
      <c r="G2516" s="123">
        <v>4162</v>
      </c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</row>
    <row r="2517" spans="1:31" ht="14.4">
      <c r="A2517" s="111">
        <v>44971</v>
      </c>
      <c r="B2517" s="13">
        <v>1102</v>
      </c>
      <c r="C2517" s="13">
        <v>1437</v>
      </c>
      <c r="D2517" s="123">
        <v>1187</v>
      </c>
      <c r="E2517" s="123">
        <v>440</v>
      </c>
      <c r="F2517" s="123">
        <v>47</v>
      </c>
      <c r="G2517" s="123">
        <v>4214</v>
      </c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</row>
    <row r="2518" spans="1:31" ht="14.4">
      <c r="A2518" s="111">
        <v>44972</v>
      </c>
      <c r="B2518" s="13">
        <v>1136</v>
      </c>
      <c r="C2518" s="13">
        <v>1443</v>
      </c>
      <c r="D2518" s="123">
        <v>1192</v>
      </c>
      <c r="E2518" s="123">
        <v>439</v>
      </c>
      <c r="F2518" s="123">
        <v>46</v>
      </c>
      <c r="G2518" s="123">
        <v>4256</v>
      </c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</row>
    <row r="2519" spans="1:31" ht="14.4">
      <c r="A2519" s="111">
        <v>44973</v>
      </c>
      <c r="B2519" s="13">
        <v>1135</v>
      </c>
      <c r="C2519" s="13">
        <v>1452</v>
      </c>
      <c r="D2519" s="123">
        <v>1190</v>
      </c>
      <c r="E2519" s="123">
        <v>444</v>
      </c>
      <c r="F2519" s="123">
        <v>47</v>
      </c>
      <c r="G2519" s="123">
        <v>4267</v>
      </c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</row>
    <row r="2520" spans="1:31" ht="14.4">
      <c r="A2520" s="111">
        <v>44974</v>
      </c>
      <c r="B2520" s="13">
        <v>1140</v>
      </c>
      <c r="C2520" s="13">
        <v>1466</v>
      </c>
      <c r="D2520" s="123">
        <v>1216</v>
      </c>
      <c r="E2520" s="123">
        <v>448</v>
      </c>
      <c r="F2520" s="123">
        <v>47</v>
      </c>
      <c r="G2520" s="123">
        <v>4316</v>
      </c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</row>
    <row r="2521" spans="1:31" ht="14.4">
      <c r="A2521" s="111">
        <v>44975</v>
      </c>
      <c r="B2521" s="13">
        <v>1134</v>
      </c>
      <c r="C2521" s="13">
        <v>1439</v>
      </c>
      <c r="D2521" s="123">
        <v>1201</v>
      </c>
      <c r="E2521" s="123">
        <v>443</v>
      </c>
      <c r="F2521" s="123">
        <v>46</v>
      </c>
      <c r="G2521" s="123">
        <v>4263</v>
      </c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  <c r="AE2521" s="8"/>
    </row>
    <row r="2522" spans="1:31" ht="14.4">
      <c r="A2522" s="111">
        <v>44976</v>
      </c>
      <c r="B2522" s="13">
        <v>1092</v>
      </c>
      <c r="C2522" s="13">
        <v>1419</v>
      </c>
      <c r="D2522" s="123">
        <v>1148</v>
      </c>
      <c r="E2522" s="123">
        <v>434</v>
      </c>
      <c r="F2522" s="123">
        <v>45</v>
      </c>
      <c r="G2522" s="123">
        <v>4138</v>
      </c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  <c r="AD2522" s="8"/>
      <c r="AE2522" s="8"/>
    </row>
    <row r="2523" spans="1:31" ht="14.4">
      <c r="A2523" s="111">
        <v>44977</v>
      </c>
      <c r="B2523" s="13">
        <v>1113</v>
      </c>
      <c r="C2523" s="13">
        <v>1462</v>
      </c>
      <c r="D2523" s="123">
        <v>1200</v>
      </c>
      <c r="E2523" s="123">
        <v>459</v>
      </c>
      <c r="F2523" s="123">
        <v>47</v>
      </c>
      <c r="G2523" s="123">
        <v>4281</v>
      </c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  <c r="AE2523" s="8"/>
    </row>
    <row r="2524" spans="1:31" ht="14.4">
      <c r="A2524" s="111">
        <v>44978</v>
      </c>
      <c r="B2524" s="13">
        <v>1110</v>
      </c>
      <c r="C2524" s="13">
        <v>1477</v>
      </c>
      <c r="D2524" s="123">
        <v>1215</v>
      </c>
      <c r="E2524" s="123">
        <v>470</v>
      </c>
      <c r="F2524" s="123">
        <v>46</v>
      </c>
      <c r="G2524" s="123">
        <v>4318</v>
      </c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</row>
    <row r="2525" spans="1:31" ht="14.4">
      <c r="A2525" s="111">
        <v>44979</v>
      </c>
      <c r="B2525" s="13">
        <v>1124</v>
      </c>
      <c r="C2525" s="13">
        <v>1473</v>
      </c>
      <c r="D2525" s="123">
        <v>1230</v>
      </c>
      <c r="E2525" s="123">
        <v>458</v>
      </c>
      <c r="F2525" s="123">
        <v>44</v>
      </c>
      <c r="G2525" s="123">
        <v>4330</v>
      </c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</row>
    <row r="2526" spans="1:31" ht="14.4">
      <c r="A2526" s="111">
        <v>44980</v>
      </c>
      <c r="B2526" s="13">
        <v>1123</v>
      </c>
      <c r="C2526" s="13">
        <v>1473</v>
      </c>
      <c r="D2526" s="123">
        <v>1225</v>
      </c>
      <c r="E2526" s="123">
        <v>461</v>
      </c>
      <c r="F2526" s="123">
        <v>43</v>
      </c>
      <c r="G2526" s="123">
        <v>4325</v>
      </c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</row>
    <row r="2527" spans="1:31" ht="14.4">
      <c r="A2527" s="111">
        <v>44981</v>
      </c>
      <c r="B2527" s="13">
        <v>1113</v>
      </c>
      <c r="C2527" s="13">
        <v>1473</v>
      </c>
      <c r="D2527" s="123">
        <v>1244</v>
      </c>
      <c r="E2527" s="123">
        <v>472</v>
      </c>
      <c r="F2527" s="123">
        <v>46</v>
      </c>
      <c r="G2527" s="123">
        <v>4348</v>
      </c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  <c r="AD2527" s="8"/>
      <c r="AE2527" s="8"/>
    </row>
    <row r="2528" spans="1:31" ht="14.4">
      <c r="A2528" s="111">
        <v>44982</v>
      </c>
      <c r="B2528" s="13">
        <v>1107</v>
      </c>
      <c r="C2528" s="13">
        <v>1467</v>
      </c>
      <c r="D2528" s="123">
        <v>1239</v>
      </c>
      <c r="E2528" s="123">
        <v>471</v>
      </c>
      <c r="F2528" s="123">
        <v>47</v>
      </c>
      <c r="G2528" s="123">
        <v>4330</v>
      </c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</row>
    <row r="2529" spans="1:31" ht="14.4">
      <c r="A2529" s="111">
        <v>44983</v>
      </c>
      <c r="B2529" s="13">
        <v>1097</v>
      </c>
      <c r="C2529" s="13">
        <v>1431</v>
      </c>
      <c r="D2529" s="123">
        <v>1172</v>
      </c>
      <c r="E2529" s="123">
        <v>453</v>
      </c>
      <c r="F2529" s="123">
        <v>45</v>
      </c>
      <c r="G2529" s="123">
        <v>4198</v>
      </c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</row>
    <row r="2530" spans="1:31" ht="14.4">
      <c r="A2530" s="111">
        <v>44984</v>
      </c>
      <c r="B2530" s="13">
        <v>1115</v>
      </c>
      <c r="C2530" s="13">
        <v>1470</v>
      </c>
      <c r="D2530" s="123">
        <v>1224</v>
      </c>
      <c r="E2530" s="123">
        <v>457</v>
      </c>
      <c r="F2530" s="123">
        <v>46</v>
      </c>
      <c r="G2530" s="123">
        <v>4311</v>
      </c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</row>
    <row r="2531" spans="1:31" ht="14.4">
      <c r="A2531" s="111">
        <v>44985</v>
      </c>
      <c r="B2531" s="13">
        <v>1116</v>
      </c>
      <c r="C2531" s="13">
        <v>1477</v>
      </c>
      <c r="D2531" s="123">
        <v>1236</v>
      </c>
      <c r="E2531" s="123">
        <v>456</v>
      </c>
      <c r="F2531" s="123">
        <v>46</v>
      </c>
      <c r="G2531" s="123">
        <v>4333</v>
      </c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</row>
    <row r="2532" spans="1:31" ht="14.4">
      <c r="A2532" s="111">
        <v>44986</v>
      </c>
      <c r="B2532" s="13">
        <v>1095</v>
      </c>
      <c r="C2532" s="13">
        <v>1466</v>
      </c>
      <c r="D2532" s="123">
        <v>1252</v>
      </c>
      <c r="E2532" s="123">
        <v>465</v>
      </c>
      <c r="F2532" s="123">
        <v>47</v>
      </c>
      <c r="G2532" s="123">
        <v>4325</v>
      </c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</row>
    <row r="2533" spans="1:31" ht="14.4">
      <c r="A2533" s="111">
        <v>44987</v>
      </c>
      <c r="B2533" s="13">
        <v>1127</v>
      </c>
      <c r="C2533" s="13">
        <v>1484</v>
      </c>
      <c r="D2533" s="123">
        <v>1242</v>
      </c>
      <c r="E2533" s="123">
        <v>471</v>
      </c>
      <c r="F2533" s="123">
        <v>46</v>
      </c>
      <c r="G2533" s="123">
        <v>4370</v>
      </c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</row>
    <row r="2534" spans="1:31" ht="14.4">
      <c r="A2534" s="111">
        <v>44988</v>
      </c>
      <c r="B2534" s="13">
        <v>1143</v>
      </c>
      <c r="C2534" s="13">
        <v>1490</v>
      </c>
      <c r="D2534" s="123">
        <v>1237</v>
      </c>
      <c r="E2534" s="123">
        <v>477</v>
      </c>
      <c r="F2534" s="123">
        <v>46</v>
      </c>
      <c r="G2534" s="123">
        <v>4393</v>
      </c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</row>
    <row r="2535" spans="1:31" ht="14.4">
      <c r="A2535" s="111">
        <v>44989</v>
      </c>
      <c r="B2535" s="13">
        <v>1109</v>
      </c>
      <c r="C2535" s="13">
        <v>1482</v>
      </c>
      <c r="D2535" s="123">
        <v>1250</v>
      </c>
      <c r="E2535" s="123">
        <v>493</v>
      </c>
      <c r="F2535" s="123">
        <v>47</v>
      </c>
      <c r="G2535" s="123">
        <v>4381</v>
      </c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</row>
    <row r="2536" spans="1:31" ht="14.4">
      <c r="A2536" s="111">
        <v>44990</v>
      </c>
      <c r="B2536" s="13">
        <v>1076</v>
      </c>
      <c r="C2536" s="13">
        <v>1421</v>
      </c>
      <c r="D2536" s="123">
        <v>1194</v>
      </c>
      <c r="E2536" s="123">
        <v>482</v>
      </c>
      <c r="F2536" s="123">
        <v>45</v>
      </c>
      <c r="G2536" s="123">
        <v>4218</v>
      </c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</row>
    <row r="2537" spans="1:31" ht="14.4">
      <c r="A2537" s="111">
        <v>44991</v>
      </c>
      <c r="B2537" s="13">
        <v>1103</v>
      </c>
      <c r="C2537" s="13">
        <v>1396</v>
      </c>
      <c r="D2537" s="123">
        <v>1248</v>
      </c>
      <c r="E2537" s="123">
        <v>476</v>
      </c>
      <c r="F2537" s="123">
        <v>47</v>
      </c>
      <c r="G2537" s="123">
        <v>4270</v>
      </c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</row>
    <row r="2538" spans="1:31" ht="14.4">
      <c r="A2538" s="111">
        <v>44992</v>
      </c>
      <c r="B2538" s="13">
        <v>1071</v>
      </c>
      <c r="C2538" s="13">
        <v>1219</v>
      </c>
      <c r="D2538" s="123">
        <v>1251</v>
      </c>
      <c r="E2538" s="123">
        <v>463</v>
      </c>
      <c r="F2538" s="123">
        <v>48</v>
      </c>
      <c r="G2538" s="123">
        <v>4051</v>
      </c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</row>
    <row r="2539" spans="1:31" ht="14.4">
      <c r="A2539" s="111">
        <v>44993</v>
      </c>
      <c r="B2539" s="13">
        <v>993</v>
      </c>
      <c r="C2539" s="13">
        <v>1181</v>
      </c>
      <c r="D2539" s="123">
        <v>1227</v>
      </c>
      <c r="E2539" s="123">
        <v>426</v>
      </c>
      <c r="F2539" s="123">
        <v>43</v>
      </c>
      <c r="G2539" s="123">
        <v>3871</v>
      </c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</row>
    <row r="2540" spans="1:31" ht="14.4">
      <c r="A2540" s="111">
        <v>44994</v>
      </c>
      <c r="B2540" s="13">
        <v>992</v>
      </c>
      <c r="C2540" s="13">
        <v>1282</v>
      </c>
      <c r="D2540" s="123">
        <v>1241</v>
      </c>
      <c r="E2540" s="123">
        <v>444</v>
      </c>
      <c r="F2540" s="123">
        <v>46</v>
      </c>
      <c r="G2540" s="123">
        <v>4005</v>
      </c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  <c r="AE2540" s="8"/>
    </row>
    <row r="2541" spans="1:31" ht="14.4">
      <c r="A2541" s="111">
        <v>44995</v>
      </c>
      <c r="B2541" s="13">
        <v>1074</v>
      </c>
      <c r="C2541" s="13">
        <v>1381</v>
      </c>
      <c r="D2541" s="123">
        <v>1267</v>
      </c>
      <c r="E2541" s="123">
        <v>455</v>
      </c>
      <c r="F2541" s="123">
        <v>48</v>
      </c>
      <c r="G2541" s="123">
        <v>4225</v>
      </c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</row>
    <row r="2542" spans="1:31" ht="14.4">
      <c r="A2542" s="111">
        <v>44996</v>
      </c>
      <c r="B2542" s="13">
        <v>1103</v>
      </c>
      <c r="C2542" s="13">
        <v>1411</v>
      </c>
      <c r="D2542" s="123">
        <v>1250</v>
      </c>
      <c r="E2542" s="123">
        <v>459</v>
      </c>
      <c r="F2542" s="123">
        <v>48</v>
      </c>
      <c r="G2542" s="123">
        <v>4271</v>
      </c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</row>
    <row r="2543" spans="1:31" ht="14.4">
      <c r="A2543" s="111">
        <v>44997</v>
      </c>
      <c r="B2543" s="13">
        <v>1074</v>
      </c>
      <c r="C2543" s="13">
        <v>1387</v>
      </c>
      <c r="D2543" s="123">
        <v>1196</v>
      </c>
      <c r="E2543" s="123">
        <v>473</v>
      </c>
      <c r="F2543" s="123">
        <v>47</v>
      </c>
      <c r="G2543" s="123">
        <v>4176</v>
      </c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</row>
    <row r="2544" spans="1:31" ht="14.4">
      <c r="A2544" s="111">
        <v>44998</v>
      </c>
      <c r="B2544" s="13">
        <v>1112</v>
      </c>
      <c r="C2544" s="13">
        <v>1428</v>
      </c>
      <c r="D2544" s="123">
        <v>1262</v>
      </c>
      <c r="E2544" s="123">
        <v>490</v>
      </c>
      <c r="F2544" s="123">
        <v>49</v>
      </c>
      <c r="G2544" s="123">
        <v>4341</v>
      </c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</row>
    <row r="2545" spans="1:31" ht="14.4">
      <c r="A2545" s="111">
        <v>44999</v>
      </c>
      <c r="B2545" s="13">
        <v>1123</v>
      </c>
      <c r="C2545" s="13">
        <v>1427</v>
      </c>
      <c r="D2545" s="123">
        <v>1295</v>
      </c>
      <c r="E2545" s="123">
        <v>488</v>
      </c>
      <c r="F2545" s="123">
        <v>49</v>
      </c>
      <c r="G2545" s="123">
        <v>4381</v>
      </c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</row>
    <row r="2546" spans="1:31" ht="14.4">
      <c r="A2546" s="111">
        <v>45000</v>
      </c>
      <c r="B2546" s="13">
        <v>1120</v>
      </c>
      <c r="C2546" s="13">
        <v>1399</v>
      </c>
      <c r="D2546" s="123">
        <v>1301</v>
      </c>
      <c r="E2546" s="123">
        <v>491</v>
      </c>
      <c r="F2546" s="123">
        <v>44</v>
      </c>
      <c r="G2546" s="123">
        <v>4355</v>
      </c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</row>
    <row r="2547" spans="1:31" ht="14.4">
      <c r="A2547" s="111">
        <v>45001</v>
      </c>
      <c r="B2547" s="13">
        <v>1079</v>
      </c>
      <c r="C2547" s="13">
        <v>1354</v>
      </c>
      <c r="D2547" s="123">
        <v>1250</v>
      </c>
      <c r="E2547" s="123">
        <v>483</v>
      </c>
      <c r="F2547" s="123">
        <v>43</v>
      </c>
      <c r="G2547" s="123">
        <v>4209</v>
      </c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</row>
    <row r="2548" spans="1:31" ht="14.4">
      <c r="A2548" s="111">
        <v>45002</v>
      </c>
      <c r="B2548" s="13">
        <v>981</v>
      </c>
      <c r="C2548" s="13">
        <v>1352</v>
      </c>
      <c r="D2548" s="123">
        <v>1146</v>
      </c>
      <c r="E2548" s="123">
        <v>454</v>
      </c>
      <c r="F2548" s="123">
        <v>47</v>
      </c>
      <c r="G2548" s="123">
        <v>3980</v>
      </c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</row>
    <row r="2549" spans="1:31" ht="14.4">
      <c r="A2549" s="111">
        <v>45003</v>
      </c>
      <c r="B2549" s="13">
        <v>899</v>
      </c>
      <c r="C2549" s="13">
        <v>1281</v>
      </c>
      <c r="D2549" s="123">
        <v>1126</v>
      </c>
      <c r="E2549" s="123">
        <v>440</v>
      </c>
      <c r="F2549" s="123">
        <v>47</v>
      </c>
      <c r="G2549" s="123">
        <v>3794</v>
      </c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</row>
    <row r="2550" spans="1:31" ht="14.4">
      <c r="A2550" s="111">
        <v>45004</v>
      </c>
      <c r="B2550" s="13">
        <v>879</v>
      </c>
      <c r="C2550" s="13">
        <v>1209</v>
      </c>
      <c r="D2550" s="123">
        <v>990</v>
      </c>
      <c r="E2550" s="123">
        <v>393</v>
      </c>
      <c r="F2550" s="123">
        <v>44</v>
      </c>
      <c r="G2550" s="123">
        <v>3514</v>
      </c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</row>
    <row r="2551" spans="1:31" ht="14.4">
      <c r="A2551" s="111">
        <v>45005</v>
      </c>
      <c r="B2551" s="13">
        <v>904</v>
      </c>
      <c r="C2551" s="13">
        <v>1261</v>
      </c>
      <c r="D2551" s="123">
        <v>1099</v>
      </c>
      <c r="E2551" s="123">
        <v>402</v>
      </c>
      <c r="F2551" s="123">
        <v>43</v>
      </c>
      <c r="G2551" s="123">
        <v>3709</v>
      </c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</row>
    <row r="2552" spans="1:31" ht="14.4">
      <c r="A2552" s="111">
        <v>45006</v>
      </c>
      <c r="B2552" s="13">
        <v>908</v>
      </c>
      <c r="C2552" s="13">
        <v>1300</v>
      </c>
      <c r="D2552" s="123">
        <v>1158</v>
      </c>
      <c r="E2552" s="123">
        <v>425</v>
      </c>
      <c r="F2552" s="123">
        <v>44</v>
      </c>
      <c r="G2552" s="123">
        <v>3836</v>
      </c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</row>
    <row r="2553" spans="1:31" ht="14.4">
      <c r="A2553" s="111">
        <v>45007</v>
      </c>
      <c r="B2553" s="13">
        <v>955</v>
      </c>
      <c r="C2553" s="13">
        <v>1308</v>
      </c>
      <c r="D2553" s="123">
        <v>1175</v>
      </c>
      <c r="E2553" s="123">
        <v>432</v>
      </c>
      <c r="F2553" s="123">
        <v>45</v>
      </c>
      <c r="G2553" s="123">
        <v>3915</v>
      </c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</row>
    <row r="2554" spans="1:31" ht="14.4">
      <c r="A2554" s="111">
        <v>45008</v>
      </c>
      <c r="B2554" s="13">
        <v>963</v>
      </c>
      <c r="C2554" s="13">
        <v>1342</v>
      </c>
      <c r="D2554" s="123">
        <v>1201</v>
      </c>
      <c r="E2554" s="123">
        <v>459</v>
      </c>
      <c r="F2554" s="123">
        <v>46</v>
      </c>
      <c r="G2554" s="123">
        <v>4012</v>
      </c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</row>
    <row r="2555" spans="1:31" ht="14.4">
      <c r="A2555" s="111">
        <v>45009</v>
      </c>
      <c r="B2555" s="13">
        <v>965</v>
      </c>
      <c r="C2555" s="13">
        <v>1357</v>
      </c>
      <c r="D2555" s="123">
        <v>1229</v>
      </c>
      <c r="E2555" s="123">
        <v>481</v>
      </c>
      <c r="F2555" s="123">
        <v>48</v>
      </c>
      <c r="G2555" s="123">
        <v>4080</v>
      </c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</row>
    <row r="2556" spans="1:31" ht="14.4">
      <c r="A2556" s="111">
        <v>45010</v>
      </c>
      <c r="B2556" s="13">
        <v>936</v>
      </c>
      <c r="C2556" s="13">
        <v>1368</v>
      </c>
      <c r="D2556" s="123">
        <v>1230</v>
      </c>
      <c r="E2556" s="123">
        <v>496</v>
      </c>
      <c r="F2556" s="123">
        <v>48</v>
      </c>
      <c r="G2556" s="123">
        <v>4077</v>
      </c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</row>
    <row r="2557" spans="1:31" ht="14.4">
      <c r="A2557" s="111">
        <v>45011</v>
      </c>
      <c r="B2557" s="13">
        <v>927</v>
      </c>
      <c r="C2557" s="13">
        <v>1309</v>
      </c>
      <c r="D2557" s="123">
        <v>1172</v>
      </c>
      <c r="E2557" s="123">
        <v>482</v>
      </c>
      <c r="F2557" s="123">
        <v>46</v>
      </c>
      <c r="G2557" s="123">
        <v>3935</v>
      </c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</row>
    <row r="2558" spans="1:31" ht="14.4">
      <c r="A2558" s="111">
        <v>45012</v>
      </c>
      <c r="B2558" s="13">
        <v>976</v>
      </c>
      <c r="C2558" s="13">
        <v>1371</v>
      </c>
      <c r="D2558" s="123">
        <v>1234</v>
      </c>
      <c r="E2558" s="123">
        <v>485</v>
      </c>
      <c r="F2558" s="123">
        <v>46</v>
      </c>
      <c r="G2558" s="123">
        <v>4112</v>
      </c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</row>
    <row r="2559" spans="1:31" ht="14.4">
      <c r="A2559" s="111">
        <v>45013</v>
      </c>
      <c r="B2559" s="13">
        <v>997</v>
      </c>
      <c r="C2559" s="13">
        <v>1397</v>
      </c>
      <c r="D2559" s="123">
        <v>1280</v>
      </c>
      <c r="E2559" s="123">
        <v>506</v>
      </c>
      <c r="F2559" s="123">
        <v>46</v>
      </c>
      <c r="G2559" s="123">
        <v>4226</v>
      </c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</row>
    <row r="2560" spans="1:31" ht="14.4">
      <c r="A2560" s="111">
        <v>45014</v>
      </c>
      <c r="B2560" s="13">
        <v>1016</v>
      </c>
      <c r="C2560" s="13">
        <v>1402</v>
      </c>
      <c r="D2560" s="123">
        <v>1291</v>
      </c>
      <c r="E2560" s="123">
        <v>514</v>
      </c>
      <c r="F2560" s="123">
        <v>46</v>
      </c>
      <c r="G2560" s="123">
        <v>4269</v>
      </c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  <c r="AE2560" s="8"/>
    </row>
    <row r="2561" spans="1:31" ht="14.4">
      <c r="A2561" s="111">
        <v>45015</v>
      </c>
      <c r="B2561" s="13">
        <v>957</v>
      </c>
      <c r="C2561" s="13">
        <v>1390</v>
      </c>
      <c r="D2561" s="123">
        <v>1295</v>
      </c>
      <c r="E2561" s="123">
        <v>498</v>
      </c>
      <c r="F2561" s="123">
        <v>48</v>
      </c>
      <c r="G2561" s="123">
        <v>4187</v>
      </c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</row>
    <row r="2562" spans="1:31" ht="14.4">
      <c r="A2562" s="111">
        <v>45016</v>
      </c>
      <c r="B2562" s="13">
        <v>890</v>
      </c>
      <c r="C2562" s="13">
        <v>1346</v>
      </c>
      <c r="D2562" s="123">
        <v>1287</v>
      </c>
      <c r="E2562" s="123">
        <v>463</v>
      </c>
      <c r="F2562" s="123">
        <v>47</v>
      </c>
      <c r="G2562" s="123">
        <v>4033</v>
      </c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</row>
    <row r="2563" spans="1:31" ht="14.4">
      <c r="A2563" s="111">
        <v>45017</v>
      </c>
      <c r="B2563" s="13">
        <v>892</v>
      </c>
      <c r="C2563" s="13">
        <v>1326</v>
      </c>
      <c r="D2563" s="123">
        <v>1261</v>
      </c>
      <c r="E2563" s="123">
        <v>411</v>
      </c>
      <c r="F2563" s="123">
        <v>45</v>
      </c>
      <c r="G2563" s="13">
        <v>3935</v>
      </c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</row>
    <row r="2564" spans="1:31" ht="14.4">
      <c r="A2564" s="111">
        <v>45018</v>
      </c>
      <c r="B2564" s="13">
        <v>886</v>
      </c>
      <c r="C2564" s="13">
        <v>1326</v>
      </c>
      <c r="D2564" s="123">
        <v>1187</v>
      </c>
      <c r="E2564" s="123">
        <v>434</v>
      </c>
      <c r="F2564" s="123">
        <v>40</v>
      </c>
      <c r="G2564" s="123">
        <v>3874</v>
      </c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</row>
    <row r="2565" spans="1:31" ht="14.4">
      <c r="A2565" s="111">
        <v>45019</v>
      </c>
      <c r="B2565" s="13">
        <v>944</v>
      </c>
      <c r="C2565" s="13">
        <v>1394</v>
      </c>
      <c r="D2565" s="123">
        <v>1253</v>
      </c>
      <c r="E2565" s="123">
        <v>465</v>
      </c>
      <c r="F2565" s="123">
        <v>41</v>
      </c>
      <c r="G2565" s="123">
        <v>4097</v>
      </c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</row>
    <row r="2566" spans="1:31" ht="14.4">
      <c r="A2566" s="111">
        <v>45020</v>
      </c>
      <c r="B2566" s="13">
        <v>960</v>
      </c>
      <c r="C2566" s="13">
        <v>1423</v>
      </c>
      <c r="D2566" s="123">
        <v>1252</v>
      </c>
      <c r="E2566" s="123">
        <v>501</v>
      </c>
      <c r="F2566" s="123">
        <v>45</v>
      </c>
      <c r="G2566" s="123">
        <v>4181</v>
      </c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</row>
    <row r="2567" spans="1:31" ht="14.4">
      <c r="A2567" s="111">
        <v>45021</v>
      </c>
      <c r="B2567" s="13">
        <v>988</v>
      </c>
      <c r="C2567" s="13">
        <v>1404</v>
      </c>
      <c r="D2567" s="123">
        <v>1257</v>
      </c>
      <c r="E2567" s="123">
        <v>510</v>
      </c>
      <c r="F2567" s="123">
        <v>46</v>
      </c>
      <c r="G2567" s="123">
        <v>4205</v>
      </c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</row>
    <row r="2568" spans="1:31" ht="14.4">
      <c r="A2568" s="111">
        <v>45022</v>
      </c>
      <c r="B2568" s="13">
        <v>994</v>
      </c>
      <c r="C2568" s="13">
        <v>1409</v>
      </c>
      <c r="D2568" s="123">
        <v>1276</v>
      </c>
      <c r="E2568" s="123">
        <v>506</v>
      </c>
      <c r="F2568" s="123">
        <v>47</v>
      </c>
      <c r="G2568" s="123">
        <v>4232</v>
      </c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</row>
    <row r="2569" spans="1:31" ht="14.4">
      <c r="A2569" s="111">
        <v>45023</v>
      </c>
      <c r="B2569" s="13">
        <v>1025</v>
      </c>
      <c r="C2569" s="13">
        <v>1378</v>
      </c>
      <c r="D2569" s="123">
        <v>1248</v>
      </c>
      <c r="E2569" s="123">
        <v>522</v>
      </c>
      <c r="F2569" s="123">
        <v>49</v>
      </c>
      <c r="G2569" s="123">
        <v>4222</v>
      </c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</row>
    <row r="2570" spans="1:31" ht="14.4">
      <c r="A2570" s="111">
        <v>45024</v>
      </c>
      <c r="B2570" s="13">
        <v>1034</v>
      </c>
      <c r="C2570" s="13">
        <v>1395</v>
      </c>
      <c r="D2570" s="123">
        <v>1230</v>
      </c>
      <c r="E2570" s="123">
        <v>532</v>
      </c>
      <c r="F2570" s="123">
        <v>50</v>
      </c>
      <c r="G2570" s="123">
        <v>4241</v>
      </c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</row>
    <row r="2571" spans="1:31" ht="14.4">
      <c r="A2571" s="111">
        <v>45025</v>
      </c>
      <c r="B2571" s="13">
        <v>1005</v>
      </c>
      <c r="C2571" s="13">
        <v>1378</v>
      </c>
      <c r="D2571" s="123">
        <v>1188</v>
      </c>
      <c r="E2571" s="123">
        <v>531</v>
      </c>
      <c r="F2571" s="123">
        <v>49</v>
      </c>
      <c r="G2571" s="123">
        <v>4151</v>
      </c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</row>
    <row r="2572" spans="1:31" ht="14.4">
      <c r="A2572" s="111">
        <v>45026</v>
      </c>
      <c r="B2572" s="13">
        <v>1051</v>
      </c>
      <c r="C2572" s="13">
        <v>1443</v>
      </c>
      <c r="D2572" s="123">
        <v>1258</v>
      </c>
      <c r="E2572" s="123">
        <v>545</v>
      </c>
      <c r="F2572" s="123">
        <v>50</v>
      </c>
      <c r="G2572" s="123">
        <v>4348</v>
      </c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</row>
    <row r="2573" spans="1:31" ht="14.4">
      <c r="A2573" s="111">
        <v>45027</v>
      </c>
      <c r="B2573" s="13">
        <v>1091</v>
      </c>
      <c r="C2573" s="13">
        <v>1459</v>
      </c>
      <c r="D2573" s="123">
        <v>1291</v>
      </c>
      <c r="E2573" s="123">
        <v>559</v>
      </c>
      <c r="F2573" s="123">
        <v>53</v>
      </c>
      <c r="G2573" s="123">
        <v>4452</v>
      </c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</row>
    <row r="2574" spans="1:31" ht="14.4">
      <c r="A2574" s="111">
        <v>45028</v>
      </c>
      <c r="B2574" s="13">
        <v>1134</v>
      </c>
      <c r="C2574" s="13">
        <v>1502</v>
      </c>
      <c r="D2574" s="123">
        <v>1305</v>
      </c>
      <c r="E2574" s="123">
        <v>561</v>
      </c>
      <c r="F2574" s="123">
        <v>54</v>
      </c>
      <c r="G2574" s="123">
        <v>4555</v>
      </c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</row>
    <row r="2575" spans="1:31" ht="14.4">
      <c r="A2575" s="111">
        <v>45029</v>
      </c>
      <c r="B2575" s="13">
        <v>1136</v>
      </c>
      <c r="C2575" s="13">
        <v>1518</v>
      </c>
      <c r="D2575" s="123">
        <v>1313</v>
      </c>
      <c r="E2575" s="123">
        <v>571</v>
      </c>
      <c r="F2575" s="123">
        <v>55</v>
      </c>
      <c r="G2575" s="123">
        <v>4592</v>
      </c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</row>
    <row r="2576" spans="1:31" ht="14.4">
      <c r="A2576" s="111">
        <v>45030</v>
      </c>
      <c r="B2576" s="13">
        <v>1177</v>
      </c>
      <c r="C2576" s="13">
        <v>1497</v>
      </c>
      <c r="D2576" s="123">
        <v>1281</v>
      </c>
      <c r="E2576" s="123">
        <v>586</v>
      </c>
      <c r="F2576" s="123">
        <v>53</v>
      </c>
      <c r="G2576" s="123">
        <v>4594</v>
      </c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</row>
    <row r="2577" spans="1:31" ht="14.4">
      <c r="A2577" s="111">
        <v>45031</v>
      </c>
      <c r="B2577" s="13">
        <v>1192</v>
      </c>
      <c r="C2577" s="13">
        <v>1460</v>
      </c>
      <c r="D2577" s="123">
        <v>1251</v>
      </c>
      <c r="E2577" s="123">
        <v>605</v>
      </c>
      <c r="F2577" s="123">
        <v>53</v>
      </c>
      <c r="G2577" s="123">
        <v>4561</v>
      </c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</row>
    <row r="2578" spans="1:31" ht="14.4">
      <c r="A2578" s="111">
        <v>45032</v>
      </c>
      <c r="B2578" s="13">
        <v>1168</v>
      </c>
      <c r="C2578" s="13">
        <v>1432</v>
      </c>
      <c r="D2578" s="123">
        <v>1226</v>
      </c>
      <c r="E2578" s="123">
        <v>599</v>
      </c>
      <c r="F2578" s="123">
        <v>55</v>
      </c>
      <c r="G2578" s="123">
        <v>4480</v>
      </c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</row>
    <row r="2579" spans="1:31" ht="14.4">
      <c r="A2579" s="111">
        <v>45033</v>
      </c>
      <c r="B2579" s="13">
        <v>1263</v>
      </c>
      <c r="C2579" s="13">
        <v>1509</v>
      </c>
      <c r="D2579" s="123">
        <v>1287</v>
      </c>
      <c r="E2579" s="123">
        <v>605</v>
      </c>
      <c r="F2579" s="123">
        <v>57</v>
      </c>
      <c r="G2579" s="123">
        <v>4721</v>
      </c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  <c r="AE2579" s="8"/>
    </row>
    <row r="2580" spans="1:31" ht="14.4">
      <c r="A2580" s="111">
        <v>45034</v>
      </c>
      <c r="B2580" s="13">
        <v>1286</v>
      </c>
      <c r="C2580" s="13">
        <v>1539</v>
      </c>
      <c r="D2580" s="123">
        <v>1321</v>
      </c>
      <c r="E2580" s="123">
        <v>631</v>
      </c>
      <c r="F2580" s="123">
        <v>59</v>
      </c>
      <c r="G2580" s="123">
        <v>4836</v>
      </c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</row>
    <row r="2581" spans="1:31" ht="14.4">
      <c r="A2581" s="111">
        <v>45035</v>
      </c>
      <c r="B2581" s="13">
        <v>1242</v>
      </c>
      <c r="C2581" s="13">
        <v>1537</v>
      </c>
      <c r="D2581" s="123">
        <v>1329</v>
      </c>
      <c r="E2581" s="123">
        <v>630</v>
      </c>
      <c r="F2581" s="123">
        <v>54</v>
      </c>
      <c r="G2581" s="123">
        <v>4792</v>
      </c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</row>
    <row r="2582" spans="1:31" ht="14.4">
      <c r="A2582" s="111">
        <v>45036</v>
      </c>
      <c r="B2582" s="13">
        <v>1263</v>
      </c>
      <c r="C2582" s="13">
        <v>1505</v>
      </c>
      <c r="D2582" s="123">
        <v>1328</v>
      </c>
      <c r="E2582" s="123">
        <v>608</v>
      </c>
      <c r="F2582" s="123">
        <v>49</v>
      </c>
      <c r="G2582" s="123">
        <v>4753</v>
      </c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</row>
    <row r="2583" spans="1:31" ht="14.4">
      <c r="A2583" s="111">
        <v>45037</v>
      </c>
      <c r="B2583" s="13">
        <v>1229</v>
      </c>
      <c r="C2583" s="13">
        <v>1462</v>
      </c>
      <c r="D2583" s="123">
        <v>1274</v>
      </c>
      <c r="E2583" s="123">
        <v>570</v>
      </c>
      <c r="F2583" s="123">
        <v>43</v>
      </c>
      <c r="G2583" s="123">
        <v>4578</v>
      </c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</row>
    <row r="2584" spans="1:31" ht="14.4">
      <c r="A2584" s="111">
        <v>45038</v>
      </c>
      <c r="B2584" s="13">
        <v>1202</v>
      </c>
      <c r="C2584" s="13">
        <v>1433</v>
      </c>
      <c r="D2584" s="123">
        <v>1206</v>
      </c>
      <c r="E2584" s="123">
        <v>512</v>
      </c>
      <c r="F2584" s="123">
        <v>43</v>
      </c>
      <c r="G2584" s="123">
        <v>4396</v>
      </c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</row>
    <row r="2585" spans="1:31" ht="14.4">
      <c r="A2585" s="111">
        <v>45039</v>
      </c>
      <c r="B2585" s="13">
        <v>1075</v>
      </c>
      <c r="C2585" s="13">
        <v>1362</v>
      </c>
      <c r="D2585" s="123">
        <v>1112</v>
      </c>
      <c r="E2585" s="123">
        <v>496</v>
      </c>
      <c r="F2585" s="123">
        <v>39</v>
      </c>
      <c r="G2585" s="123">
        <v>4084</v>
      </c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</row>
    <row r="2586" spans="1:31" ht="14.4">
      <c r="A2586" s="111">
        <v>45040</v>
      </c>
      <c r="B2586" s="13">
        <v>1113</v>
      </c>
      <c r="C2586" s="13">
        <v>1428</v>
      </c>
      <c r="D2586" s="123">
        <v>1178</v>
      </c>
      <c r="E2586" s="123">
        <v>483</v>
      </c>
      <c r="F2586" s="123">
        <v>45</v>
      </c>
      <c r="G2586" s="123">
        <v>4247</v>
      </c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</row>
    <row r="2587" spans="1:31" ht="14.4">
      <c r="A2587" s="111">
        <v>45041</v>
      </c>
      <c r="B2587" s="13">
        <v>1160</v>
      </c>
      <c r="C2587" s="13">
        <v>1453</v>
      </c>
      <c r="D2587" s="123">
        <v>1177</v>
      </c>
      <c r="E2587" s="123">
        <v>495</v>
      </c>
      <c r="F2587" s="123">
        <v>50</v>
      </c>
      <c r="G2587" s="123">
        <v>4335</v>
      </c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  <c r="AD2587" s="8"/>
      <c r="AE2587" s="8"/>
    </row>
    <row r="2588" spans="1:31" ht="14.4">
      <c r="A2588" s="111">
        <v>45042</v>
      </c>
      <c r="B2588" s="13">
        <v>1226</v>
      </c>
      <c r="C2588" s="13">
        <v>1433</v>
      </c>
      <c r="D2588" s="123">
        <v>1139</v>
      </c>
      <c r="E2588" s="123">
        <v>527</v>
      </c>
      <c r="F2588" s="123">
        <v>53</v>
      </c>
      <c r="G2588" s="123">
        <v>4378</v>
      </c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</row>
    <row r="2589" spans="1:31" ht="14.4">
      <c r="A2589" s="111">
        <v>45043</v>
      </c>
      <c r="B2589" s="13">
        <v>1212</v>
      </c>
      <c r="C2589" s="13">
        <v>1392</v>
      </c>
      <c r="D2589" s="123">
        <v>1175</v>
      </c>
      <c r="E2589" s="123">
        <v>529</v>
      </c>
      <c r="F2589" s="123">
        <v>53</v>
      </c>
      <c r="G2589" s="123">
        <v>4361</v>
      </c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</row>
    <row r="2590" spans="1:31" ht="14.4">
      <c r="A2590" s="111">
        <v>45044</v>
      </c>
      <c r="B2590" s="13">
        <v>1220</v>
      </c>
      <c r="C2590" s="13">
        <v>1357</v>
      </c>
      <c r="D2590" s="123">
        <v>1188</v>
      </c>
      <c r="E2590" s="123">
        <v>525</v>
      </c>
      <c r="F2590" s="123">
        <v>52</v>
      </c>
      <c r="G2590" s="123">
        <v>4343</v>
      </c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</row>
    <row r="2591" spans="1:31" ht="14.4">
      <c r="A2591" s="111">
        <v>45045</v>
      </c>
      <c r="B2591" s="13">
        <v>1197</v>
      </c>
      <c r="C2591" s="13">
        <v>1293</v>
      </c>
      <c r="D2591" s="123">
        <v>1134</v>
      </c>
      <c r="E2591" s="123">
        <v>536</v>
      </c>
      <c r="F2591" s="123">
        <v>50</v>
      </c>
      <c r="G2591" s="123">
        <v>4211</v>
      </c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</row>
    <row r="2592" spans="1:31" ht="14.4">
      <c r="A2592" s="111">
        <v>45046</v>
      </c>
      <c r="B2592" s="13">
        <v>1047</v>
      </c>
      <c r="C2592" s="13">
        <v>1201</v>
      </c>
      <c r="D2592" s="123">
        <v>1037</v>
      </c>
      <c r="E2592" s="123">
        <v>490</v>
      </c>
      <c r="F2592" s="123">
        <v>48</v>
      </c>
      <c r="G2592" s="123">
        <v>3824</v>
      </c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</row>
    <row r="2593" spans="1:31" ht="14.4">
      <c r="A2593" s="111">
        <v>45047</v>
      </c>
      <c r="B2593" s="13">
        <v>979</v>
      </c>
      <c r="C2593" s="13">
        <v>1198</v>
      </c>
      <c r="D2593" s="123">
        <v>926</v>
      </c>
      <c r="E2593" s="123">
        <v>453</v>
      </c>
      <c r="F2593" s="123">
        <v>49</v>
      </c>
      <c r="G2593" s="123">
        <v>3605</v>
      </c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</row>
    <row r="2594" spans="1:31" ht="14.4">
      <c r="A2594" s="111">
        <v>45048</v>
      </c>
      <c r="B2594" s="13">
        <v>991</v>
      </c>
      <c r="C2594" s="13">
        <v>1236</v>
      </c>
      <c r="D2594" s="123">
        <v>959</v>
      </c>
      <c r="E2594" s="123">
        <v>472</v>
      </c>
      <c r="F2594" s="123">
        <v>50</v>
      </c>
      <c r="G2594" s="123">
        <v>3707</v>
      </c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</row>
    <row r="2595" spans="1:31" ht="14.4">
      <c r="A2595" s="111">
        <v>45049</v>
      </c>
      <c r="B2595" s="13">
        <v>1004</v>
      </c>
      <c r="C2595" s="13">
        <v>1246</v>
      </c>
      <c r="D2595" s="123">
        <v>1001</v>
      </c>
      <c r="E2595" s="123">
        <v>502</v>
      </c>
      <c r="F2595" s="123">
        <v>51</v>
      </c>
      <c r="G2595" s="123">
        <v>3804</v>
      </c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</row>
    <row r="2596" spans="1:31" ht="14.4">
      <c r="A2596" s="111">
        <v>45050</v>
      </c>
      <c r="B2596" s="13">
        <v>1019</v>
      </c>
      <c r="C2596" s="13">
        <v>1267</v>
      </c>
      <c r="D2596" s="123">
        <v>1024</v>
      </c>
      <c r="E2596" s="123">
        <v>492</v>
      </c>
      <c r="F2596" s="123">
        <v>49</v>
      </c>
      <c r="G2596" s="123">
        <v>3851</v>
      </c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</row>
    <row r="2597" spans="1:31" ht="14.4">
      <c r="A2597" s="111">
        <v>45051</v>
      </c>
      <c r="B2597" s="13">
        <v>1113</v>
      </c>
      <c r="C2597" s="13">
        <v>1293</v>
      </c>
      <c r="D2597" s="123">
        <v>1032</v>
      </c>
      <c r="E2597" s="123">
        <v>514</v>
      </c>
      <c r="F2597" s="123">
        <v>51</v>
      </c>
      <c r="G2597" s="123">
        <v>4003</v>
      </c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</row>
    <row r="2598" spans="1:31" ht="14.4">
      <c r="A2598" s="111">
        <v>45052</v>
      </c>
      <c r="B2598" s="13">
        <v>1156</v>
      </c>
      <c r="C2598" s="13">
        <v>1345</v>
      </c>
      <c r="D2598" s="123">
        <v>1020</v>
      </c>
      <c r="E2598" s="123">
        <v>535</v>
      </c>
      <c r="F2598" s="123">
        <v>53</v>
      </c>
      <c r="G2598" s="123">
        <v>4109</v>
      </c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</row>
    <row r="2599" spans="1:31" ht="14.4">
      <c r="A2599" s="111">
        <v>45053</v>
      </c>
      <c r="B2599" s="13">
        <v>1125</v>
      </c>
      <c r="C2599" s="13">
        <v>1325</v>
      </c>
      <c r="D2599" s="123">
        <v>945</v>
      </c>
      <c r="E2599" s="123">
        <v>549</v>
      </c>
      <c r="F2599" s="123">
        <v>53</v>
      </c>
      <c r="G2599" s="123">
        <v>3998</v>
      </c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</row>
    <row r="2600" spans="1:31" ht="14.4">
      <c r="A2600" s="111">
        <v>45054</v>
      </c>
      <c r="B2600" s="13">
        <v>1202</v>
      </c>
      <c r="C2600" s="13">
        <v>1397</v>
      </c>
      <c r="D2600" s="123">
        <v>1012</v>
      </c>
      <c r="E2600" s="123">
        <v>572</v>
      </c>
      <c r="F2600" s="123">
        <v>52</v>
      </c>
      <c r="G2600" s="123">
        <v>4235</v>
      </c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</row>
    <row r="2601" spans="1:31" ht="14.4">
      <c r="A2601" s="111">
        <v>45055</v>
      </c>
      <c r="B2601" s="13">
        <v>1275</v>
      </c>
      <c r="C2601" s="13">
        <v>1423</v>
      </c>
      <c r="D2601" s="123">
        <v>1030</v>
      </c>
      <c r="E2601" s="123">
        <v>591</v>
      </c>
      <c r="F2601" s="123">
        <v>57</v>
      </c>
      <c r="G2601" s="123">
        <v>4376</v>
      </c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</row>
    <row r="2602" spans="1:31" ht="14.4">
      <c r="A2602" s="111">
        <v>45056</v>
      </c>
      <c r="B2602" s="13">
        <v>1281</v>
      </c>
      <c r="C2602" s="13">
        <v>1436</v>
      </c>
      <c r="D2602" s="123">
        <v>1043</v>
      </c>
      <c r="E2602" s="123">
        <v>590</v>
      </c>
      <c r="F2602" s="123">
        <v>56</v>
      </c>
      <c r="G2602" s="123">
        <v>4406</v>
      </c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</row>
    <row r="2603" spans="1:31" ht="14.4">
      <c r="A2603" s="111">
        <v>45057</v>
      </c>
      <c r="B2603" s="13">
        <v>1322</v>
      </c>
      <c r="C2603" s="13">
        <v>1465</v>
      </c>
      <c r="D2603" s="123">
        <v>1071</v>
      </c>
      <c r="E2603" s="123">
        <v>593</v>
      </c>
      <c r="F2603" s="123">
        <v>57</v>
      </c>
      <c r="G2603" s="123">
        <v>4508</v>
      </c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</row>
    <row r="2604" spans="1:31" ht="14.4">
      <c r="A2604" s="111">
        <v>45058</v>
      </c>
      <c r="B2604" s="13">
        <v>1378</v>
      </c>
      <c r="C2604" s="13">
        <v>1467</v>
      </c>
      <c r="D2604" s="123">
        <v>1085</v>
      </c>
      <c r="E2604" s="123">
        <v>594</v>
      </c>
      <c r="F2604" s="123">
        <v>57</v>
      </c>
      <c r="G2604" s="123">
        <v>4581</v>
      </c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</row>
    <row r="2605" spans="1:31" ht="14.4">
      <c r="A2605" s="111">
        <v>45059</v>
      </c>
      <c r="B2605" s="13">
        <v>1403</v>
      </c>
      <c r="C2605" s="13">
        <v>1471</v>
      </c>
      <c r="D2605" s="123">
        <v>1093</v>
      </c>
      <c r="E2605" s="123">
        <v>594</v>
      </c>
      <c r="F2605" s="123">
        <v>58</v>
      </c>
      <c r="G2605" s="123">
        <v>4619</v>
      </c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</row>
    <row r="2606" spans="1:31" ht="14.4">
      <c r="A2606" s="111">
        <v>45060</v>
      </c>
      <c r="B2606" s="13">
        <v>1326</v>
      </c>
      <c r="C2606" s="13">
        <v>1427</v>
      </c>
      <c r="D2606" s="123">
        <v>1054</v>
      </c>
      <c r="E2606" s="123">
        <v>577</v>
      </c>
      <c r="F2606" s="123">
        <v>48</v>
      </c>
      <c r="G2606" s="123">
        <v>4433</v>
      </c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</row>
    <row r="2607" spans="1:31" ht="14.4">
      <c r="A2607" s="111">
        <v>45061</v>
      </c>
      <c r="B2607" s="13">
        <v>1381</v>
      </c>
      <c r="C2607" s="13">
        <v>1474</v>
      </c>
      <c r="D2607" s="123">
        <v>1154</v>
      </c>
      <c r="E2607" s="123">
        <v>537</v>
      </c>
      <c r="F2607" s="123">
        <v>49</v>
      </c>
      <c r="G2607" s="123">
        <v>4596</v>
      </c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</row>
    <row r="2608" spans="1:31" ht="14.4">
      <c r="A2608" s="111">
        <v>45062</v>
      </c>
      <c r="B2608" s="13">
        <v>1398</v>
      </c>
      <c r="C2608" s="13">
        <v>1481</v>
      </c>
      <c r="D2608" s="123">
        <v>1199</v>
      </c>
      <c r="E2608" s="123">
        <v>546</v>
      </c>
      <c r="F2608" s="123">
        <v>45</v>
      </c>
      <c r="G2608" s="123">
        <v>4669</v>
      </c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</row>
    <row r="2609" spans="1:31" ht="14.4">
      <c r="A2609" s="111">
        <v>45063</v>
      </c>
      <c r="B2609" s="13">
        <v>1466</v>
      </c>
      <c r="C2609" s="13">
        <v>1477</v>
      </c>
      <c r="D2609" s="123">
        <v>1229</v>
      </c>
      <c r="E2609" s="123">
        <v>561</v>
      </c>
      <c r="F2609" s="123">
        <v>44</v>
      </c>
      <c r="G2609" s="123">
        <v>4777</v>
      </c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</row>
    <row r="2610" spans="1:31" ht="14.4">
      <c r="A2610" s="111">
        <v>45064</v>
      </c>
      <c r="B2610" s="13">
        <v>1271</v>
      </c>
      <c r="C2610" s="13">
        <v>1493</v>
      </c>
      <c r="D2610" s="123">
        <v>1242</v>
      </c>
      <c r="E2610" s="123">
        <v>532</v>
      </c>
      <c r="F2610" s="123">
        <v>47</v>
      </c>
      <c r="G2610" s="13">
        <v>4585</v>
      </c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</row>
    <row r="2611" spans="1:31" ht="14.4">
      <c r="A2611" s="111">
        <v>45065</v>
      </c>
      <c r="B2611" s="13">
        <v>1429</v>
      </c>
      <c r="C2611" s="13">
        <v>1491</v>
      </c>
      <c r="D2611" s="123">
        <v>1239</v>
      </c>
      <c r="E2611" s="123">
        <v>544</v>
      </c>
      <c r="F2611" s="123">
        <v>51</v>
      </c>
      <c r="G2611" s="13">
        <v>4753</v>
      </c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</row>
    <row r="2612" spans="1:31" ht="14.4">
      <c r="A2612" s="111">
        <v>45066</v>
      </c>
      <c r="B2612" s="13">
        <v>1467</v>
      </c>
      <c r="C2612" s="13">
        <v>1495</v>
      </c>
      <c r="D2612" s="123">
        <v>1214</v>
      </c>
      <c r="E2612" s="123">
        <v>561</v>
      </c>
      <c r="F2612" s="123">
        <v>50</v>
      </c>
      <c r="G2612" s="123">
        <v>4788</v>
      </c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</row>
    <row r="2613" spans="1:31" ht="14.4">
      <c r="A2613" s="111">
        <v>45067</v>
      </c>
      <c r="B2613" s="13">
        <v>1463</v>
      </c>
      <c r="C2613" s="13">
        <v>1433</v>
      </c>
      <c r="D2613" s="123">
        <v>1098</v>
      </c>
      <c r="E2613" s="123">
        <v>562</v>
      </c>
      <c r="F2613" s="123">
        <v>46</v>
      </c>
      <c r="G2613" s="123">
        <v>4602</v>
      </c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</row>
    <row r="2614" spans="1:31" ht="14.4">
      <c r="A2614" s="111">
        <v>45068</v>
      </c>
      <c r="B2614" s="13">
        <v>1544</v>
      </c>
      <c r="C2614" s="13">
        <v>1472</v>
      </c>
      <c r="D2614" s="123">
        <v>1109</v>
      </c>
      <c r="E2614" s="123">
        <v>560</v>
      </c>
      <c r="F2614" s="123">
        <v>49</v>
      </c>
      <c r="G2614" s="123">
        <v>4735</v>
      </c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</row>
    <row r="2615" spans="1:31" ht="14.4">
      <c r="A2615" s="111">
        <v>45069</v>
      </c>
      <c r="B2615" s="13">
        <v>1559</v>
      </c>
      <c r="C2615" s="13">
        <v>1498</v>
      </c>
      <c r="D2615" s="123">
        <v>1158</v>
      </c>
      <c r="E2615" s="123">
        <v>533</v>
      </c>
      <c r="F2615" s="123">
        <v>52</v>
      </c>
      <c r="G2615" s="123">
        <v>4799</v>
      </c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</row>
    <row r="2616" spans="1:31" ht="14.4">
      <c r="A2616" s="111">
        <v>45070</v>
      </c>
      <c r="B2616" s="13">
        <v>1332</v>
      </c>
      <c r="C2616" s="13">
        <v>1504</v>
      </c>
      <c r="D2616" s="123">
        <v>1170</v>
      </c>
      <c r="E2616" s="123">
        <v>533</v>
      </c>
      <c r="F2616" s="123">
        <v>50</v>
      </c>
      <c r="G2616" s="123">
        <v>4589</v>
      </c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</row>
    <row r="2617" spans="1:31" ht="14.4">
      <c r="A2617" s="111">
        <v>45071</v>
      </c>
      <c r="B2617" s="13">
        <v>1220</v>
      </c>
      <c r="C2617" s="13">
        <v>1484</v>
      </c>
      <c r="D2617" s="123">
        <v>1166</v>
      </c>
      <c r="E2617" s="123">
        <v>523</v>
      </c>
      <c r="F2617" s="123">
        <v>55</v>
      </c>
      <c r="G2617" s="123">
        <v>4448</v>
      </c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</row>
    <row r="2618" spans="1:31" ht="14.4">
      <c r="A2618" s="111">
        <v>45072</v>
      </c>
      <c r="B2618" s="13">
        <v>1148</v>
      </c>
      <c r="C2618" s="13">
        <v>1448</v>
      </c>
      <c r="D2618" s="123">
        <v>1165</v>
      </c>
      <c r="E2618" s="123">
        <v>484</v>
      </c>
      <c r="F2618" s="123">
        <v>49</v>
      </c>
      <c r="G2618" s="123">
        <v>4294</v>
      </c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</row>
    <row r="2619" spans="1:31" ht="14.4">
      <c r="A2619" s="111">
        <v>45073</v>
      </c>
      <c r="B2619" s="13">
        <v>1139</v>
      </c>
      <c r="C2619" s="13">
        <v>1442</v>
      </c>
      <c r="D2619" s="123">
        <v>1175</v>
      </c>
      <c r="E2619" s="123">
        <v>490</v>
      </c>
      <c r="F2619" s="123">
        <v>50</v>
      </c>
      <c r="G2619" s="123">
        <v>4296</v>
      </c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</row>
    <row r="2620" spans="1:31" ht="14.4">
      <c r="A2620" s="111">
        <v>45074</v>
      </c>
      <c r="B2620" s="13">
        <v>1152</v>
      </c>
      <c r="C2620" s="13">
        <v>1379</v>
      </c>
      <c r="D2620" s="123">
        <v>1115</v>
      </c>
      <c r="E2620" s="123">
        <v>519</v>
      </c>
      <c r="F2620" s="123">
        <v>53</v>
      </c>
      <c r="G2620" s="123">
        <v>4218</v>
      </c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</row>
    <row r="2621" spans="1:31" ht="14.4">
      <c r="A2621" s="111">
        <v>45075</v>
      </c>
      <c r="B2621" s="13">
        <v>1187</v>
      </c>
      <c r="C2621" s="13">
        <v>1367</v>
      </c>
      <c r="D2621" s="123">
        <v>1181</v>
      </c>
      <c r="E2621" s="123">
        <v>564</v>
      </c>
      <c r="F2621" s="123">
        <v>58</v>
      </c>
      <c r="G2621" s="123">
        <v>4357</v>
      </c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</row>
    <row r="2622" spans="1:31" ht="14.4">
      <c r="A2622" s="111">
        <v>45076</v>
      </c>
      <c r="B2622" s="13">
        <v>1179</v>
      </c>
      <c r="C2622" s="13">
        <v>1411</v>
      </c>
      <c r="D2622" s="123">
        <v>1135</v>
      </c>
      <c r="E2622" s="123">
        <v>594</v>
      </c>
      <c r="F2622" s="123">
        <v>64</v>
      </c>
      <c r="G2622" s="123">
        <v>4382</v>
      </c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</row>
    <row r="2623" spans="1:31" ht="14.4">
      <c r="A2623" s="111">
        <v>45077</v>
      </c>
      <c r="B2623" s="13">
        <v>1186</v>
      </c>
      <c r="C2623" s="13">
        <v>1443</v>
      </c>
      <c r="D2623" s="123">
        <v>1135</v>
      </c>
      <c r="E2623" s="123">
        <v>610</v>
      </c>
      <c r="F2623" s="123">
        <v>67</v>
      </c>
      <c r="G2623" s="123">
        <v>4441</v>
      </c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  <c r="AD2623" s="8"/>
      <c r="AE2623" s="8"/>
    </row>
    <row r="2624" spans="1:31" ht="14.4">
      <c r="A2624" s="111">
        <v>45078</v>
      </c>
      <c r="B2624" s="13">
        <v>1170</v>
      </c>
      <c r="C2624" s="13">
        <v>1455</v>
      </c>
      <c r="D2624" s="123">
        <v>1160</v>
      </c>
      <c r="E2624" s="123">
        <v>607</v>
      </c>
      <c r="F2624" s="123">
        <v>66</v>
      </c>
      <c r="G2624" s="123">
        <v>4458</v>
      </c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</row>
    <row r="2625" spans="1:31" ht="14.4">
      <c r="A2625" s="111">
        <v>45079</v>
      </c>
      <c r="B2625" s="13">
        <v>1231</v>
      </c>
      <c r="C2625" s="13">
        <v>1476</v>
      </c>
      <c r="D2625" s="123">
        <v>1178</v>
      </c>
      <c r="E2625" s="123">
        <v>610</v>
      </c>
      <c r="F2625" s="123">
        <v>64</v>
      </c>
      <c r="G2625" s="123">
        <v>4560</v>
      </c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  <c r="AE2625" s="8"/>
    </row>
    <row r="2626" spans="1:31" ht="14.4">
      <c r="A2626" s="111">
        <v>45080</v>
      </c>
      <c r="B2626" s="13">
        <v>1294</v>
      </c>
      <c r="C2626" s="13">
        <v>1486</v>
      </c>
      <c r="D2626" s="123">
        <v>1203</v>
      </c>
      <c r="E2626" s="123">
        <v>613</v>
      </c>
      <c r="F2626" s="123">
        <v>66</v>
      </c>
      <c r="G2626" s="123">
        <v>4663</v>
      </c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</row>
    <row r="2627" spans="1:31" ht="14.4">
      <c r="A2627" s="111">
        <v>45081</v>
      </c>
      <c r="B2627" s="13">
        <v>1223</v>
      </c>
      <c r="C2627" s="13">
        <v>1340</v>
      </c>
      <c r="D2627" s="123">
        <v>1111</v>
      </c>
      <c r="E2627" s="123">
        <v>600</v>
      </c>
      <c r="F2627" s="123">
        <v>61</v>
      </c>
      <c r="G2627" s="123">
        <v>4335</v>
      </c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</row>
    <row r="2628" spans="1:31" ht="14.4">
      <c r="A2628" s="111">
        <v>45082</v>
      </c>
      <c r="B2628" s="13">
        <v>1352</v>
      </c>
      <c r="C2628" s="13">
        <v>1423</v>
      </c>
      <c r="D2628" s="123">
        <v>1167</v>
      </c>
      <c r="E2628" s="123">
        <v>616</v>
      </c>
      <c r="F2628" s="123">
        <v>65</v>
      </c>
      <c r="G2628" s="123">
        <v>4622</v>
      </c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  <c r="AD2628" s="8"/>
      <c r="AE2628" s="8"/>
    </row>
    <row r="2629" spans="1:31" ht="14.4">
      <c r="A2629" s="111">
        <v>45083</v>
      </c>
      <c r="B2629" s="13">
        <v>1364</v>
      </c>
      <c r="C2629" s="13">
        <v>1475</v>
      </c>
      <c r="D2629" s="123">
        <v>1182</v>
      </c>
      <c r="E2629" s="123">
        <v>626</v>
      </c>
      <c r="F2629" s="123">
        <v>68</v>
      </c>
      <c r="G2629" s="123">
        <v>4715</v>
      </c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</row>
    <row r="2630" spans="1:31" ht="14.4">
      <c r="A2630" s="111">
        <v>45084</v>
      </c>
      <c r="B2630" s="13">
        <v>1398</v>
      </c>
      <c r="C2630" s="13">
        <v>1491</v>
      </c>
      <c r="D2630" s="123">
        <v>1165</v>
      </c>
      <c r="E2630" s="123">
        <v>634</v>
      </c>
      <c r="F2630" s="123">
        <v>69</v>
      </c>
      <c r="G2630" s="123">
        <v>4757</v>
      </c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</row>
    <row r="2631" spans="1:31" ht="14.4">
      <c r="A2631" s="111">
        <v>45085</v>
      </c>
      <c r="B2631" s="13">
        <v>1467</v>
      </c>
      <c r="C2631" s="13">
        <v>1502</v>
      </c>
      <c r="D2631" s="123">
        <v>1184</v>
      </c>
      <c r="E2631" s="123">
        <v>639</v>
      </c>
      <c r="F2631" s="123">
        <v>68</v>
      </c>
      <c r="G2631" s="123">
        <v>4860</v>
      </c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  <c r="AE2631" s="8"/>
    </row>
    <row r="2632" spans="1:31" ht="14.4">
      <c r="A2632" s="111">
        <v>45086</v>
      </c>
      <c r="B2632" s="13">
        <v>1520</v>
      </c>
      <c r="C2632" s="13">
        <v>1527</v>
      </c>
      <c r="D2632" s="123">
        <v>1191</v>
      </c>
      <c r="E2632" s="123">
        <v>615</v>
      </c>
      <c r="F2632" s="123">
        <v>61</v>
      </c>
      <c r="G2632" s="123">
        <v>4913</v>
      </c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</row>
    <row r="2633" spans="1:31" ht="14.4">
      <c r="A2633" s="111">
        <v>45087</v>
      </c>
      <c r="B2633" s="13">
        <v>1526</v>
      </c>
      <c r="C2633" s="13">
        <v>1513</v>
      </c>
      <c r="D2633" s="123">
        <v>1152</v>
      </c>
      <c r="E2633" s="123">
        <v>600</v>
      </c>
      <c r="F2633" s="123">
        <v>58</v>
      </c>
      <c r="G2633" s="123">
        <v>4848</v>
      </c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</row>
    <row r="2634" spans="1:31" ht="14.4">
      <c r="A2634" s="111">
        <v>45088</v>
      </c>
      <c r="B2634" s="13">
        <v>1448</v>
      </c>
      <c r="C2634" s="13">
        <v>1438</v>
      </c>
      <c r="D2634" s="123">
        <v>1087</v>
      </c>
      <c r="E2634" s="123">
        <v>590</v>
      </c>
      <c r="F2634" s="123">
        <v>52</v>
      </c>
      <c r="G2634" s="123">
        <v>4614</v>
      </c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</row>
    <row r="2635" spans="1:31" ht="14.4">
      <c r="A2635" s="111">
        <v>45089</v>
      </c>
      <c r="B2635" s="13">
        <v>1587</v>
      </c>
      <c r="C2635" s="13">
        <v>1432</v>
      </c>
      <c r="D2635" s="123">
        <v>1166</v>
      </c>
      <c r="E2635" s="123">
        <v>576</v>
      </c>
      <c r="F2635" s="123">
        <v>56</v>
      </c>
      <c r="G2635" s="123">
        <v>4817</v>
      </c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</row>
    <row r="2636" spans="1:31" ht="14.4">
      <c r="A2636" s="111">
        <v>45090</v>
      </c>
      <c r="B2636" s="13">
        <v>1621</v>
      </c>
      <c r="C2636" s="13">
        <v>1462</v>
      </c>
      <c r="D2636" s="123">
        <v>1181</v>
      </c>
      <c r="E2636" s="123">
        <v>590</v>
      </c>
      <c r="F2636" s="123">
        <v>59</v>
      </c>
      <c r="G2636" s="123">
        <v>4914</v>
      </c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</row>
    <row r="2637" spans="1:31" ht="14.4">
      <c r="A2637" s="111">
        <v>45091</v>
      </c>
      <c r="B2637" s="13">
        <v>1581</v>
      </c>
      <c r="C2637" s="13">
        <v>1422</v>
      </c>
      <c r="D2637" s="123">
        <v>1202</v>
      </c>
      <c r="E2637" s="123">
        <v>591</v>
      </c>
      <c r="F2637" s="123">
        <v>56</v>
      </c>
      <c r="G2637" s="123">
        <v>4852</v>
      </c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</row>
    <row r="2638" spans="1:31" ht="14.4">
      <c r="A2638" s="111">
        <v>45092</v>
      </c>
      <c r="B2638" s="13">
        <v>1525</v>
      </c>
      <c r="C2638" s="13">
        <v>1383</v>
      </c>
      <c r="D2638" s="123">
        <v>1236</v>
      </c>
      <c r="E2638" s="123">
        <v>601</v>
      </c>
      <c r="F2638" s="123">
        <v>44</v>
      </c>
      <c r="G2638" s="123">
        <v>4790</v>
      </c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</row>
    <row r="2639" spans="1:31" ht="14.4">
      <c r="A2639" s="111">
        <v>45093</v>
      </c>
      <c r="B2639" s="13">
        <v>1567</v>
      </c>
      <c r="C2639" s="13">
        <v>1340</v>
      </c>
      <c r="D2639" s="123">
        <v>1266</v>
      </c>
      <c r="E2639" s="123">
        <v>627</v>
      </c>
      <c r="F2639" s="123">
        <v>44</v>
      </c>
      <c r="G2639" s="123">
        <v>4843</v>
      </c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</row>
    <row r="2640" spans="1:31" ht="14.4">
      <c r="A2640" s="111">
        <v>45094</v>
      </c>
      <c r="B2640" s="13">
        <v>1578</v>
      </c>
      <c r="C2640" s="13">
        <v>1362</v>
      </c>
      <c r="D2640" s="123">
        <v>1236</v>
      </c>
      <c r="E2640" s="123">
        <v>631</v>
      </c>
      <c r="F2640" s="123">
        <v>43</v>
      </c>
      <c r="G2640" s="123">
        <v>4850</v>
      </c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</row>
    <row r="2641" spans="1:31" ht="14.4">
      <c r="A2641" s="111">
        <v>45095</v>
      </c>
      <c r="B2641" s="13">
        <v>1466</v>
      </c>
      <c r="C2641" s="13">
        <v>1349</v>
      </c>
      <c r="D2641" s="123">
        <v>1150</v>
      </c>
      <c r="E2641" s="123">
        <v>600</v>
      </c>
      <c r="F2641" s="123">
        <v>42</v>
      </c>
      <c r="G2641" s="123">
        <v>4607</v>
      </c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</row>
    <row r="2642" spans="1:31" ht="14.4">
      <c r="A2642" s="111">
        <v>45096</v>
      </c>
      <c r="B2642" s="13">
        <v>1511</v>
      </c>
      <c r="C2642" s="13">
        <v>1428</v>
      </c>
      <c r="D2642" s="123">
        <v>1166</v>
      </c>
      <c r="E2642" s="123">
        <v>572</v>
      </c>
      <c r="F2642" s="123">
        <v>45</v>
      </c>
      <c r="G2642" s="123">
        <v>4722</v>
      </c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</row>
    <row r="2643" spans="1:31" ht="14.4">
      <c r="A2643" s="111">
        <v>45097</v>
      </c>
      <c r="B2643" s="13">
        <v>1546</v>
      </c>
      <c r="C2643" s="13">
        <v>1459</v>
      </c>
      <c r="D2643" s="123">
        <v>1157</v>
      </c>
      <c r="E2643" s="123">
        <v>579</v>
      </c>
      <c r="F2643" s="123">
        <v>49</v>
      </c>
      <c r="G2643" s="123">
        <v>4790</v>
      </c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</row>
    <row r="2644" spans="1:31" ht="14.4">
      <c r="A2644" s="111">
        <v>45098</v>
      </c>
      <c r="B2644" s="13">
        <v>1615</v>
      </c>
      <c r="C2644" s="13">
        <v>1462</v>
      </c>
      <c r="D2644" s="123">
        <v>1127</v>
      </c>
      <c r="E2644" s="123">
        <v>582</v>
      </c>
      <c r="F2644" s="123">
        <v>49</v>
      </c>
      <c r="G2644" s="123">
        <v>4835</v>
      </c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  <c r="AD2644" s="8"/>
      <c r="AE2644" s="8"/>
    </row>
    <row r="2645" spans="1:31" ht="14.4">
      <c r="A2645" s="111">
        <v>45099</v>
      </c>
      <c r="B2645" s="13">
        <v>1668</v>
      </c>
      <c r="C2645" s="13">
        <v>1466</v>
      </c>
      <c r="D2645" s="123">
        <v>1105</v>
      </c>
      <c r="E2645" s="123">
        <v>577</v>
      </c>
      <c r="F2645" s="123">
        <v>51</v>
      </c>
      <c r="G2645" s="123">
        <v>4866</v>
      </c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</row>
    <row r="2646" spans="1:31" ht="14.4">
      <c r="A2646" s="111">
        <v>45100</v>
      </c>
      <c r="B2646" s="13">
        <v>1719</v>
      </c>
      <c r="C2646" s="13">
        <v>1436</v>
      </c>
      <c r="D2646" s="123">
        <v>1101</v>
      </c>
      <c r="E2646" s="123">
        <v>577</v>
      </c>
      <c r="F2646" s="123">
        <v>57</v>
      </c>
      <c r="G2646" s="123">
        <v>4889</v>
      </c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</row>
    <row r="2647" spans="1:31" ht="14.4">
      <c r="A2647" s="111">
        <v>45101</v>
      </c>
      <c r="B2647" s="13">
        <v>1690</v>
      </c>
      <c r="C2647" s="13">
        <v>1368</v>
      </c>
      <c r="D2647" s="123">
        <v>1062</v>
      </c>
      <c r="E2647" s="123">
        <v>575</v>
      </c>
      <c r="F2647" s="123">
        <v>62</v>
      </c>
      <c r="G2647" s="123">
        <v>4756</v>
      </c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</row>
    <row r="2648" spans="1:31" ht="14.4">
      <c r="A2648" s="111">
        <v>45102</v>
      </c>
      <c r="B2648" s="13">
        <v>1402</v>
      </c>
      <c r="C2648" s="13">
        <v>1261</v>
      </c>
      <c r="D2648" s="123">
        <v>992</v>
      </c>
      <c r="E2648" s="123">
        <v>553</v>
      </c>
      <c r="F2648" s="123">
        <v>64</v>
      </c>
      <c r="G2648" s="123">
        <v>4272</v>
      </c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</row>
    <row r="2649" spans="1:31" ht="14.4">
      <c r="A2649" s="111">
        <v>45103</v>
      </c>
      <c r="B2649" s="13">
        <v>1419</v>
      </c>
      <c r="C2649" s="13">
        <v>1262</v>
      </c>
      <c r="D2649" s="123">
        <v>1049</v>
      </c>
      <c r="E2649" s="123">
        <v>527</v>
      </c>
      <c r="F2649" s="123">
        <v>63</v>
      </c>
      <c r="G2649" s="123">
        <v>4320</v>
      </c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</row>
    <row r="2650" spans="1:31" ht="14.4">
      <c r="A2650" s="111">
        <v>45104</v>
      </c>
      <c r="B2650" s="13">
        <v>1497</v>
      </c>
      <c r="C2650" s="13">
        <v>1239</v>
      </c>
      <c r="D2650" s="123">
        <v>1089</v>
      </c>
      <c r="E2650" s="123">
        <v>517</v>
      </c>
      <c r="F2650" s="123">
        <v>61</v>
      </c>
      <c r="G2650" s="123">
        <v>4403</v>
      </c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</row>
    <row r="2651" spans="1:31" ht="14.4">
      <c r="A2651" s="111">
        <v>45105</v>
      </c>
      <c r="B2651" s="13">
        <v>1505</v>
      </c>
      <c r="C2651" s="13">
        <v>1226</v>
      </c>
      <c r="D2651" s="123">
        <v>1105</v>
      </c>
      <c r="E2651" s="123">
        <v>497</v>
      </c>
      <c r="F2651" s="123">
        <v>61</v>
      </c>
      <c r="G2651" s="123">
        <v>4393</v>
      </c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  <c r="AE2651" s="8"/>
    </row>
    <row r="2652" spans="1:31" ht="14.4">
      <c r="A2652" s="111">
        <v>45106</v>
      </c>
      <c r="B2652" s="13">
        <v>1480</v>
      </c>
      <c r="C2652" s="13">
        <v>1204</v>
      </c>
      <c r="D2652" s="123">
        <v>1107</v>
      </c>
      <c r="E2652" s="123">
        <v>504</v>
      </c>
      <c r="F2652" s="123">
        <v>61</v>
      </c>
      <c r="G2652" s="123">
        <v>4356</v>
      </c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  <c r="AE2652" s="8"/>
    </row>
    <row r="2653" spans="1:31" ht="14.4">
      <c r="A2653" s="111">
        <v>45107</v>
      </c>
      <c r="B2653" s="13">
        <v>1441</v>
      </c>
      <c r="C2653" s="13">
        <v>1198</v>
      </c>
      <c r="D2653" s="123">
        <v>1112</v>
      </c>
      <c r="E2653" s="123">
        <v>500</v>
      </c>
      <c r="F2653" s="123">
        <v>60</v>
      </c>
      <c r="G2653" s="123">
        <v>4311</v>
      </c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</row>
    <row r="2654" spans="1:31" ht="14.4">
      <c r="A2654" s="111">
        <v>45108</v>
      </c>
      <c r="B2654" s="13">
        <v>1466</v>
      </c>
      <c r="C2654" s="13">
        <v>1200</v>
      </c>
      <c r="D2654" s="123">
        <v>1140</v>
      </c>
      <c r="E2654" s="123">
        <v>534</v>
      </c>
      <c r="F2654" s="123">
        <v>60</v>
      </c>
      <c r="G2654" s="123">
        <v>4400</v>
      </c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  <c r="AE2654" s="8"/>
    </row>
    <row r="2655" spans="1:31" ht="14.4">
      <c r="A2655" s="111">
        <v>45109</v>
      </c>
      <c r="B2655" s="13">
        <v>1472</v>
      </c>
      <c r="C2655" s="13">
        <v>1207</v>
      </c>
      <c r="D2655" s="123">
        <v>1073</v>
      </c>
      <c r="E2655" s="123">
        <v>547</v>
      </c>
      <c r="F2655" s="123">
        <v>58</v>
      </c>
      <c r="G2655" s="123">
        <v>4357</v>
      </c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</row>
    <row r="2656" spans="1:31" ht="14.4">
      <c r="A2656" s="111">
        <v>45110</v>
      </c>
      <c r="B2656" s="13">
        <v>1594</v>
      </c>
      <c r="C2656" s="13">
        <v>1291</v>
      </c>
      <c r="D2656" s="123">
        <v>1098</v>
      </c>
      <c r="E2656" s="123">
        <v>557</v>
      </c>
      <c r="F2656" s="123">
        <v>59</v>
      </c>
      <c r="G2656" s="123">
        <v>4599</v>
      </c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</row>
    <row r="2657" spans="1:31" ht="14.4">
      <c r="A2657" s="111">
        <v>45111</v>
      </c>
      <c r="B2657" s="13">
        <v>1631</v>
      </c>
      <c r="C2657" s="13">
        <v>1338</v>
      </c>
      <c r="D2657" s="123">
        <v>1079</v>
      </c>
      <c r="E2657" s="123">
        <v>576</v>
      </c>
      <c r="F2657" s="123">
        <v>63</v>
      </c>
      <c r="G2657" s="123">
        <v>4686</v>
      </c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</row>
    <row r="2658" spans="1:31" ht="14.4">
      <c r="A2658" s="111">
        <v>45112</v>
      </c>
      <c r="B2658" s="13">
        <v>1538</v>
      </c>
      <c r="C2658" s="13">
        <v>1324</v>
      </c>
      <c r="D2658" s="123">
        <v>1050</v>
      </c>
      <c r="E2658" s="123">
        <v>569</v>
      </c>
      <c r="F2658" s="123">
        <v>65</v>
      </c>
      <c r="G2658" s="123">
        <v>4547</v>
      </c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</row>
    <row r="2659" spans="1:31" ht="14.4">
      <c r="A2659" s="111">
        <v>45113</v>
      </c>
      <c r="B2659" s="13">
        <v>1429</v>
      </c>
      <c r="C2659" s="13">
        <v>1284</v>
      </c>
      <c r="D2659" s="123">
        <v>1045</v>
      </c>
      <c r="E2659" s="123">
        <v>568</v>
      </c>
      <c r="F2659" s="123">
        <v>62</v>
      </c>
      <c r="G2659" s="123">
        <v>4387</v>
      </c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</row>
    <row r="2660" spans="1:31" ht="14.4">
      <c r="A2660" s="111">
        <v>45114</v>
      </c>
      <c r="B2660" s="13">
        <v>1461</v>
      </c>
      <c r="C2660" s="13">
        <v>1257</v>
      </c>
      <c r="D2660" s="123">
        <v>1069</v>
      </c>
      <c r="E2660" s="123">
        <v>553</v>
      </c>
      <c r="F2660" s="123">
        <v>63</v>
      </c>
      <c r="G2660" s="123">
        <v>4404</v>
      </c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</row>
    <row r="2661" spans="1:31" ht="14.4">
      <c r="A2661" s="111">
        <v>45115</v>
      </c>
      <c r="B2661" s="13">
        <v>1304</v>
      </c>
      <c r="C2661" s="13">
        <v>1243</v>
      </c>
      <c r="D2661" s="123">
        <v>1071</v>
      </c>
      <c r="E2661" s="123">
        <v>554</v>
      </c>
      <c r="F2661" s="123">
        <v>64</v>
      </c>
      <c r="G2661" s="123">
        <v>4235</v>
      </c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</row>
    <row r="2662" spans="1:31" ht="14.4">
      <c r="A2662" s="111">
        <v>45116</v>
      </c>
      <c r="B2662" s="13">
        <v>1174</v>
      </c>
      <c r="C2662" s="13">
        <v>1197</v>
      </c>
      <c r="D2662" s="123">
        <v>1030</v>
      </c>
      <c r="E2662" s="123">
        <v>571</v>
      </c>
      <c r="F2662" s="123">
        <v>62</v>
      </c>
      <c r="G2662" s="123">
        <v>4034</v>
      </c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</row>
    <row r="2663" spans="1:31" ht="14.4">
      <c r="A2663" s="111">
        <v>45117</v>
      </c>
      <c r="B2663" s="13">
        <v>1246</v>
      </c>
      <c r="C2663" s="13">
        <v>1265</v>
      </c>
      <c r="D2663" s="123">
        <v>1098</v>
      </c>
      <c r="E2663" s="123">
        <v>603</v>
      </c>
      <c r="F2663" s="123">
        <v>62</v>
      </c>
      <c r="G2663" s="123">
        <v>4274</v>
      </c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</row>
    <row r="2664" spans="1:31" ht="14.4">
      <c r="A2664" s="111">
        <v>45118</v>
      </c>
      <c r="B2664" s="13">
        <v>1339</v>
      </c>
      <c r="C2664" s="13">
        <v>1285</v>
      </c>
      <c r="D2664" s="123">
        <v>1078</v>
      </c>
      <c r="E2664" s="123">
        <v>594</v>
      </c>
      <c r="F2664" s="123">
        <v>63</v>
      </c>
      <c r="G2664" s="123">
        <v>4359</v>
      </c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</row>
    <row r="2665" spans="1:31" ht="14.4">
      <c r="A2665" s="111">
        <v>45119</v>
      </c>
      <c r="B2665" s="13">
        <v>1446</v>
      </c>
      <c r="C2665" s="13">
        <v>1291</v>
      </c>
      <c r="D2665" s="123">
        <v>1094</v>
      </c>
      <c r="E2665" s="123">
        <v>602</v>
      </c>
      <c r="F2665" s="123">
        <v>61</v>
      </c>
      <c r="G2665" s="123">
        <v>4494</v>
      </c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</row>
    <row r="2666" spans="1:31" ht="14.4">
      <c r="A2666" s="111">
        <v>45120</v>
      </c>
      <c r="B2666" s="13">
        <v>1488</v>
      </c>
      <c r="C2666" s="13">
        <v>1316</v>
      </c>
      <c r="D2666" s="123">
        <v>1096</v>
      </c>
      <c r="E2666" s="123">
        <v>620</v>
      </c>
      <c r="F2666" s="123">
        <v>62</v>
      </c>
      <c r="G2666" s="123">
        <v>4582</v>
      </c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</row>
    <row r="2667" spans="1:31" ht="14.4">
      <c r="A2667" s="111">
        <v>45121</v>
      </c>
      <c r="B2667" s="13">
        <v>1514</v>
      </c>
      <c r="C2667" s="13">
        <v>1323</v>
      </c>
      <c r="D2667" s="123">
        <v>1131</v>
      </c>
      <c r="E2667" s="123">
        <v>586</v>
      </c>
      <c r="F2667" s="123">
        <v>61</v>
      </c>
      <c r="G2667" s="123">
        <v>4616</v>
      </c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</row>
    <row r="2668" spans="1:31" ht="14.4">
      <c r="A2668" s="111">
        <v>45122</v>
      </c>
      <c r="B2668" s="13">
        <v>1525</v>
      </c>
      <c r="C2668" s="13">
        <v>1305</v>
      </c>
      <c r="D2668" s="123">
        <v>1134</v>
      </c>
      <c r="E2668" s="123">
        <v>568</v>
      </c>
      <c r="F2668" s="123">
        <v>65</v>
      </c>
      <c r="G2668" s="123">
        <v>4596</v>
      </c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</row>
    <row r="2669" spans="1:31" ht="14.4">
      <c r="A2669" s="111">
        <v>45123</v>
      </c>
      <c r="B2669" s="13">
        <v>1458</v>
      </c>
      <c r="C2669" s="13">
        <v>1241</v>
      </c>
      <c r="D2669" s="123">
        <v>1074</v>
      </c>
      <c r="E2669" s="123">
        <v>555</v>
      </c>
      <c r="F2669" s="123">
        <v>60</v>
      </c>
      <c r="G2669" s="123">
        <v>4388</v>
      </c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</row>
    <row r="2670" spans="1:31" ht="14.4">
      <c r="A2670" s="111">
        <v>45124</v>
      </c>
      <c r="B2670" s="13">
        <v>1565</v>
      </c>
      <c r="C2670" s="13">
        <v>1278</v>
      </c>
      <c r="D2670" s="123">
        <v>1117</v>
      </c>
      <c r="E2670" s="123">
        <v>575</v>
      </c>
      <c r="F2670" s="123">
        <v>59</v>
      </c>
      <c r="G2670" s="123">
        <v>4595</v>
      </c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</row>
    <row r="2671" spans="1:31" ht="14.4">
      <c r="A2671" s="111">
        <v>45125</v>
      </c>
      <c r="B2671" s="13">
        <v>1589</v>
      </c>
      <c r="C2671" s="13">
        <v>1291</v>
      </c>
      <c r="D2671" s="123">
        <v>1073</v>
      </c>
      <c r="E2671" s="123">
        <v>591</v>
      </c>
      <c r="F2671" s="123">
        <v>65</v>
      </c>
      <c r="G2671" s="123">
        <v>4610</v>
      </c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</row>
    <row r="2672" spans="1:31" ht="14.4">
      <c r="A2672" s="111">
        <v>45126</v>
      </c>
      <c r="B2672" s="13">
        <v>1579</v>
      </c>
      <c r="C2672" s="13">
        <v>1277</v>
      </c>
      <c r="D2672" s="123">
        <v>1042</v>
      </c>
      <c r="E2672" s="123">
        <v>603</v>
      </c>
      <c r="F2672" s="123">
        <v>68</v>
      </c>
      <c r="G2672" s="123">
        <v>4570</v>
      </c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</row>
    <row r="2673" spans="1:31" ht="14.4">
      <c r="A2673" s="111">
        <v>45127</v>
      </c>
      <c r="B2673" s="13">
        <v>1659</v>
      </c>
      <c r="C2673" s="13">
        <v>1282</v>
      </c>
      <c r="D2673" s="123">
        <v>1024</v>
      </c>
      <c r="E2673" s="123">
        <v>609</v>
      </c>
      <c r="F2673" s="123">
        <v>69</v>
      </c>
      <c r="G2673" s="123">
        <v>4643</v>
      </c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</row>
    <row r="2674" spans="1:31" ht="14.4">
      <c r="A2674" s="111">
        <v>45128</v>
      </c>
      <c r="B2674" s="13">
        <v>1731</v>
      </c>
      <c r="C2674" s="13">
        <v>1278</v>
      </c>
      <c r="D2674" s="123">
        <v>1028</v>
      </c>
      <c r="E2674" s="123">
        <v>601</v>
      </c>
      <c r="F2674" s="123">
        <v>63</v>
      </c>
      <c r="G2674" s="123">
        <v>4702</v>
      </c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</row>
    <row r="2675" spans="1:31" ht="14.4">
      <c r="A2675" s="111">
        <v>45129</v>
      </c>
      <c r="B2675" s="13">
        <v>1617</v>
      </c>
      <c r="C2675" s="13">
        <v>1253</v>
      </c>
      <c r="D2675" s="123">
        <v>1034</v>
      </c>
      <c r="E2675" s="123">
        <v>590</v>
      </c>
      <c r="F2675" s="123">
        <v>66</v>
      </c>
      <c r="G2675" s="123">
        <v>4560</v>
      </c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</row>
    <row r="2676" spans="1:31" ht="14.4">
      <c r="A2676" s="111">
        <v>45130</v>
      </c>
      <c r="B2676" s="13">
        <v>1585</v>
      </c>
      <c r="C2676" s="13">
        <v>1218</v>
      </c>
      <c r="D2676" s="123">
        <v>978</v>
      </c>
      <c r="E2676" s="123">
        <v>601</v>
      </c>
      <c r="F2676" s="123">
        <v>62</v>
      </c>
      <c r="G2676" s="123">
        <v>4444</v>
      </c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</row>
    <row r="2677" spans="1:31" ht="14.4">
      <c r="A2677" s="111">
        <v>45131</v>
      </c>
      <c r="B2677" s="13">
        <v>1702</v>
      </c>
      <c r="C2677" s="13">
        <v>1266</v>
      </c>
      <c r="D2677" s="123">
        <v>987</v>
      </c>
      <c r="E2677" s="123">
        <v>629</v>
      </c>
      <c r="F2677" s="123">
        <v>63</v>
      </c>
      <c r="G2677" s="123">
        <v>4647</v>
      </c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</row>
    <row r="2678" spans="1:31" ht="14.4">
      <c r="A2678" s="111">
        <v>45132</v>
      </c>
      <c r="B2678" s="13">
        <v>1678</v>
      </c>
      <c r="C2678" s="13">
        <v>1294</v>
      </c>
      <c r="D2678" s="123">
        <v>941</v>
      </c>
      <c r="E2678" s="123">
        <v>619</v>
      </c>
      <c r="F2678" s="123">
        <v>66</v>
      </c>
      <c r="G2678" s="123">
        <v>4598</v>
      </c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</row>
    <row r="2679" spans="1:31" ht="14.4">
      <c r="A2679" s="111">
        <v>45133</v>
      </c>
      <c r="B2679" s="13">
        <v>1532</v>
      </c>
      <c r="C2679" s="13">
        <v>1296</v>
      </c>
      <c r="D2679" s="123">
        <v>931</v>
      </c>
      <c r="E2679" s="123">
        <v>636</v>
      </c>
      <c r="F2679" s="123">
        <v>67</v>
      </c>
      <c r="G2679" s="123">
        <v>4463</v>
      </c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</row>
    <row r="2680" spans="1:31" ht="14.4">
      <c r="A2680" s="111">
        <v>45134</v>
      </c>
      <c r="B2680" s="13">
        <v>1561</v>
      </c>
      <c r="C2680" s="13">
        <v>1287</v>
      </c>
      <c r="D2680" s="123">
        <v>911</v>
      </c>
      <c r="E2680" s="123">
        <v>633</v>
      </c>
      <c r="F2680" s="123">
        <v>67</v>
      </c>
      <c r="G2680" s="123">
        <v>4459</v>
      </c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</row>
    <row r="2681" spans="1:31" ht="14.4">
      <c r="A2681" s="111">
        <v>45135</v>
      </c>
      <c r="B2681" s="13">
        <v>1508</v>
      </c>
      <c r="C2681" s="13">
        <v>1258</v>
      </c>
      <c r="D2681" s="123">
        <v>980</v>
      </c>
      <c r="E2681" s="123">
        <v>639</v>
      </c>
      <c r="F2681" s="123">
        <v>66</v>
      </c>
      <c r="G2681" s="123">
        <v>4451</v>
      </c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</row>
    <row r="2682" spans="1:31" ht="14.4">
      <c r="A2682" s="111">
        <v>45136</v>
      </c>
      <c r="B2682" s="13">
        <v>1430</v>
      </c>
      <c r="C2682" s="13">
        <v>1222</v>
      </c>
      <c r="D2682" s="123">
        <v>1028</v>
      </c>
      <c r="E2682" s="123">
        <v>589</v>
      </c>
      <c r="F2682" s="123">
        <v>65</v>
      </c>
      <c r="G2682" s="123">
        <v>4335</v>
      </c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</row>
    <row r="2683" spans="1:31" ht="14.4">
      <c r="A2683" s="111">
        <v>45137</v>
      </c>
      <c r="B2683" s="13">
        <v>1459</v>
      </c>
      <c r="C2683" s="13">
        <v>1200</v>
      </c>
      <c r="D2683" s="123">
        <v>1012</v>
      </c>
      <c r="E2683" s="123">
        <v>607</v>
      </c>
      <c r="F2683" s="123">
        <v>65</v>
      </c>
      <c r="G2683" s="123">
        <v>4342</v>
      </c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</row>
    <row r="2684" spans="1:31" ht="14.4">
      <c r="A2684" s="111">
        <v>45138</v>
      </c>
      <c r="B2684" s="13">
        <v>1591</v>
      </c>
      <c r="C2684" s="13">
        <v>1262</v>
      </c>
      <c r="D2684" s="123">
        <v>1087</v>
      </c>
      <c r="E2684" s="123">
        <v>621</v>
      </c>
      <c r="F2684" s="123">
        <v>67</v>
      </c>
      <c r="G2684" s="123">
        <v>4628</v>
      </c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</row>
    <row r="2685" spans="1:31" ht="14.4">
      <c r="A2685" s="111">
        <v>45139</v>
      </c>
      <c r="B2685" s="13">
        <v>1684</v>
      </c>
      <c r="C2685" s="13">
        <v>1257</v>
      </c>
      <c r="D2685" s="123">
        <v>1104</v>
      </c>
      <c r="E2685" s="123">
        <v>584</v>
      </c>
      <c r="F2685" s="123">
        <v>70</v>
      </c>
      <c r="G2685" s="123">
        <v>4700</v>
      </c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</row>
    <row r="2686" spans="1:31" ht="14.4">
      <c r="A2686" s="111">
        <v>45140</v>
      </c>
      <c r="B2686" s="13">
        <v>1678</v>
      </c>
      <c r="C2686" s="13">
        <v>1230</v>
      </c>
      <c r="D2686" s="123">
        <v>1127</v>
      </c>
      <c r="E2686" s="123">
        <v>504</v>
      </c>
      <c r="F2686" s="123">
        <v>68</v>
      </c>
      <c r="G2686" s="123">
        <v>4607</v>
      </c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</row>
    <row r="2687" spans="1:31" ht="14.4">
      <c r="A2687" s="111">
        <v>45141</v>
      </c>
      <c r="B2687" s="13">
        <v>1640</v>
      </c>
      <c r="C2687" s="13">
        <v>1197</v>
      </c>
      <c r="D2687" s="123">
        <v>1147</v>
      </c>
      <c r="E2687" s="123">
        <v>558</v>
      </c>
      <c r="F2687" s="123">
        <v>65</v>
      </c>
      <c r="G2687" s="123">
        <v>4607</v>
      </c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</row>
    <row r="2688" spans="1:31" ht="14.4">
      <c r="A2688" s="111">
        <v>45142</v>
      </c>
      <c r="B2688" s="123">
        <v>1605</v>
      </c>
      <c r="C2688" s="123">
        <v>1215</v>
      </c>
      <c r="D2688" s="123">
        <v>1186</v>
      </c>
      <c r="E2688" s="123">
        <v>588</v>
      </c>
      <c r="F2688" s="123">
        <v>64</v>
      </c>
      <c r="G2688" s="123">
        <v>4659</v>
      </c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</row>
    <row r="2689" spans="1:31" ht="14.4">
      <c r="A2689" s="111">
        <v>45143</v>
      </c>
      <c r="B2689" s="123">
        <v>1603</v>
      </c>
      <c r="C2689" s="123">
        <v>1235</v>
      </c>
      <c r="D2689" s="123">
        <v>1192</v>
      </c>
      <c r="E2689" s="123">
        <v>581</v>
      </c>
      <c r="F2689" s="123">
        <v>64</v>
      </c>
      <c r="G2689" s="123">
        <v>4674</v>
      </c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</row>
    <row r="2690" spans="1:31" ht="14.4">
      <c r="A2690" s="111">
        <v>45144</v>
      </c>
      <c r="B2690" s="123">
        <v>1555</v>
      </c>
      <c r="C2690" s="123">
        <v>1212</v>
      </c>
      <c r="D2690" s="123">
        <v>1147</v>
      </c>
      <c r="E2690" s="123">
        <v>559</v>
      </c>
      <c r="F2690" s="123">
        <v>61</v>
      </c>
      <c r="G2690" s="123">
        <v>4534</v>
      </c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</row>
    <row r="2691" spans="1:31" ht="14.4">
      <c r="A2691" s="111">
        <v>45145</v>
      </c>
      <c r="B2691" s="13">
        <v>1587</v>
      </c>
      <c r="C2691" s="13">
        <v>1294</v>
      </c>
      <c r="D2691" s="123">
        <v>1213</v>
      </c>
      <c r="E2691" s="123">
        <v>533</v>
      </c>
      <c r="F2691" s="123">
        <v>60</v>
      </c>
      <c r="G2691" s="123">
        <v>4687</v>
      </c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</row>
    <row r="2692" spans="1:31" ht="14.4">
      <c r="A2692" s="111">
        <v>45146</v>
      </c>
      <c r="B2692" s="13">
        <v>1650</v>
      </c>
      <c r="C2692" s="13">
        <v>1350</v>
      </c>
      <c r="D2692" s="123">
        <v>1224</v>
      </c>
      <c r="E2692" s="123">
        <v>529</v>
      </c>
      <c r="F2692" s="123">
        <v>62</v>
      </c>
      <c r="G2692" s="123">
        <v>4815</v>
      </c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</row>
    <row r="2693" spans="1:31" ht="14.4">
      <c r="A2693" s="111">
        <v>45147</v>
      </c>
      <c r="B2693" s="13">
        <v>1676</v>
      </c>
      <c r="C2693" s="13">
        <v>1371</v>
      </c>
      <c r="D2693" s="123">
        <v>1220</v>
      </c>
      <c r="E2693" s="123">
        <v>532</v>
      </c>
      <c r="F2693" s="123">
        <v>63</v>
      </c>
      <c r="G2693" s="123">
        <v>4863</v>
      </c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</row>
    <row r="2694" spans="1:31" ht="14.4">
      <c r="A2694" s="111">
        <v>45148</v>
      </c>
      <c r="B2694" s="13">
        <v>1678</v>
      </c>
      <c r="C2694" s="13">
        <v>1395</v>
      </c>
      <c r="D2694" s="123">
        <v>1205</v>
      </c>
      <c r="E2694" s="123">
        <v>564</v>
      </c>
      <c r="F2694" s="123">
        <v>65</v>
      </c>
      <c r="G2694" s="123">
        <v>4907</v>
      </c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</row>
    <row r="2695" spans="1:31" ht="14.4">
      <c r="A2695" s="111">
        <v>45149</v>
      </c>
      <c r="B2695" s="13">
        <v>1707</v>
      </c>
      <c r="C2695" s="13">
        <v>1421</v>
      </c>
      <c r="D2695" s="123">
        <v>1205</v>
      </c>
      <c r="E2695" s="123">
        <v>579</v>
      </c>
      <c r="F2695" s="123">
        <v>66</v>
      </c>
      <c r="G2695" s="123">
        <v>4978</v>
      </c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</row>
    <row r="2696" spans="1:31" ht="14.4">
      <c r="A2696" s="111">
        <v>45150</v>
      </c>
      <c r="B2696" s="13">
        <v>1746</v>
      </c>
      <c r="C2696" s="13">
        <v>1437</v>
      </c>
      <c r="D2696" s="123">
        <v>1183</v>
      </c>
      <c r="E2696" s="123">
        <v>571</v>
      </c>
      <c r="F2696" s="123">
        <v>65</v>
      </c>
      <c r="G2696" s="123">
        <v>5002</v>
      </c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</row>
    <row r="2697" spans="1:31" ht="14.4">
      <c r="A2697" s="111">
        <v>45151</v>
      </c>
      <c r="B2697" s="13">
        <v>1715</v>
      </c>
      <c r="C2697" s="13">
        <v>1412</v>
      </c>
      <c r="D2697" s="123">
        <v>1154</v>
      </c>
      <c r="E2697" s="123">
        <v>554</v>
      </c>
      <c r="F2697" s="123">
        <v>61</v>
      </c>
      <c r="G2697" s="123">
        <v>4896</v>
      </c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</row>
    <row r="2698" spans="1:31" ht="14.4">
      <c r="A2698" s="111">
        <v>45152</v>
      </c>
      <c r="B2698" s="13">
        <v>1691</v>
      </c>
      <c r="C2698" s="13">
        <v>1445</v>
      </c>
      <c r="D2698" s="123">
        <v>1200</v>
      </c>
      <c r="E2698" s="123">
        <v>560</v>
      </c>
      <c r="F2698" s="123">
        <v>64</v>
      </c>
      <c r="G2698" s="123">
        <v>4960</v>
      </c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</row>
    <row r="2699" spans="1:31" ht="14.4">
      <c r="A2699" s="111">
        <v>45153</v>
      </c>
      <c r="B2699" s="13">
        <v>1670</v>
      </c>
      <c r="C2699" s="13">
        <v>1371</v>
      </c>
      <c r="D2699" s="123">
        <v>1148</v>
      </c>
      <c r="E2699" s="123">
        <v>574</v>
      </c>
      <c r="F2699" s="123">
        <v>64</v>
      </c>
      <c r="G2699" s="123">
        <v>4828</v>
      </c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</row>
    <row r="2700" spans="1:31" ht="14.4">
      <c r="A2700" s="111">
        <v>45154</v>
      </c>
      <c r="B2700" s="13">
        <v>1703</v>
      </c>
      <c r="C2700" s="13">
        <v>1461</v>
      </c>
      <c r="D2700" s="123">
        <v>1212</v>
      </c>
      <c r="E2700" s="123">
        <v>591</v>
      </c>
      <c r="F2700" s="123">
        <v>63</v>
      </c>
      <c r="G2700" s="123">
        <v>5031</v>
      </c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</row>
    <row r="2701" spans="1:31" ht="14.4">
      <c r="A2701" s="111">
        <v>45155</v>
      </c>
      <c r="B2701" s="13">
        <v>1754</v>
      </c>
      <c r="C2701" s="13">
        <v>1484</v>
      </c>
      <c r="D2701" s="123">
        <v>1251</v>
      </c>
      <c r="E2701" s="123">
        <v>567</v>
      </c>
      <c r="F2701" s="123">
        <v>66</v>
      </c>
      <c r="G2701" s="123">
        <v>5122</v>
      </c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</row>
    <row r="2702" spans="1:31" ht="14.4">
      <c r="A2702" s="111">
        <v>45156</v>
      </c>
      <c r="B2702" s="13">
        <v>1777</v>
      </c>
      <c r="C2702" s="13">
        <v>1449</v>
      </c>
      <c r="D2702" s="123">
        <v>1237</v>
      </c>
      <c r="E2702" s="123">
        <v>568</v>
      </c>
      <c r="F2702" s="123">
        <v>68</v>
      </c>
      <c r="G2702" s="123">
        <v>5099</v>
      </c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</row>
    <row r="2703" spans="1:31" ht="14.4">
      <c r="A2703" s="111">
        <v>45157</v>
      </c>
      <c r="B2703" s="13">
        <v>1750</v>
      </c>
      <c r="C2703" s="13">
        <v>1415</v>
      </c>
      <c r="D2703" s="123">
        <v>1150</v>
      </c>
      <c r="E2703" s="123">
        <v>579</v>
      </c>
      <c r="F2703" s="123">
        <v>66</v>
      </c>
      <c r="G2703" s="123">
        <v>4961</v>
      </c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</row>
    <row r="2704" spans="1:31" ht="14.4">
      <c r="A2704" s="111">
        <v>45158</v>
      </c>
      <c r="B2704" s="13">
        <v>1715</v>
      </c>
      <c r="C2704" s="13">
        <v>1363</v>
      </c>
      <c r="D2704" s="123">
        <v>1103</v>
      </c>
      <c r="E2704" s="123">
        <v>579</v>
      </c>
      <c r="F2704" s="123">
        <v>65</v>
      </c>
      <c r="G2704" s="123">
        <v>4825</v>
      </c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</row>
    <row r="2705" spans="1:31" ht="14.4">
      <c r="A2705" s="111">
        <v>45159</v>
      </c>
      <c r="B2705" s="13">
        <v>1720</v>
      </c>
      <c r="C2705" s="13">
        <v>1409</v>
      </c>
      <c r="D2705" s="123">
        <v>1185</v>
      </c>
      <c r="E2705" s="123">
        <v>589</v>
      </c>
      <c r="F2705" s="123">
        <v>64</v>
      </c>
      <c r="G2705" s="123">
        <v>4966</v>
      </c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</row>
    <row r="2706" spans="1:31" ht="14.4">
      <c r="A2706" s="111">
        <v>45160</v>
      </c>
      <c r="B2706" s="13">
        <v>1722</v>
      </c>
      <c r="C2706" s="13">
        <v>1445</v>
      </c>
      <c r="D2706" s="123">
        <v>1218</v>
      </c>
      <c r="E2706" s="123">
        <v>586</v>
      </c>
      <c r="F2706" s="123">
        <v>60</v>
      </c>
      <c r="G2706" s="123">
        <v>5031</v>
      </c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</row>
    <row r="2707" spans="1:31" ht="14.4">
      <c r="A2707" s="111">
        <v>45161</v>
      </c>
      <c r="B2707" s="13">
        <v>1558</v>
      </c>
      <c r="C2707" s="13">
        <v>1440</v>
      </c>
      <c r="D2707" s="123">
        <v>1269</v>
      </c>
      <c r="E2707" s="123">
        <v>570</v>
      </c>
      <c r="F2707" s="123">
        <v>61</v>
      </c>
      <c r="G2707" s="123">
        <v>4898</v>
      </c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</row>
    <row r="2708" spans="1:31" ht="14.4">
      <c r="A2708" s="111">
        <v>45162</v>
      </c>
      <c r="B2708" s="13">
        <v>1557</v>
      </c>
      <c r="C2708" s="13">
        <v>1459</v>
      </c>
      <c r="D2708" s="123">
        <v>1278</v>
      </c>
      <c r="E2708" s="123">
        <v>547</v>
      </c>
      <c r="F2708" s="123">
        <v>61</v>
      </c>
      <c r="G2708" s="123">
        <v>4902</v>
      </c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</row>
    <row r="2709" spans="1:31" ht="14.4">
      <c r="A2709" s="111">
        <v>45163</v>
      </c>
      <c r="B2709" s="13">
        <v>1584</v>
      </c>
      <c r="C2709" s="13">
        <v>1462</v>
      </c>
      <c r="D2709" s="123">
        <v>1299</v>
      </c>
      <c r="E2709" s="123">
        <v>533</v>
      </c>
      <c r="F2709" s="123">
        <v>62</v>
      </c>
      <c r="G2709" s="123">
        <v>4940</v>
      </c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</row>
    <row r="2710" spans="1:31" ht="14.4">
      <c r="A2710" s="111">
        <v>45164</v>
      </c>
      <c r="B2710" s="13">
        <v>1601</v>
      </c>
      <c r="C2710" s="13">
        <v>1486</v>
      </c>
      <c r="D2710" s="123">
        <v>1261</v>
      </c>
      <c r="E2710" s="123">
        <v>531</v>
      </c>
      <c r="F2710" s="123">
        <v>59</v>
      </c>
      <c r="G2710" s="123">
        <v>4939</v>
      </c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</row>
    <row r="2711" spans="1:31" ht="14.4">
      <c r="A2711" s="111">
        <v>45165</v>
      </c>
      <c r="B2711" s="13">
        <v>1617</v>
      </c>
      <c r="C2711" s="13">
        <v>1435</v>
      </c>
      <c r="D2711" s="123">
        <v>1196</v>
      </c>
      <c r="E2711" s="123">
        <v>568</v>
      </c>
      <c r="F2711" s="123">
        <v>56</v>
      </c>
      <c r="G2711" s="123">
        <v>4873</v>
      </c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</row>
    <row r="2712" spans="1:31" ht="14.4">
      <c r="A2712" s="111">
        <v>45166</v>
      </c>
      <c r="B2712" s="13">
        <v>1627</v>
      </c>
      <c r="C2712" s="13">
        <v>1516</v>
      </c>
      <c r="D2712" s="123">
        <v>1246</v>
      </c>
      <c r="E2712" s="123">
        <v>604</v>
      </c>
      <c r="F2712" s="123">
        <v>57</v>
      </c>
      <c r="G2712" s="123">
        <v>5050</v>
      </c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</row>
    <row r="2713" spans="1:31" ht="14.4">
      <c r="A2713" s="111">
        <v>45167</v>
      </c>
      <c r="B2713" s="13">
        <v>1661</v>
      </c>
      <c r="C2713" s="13">
        <v>1535</v>
      </c>
      <c r="D2713" s="123">
        <v>1248</v>
      </c>
      <c r="E2713" s="123">
        <v>603</v>
      </c>
      <c r="F2713" s="123">
        <v>62</v>
      </c>
      <c r="G2713" s="123">
        <v>5109</v>
      </c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</row>
    <row r="2714" spans="1:31" ht="14.4">
      <c r="A2714" s="111">
        <v>45168</v>
      </c>
      <c r="B2714" s="13">
        <v>1668</v>
      </c>
      <c r="C2714" s="13">
        <v>1497</v>
      </c>
      <c r="D2714" s="123">
        <v>1234</v>
      </c>
      <c r="E2714" s="123">
        <v>609</v>
      </c>
      <c r="F2714" s="123">
        <v>65</v>
      </c>
      <c r="G2714" s="123">
        <v>5073</v>
      </c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</row>
    <row r="2715" spans="1:31" ht="14.4">
      <c r="A2715" s="111">
        <v>45169</v>
      </c>
      <c r="B2715" s="13">
        <v>1691</v>
      </c>
      <c r="C2715" s="13">
        <v>1530</v>
      </c>
      <c r="D2715" s="123">
        <v>1216</v>
      </c>
      <c r="E2715" s="123">
        <v>622</v>
      </c>
      <c r="F2715" s="123">
        <v>67</v>
      </c>
      <c r="G2715" s="123">
        <v>5126</v>
      </c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</row>
    <row r="2716" spans="1:31" ht="14.4">
      <c r="A2716" s="111">
        <v>45170</v>
      </c>
      <c r="B2716" s="13">
        <v>1717</v>
      </c>
      <c r="C2716" s="13">
        <v>1595</v>
      </c>
      <c r="D2716" s="123">
        <v>1224</v>
      </c>
      <c r="E2716" s="123">
        <v>616</v>
      </c>
      <c r="F2716" s="123">
        <v>66</v>
      </c>
      <c r="G2716" s="123">
        <v>5219</v>
      </c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</row>
    <row r="2717" spans="1:31" ht="14.4">
      <c r="A2717" s="111">
        <v>45171</v>
      </c>
      <c r="B2717" s="13">
        <v>1750</v>
      </c>
      <c r="C2717" s="13">
        <v>1618</v>
      </c>
      <c r="D2717" s="123">
        <v>1189</v>
      </c>
      <c r="E2717" s="123">
        <v>604</v>
      </c>
      <c r="F2717" s="123">
        <v>64</v>
      </c>
      <c r="G2717" s="123">
        <v>5224</v>
      </c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  <c r="AE2717" s="8"/>
    </row>
    <row r="2718" spans="1:31" ht="14.4">
      <c r="A2718" s="111">
        <v>45172</v>
      </c>
      <c r="B2718" s="13">
        <v>1777</v>
      </c>
      <c r="C2718" s="13">
        <v>1576</v>
      </c>
      <c r="D2718" s="123">
        <v>1029</v>
      </c>
      <c r="E2718" s="123">
        <v>578</v>
      </c>
      <c r="F2718" s="123">
        <v>66</v>
      </c>
      <c r="G2718" s="123">
        <v>5026</v>
      </c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</row>
    <row r="2719" spans="1:31" ht="14.4">
      <c r="A2719" s="111">
        <v>45173</v>
      </c>
      <c r="B2719" s="13">
        <v>1796</v>
      </c>
      <c r="C2719" s="13">
        <v>1574</v>
      </c>
      <c r="D2719" s="123">
        <v>1037</v>
      </c>
      <c r="E2719" s="123">
        <v>550</v>
      </c>
      <c r="F2719" s="123">
        <v>71</v>
      </c>
      <c r="G2719" s="123">
        <v>5029</v>
      </c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</row>
    <row r="2720" spans="1:31" ht="14.4">
      <c r="A2720" s="111">
        <v>45174</v>
      </c>
      <c r="B2720" s="13">
        <v>1784</v>
      </c>
      <c r="C2720" s="13">
        <v>1567</v>
      </c>
      <c r="D2720" s="123">
        <v>1017</v>
      </c>
      <c r="E2720" s="123">
        <v>561</v>
      </c>
      <c r="F2720" s="123">
        <v>71</v>
      </c>
      <c r="G2720" s="123">
        <v>5000</v>
      </c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</row>
    <row r="2721" spans="1:31" ht="14.4">
      <c r="A2721" s="111">
        <v>45175</v>
      </c>
      <c r="B2721" s="13">
        <v>1759</v>
      </c>
      <c r="C2721" s="13">
        <v>1512</v>
      </c>
      <c r="D2721" s="123">
        <v>1022</v>
      </c>
      <c r="E2721" s="123">
        <v>562</v>
      </c>
      <c r="F2721" s="123">
        <v>70</v>
      </c>
      <c r="G2721" s="123">
        <v>4926</v>
      </c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</row>
    <row r="2722" spans="1:31" ht="14.4">
      <c r="A2722" s="111">
        <v>45176</v>
      </c>
      <c r="B2722" s="13">
        <v>1739</v>
      </c>
      <c r="C2722" s="13">
        <v>1376</v>
      </c>
      <c r="D2722" s="123">
        <v>1035</v>
      </c>
      <c r="E2722" s="123">
        <v>554</v>
      </c>
      <c r="F2722" s="123">
        <v>67</v>
      </c>
      <c r="G2722" s="123">
        <v>4770</v>
      </c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  <c r="AE2722" s="8"/>
    </row>
    <row r="2723" spans="1:31" ht="14.4">
      <c r="A2723" s="111">
        <v>45177</v>
      </c>
      <c r="B2723" s="13">
        <v>1681</v>
      </c>
      <c r="C2723" s="13">
        <v>1327</v>
      </c>
      <c r="D2723" s="123">
        <v>1067</v>
      </c>
      <c r="E2723" s="123">
        <v>540</v>
      </c>
      <c r="F2723" s="123">
        <v>66</v>
      </c>
      <c r="G2723" s="123">
        <v>4681</v>
      </c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</row>
    <row r="2724" spans="1:31" ht="14.4">
      <c r="A2724" s="111">
        <v>45178</v>
      </c>
      <c r="B2724" s="13">
        <v>1572</v>
      </c>
      <c r="C2724" s="13">
        <v>1349</v>
      </c>
      <c r="D2724" s="123">
        <v>1093</v>
      </c>
      <c r="E2724" s="123">
        <v>556</v>
      </c>
      <c r="F2724" s="123">
        <v>68</v>
      </c>
      <c r="G2724" s="123">
        <v>4638</v>
      </c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  <c r="AE2724" s="8"/>
    </row>
    <row r="2725" spans="1:31" ht="14.4">
      <c r="A2725" s="111">
        <v>45179</v>
      </c>
      <c r="B2725" s="13">
        <v>1469</v>
      </c>
      <c r="C2725" s="13">
        <v>1330</v>
      </c>
      <c r="D2725" s="123">
        <v>1035</v>
      </c>
      <c r="E2725" s="123">
        <v>591</v>
      </c>
      <c r="F2725" s="123">
        <v>66</v>
      </c>
      <c r="G2725" s="123">
        <v>4490</v>
      </c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</row>
    <row r="2726" spans="1:31" ht="14.4">
      <c r="A2726" s="111">
        <v>45180</v>
      </c>
      <c r="B2726" s="13">
        <v>1519</v>
      </c>
      <c r="C2726" s="13">
        <v>1410</v>
      </c>
      <c r="D2726" s="123">
        <v>1099</v>
      </c>
      <c r="E2726" s="123">
        <v>626</v>
      </c>
      <c r="F2726" s="123">
        <v>66</v>
      </c>
      <c r="G2726" s="123">
        <v>4720</v>
      </c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</row>
    <row r="2727" spans="1:31" ht="14.4">
      <c r="A2727" s="111">
        <v>45181</v>
      </c>
      <c r="B2727" s="13">
        <v>1584</v>
      </c>
      <c r="C2727" s="13">
        <v>1445</v>
      </c>
      <c r="D2727" s="123">
        <v>1144</v>
      </c>
      <c r="E2727" s="123">
        <v>616</v>
      </c>
      <c r="F2727" s="123">
        <v>67</v>
      </c>
      <c r="G2727" s="123">
        <v>4856</v>
      </c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</row>
    <row r="2728" spans="1:31" ht="14.4">
      <c r="A2728" s="111">
        <v>45182</v>
      </c>
      <c r="B2728" s="13">
        <v>1629</v>
      </c>
      <c r="C2728" s="13">
        <v>1456</v>
      </c>
      <c r="D2728" s="123">
        <v>1178</v>
      </c>
      <c r="E2728" s="123">
        <v>595</v>
      </c>
      <c r="F2728" s="123">
        <v>67</v>
      </c>
      <c r="G2728" s="123">
        <v>4925</v>
      </c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</row>
    <row r="2729" spans="1:31" ht="14.4">
      <c r="A2729" s="111">
        <v>45183</v>
      </c>
      <c r="B2729" s="13">
        <v>1678</v>
      </c>
      <c r="C2729" s="13">
        <v>1423</v>
      </c>
      <c r="D2729" s="123">
        <v>1182</v>
      </c>
      <c r="E2729" s="123">
        <v>575</v>
      </c>
      <c r="F2729" s="123">
        <v>71</v>
      </c>
      <c r="G2729" s="123">
        <v>4929</v>
      </c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</row>
    <row r="2730" spans="1:31" ht="14.4">
      <c r="A2730" s="111">
        <v>45184</v>
      </c>
      <c r="B2730" s="13">
        <v>1566</v>
      </c>
      <c r="C2730" s="13">
        <v>1380</v>
      </c>
      <c r="D2730" s="123">
        <v>1192</v>
      </c>
      <c r="E2730" s="123">
        <v>585</v>
      </c>
      <c r="F2730" s="123">
        <v>72</v>
      </c>
      <c r="G2730" s="123">
        <v>4795</v>
      </c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</row>
    <row r="2731" spans="1:31" ht="14.4">
      <c r="A2731" s="111">
        <v>45185</v>
      </c>
      <c r="B2731" s="13">
        <v>1481</v>
      </c>
      <c r="C2731" s="13">
        <v>1326</v>
      </c>
      <c r="D2731" s="123">
        <v>1177</v>
      </c>
      <c r="E2731" s="123">
        <v>598</v>
      </c>
      <c r="F2731" s="123">
        <v>71</v>
      </c>
      <c r="G2731" s="123">
        <v>4654</v>
      </c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</row>
    <row r="2732" spans="1:31" ht="14.4">
      <c r="A2732" s="111">
        <v>45186</v>
      </c>
      <c r="B2732" s="13">
        <v>1273</v>
      </c>
      <c r="C2732" s="13">
        <v>1236</v>
      </c>
      <c r="D2732" s="123">
        <v>1111</v>
      </c>
      <c r="E2732" s="123">
        <v>596</v>
      </c>
      <c r="F2732" s="123">
        <v>69</v>
      </c>
      <c r="G2732" s="123">
        <v>4284</v>
      </c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</row>
    <row r="2733" spans="1:31" ht="14.4">
      <c r="A2733" s="111">
        <v>45187</v>
      </c>
      <c r="B2733" s="13">
        <v>1329</v>
      </c>
      <c r="C2733" s="13">
        <v>1264</v>
      </c>
      <c r="D2733" s="123">
        <v>1122</v>
      </c>
      <c r="E2733" s="123">
        <v>588</v>
      </c>
      <c r="F2733" s="123">
        <v>64</v>
      </c>
      <c r="G2733" s="123">
        <v>4366</v>
      </c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</row>
    <row r="2734" spans="1:31" ht="14.4">
      <c r="A2734" s="111">
        <v>45188</v>
      </c>
      <c r="B2734" s="13">
        <v>1393</v>
      </c>
      <c r="C2734" s="13">
        <v>1259</v>
      </c>
      <c r="D2734" s="123">
        <v>1166</v>
      </c>
      <c r="E2734" s="123">
        <v>573</v>
      </c>
      <c r="F2734" s="123">
        <v>62</v>
      </c>
      <c r="G2734" s="123">
        <v>4453</v>
      </c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</row>
    <row r="2735" spans="1:31" ht="14.4">
      <c r="A2735" s="111">
        <v>45189</v>
      </c>
      <c r="B2735" s="13">
        <v>1461</v>
      </c>
      <c r="C2735" s="13">
        <v>1317</v>
      </c>
      <c r="D2735" s="123">
        <v>1219</v>
      </c>
      <c r="E2735" s="123">
        <v>556</v>
      </c>
      <c r="F2735" s="123">
        <v>58</v>
      </c>
      <c r="G2735" s="123">
        <v>4611</v>
      </c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</row>
    <row r="2736" spans="1:31" ht="14.4">
      <c r="A2736" s="111">
        <v>45190</v>
      </c>
      <c r="B2736" s="13">
        <v>1545</v>
      </c>
      <c r="C2736" s="13">
        <v>1316</v>
      </c>
      <c r="D2736" s="123">
        <v>1194</v>
      </c>
      <c r="E2736" s="123">
        <v>524</v>
      </c>
      <c r="F2736" s="123">
        <v>58</v>
      </c>
      <c r="G2736" s="123">
        <v>4636</v>
      </c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</row>
    <row r="2737" spans="1:31" ht="14.4">
      <c r="A2737" s="111">
        <v>45191</v>
      </c>
      <c r="B2737" s="13">
        <v>1555</v>
      </c>
      <c r="C2737" s="13">
        <v>1285</v>
      </c>
      <c r="D2737" s="123">
        <v>1147</v>
      </c>
      <c r="E2737" s="123">
        <v>510</v>
      </c>
      <c r="F2737" s="123">
        <v>59</v>
      </c>
      <c r="G2737" s="123">
        <v>4556</v>
      </c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</row>
    <row r="2738" spans="1:31" ht="14.4">
      <c r="A2738" s="111">
        <v>45192</v>
      </c>
      <c r="B2738" s="13">
        <v>1442</v>
      </c>
      <c r="C2738" s="13">
        <v>1271</v>
      </c>
      <c r="D2738" s="123">
        <v>1124</v>
      </c>
      <c r="E2738" s="123">
        <v>505</v>
      </c>
      <c r="F2738" s="123">
        <v>60</v>
      </c>
      <c r="G2738" s="123">
        <v>4403</v>
      </c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</row>
    <row r="2739" spans="1:31" ht="14.4">
      <c r="A2739" s="111">
        <v>45193</v>
      </c>
      <c r="B2739" s="13">
        <v>1342</v>
      </c>
      <c r="C2739" s="13">
        <v>1253</v>
      </c>
      <c r="D2739" s="123">
        <v>1045</v>
      </c>
      <c r="E2739" s="123">
        <v>498</v>
      </c>
      <c r="F2739" s="123">
        <v>60</v>
      </c>
      <c r="G2739" s="123">
        <v>4198</v>
      </c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</row>
    <row r="2740" spans="1:31" ht="14.4">
      <c r="A2740" s="111">
        <v>45194</v>
      </c>
      <c r="B2740" s="13">
        <v>1395</v>
      </c>
      <c r="C2740" s="13">
        <v>1283</v>
      </c>
      <c r="D2740" s="123">
        <v>1087</v>
      </c>
      <c r="E2740" s="123">
        <v>525</v>
      </c>
      <c r="F2740" s="123">
        <v>61</v>
      </c>
      <c r="G2740" s="123">
        <v>4352</v>
      </c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</row>
    <row r="2741" spans="1:31" ht="14.4">
      <c r="A2741" s="111">
        <v>45195</v>
      </c>
      <c r="B2741" s="13">
        <v>1483</v>
      </c>
      <c r="C2741" s="13">
        <v>1300</v>
      </c>
      <c r="D2741" s="123">
        <v>1112</v>
      </c>
      <c r="E2741" s="123">
        <v>558</v>
      </c>
      <c r="F2741" s="123">
        <v>65</v>
      </c>
      <c r="G2741" s="123">
        <v>4518</v>
      </c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</row>
    <row r="2742" spans="1:31" ht="14.4">
      <c r="A2742" s="111">
        <v>45196</v>
      </c>
      <c r="B2742" s="13">
        <v>1495</v>
      </c>
      <c r="C2742" s="13">
        <v>1312</v>
      </c>
      <c r="D2742" s="123">
        <v>1127</v>
      </c>
      <c r="E2742" s="123">
        <v>584</v>
      </c>
      <c r="F2742" s="123">
        <v>68</v>
      </c>
      <c r="G2742" s="123">
        <v>4586</v>
      </c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</row>
    <row r="2743" spans="1:31" ht="14.4">
      <c r="A2743" s="111">
        <v>45197</v>
      </c>
      <c r="B2743" s="13">
        <v>1493</v>
      </c>
      <c r="C2743" s="13">
        <v>1287</v>
      </c>
      <c r="D2743" s="123">
        <v>1131</v>
      </c>
      <c r="E2743" s="123">
        <v>593</v>
      </c>
      <c r="F2743" s="123">
        <v>69</v>
      </c>
      <c r="G2743" s="123">
        <v>4573</v>
      </c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</row>
    <row r="2744" spans="1:31" ht="14.4">
      <c r="A2744" s="111">
        <v>45198</v>
      </c>
      <c r="B2744" s="13">
        <v>1513</v>
      </c>
      <c r="C2744" s="13">
        <v>1299</v>
      </c>
      <c r="D2744" s="123">
        <v>1097</v>
      </c>
      <c r="E2744" s="123">
        <v>593</v>
      </c>
      <c r="F2744" s="123">
        <v>70</v>
      </c>
      <c r="G2744" s="123">
        <v>4573</v>
      </c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</row>
    <row r="2745" spans="1:31" ht="14.4">
      <c r="A2745" s="111">
        <v>45199</v>
      </c>
      <c r="B2745" s="13">
        <v>1508</v>
      </c>
      <c r="C2745" s="13">
        <v>1320</v>
      </c>
      <c r="D2745" s="123">
        <v>1093</v>
      </c>
      <c r="E2745" s="123">
        <v>519</v>
      </c>
      <c r="F2745" s="123">
        <v>68</v>
      </c>
      <c r="G2745" s="123">
        <v>4507</v>
      </c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</row>
    <row r="2746" spans="1:31" ht="14.4">
      <c r="A2746" s="111">
        <v>45200</v>
      </c>
      <c r="B2746" s="13">
        <v>1415</v>
      </c>
      <c r="C2746" s="13">
        <v>1297</v>
      </c>
      <c r="D2746" s="123">
        <v>1041</v>
      </c>
      <c r="E2746" s="123">
        <v>501</v>
      </c>
      <c r="F2746" s="123">
        <v>62</v>
      </c>
      <c r="G2746" s="123">
        <v>4317</v>
      </c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</row>
    <row r="2747" spans="1:31" ht="14.4">
      <c r="A2747" s="111">
        <v>45201</v>
      </c>
      <c r="B2747" s="13">
        <v>1335</v>
      </c>
      <c r="C2747" s="13">
        <v>1305</v>
      </c>
      <c r="D2747" s="123">
        <v>1039</v>
      </c>
      <c r="E2747" s="123">
        <v>501</v>
      </c>
      <c r="F2747" s="123">
        <v>64</v>
      </c>
      <c r="G2747" s="123">
        <v>4245</v>
      </c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</row>
    <row r="2748" spans="1:31" ht="14.4">
      <c r="A2748" s="111">
        <v>45202</v>
      </c>
      <c r="B2748" s="13">
        <v>1347</v>
      </c>
      <c r="C2748" s="13">
        <v>1359</v>
      </c>
      <c r="D2748" s="123">
        <v>1156</v>
      </c>
      <c r="E2748" s="123">
        <v>502</v>
      </c>
      <c r="F2748" s="123">
        <v>63</v>
      </c>
      <c r="G2748" s="123">
        <v>4426</v>
      </c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</row>
    <row r="2749" spans="1:31" ht="14.4">
      <c r="A2749" s="111">
        <v>45203</v>
      </c>
      <c r="B2749" s="13">
        <v>1367</v>
      </c>
      <c r="C2749" s="13">
        <v>1376</v>
      </c>
      <c r="D2749" s="123">
        <v>1219</v>
      </c>
      <c r="E2749" s="123">
        <v>494</v>
      </c>
      <c r="F2749" s="123">
        <v>61</v>
      </c>
      <c r="G2749" s="123">
        <v>4517</v>
      </c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</row>
    <row r="2750" spans="1:31" ht="14.4">
      <c r="A2750" s="111">
        <v>45204</v>
      </c>
      <c r="B2750" s="13">
        <v>1378</v>
      </c>
      <c r="C2750" s="13">
        <v>1390</v>
      </c>
      <c r="D2750" s="123">
        <v>1233</v>
      </c>
      <c r="E2750" s="123">
        <v>498</v>
      </c>
      <c r="F2750" s="123">
        <v>59</v>
      </c>
      <c r="G2750" s="123">
        <v>4558</v>
      </c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</row>
    <row r="2751" spans="1:31" ht="14.4">
      <c r="A2751" s="111">
        <v>45205</v>
      </c>
      <c r="B2751" s="13">
        <v>1401</v>
      </c>
      <c r="C2751" s="13">
        <v>1430</v>
      </c>
      <c r="D2751" s="123">
        <v>1243</v>
      </c>
      <c r="E2751" s="123">
        <v>525</v>
      </c>
      <c r="F2751" s="123">
        <v>53</v>
      </c>
      <c r="G2751" s="123">
        <v>4651</v>
      </c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</row>
    <row r="2752" spans="1:31" ht="14.4">
      <c r="A2752" s="111">
        <v>45206</v>
      </c>
      <c r="B2752" s="13">
        <v>1398</v>
      </c>
      <c r="C2752" s="13">
        <v>1433</v>
      </c>
      <c r="D2752" s="123">
        <v>1230</v>
      </c>
      <c r="E2752" s="123">
        <v>546</v>
      </c>
      <c r="F2752" s="123">
        <v>56</v>
      </c>
      <c r="G2752" s="123">
        <v>4662</v>
      </c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  <c r="AE2752" s="8"/>
    </row>
    <row r="2753" spans="1:31" ht="14.4">
      <c r="A2753" s="111">
        <v>45207</v>
      </c>
      <c r="B2753" s="13">
        <v>1406</v>
      </c>
      <c r="C2753" s="13">
        <v>1422</v>
      </c>
      <c r="D2753" s="123">
        <v>1187</v>
      </c>
      <c r="E2753" s="123">
        <v>548</v>
      </c>
      <c r="F2753" s="123">
        <v>54</v>
      </c>
      <c r="G2753" s="123">
        <v>4617</v>
      </c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</row>
    <row r="2754" spans="1:31" ht="14.4">
      <c r="A2754" s="111">
        <v>45208</v>
      </c>
      <c r="B2754" s="13">
        <v>1422</v>
      </c>
      <c r="C2754" s="13">
        <v>1472</v>
      </c>
      <c r="D2754" s="123">
        <v>1226</v>
      </c>
      <c r="E2754" s="123">
        <v>560</v>
      </c>
      <c r="F2754" s="123">
        <v>55</v>
      </c>
      <c r="G2754" s="123">
        <v>4735</v>
      </c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</row>
    <row r="2755" spans="1:31" ht="14.4">
      <c r="A2755" s="111">
        <v>45209</v>
      </c>
      <c r="B2755" s="13">
        <v>1425</v>
      </c>
      <c r="C2755" s="13">
        <v>1495</v>
      </c>
      <c r="D2755" s="123">
        <v>1221</v>
      </c>
      <c r="E2755" s="123">
        <v>564</v>
      </c>
      <c r="F2755" s="123">
        <v>59</v>
      </c>
      <c r="G2755" s="123">
        <v>4764</v>
      </c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</row>
    <row r="2756" spans="1:31" ht="14.4">
      <c r="A2756" s="111">
        <v>45210</v>
      </c>
      <c r="B2756" s="13">
        <v>1423</v>
      </c>
      <c r="C2756" s="13">
        <v>1509</v>
      </c>
      <c r="D2756" s="123">
        <v>1215</v>
      </c>
      <c r="E2756" s="123">
        <v>570</v>
      </c>
      <c r="F2756" s="123">
        <v>62</v>
      </c>
      <c r="G2756" s="123">
        <v>4779</v>
      </c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</row>
    <row r="2757" spans="1:31" ht="14.4">
      <c r="A2757" s="111">
        <v>45211</v>
      </c>
      <c r="B2757" s="13">
        <v>1399</v>
      </c>
      <c r="C2757" s="13">
        <v>1519</v>
      </c>
      <c r="D2757" s="123">
        <v>1215</v>
      </c>
      <c r="E2757" s="123">
        <v>564</v>
      </c>
      <c r="F2757" s="123">
        <v>61</v>
      </c>
      <c r="G2757" s="123">
        <v>4758</v>
      </c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</row>
    <row r="2758" spans="1:31" ht="14.4">
      <c r="A2758" s="111">
        <v>45212</v>
      </c>
      <c r="B2758" s="13">
        <v>1397</v>
      </c>
      <c r="C2758" s="13">
        <v>1526</v>
      </c>
      <c r="D2758" s="123">
        <v>1234</v>
      </c>
      <c r="E2758" s="123">
        <v>558</v>
      </c>
      <c r="F2758" s="123">
        <v>59</v>
      </c>
      <c r="G2758" s="123">
        <v>4773</v>
      </c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</row>
    <row r="2759" spans="1:31" ht="14.4">
      <c r="A2759" s="111">
        <v>45213</v>
      </c>
      <c r="B2759" s="123">
        <v>1360</v>
      </c>
      <c r="C2759" s="123">
        <v>1528</v>
      </c>
      <c r="D2759" s="123">
        <v>1225</v>
      </c>
      <c r="E2759" s="123">
        <v>549</v>
      </c>
      <c r="F2759" s="123">
        <v>59</v>
      </c>
      <c r="G2759" s="123">
        <v>4721</v>
      </c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</row>
    <row r="2760" spans="1:31" ht="14.4">
      <c r="A2760" s="111">
        <v>45214</v>
      </c>
      <c r="B2760" s="13">
        <v>1270</v>
      </c>
      <c r="C2760" s="13">
        <v>1489</v>
      </c>
      <c r="D2760" s="123">
        <v>1152</v>
      </c>
      <c r="E2760" s="123">
        <v>528</v>
      </c>
      <c r="F2760" s="123">
        <v>56</v>
      </c>
      <c r="G2760" s="123">
        <v>4494</v>
      </c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</row>
    <row r="2761" spans="1:31" ht="14.4">
      <c r="A2761" s="111">
        <v>45215</v>
      </c>
      <c r="B2761" s="13">
        <v>1141</v>
      </c>
      <c r="C2761" s="13">
        <v>1469</v>
      </c>
      <c r="D2761" s="123">
        <v>1205</v>
      </c>
      <c r="E2761" s="123">
        <v>545</v>
      </c>
      <c r="F2761" s="123">
        <v>55</v>
      </c>
      <c r="G2761" s="123">
        <v>4415</v>
      </c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</row>
    <row r="2762" spans="1:31" ht="14.4">
      <c r="A2762" s="111">
        <v>45216</v>
      </c>
      <c r="B2762" s="13">
        <v>1053</v>
      </c>
      <c r="C2762" s="13">
        <v>1520</v>
      </c>
      <c r="D2762" s="123">
        <v>1206</v>
      </c>
      <c r="E2762" s="123">
        <v>535</v>
      </c>
      <c r="F2762" s="123">
        <v>58</v>
      </c>
      <c r="G2762" s="123">
        <v>4372</v>
      </c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</row>
    <row r="2763" spans="1:31" ht="14.4">
      <c r="A2763" s="111">
        <v>45217</v>
      </c>
      <c r="B2763" s="13">
        <v>1119</v>
      </c>
      <c r="C2763" s="13">
        <v>1532</v>
      </c>
      <c r="D2763" s="123">
        <v>1223</v>
      </c>
      <c r="E2763" s="123">
        <v>529</v>
      </c>
      <c r="F2763" s="123">
        <v>58</v>
      </c>
      <c r="G2763" s="123">
        <v>4461</v>
      </c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</row>
    <row r="2764" spans="1:31" ht="14.4">
      <c r="A2764" s="111">
        <v>45218</v>
      </c>
      <c r="B2764" s="13">
        <v>1130</v>
      </c>
      <c r="C2764" s="13">
        <v>1552</v>
      </c>
      <c r="D2764" s="123">
        <v>1240</v>
      </c>
      <c r="E2764" s="123">
        <v>523</v>
      </c>
      <c r="F2764" s="123">
        <v>58</v>
      </c>
      <c r="G2764" s="123">
        <v>4503</v>
      </c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</row>
    <row r="2765" spans="1:31" ht="14.4">
      <c r="A2765" s="111">
        <v>45219</v>
      </c>
      <c r="B2765" s="13">
        <v>1149</v>
      </c>
      <c r="C2765" s="13">
        <v>1536</v>
      </c>
      <c r="D2765" s="123">
        <v>1249</v>
      </c>
      <c r="E2765" s="123">
        <v>502</v>
      </c>
      <c r="F2765" s="123">
        <v>57</v>
      </c>
      <c r="G2765" s="123">
        <v>4493</v>
      </c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</row>
    <row r="2766" spans="1:31" ht="14.4">
      <c r="A2766" s="111">
        <v>45220</v>
      </c>
      <c r="B2766" s="13">
        <v>1151</v>
      </c>
      <c r="C2766" s="13">
        <v>1536</v>
      </c>
      <c r="D2766" s="123">
        <v>1218</v>
      </c>
      <c r="E2766" s="123">
        <v>480</v>
      </c>
      <c r="F2766" s="123">
        <v>56</v>
      </c>
      <c r="G2766" s="123">
        <v>4441</v>
      </c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</row>
    <row r="2767" spans="1:31" ht="14.4">
      <c r="A2767" s="111">
        <v>45221</v>
      </c>
      <c r="B2767" s="13">
        <v>1103</v>
      </c>
      <c r="C2767" s="13">
        <v>1508</v>
      </c>
      <c r="D2767" s="123">
        <v>1178</v>
      </c>
      <c r="E2767" s="123">
        <v>458</v>
      </c>
      <c r="F2767" s="123">
        <v>51</v>
      </c>
      <c r="G2767" s="123">
        <v>4298</v>
      </c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</row>
    <row r="2768" spans="1:31" ht="14.4">
      <c r="A2768" s="111">
        <v>45222</v>
      </c>
      <c r="B2768" s="13">
        <v>1126</v>
      </c>
      <c r="C2768" s="13">
        <v>1514</v>
      </c>
      <c r="D2768" s="123">
        <v>1132</v>
      </c>
      <c r="E2768" s="123">
        <v>444</v>
      </c>
      <c r="F2768" s="123">
        <v>48</v>
      </c>
      <c r="G2768" s="123">
        <v>4264</v>
      </c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</row>
    <row r="2769" spans="1:31" ht="14.4">
      <c r="A2769" s="111">
        <v>45223</v>
      </c>
      <c r="B2769" s="13">
        <v>1079</v>
      </c>
      <c r="C2769" s="13">
        <v>1425</v>
      </c>
      <c r="D2769" s="123">
        <v>1151</v>
      </c>
      <c r="E2769" s="123">
        <v>442</v>
      </c>
      <c r="F2769" s="123">
        <v>45</v>
      </c>
      <c r="G2769" s="123">
        <v>4142</v>
      </c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</row>
    <row r="2770" spans="1:31" ht="14.4">
      <c r="A2770" s="111">
        <v>45224</v>
      </c>
      <c r="B2770" s="13">
        <v>1116</v>
      </c>
      <c r="C2770" s="13">
        <v>1481</v>
      </c>
      <c r="D2770" s="123">
        <v>1207</v>
      </c>
      <c r="E2770" s="123">
        <v>460</v>
      </c>
      <c r="F2770" s="123">
        <v>49</v>
      </c>
      <c r="G2770" s="123">
        <v>4313</v>
      </c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</row>
    <row r="2771" spans="1:31" ht="14.4">
      <c r="A2771" s="111">
        <v>45225</v>
      </c>
      <c r="B2771" s="13">
        <v>1151</v>
      </c>
      <c r="C2771" s="13">
        <v>1529</v>
      </c>
      <c r="D2771" s="123">
        <v>1232</v>
      </c>
      <c r="E2771" s="123">
        <v>484</v>
      </c>
      <c r="F2771" s="123">
        <v>52</v>
      </c>
      <c r="G2771" s="123">
        <v>4449</v>
      </c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</row>
    <row r="2772" spans="1:31" ht="14.4">
      <c r="A2772" s="111">
        <v>45226</v>
      </c>
      <c r="B2772" s="13">
        <v>1152</v>
      </c>
      <c r="C2772" s="13">
        <v>1520</v>
      </c>
      <c r="D2772" s="123">
        <v>1240</v>
      </c>
      <c r="E2772" s="123">
        <v>474</v>
      </c>
      <c r="F2772" s="123">
        <v>53</v>
      </c>
      <c r="G2772" s="123">
        <v>4439</v>
      </c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</row>
    <row r="2773" spans="1:31" ht="14.4">
      <c r="A2773" s="111">
        <v>45227</v>
      </c>
      <c r="B2773" s="13">
        <v>1141</v>
      </c>
      <c r="C2773" s="13">
        <v>1507</v>
      </c>
      <c r="D2773" s="123">
        <v>1227</v>
      </c>
      <c r="E2773" s="123">
        <v>467</v>
      </c>
      <c r="F2773" s="123">
        <v>54</v>
      </c>
      <c r="G2773" s="123">
        <v>4395</v>
      </c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</row>
    <row r="2774" spans="1:31" ht="14.4">
      <c r="A2774" s="111">
        <v>45228</v>
      </c>
      <c r="B2774" s="13">
        <v>1101</v>
      </c>
      <c r="C2774" s="13">
        <v>1480</v>
      </c>
      <c r="D2774" s="123">
        <v>1152</v>
      </c>
      <c r="E2774" s="123">
        <v>449</v>
      </c>
      <c r="F2774" s="123">
        <v>50</v>
      </c>
      <c r="G2774" s="123">
        <v>4233</v>
      </c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</row>
    <row r="2775" spans="1:31" ht="14.4">
      <c r="A2775" s="111">
        <v>45229</v>
      </c>
      <c r="B2775" s="13">
        <v>1148</v>
      </c>
      <c r="C2775" s="13">
        <v>1515</v>
      </c>
      <c r="D2775" s="123">
        <v>1157</v>
      </c>
      <c r="E2775" s="123">
        <v>461</v>
      </c>
      <c r="F2775" s="123">
        <v>51</v>
      </c>
      <c r="G2775" s="123">
        <v>4332</v>
      </c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</row>
    <row r="2776" spans="1:31" ht="14.4">
      <c r="A2776" s="111">
        <v>45230</v>
      </c>
      <c r="B2776" s="13">
        <v>1171</v>
      </c>
      <c r="C2776" s="13">
        <v>1522</v>
      </c>
      <c r="D2776" s="123">
        <v>1164</v>
      </c>
      <c r="E2776" s="123">
        <v>469</v>
      </c>
      <c r="F2776" s="123">
        <v>53</v>
      </c>
      <c r="G2776" s="123">
        <v>4378</v>
      </c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</row>
    <row r="2777" spans="1:31" ht="14.4">
      <c r="A2777" s="111">
        <v>45231</v>
      </c>
      <c r="B2777" s="13">
        <v>1169</v>
      </c>
      <c r="C2777" s="13">
        <v>1511</v>
      </c>
      <c r="D2777" s="123">
        <v>1143</v>
      </c>
      <c r="E2777" s="123">
        <v>478</v>
      </c>
      <c r="F2777" s="123">
        <v>54</v>
      </c>
      <c r="G2777" s="123">
        <v>4355</v>
      </c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  <c r="AE2777" s="8"/>
    </row>
    <row r="2778" spans="1:31" ht="14.4">
      <c r="A2778" s="111">
        <v>45232</v>
      </c>
      <c r="B2778" s="13">
        <v>1155</v>
      </c>
      <c r="C2778" s="13">
        <v>1525</v>
      </c>
      <c r="D2778" s="123">
        <v>1154</v>
      </c>
      <c r="E2778" s="123">
        <v>482</v>
      </c>
      <c r="F2778" s="123">
        <v>54</v>
      </c>
      <c r="G2778" s="123">
        <v>4369</v>
      </c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</row>
    <row r="2779" spans="1:31" ht="14.4">
      <c r="A2779" s="111">
        <v>45233</v>
      </c>
      <c r="B2779" s="13">
        <v>1166</v>
      </c>
      <c r="C2779" s="13">
        <v>1527</v>
      </c>
      <c r="D2779" s="123">
        <v>1143</v>
      </c>
      <c r="E2779" s="123">
        <v>481</v>
      </c>
      <c r="F2779" s="123">
        <v>54</v>
      </c>
      <c r="G2779" s="123">
        <v>4370</v>
      </c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</row>
    <row r="2780" spans="1:31" ht="14.4">
      <c r="A2780" s="111">
        <v>45234</v>
      </c>
      <c r="B2780" s="13">
        <v>1153</v>
      </c>
      <c r="C2780" s="13">
        <v>1534</v>
      </c>
      <c r="D2780" s="123">
        <v>1105</v>
      </c>
      <c r="E2780" s="123">
        <v>466</v>
      </c>
      <c r="F2780" s="123">
        <v>52</v>
      </c>
      <c r="G2780" s="123">
        <v>4310</v>
      </c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</row>
    <row r="2781" spans="1:31" ht="14.4">
      <c r="A2781" s="111">
        <v>45235</v>
      </c>
      <c r="B2781" s="13">
        <v>1101</v>
      </c>
      <c r="C2781" s="13">
        <v>1496</v>
      </c>
      <c r="D2781" s="123">
        <v>1013</v>
      </c>
      <c r="E2781" s="123">
        <v>450</v>
      </c>
      <c r="F2781" s="123">
        <v>47</v>
      </c>
      <c r="G2781" s="123">
        <v>4107</v>
      </c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</row>
    <row r="2782" spans="1:31" ht="14.4">
      <c r="A2782" s="111">
        <v>45236</v>
      </c>
      <c r="B2782" s="13">
        <v>1130</v>
      </c>
      <c r="C2782" s="13">
        <v>1522</v>
      </c>
      <c r="D2782" s="123">
        <v>1040</v>
      </c>
      <c r="E2782" s="123">
        <v>452</v>
      </c>
      <c r="F2782" s="123">
        <v>48</v>
      </c>
      <c r="G2782" s="123">
        <v>4191</v>
      </c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</row>
    <row r="2783" spans="1:31" ht="14.4">
      <c r="A2783" s="111">
        <v>45237</v>
      </c>
      <c r="B2783" s="13">
        <v>1150</v>
      </c>
      <c r="C2783" s="13">
        <v>1531</v>
      </c>
      <c r="D2783" s="123">
        <v>1026</v>
      </c>
      <c r="E2783" s="123">
        <v>445</v>
      </c>
      <c r="F2783" s="123">
        <v>48</v>
      </c>
      <c r="G2783" s="123">
        <v>4201</v>
      </c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</row>
    <row r="2784" spans="1:31" ht="14.4">
      <c r="A2784" s="111">
        <v>45238</v>
      </c>
      <c r="B2784" s="13">
        <v>1150</v>
      </c>
      <c r="C2784" s="13">
        <v>1532</v>
      </c>
      <c r="D2784" s="123">
        <v>1020</v>
      </c>
      <c r="E2784" s="123">
        <v>448</v>
      </c>
      <c r="F2784" s="123">
        <v>50</v>
      </c>
      <c r="G2784" s="123">
        <v>4199</v>
      </c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</row>
    <row r="2785" spans="1:31" ht="14.4">
      <c r="A2785" s="111">
        <v>45239</v>
      </c>
      <c r="B2785" s="13">
        <v>1137</v>
      </c>
      <c r="C2785" s="13">
        <v>1528</v>
      </c>
      <c r="D2785" s="123">
        <v>1001</v>
      </c>
      <c r="E2785" s="123">
        <v>444</v>
      </c>
      <c r="F2785" s="123">
        <v>50</v>
      </c>
      <c r="G2785" s="123">
        <v>4160</v>
      </c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</row>
    <row r="2786" spans="1:31" ht="14.4">
      <c r="A2786" s="111">
        <v>45240</v>
      </c>
      <c r="B2786" s="13">
        <v>1103</v>
      </c>
      <c r="C2786" s="13">
        <v>1508</v>
      </c>
      <c r="D2786" s="123">
        <v>1010</v>
      </c>
      <c r="E2786" s="123">
        <v>445</v>
      </c>
      <c r="F2786" s="123">
        <v>49</v>
      </c>
      <c r="G2786" s="123">
        <v>4115</v>
      </c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</row>
    <row r="2787" spans="1:31" ht="14.4">
      <c r="A2787" s="111">
        <v>45241</v>
      </c>
      <c r="B2787" s="13">
        <v>1059</v>
      </c>
      <c r="C2787" s="13">
        <v>1428</v>
      </c>
      <c r="D2787" s="123">
        <v>965</v>
      </c>
      <c r="E2787" s="123">
        <v>436</v>
      </c>
      <c r="F2787" s="123">
        <v>50</v>
      </c>
      <c r="G2787" s="123">
        <v>3938</v>
      </c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</row>
    <row r="2788" spans="1:31" ht="14.4">
      <c r="A2788" s="111">
        <v>45242</v>
      </c>
      <c r="B2788" s="13">
        <v>950</v>
      </c>
      <c r="C2788" s="13">
        <v>1275</v>
      </c>
      <c r="D2788" s="123">
        <v>884</v>
      </c>
      <c r="E2788" s="123">
        <v>426</v>
      </c>
      <c r="F2788" s="123">
        <v>47</v>
      </c>
      <c r="G2788" s="123">
        <v>3581</v>
      </c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</row>
    <row r="2789" spans="1:31" ht="14.4">
      <c r="A2789" s="111">
        <v>45243</v>
      </c>
      <c r="B2789" s="13">
        <v>875</v>
      </c>
      <c r="C2789" s="13">
        <v>1221</v>
      </c>
      <c r="D2789" s="123">
        <v>911</v>
      </c>
      <c r="E2789" s="123">
        <v>414</v>
      </c>
      <c r="F2789" s="123">
        <v>46</v>
      </c>
      <c r="G2789" s="123">
        <v>3467</v>
      </c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</row>
    <row r="2790" spans="1:31" ht="14.4">
      <c r="A2790" s="111">
        <v>45244</v>
      </c>
      <c r="B2790" s="13">
        <v>961</v>
      </c>
      <c r="C2790" s="13">
        <v>1233</v>
      </c>
      <c r="D2790" s="123">
        <v>965</v>
      </c>
      <c r="E2790" s="123">
        <v>418</v>
      </c>
      <c r="F2790" s="123">
        <v>47</v>
      </c>
      <c r="G2790" s="123">
        <v>3624</v>
      </c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</row>
    <row r="2791" spans="1:31" ht="14.4">
      <c r="A2791" s="111">
        <v>45245</v>
      </c>
      <c r="B2791" s="13">
        <v>1006</v>
      </c>
      <c r="C2791" s="13">
        <v>1277</v>
      </c>
      <c r="D2791" s="123">
        <v>1011</v>
      </c>
      <c r="E2791" s="123">
        <v>414</v>
      </c>
      <c r="F2791" s="123">
        <v>49</v>
      </c>
      <c r="G2791" s="123">
        <v>3756</v>
      </c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</row>
    <row r="2792" spans="1:31" ht="14.4">
      <c r="A2792" s="111">
        <v>45246</v>
      </c>
      <c r="B2792" s="13">
        <v>1039</v>
      </c>
      <c r="C2792" s="13">
        <v>1337</v>
      </c>
      <c r="D2792" s="123">
        <v>1050</v>
      </c>
      <c r="E2792" s="123">
        <v>417</v>
      </c>
      <c r="F2792" s="123">
        <v>48</v>
      </c>
      <c r="G2792" s="123">
        <v>3891</v>
      </c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</row>
    <row r="2793" spans="1:31" ht="14.4">
      <c r="A2793" s="111">
        <v>45247</v>
      </c>
      <c r="B2793" s="13">
        <v>1068</v>
      </c>
      <c r="C2793" s="13">
        <v>1359</v>
      </c>
      <c r="D2793" s="123">
        <v>1092</v>
      </c>
      <c r="E2793" s="123">
        <v>429</v>
      </c>
      <c r="F2793" s="123">
        <v>42</v>
      </c>
      <c r="G2793" s="123">
        <v>3989</v>
      </c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</row>
    <row r="2794" spans="1:31" ht="14.4">
      <c r="A2794" s="111">
        <v>45248</v>
      </c>
      <c r="B2794" s="13">
        <v>1070</v>
      </c>
      <c r="C2794" s="13">
        <v>1397</v>
      </c>
      <c r="D2794" s="123">
        <v>1101</v>
      </c>
      <c r="E2794" s="123">
        <v>432</v>
      </c>
      <c r="F2794" s="123">
        <v>43</v>
      </c>
      <c r="G2794" s="123">
        <v>4044</v>
      </c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</row>
    <row r="2795" spans="1:31" ht="14.4">
      <c r="A2795" s="111">
        <v>45249</v>
      </c>
      <c r="B2795" s="13">
        <v>1033</v>
      </c>
      <c r="C2795" s="13">
        <v>1391</v>
      </c>
      <c r="D2795" s="123">
        <v>1035</v>
      </c>
      <c r="E2795" s="123">
        <v>410</v>
      </c>
      <c r="F2795" s="123">
        <v>45</v>
      </c>
      <c r="G2795" s="123">
        <v>3913</v>
      </c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</row>
    <row r="2796" spans="1:31" ht="14.4">
      <c r="A2796" s="111">
        <v>45250</v>
      </c>
      <c r="B2796" s="13">
        <v>1073</v>
      </c>
      <c r="C2796" s="13">
        <v>1439</v>
      </c>
      <c r="D2796" s="123">
        <v>1083</v>
      </c>
      <c r="E2796" s="123">
        <v>414</v>
      </c>
      <c r="F2796" s="123">
        <v>46</v>
      </c>
      <c r="G2796" s="123">
        <v>4055</v>
      </c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</row>
    <row r="2797" spans="1:31" ht="14.4">
      <c r="A2797" s="111">
        <v>45251</v>
      </c>
      <c r="B2797" s="13">
        <v>1081</v>
      </c>
      <c r="C2797" s="13">
        <v>1470</v>
      </c>
      <c r="D2797" s="123">
        <v>1094</v>
      </c>
      <c r="E2797" s="123">
        <v>417</v>
      </c>
      <c r="F2797" s="123">
        <v>48</v>
      </c>
      <c r="G2797" s="123">
        <v>4110</v>
      </c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</row>
    <row r="2798" spans="1:31" ht="14.4">
      <c r="A2798" s="111">
        <v>45252</v>
      </c>
      <c r="B2798" s="13">
        <v>1092</v>
      </c>
      <c r="C2798" s="13">
        <v>1466</v>
      </c>
      <c r="D2798" s="123">
        <v>1077</v>
      </c>
      <c r="E2798" s="123">
        <v>418</v>
      </c>
      <c r="F2798" s="123">
        <v>47</v>
      </c>
      <c r="G2798" s="123">
        <v>4100</v>
      </c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</row>
    <row r="2799" spans="1:31" ht="14.4">
      <c r="A2799" s="111">
        <v>45253</v>
      </c>
      <c r="B2799" s="13">
        <v>1083</v>
      </c>
      <c r="C2799" s="13">
        <v>1480</v>
      </c>
      <c r="D2799" s="123">
        <v>1054</v>
      </c>
      <c r="E2799" s="123">
        <v>417</v>
      </c>
      <c r="F2799" s="123">
        <v>48</v>
      </c>
      <c r="G2799" s="123">
        <v>4083</v>
      </c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</row>
    <row r="2800" spans="1:31" ht="14.4">
      <c r="A2800" s="111">
        <v>45254</v>
      </c>
      <c r="B2800" s="13">
        <v>1092</v>
      </c>
      <c r="C2800" s="13">
        <v>1474</v>
      </c>
      <c r="D2800" s="123">
        <v>1047</v>
      </c>
      <c r="E2800" s="123">
        <v>418</v>
      </c>
      <c r="F2800" s="123">
        <v>48</v>
      </c>
      <c r="G2800" s="123">
        <v>4078</v>
      </c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</row>
    <row r="2801" spans="1:31" ht="14.4">
      <c r="A2801" s="111">
        <v>45255</v>
      </c>
      <c r="B2801" s="13">
        <v>1062</v>
      </c>
      <c r="C2801" s="13">
        <v>1475</v>
      </c>
      <c r="D2801" s="123">
        <v>1026</v>
      </c>
      <c r="E2801" s="123">
        <v>411</v>
      </c>
      <c r="F2801" s="123">
        <v>48</v>
      </c>
      <c r="G2801" s="123">
        <v>4022</v>
      </c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</row>
    <row r="2802" spans="1:31" ht="14.4">
      <c r="A2802" s="111">
        <v>45256</v>
      </c>
      <c r="B2802" s="13">
        <v>1019</v>
      </c>
      <c r="C2802" s="13">
        <v>1332</v>
      </c>
      <c r="D2802" s="123">
        <v>961</v>
      </c>
      <c r="E2802" s="123">
        <v>405</v>
      </c>
      <c r="F2802" s="123">
        <v>45</v>
      </c>
      <c r="G2802" s="123">
        <v>3763</v>
      </c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</row>
    <row r="2803" spans="1:31" ht="14.4">
      <c r="A2803" s="111">
        <v>45257</v>
      </c>
      <c r="B2803" s="13">
        <v>999</v>
      </c>
      <c r="C2803" s="13">
        <v>1174</v>
      </c>
      <c r="D2803" s="123">
        <v>1019</v>
      </c>
      <c r="E2803" s="123">
        <v>405</v>
      </c>
      <c r="F2803" s="123">
        <v>46</v>
      </c>
      <c r="G2803" s="123">
        <v>3643</v>
      </c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</row>
    <row r="2804" spans="1:31" ht="14.4">
      <c r="A2804" s="111">
        <v>45258</v>
      </c>
      <c r="B2804" s="13">
        <v>1016</v>
      </c>
      <c r="C2804" s="13">
        <v>1206</v>
      </c>
      <c r="D2804" s="123">
        <v>1045</v>
      </c>
      <c r="E2804" s="123">
        <v>416</v>
      </c>
      <c r="F2804" s="123">
        <v>47</v>
      </c>
      <c r="G2804" s="123">
        <v>3730</v>
      </c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</row>
    <row r="2805" spans="1:31" ht="14.4">
      <c r="A2805" s="111">
        <v>45259</v>
      </c>
      <c r="B2805" s="13">
        <v>1049</v>
      </c>
      <c r="C2805" s="13">
        <v>1198</v>
      </c>
      <c r="D2805" s="123">
        <v>1046</v>
      </c>
      <c r="E2805" s="123">
        <v>432</v>
      </c>
      <c r="F2805" s="123">
        <v>47</v>
      </c>
      <c r="G2805" s="123">
        <v>3772</v>
      </c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</row>
    <row r="2806" spans="1:31" ht="14.4">
      <c r="A2806" s="111">
        <v>45260</v>
      </c>
      <c r="B2806" s="13">
        <v>1019</v>
      </c>
      <c r="C2806" s="13">
        <v>1190</v>
      </c>
      <c r="D2806" s="123">
        <v>1020</v>
      </c>
      <c r="E2806" s="123">
        <v>430</v>
      </c>
      <c r="F2806" s="123">
        <v>47</v>
      </c>
      <c r="G2806" s="123">
        <v>3706</v>
      </c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</row>
    <row r="2807" spans="1:31" ht="14.4">
      <c r="A2807" s="111">
        <v>45261</v>
      </c>
      <c r="B2807" s="13">
        <v>1045</v>
      </c>
      <c r="C2807" s="13">
        <v>1198</v>
      </c>
      <c r="D2807" s="123">
        <v>1050</v>
      </c>
      <c r="E2807" s="123">
        <v>420</v>
      </c>
      <c r="F2807" s="123">
        <v>48</v>
      </c>
      <c r="G2807" s="123">
        <v>3761</v>
      </c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</row>
    <row r="2808" spans="1:31" ht="14.4">
      <c r="A2808" s="111">
        <v>45262</v>
      </c>
      <c r="B2808" s="13">
        <v>1045</v>
      </c>
      <c r="C2808" s="13">
        <v>1204</v>
      </c>
      <c r="D2808" s="123">
        <v>1038</v>
      </c>
      <c r="E2808" s="123">
        <v>416</v>
      </c>
      <c r="F2808" s="123">
        <v>48</v>
      </c>
      <c r="G2808" s="123">
        <v>3750</v>
      </c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</row>
    <row r="2809" spans="1:31" ht="14.4">
      <c r="A2809" s="111">
        <v>45263</v>
      </c>
      <c r="B2809" s="13">
        <v>1002</v>
      </c>
      <c r="C2809" s="13">
        <v>1207</v>
      </c>
      <c r="D2809" s="123">
        <v>949</v>
      </c>
      <c r="E2809" s="123">
        <v>403</v>
      </c>
      <c r="F2809" s="123">
        <v>46</v>
      </c>
      <c r="G2809" s="123">
        <v>3606</v>
      </c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</row>
    <row r="2810" spans="1:31" ht="14.4">
      <c r="A2810" s="111">
        <v>45264</v>
      </c>
      <c r="B2810" s="13">
        <v>1014</v>
      </c>
      <c r="C2810" s="13">
        <v>1236</v>
      </c>
      <c r="D2810" s="123">
        <v>925</v>
      </c>
      <c r="E2810" s="123">
        <v>407</v>
      </c>
      <c r="F2810" s="123">
        <v>47</v>
      </c>
      <c r="G2810" s="123">
        <v>3630</v>
      </c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</row>
    <row r="2811" spans="1:31" ht="14.4">
      <c r="A2811" s="111">
        <v>45265</v>
      </c>
      <c r="B2811" s="13">
        <v>1044</v>
      </c>
      <c r="C2811" s="13">
        <v>1244</v>
      </c>
      <c r="D2811" s="123">
        <v>903</v>
      </c>
      <c r="E2811" s="123">
        <v>408</v>
      </c>
      <c r="F2811" s="123">
        <v>48</v>
      </c>
      <c r="G2811" s="123">
        <v>3647</v>
      </c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</row>
    <row r="2812" spans="1:31" ht="14.4">
      <c r="A2812" s="111">
        <v>45266</v>
      </c>
      <c r="B2812" s="13">
        <v>1063</v>
      </c>
      <c r="C2812" s="13">
        <v>1244</v>
      </c>
      <c r="D2812" s="123">
        <v>962</v>
      </c>
      <c r="E2812" s="123">
        <v>395</v>
      </c>
      <c r="F2812" s="123">
        <v>48</v>
      </c>
      <c r="G2812" s="123">
        <v>3711</v>
      </c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</row>
    <row r="2813" spans="1:31" ht="14.4">
      <c r="A2813" s="111">
        <v>45267</v>
      </c>
      <c r="B2813" s="13">
        <v>1061</v>
      </c>
      <c r="C2813" s="13">
        <v>1247</v>
      </c>
      <c r="D2813" s="123">
        <v>1023</v>
      </c>
      <c r="E2813" s="123">
        <v>387</v>
      </c>
      <c r="F2813" s="123">
        <v>47</v>
      </c>
      <c r="G2813" s="123">
        <v>3766</v>
      </c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</row>
    <row r="2814" spans="1:31" ht="14.4">
      <c r="A2814" s="111">
        <v>45268</v>
      </c>
      <c r="B2814" s="13">
        <v>1080</v>
      </c>
      <c r="C2814" s="13">
        <v>1265</v>
      </c>
      <c r="D2814" s="123">
        <v>1029</v>
      </c>
      <c r="E2814" s="123">
        <v>401</v>
      </c>
      <c r="F2814" s="123">
        <v>46</v>
      </c>
      <c r="G2814" s="123">
        <v>3822</v>
      </c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</row>
    <row r="2815" spans="1:31" ht="14.4">
      <c r="A2815" s="111">
        <v>45269</v>
      </c>
      <c r="B2815" s="13">
        <v>1075</v>
      </c>
      <c r="C2815" s="13">
        <v>1283</v>
      </c>
      <c r="D2815" s="123">
        <v>1012</v>
      </c>
      <c r="E2815" s="123">
        <v>393</v>
      </c>
      <c r="F2815" s="123">
        <v>47</v>
      </c>
      <c r="G2815" s="123">
        <v>3810</v>
      </c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</row>
    <row r="2816" spans="1:31" ht="14.4">
      <c r="A2816" s="111">
        <v>45270</v>
      </c>
      <c r="B2816" s="13">
        <v>1042</v>
      </c>
      <c r="C2816" s="13">
        <v>1276</v>
      </c>
      <c r="D2816" s="123">
        <v>959</v>
      </c>
      <c r="E2816" s="123">
        <v>383</v>
      </c>
      <c r="F2816" s="123">
        <v>46</v>
      </c>
      <c r="G2816" s="123">
        <v>3706</v>
      </c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</row>
    <row r="2817" spans="1:31" ht="14.4">
      <c r="A2817" s="111">
        <v>45271</v>
      </c>
      <c r="B2817" s="13">
        <v>1084</v>
      </c>
      <c r="C2817" s="13">
        <v>1327</v>
      </c>
      <c r="D2817" s="123">
        <v>1030</v>
      </c>
      <c r="E2817" s="123">
        <v>395</v>
      </c>
      <c r="F2817" s="123">
        <v>47</v>
      </c>
      <c r="G2817" s="123">
        <v>3883</v>
      </c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</row>
    <row r="2818" spans="1:31" ht="14.4">
      <c r="A2818" s="111">
        <v>45272</v>
      </c>
      <c r="B2818" s="13">
        <v>1096</v>
      </c>
      <c r="C2818" s="13">
        <v>1357</v>
      </c>
      <c r="D2818" s="123">
        <v>1053</v>
      </c>
      <c r="E2818" s="123">
        <v>414</v>
      </c>
      <c r="F2818" s="123">
        <v>46</v>
      </c>
      <c r="G2818" s="123">
        <v>3967</v>
      </c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</row>
    <row r="2819" spans="1:31" ht="14.4">
      <c r="A2819" s="111">
        <v>45273</v>
      </c>
      <c r="B2819" s="13">
        <v>1117</v>
      </c>
      <c r="C2819" s="13">
        <v>1380</v>
      </c>
      <c r="D2819" s="123">
        <v>1064</v>
      </c>
      <c r="E2819" s="123">
        <v>413</v>
      </c>
      <c r="F2819" s="123">
        <v>46</v>
      </c>
      <c r="G2819" s="123">
        <v>4021</v>
      </c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</row>
    <row r="2820" spans="1:31" ht="14.4">
      <c r="A2820" s="111">
        <v>45274</v>
      </c>
      <c r="B2820" s="13">
        <v>1129</v>
      </c>
      <c r="C2820" s="13">
        <v>1394</v>
      </c>
      <c r="D2820" s="123">
        <v>1070</v>
      </c>
      <c r="E2820" s="123">
        <v>414</v>
      </c>
      <c r="F2820" s="123">
        <v>47</v>
      </c>
      <c r="G2820" s="123">
        <v>4054</v>
      </c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</row>
    <row r="2821" spans="1:31" ht="14.4">
      <c r="A2821" s="111">
        <v>45275</v>
      </c>
      <c r="B2821" s="13">
        <v>1151</v>
      </c>
      <c r="C2821" s="13">
        <v>1395</v>
      </c>
      <c r="D2821" s="123">
        <v>1073</v>
      </c>
      <c r="E2821" s="123">
        <v>406</v>
      </c>
      <c r="F2821" s="123">
        <v>47</v>
      </c>
      <c r="G2821" s="123">
        <v>4072</v>
      </c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</row>
    <row r="2822" spans="1:31" ht="14.4">
      <c r="A2822" s="111">
        <v>45276</v>
      </c>
      <c r="B2822" s="13">
        <v>1144</v>
      </c>
      <c r="C2822" s="13">
        <v>1404</v>
      </c>
      <c r="D2822" s="123">
        <v>1047</v>
      </c>
      <c r="E2822" s="123">
        <v>402</v>
      </c>
      <c r="F2822" s="123">
        <v>47</v>
      </c>
      <c r="G2822" s="123">
        <v>4044</v>
      </c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</row>
    <row r="2823" spans="1:31" ht="14.4">
      <c r="A2823" s="111">
        <v>45277</v>
      </c>
      <c r="B2823" s="13">
        <v>1124</v>
      </c>
      <c r="C2823" s="13">
        <v>1363</v>
      </c>
      <c r="D2823" s="123">
        <v>985</v>
      </c>
      <c r="E2823" s="123">
        <v>390</v>
      </c>
      <c r="F2823" s="123">
        <v>45</v>
      </c>
      <c r="G2823" s="123">
        <v>3907</v>
      </c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</row>
    <row r="2824" spans="1:31" ht="14.4">
      <c r="A2824" s="111">
        <v>45278</v>
      </c>
      <c r="B2824" s="13">
        <v>1159</v>
      </c>
      <c r="C2824" s="13">
        <v>1394</v>
      </c>
      <c r="D2824" s="123">
        <v>1020</v>
      </c>
      <c r="E2824" s="123">
        <v>400</v>
      </c>
      <c r="F2824" s="123">
        <v>47</v>
      </c>
      <c r="G2824" s="123">
        <v>4020</v>
      </c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</row>
    <row r="2825" spans="1:31" ht="14.4">
      <c r="A2825" s="111">
        <v>45279</v>
      </c>
      <c r="B2825" s="13">
        <v>1178</v>
      </c>
      <c r="C2825" s="13">
        <v>1412</v>
      </c>
      <c r="D2825" s="123">
        <v>1050</v>
      </c>
      <c r="E2825" s="123">
        <v>421</v>
      </c>
      <c r="F2825" s="123">
        <v>47</v>
      </c>
      <c r="G2825" s="123">
        <v>4108</v>
      </c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</row>
    <row r="2826" spans="1:31" ht="14.4">
      <c r="A2826" s="111">
        <v>45280</v>
      </c>
      <c r="B2826" s="13">
        <v>1185</v>
      </c>
      <c r="C2826" s="13">
        <v>1411</v>
      </c>
      <c r="D2826" s="123">
        <v>1073</v>
      </c>
      <c r="E2826" s="123">
        <v>422</v>
      </c>
      <c r="F2826" s="123">
        <v>48</v>
      </c>
      <c r="G2826" s="123">
        <v>4139</v>
      </c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</row>
    <row r="2827" spans="1:31" ht="14.4">
      <c r="A2827" s="111">
        <v>45281</v>
      </c>
      <c r="B2827" s="13">
        <v>1182</v>
      </c>
      <c r="C2827" s="13">
        <v>1431</v>
      </c>
      <c r="D2827" s="123">
        <v>1075</v>
      </c>
      <c r="E2827" s="123">
        <v>418</v>
      </c>
      <c r="F2827" s="123">
        <v>46</v>
      </c>
      <c r="G2827" s="123">
        <v>4152</v>
      </c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</row>
    <row r="2828" spans="1:31" ht="14.4">
      <c r="A2828" s="111">
        <v>45282</v>
      </c>
      <c r="B2828" s="13">
        <v>1185</v>
      </c>
      <c r="C2828" s="13">
        <v>1454</v>
      </c>
      <c r="D2828" s="123">
        <v>1087</v>
      </c>
      <c r="E2828" s="123">
        <v>414</v>
      </c>
      <c r="F2828" s="123">
        <v>47</v>
      </c>
      <c r="G2828" s="123">
        <v>4187</v>
      </c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</row>
    <row r="2829" spans="1:31" ht="14.4">
      <c r="A2829" s="111">
        <v>45283</v>
      </c>
      <c r="B2829" s="13">
        <v>1162</v>
      </c>
      <c r="C2829" s="13">
        <v>1441</v>
      </c>
      <c r="D2829" s="123">
        <v>1079</v>
      </c>
      <c r="E2829" s="123">
        <v>415</v>
      </c>
      <c r="F2829" s="123">
        <v>48</v>
      </c>
      <c r="G2829" s="123">
        <v>4145</v>
      </c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</row>
    <row r="2830" spans="1:31" ht="14.4">
      <c r="A2830" s="111">
        <v>45284</v>
      </c>
      <c r="B2830" s="13">
        <v>1127</v>
      </c>
      <c r="C2830" s="13">
        <v>1409</v>
      </c>
      <c r="D2830" s="123">
        <v>1018</v>
      </c>
      <c r="E2830" s="123">
        <v>418</v>
      </c>
      <c r="F2830" s="123">
        <v>46</v>
      </c>
      <c r="G2830" s="123">
        <v>4018</v>
      </c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</row>
    <row r="2831" spans="1:31" ht="14.4">
      <c r="A2831" s="111">
        <v>45285</v>
      </c>
      <c r="B2831" s="13">
        <v>1145</v>
      </c>
      <c r="C2831" s="13">
        <v>1420</v>
      </c>
      <c r="D2831" s="123">
        <v>1046</v>
      </c>
      <c r="E2831" s="123">
        <v>411</v>
      </c>
      <c r="F2831" s="123">
        <v>46</v>
      </c>
      <c r="G2831" s="123">
        <v>4068</v>
      </c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</row>
    <row r="2832" spans="1:31" ht="14.4">
      <c r="A2832" s="111">
        <v>45286</v>
      </c>
      <c r="B2832" s="13">
        <v>1152</v>
      </c>
      <c r="C2832" s="13">
        <v>1445</v>
      </c>
      <c r="D2832" s="123">
        <v>1092</v>
      </c>
      <c r="E2832" s="123">
        <v>426</v>
      </c>
      <c r="F2832" s="123">
        <v>47</v>
      </c>
      <c r="G2832" s="123">
        <v>4161</v>
      </c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</row>
    <row r="2833" spans="1:31" ht="14.4">
      <c r="A2833" s="111">
        <v>45287</v>
      </c>
      <c r="B2833" s="13">
        <v>1160</v>
      </c>
      <c r="C2833" s="13">
        <v>1448</v>
      </c>
      <c r="D2833" s="123">
        <v>1110</v>
      </c>
      <c r="E2833" s="123">
        <v>437</v>
      </c>
      <c r="F2833" s="123">
        <v>47</v>
      </c>
      <c r="G2833" s="123">
        <v>4203</v>
      </c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</row>
    <row r="2834" spans="1:31" ht="14.4">
      <c r="A2834" s="111">
        <v>45288</v>
      </c>
      <c r="B2834" s="13">
        <v>1167</v>
      </c>
      <c r="C2834" s="13">
        <v>1456</v>
      </c>
      <c r="D2834" s="123">
        <v>1122</v>
      </c>
      <c r="E2834" s="123">
        <v>437</v>
      </c>
      <c r="F2834" s="123">
        <v>47</v>
      </c>
      <c r="G2834" s="123">
        <v>4230</v>
      </c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</row>
    <row r="2835" spans="1:31" ht="14.4">
      <c r="A2835" s="111">
        <v>45289</v>
      </c>
      <c r="B2835" s="13">
        <v>1182</v>
      </c>
      <c r="C2835" s="13">
        <v>1462</v>
      </c>
      <c r="D2835" s="123">
        <v>1129</v>
      </c>
      <c r="E2835" s="123">
        <v>438</v>
      </c>
      <c r="F2835" s="123">
        <v>47</v>
      </c>
      <c r="G2835" s="123">
        <v>4258</v>
      </c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</row>
    <row r="2836" spans="1:31" ht="14.4">
      <c r="A2836" s="111">
        <v>45290</v>
      </c>
      <c r="B2836" s="13">
        <v>1179</v>
      </c>
      <c r="C2836" s="13">
        <v>1455</v>
      </c>
      <c r="D2836" s="123">
        <v>1119</v>
      </c>
      <c r="E2836" s="123">
        <v>430</v>
      </c>
      <c r="F2836" s="123">
        <v>47</v>
      </c>
      <c r="G2836" s="123">
        <v>4231</v>
      </c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</row>
    <row r="2837" spans="1:31" ht="14.4">
      <c r="A2837" s="111">
        <v>45291</v>
      </c>
      <c r="B2837" s="13">
        <v>1153</v>
      </c>
      <c r="C2837" s="13">
        <v>1409</v>
      </c>
      <c r="D2837" s="123">
        <v>1066</v>
      </c>
      <c r="E2837" s="123">
        <v>427</v>
      </c>
      <c r="F2837" s="123">
        <v>46</v>
      </c>
      <c r="G2837" s="123">
        <v>4102</v>
      </c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</row>
    <row r="2838" spans="1:31" ht="14.4">
      <c r="A2838" s="111">
        <v>45292</v>
      </c>
      <c r="B2838" s="13">
        <v>1178</v>
      </c>
      <c r="C2838" s="13">
        <v>1392</v>
      </c>
      <c r="D2838" s="123">
        <v>1077</v>
      </c>
      <c r="E2838" s="123">
        <v>410</v>
      </c>
      <c r="F2838" s="123">
        <v>44</v>
      </c>
      <c r="G2838" s="123">
        <v>4101</v>
      </c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</row>
    <row r="2839" spans="1:31" ht="14.4">
      <c r="A2839" s="111">
        <v>45293</v>
      </c>
      <c r="B2839" s="13">
        <v>1186</v>
      </c>
      <c r="C2839" s="13">
        <v>1399</v>
      </c>
      <c r="D2839" s="123">
        <v>1121</v>
      </c>
      <c r="E2839" s="123">
        <v>409</v>
      </c>
      <c r="F2839" s="123">
        <v>46</v>
      </c>
      <c r="G2839" s="123">
        <v>4162</v>
      </c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</row>
    <row r="2840" spans="1:31" ht="14.4">
      <c r="A2840" s="111">
        <v>45294</v>
      </c>
      <c r="B2840" s="13">
        <v>1214</v>
      </c>
      <c r="C2840" s="13">
        <v>1421</v>
      </c>
      <c r="D2840" s="123">
        <v>1143</v>
      </c>
      <c r="E2840" s="123">
        <v>414</v>
      </c>
      <c r="F2840" s="123">
        <v>47</v>
      </c>
      <c r="G2840" s="123">
        <v>4239</v>
      </c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</row>
    <row r="2841" spans="1:31" ht="14.4">
      <c r="A2841" s="111">
        <v>45295</v>
      </c>
      <c r="B2841" s="13">
        <v>1209</v>
      </c>
      <c r="C2841" s="13">
        <v>1441</v>
      </c>
      <c r="D2841" s="123">
        <v>1128</v>
      </c>
      <c r="E2841" s="123">
        <v>422</v>
      </c>
      <c r="F2841" s="123">
        <v>48</v>
      </c>
      <c r="G2841" s="123">
        <v>4248</v>
      </c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</row>
    <row r="2842" spans="1:31" ht="14.4">
      <c r="A2842" s="111">
        <v>45296</v>
      </c>
      <c r="B2842" s="13">
        <v>1240</v>
      </c>
      <c r="C2842" s="13">
        <v>1427</v>
      </c>
      <c r="D2842" s="123">
        <v>1122</v>
      </c>
      <c r="E2842" s="123">
        <v>428</v>
      </c>
      <c r="F2842" s="123">
        <v>47</v>
      </c>
      <c r="G2842" s="123">
        <v>4263</v>
      </c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</row>
    <row r="2843" spans="1:31" ht="14.4">
      <c r="A2843" s="111">
        <v>45297</v>
      </c>
      <c r="B2843" s="13">
        <v>1249</v>
      </c>
      <c r="C2843" s="13">
        <v>1410</v>
      </c>
      <c r="D2843" s="123">
        <v>1111</v>
      </c>
      <c r="E2843" s="123">
        <v>420</v>
      </c>
      <c r="F2843" s="123">
        <v>47</v>
      </c>
      <c r="G2843" s="123">
        <v>4237</v>
      </c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</row>
    <row r="2844" spans="1:31" ht="14.4">
      <c r="A2844" s="111">
        <v>45298</v>
      </c>
      <c r="B2844" s="13">
        <v>1206</v>
      </c>
      <c r="C2844" s="13">
        <v>1381</v>
      </c>
      <c r="D2844" s="123">
        <v>1033</v>
      </c>
      <c r="E2844" s="123">
        <v>414</v>
      </c>
      <c r="F2844" s="123">
        <v>46</v>
      </c>
      <c r="G2844" s="123">
        <v>4080</v>
      </c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</row>
    <row r="2845" spans="1:31" ht="14.4">
      <c r="A2845" s="111">
        <v>45299</v>
      </c>
      <c r="B2845" s="13">
        <v>1236</v>
      </c>
      <c r="C2845" s="13">
        <v>1410</v>
      </c>
      <c r="D2845" s="123">
        <v>1062</v>
      </c>
      <c r="E2845" s="123">
        <v>423</v>
      </c>
      <c r="F2845" s="123">
        <v>47</v>
      </c>
      <c r="G2845" s="123">
        <v>4178</v>
      </c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</row>
    <row r="2846" spans="1:31" ht="14.4">
      <c r="A2846" s="111">
        <v>45300</v>
      </c>
      <c r="B2846" s="13">
        <v>1248</v>
      </c>
      <c r="C2846" s="13">
        <v>1432</v>
      </c>
      <c r="D2846" s="123">
        <v>1069</v>
      </c>
      <c r="E2846" s="123">
        <v>429</v>
      </c>
      <c r="F2846" s="123">
        <v>48</v>
      </c>
      <c r="G2846" s="123">
        <v>4226</v>
      </c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</row>
    <row r="2847" spans="1:31" ht="14.4">
      <c r="A2847" s="111">
        <v>45301</v>
      </c>
      <c r="B2847" s="13">
        <v>1274</v>
      </c>
      <c r="C2847" s="13">
        <v>1428</v>
      </c>
      <c r="D2847" s="123">
        <v>1086</v>
      </c>
      <c r="E2847" s="123">
        <v>434</v>
      </c>
      <c r="F2847" s="123">
        <v>49</v>
      </c>
      <c r="G2847" s="123">
        <v>4271</v>
      </c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  <c r="AE2847" s="8"/>
    </row>
    <row r="2848" spans="1:31" ht="14.4">
      <c r="A2848" s="111">
        <v>45302</v>
      </c>
      <c r="B2848" s="13">
        <v>1280</v>
      </c>
      <c r="C2848" s="13">
        <v>1446</v>
      </c>
      <c r="D2848" s="123">
        <v>1107</v>
      </c>
      <c r="E2848" s="123">
        <v>441</v>
      </c>
      <c r="F2848" s="123">
        <v>49</v>
      </c>
      <c r="G2848" s="123">
        <v>4323</v>
      </c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</row>
    <row r="2849" spans="1:31" ht="14.4">
      <c r="A2849" s="111">
        <v>45303</v>
      </c>
      <c r="B2849" s="13">
        <v>1299</v>
      </c>
      <c r="C2849" s="13">
        <v>1470</v>
      </c>
      <c r="D2849" s="123">
        <v>1126</v>
      </c>
      <c r="E2849" s="123">
        <v>446</v>
      </c>
      <c r="F2849" s="123">
        <v>47</v>
      </c>
      <c r="G2849" s="123">
        <v>4388</v>
      </c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</row>
    <row r="2850" spans="1:31" ht="14.4">
      <c r="A2850" s="111">
        <v>45304</v>
      </c>
      <c r="B2850" s="13">
        <v>1269</v>
      </c>
      <c r="C2850" s="13">
        <v>1478</v>
      </c>
      <c r="D2850" s="123">
        <v>1125</v>
      </c>
      <c r="E2850" s="123">
        <v>438</v>
      </c>
      <c r="F2850" s="123">
        <v>46</v>
      </c>
      <c r="G2850" s="123">
        <v>4357</v>
      </c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</row>
    <row r="2851" spans="1:31" ht="14.4">
      <c r="A2851" s="111">
        <v>45305</v>
      </c>
      <c r="B2851" s="13">
        <v>1229</v>
      </c>
      <c r="C2851" s="13">
        <v>1365</v>
      </c>
      <c r="D2851" s="123">
        <v>1074</v>
      </c>
      <c r="E2851" s="123">
        <v>442</v>
      </c>
      <c r="F2851" s="123">
        <v>47</v>
      </c>
      <c r="G2851" s="123">
        <v>4157</v>
      </c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  <c r="AE2851" s="8"/>
    </row>
    <row r="2852" spans="1:31" ht="14.4">
      <c r="A2852" s="111">
        <v>45306</v>
      </c>
      <c r="B2852" s="13">
        <v>1267</v>
      </c>
      <c r="C2852" s="13">
        <v>1408</v>
      </c>
      <c r="D2852" s="123">
        <v>1029</v>
      </c>
      <c r="E2852" s="123">
        <v>450</v>
      </c>
      <c r="F2852" s="123">
        <v>44</v>
      </c>
      <c r="G2852" s="123">
        <v>4198</v>
      </c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</row>
    <row r="2853" spans="1:31" ht="14.4">
      <c r="A2853" s="111">
        <v>45307</v>
      </c>
      <c r="B2853" s="13">
        <v>1281</v>
      </c>
      <c r="C2853" s="13">
        <v>1467</v>
      </c>
      <c r="D2853" s="123">
        <v>1041</v>
      </c>
      <c r="E2853" s="123">
        <v>447</v>
      </c>
      <c r="F2853" s="123">
        <v>45</v>
      </c>
      <c r="G2853" s="123">
        <v>4281</v>
      </c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  <c r="AD2853" s="8"/>
      <c r="AE2853" s="8"/>
    </row>
    <row r="2854" spans="1:31" ht="14.4">
      <c r="A2854" s="111">
        <v>45308</v>
      </c>
      <c r="B2854" s="13">
        <v>1295</v>
      </c>
      <c r="C2854" s="13">
        <v>1485</v>
      </c>
      <c r="D2854" s="123">
        <v>1082</v>
      </c>
      <c r="E2854" s="123">
        <v>448</v>
      </c>
      <c r="F2854" s="123">
        <v>47</v>
      </c>
      <c r="G2854" s="123">
        <v>4357</v>
      </c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</row>
    <row r="2855" spans="1:31" ht="14.4">
      <c r="A2855" s="111">
        <v>45309</v>
      </c>
      <c r="B2855" s="13">
        <v>1303</v>
      </c>
      <c r="C2855" s="13">
        <v>1482</v>
      </c>
      <c r="D2855" s="123">
        <v>1139</v>
      </c>
      <c r="E2855" s="123">
        <v>442</v>
      </c>
      <c r="F2855" s="123">
        <v>48</v>
      </c>
      <c r="G2855" s="123">
        <v>4413</v>
      </c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</row>
    <row r="2856" spans="1:31" ht="14.4">
      <c r="A2856" s="111">
        <v>45310</v>
      </c>
      <c r="B2856" s="13">
        <v>1321</v>
      </c>
      <c r="C2856" s="13">
        <v>1483</v>
      </c>
      <c r="D2856" s="123">
        <v>1171</v>
      </c>
      <c r="E2856" s="123">
        <v>454</v>
      </c>
      <c r="F2856" s="123">
        <v>48</v>
      </c>
      <c r="G2856" s="123">
        <v>4478</v>
      </c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  <c r="AD2856" s="8"/>
      <c r="AE2856" s="8"/>
    </row>
    <row r="2857" spans="1:31" ht="14.4">
      <c r="A2857" s="111">
        <v>45311</v>
      </c>
      <c r="B2857" s="13">
        <v>1321</v>
      </c>
      <c r="C2857" s="13">
        <v>1486</v>
      </c>
      <c r="D2857" s="123">
        <v>1158</v>
      </c>
      <c r="E2857" s="123">
        <v>449</v>
      </c>
      <c r="F2857" s="123">
        <v>48</v>
      </c>
      <c r="G2857" s="123">
        <v>4461</v>
      </c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</row>
    <row r="2858" spans="1:31" ht="14.4">
      <c r="A2858" s="111">
        <v>45312</v>
      </c>
      <c r="B2858" s="13">
        <v>1283</v>
      </c>
      <c r="C2858" s="13">
        <v>1443</v>
      </c>
      <c r="D2858" s="123">
        <v>1117</v>
      </c>
      <c r="E2858" s="123">
        <v>442</v>
      </c>
      <c r="F2858" s="123">
        <v>47</v>
      </c>
      <c r="G2858" s="123">
        <v>4333</v>
      </c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  <c r="AE2858" s="8"/>
    </row>
    <row r="2859" spans="1:31" ht="14.4">
      <c r="A2859" s="111">
        <v>45313</v>
      </c>
      <c r="B2859" s="13">
        <v>1312</v>
      </c>
      <c r="C2859" s="13">
        <v>1431</v>
      </c>
      <c r="D2859" s="123">
        <v>1178</v>
      </c>
      <c r="E2859" s="123">
        <v>445</v>
      </c>
      <c r="F2859" s="123">
        <v>48</v>
      </c>
      <c r="G2859" s="123">
        <v>4414</v>
      </c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</row>
    <row r="2860" spans="1:31" ht="14.4">
      <c r="A2860" s="111">
        <v>45314</v>
      </c>
      <c r="B2860" s="13">
        <v>1290</v>
      </c>
      <c r="C2860" s="13">
        <v>1473</v>
      </c>
      <c r="D2860" s="123">
        <v>1187</v>
      </c>
      <c r="E2860" s="123">
        <v>443</v>
      </c>
      <c r="F2860" s="123">
        <v>48</v>
      </c>
      <c r="G2860" s="123">
        <v>4441</v>
      </c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</row>
    <row r="2861" spans="1:31" ht="14.4">
      <c r="A2861" s="111">
        <v>45315</v>
      </c>
      <c r="B2861" s="13">
        <v>1293</v>
      </c>
      <c r="C2861" s="13">
        <v>1475</v>
      </c>
      <c r="D2861" s="123">
        <v>1190</v>
      </c>
      <c r="E2861" s="123">
        <v>445</v>
      </c>
      <c r="F2861" s="123">
        <v>48</v>
      </c>
      <c r="G2861" s="123">
        <v>4451</v>
      </c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</row>
    <row r="2862" spans="1:31" ht="14.4">
      <c r="A2862" s="111">
        <v>45316</v>
      </c>
      <c r="B2862" s="13">
        <v>1309</v>
      </c>
      <c r="C2862" s="13">
        <v>1476</v>
      </c>
      <c r="D2862" s="123">
        <v>1207</v>
      </c>
      <c r="E2862" s="123">
        <v>443</v>
      </c>
      <c r="F2862" s="123">
        <v>48</v>
      </c>
      <c r="G2862" s="123">
        <v>4483</v>
      </c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</row>
    <row r="2863" spans="1:31" ht="14.4">
      <c r="A2863" s="111">
        <v>45317</v>
      </c>
      <c r="B2863" s="13">
        <v>1276</v>
      </c>
      <c r="C2863" s="13">
        <v>1398</v>
      </c>
      <c r="D2863" s="123">
        <v>1128</v>
      </c>
      <c r="E2863" s="123">
        <v>441</v>
      </c>
      <c r="F2863" s="123">
        <v>48</v>
      </c>
      <c r="G2863" s="123">
        <v>4291</v>
      </c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  <c r="AD2863" s="8"/>
      <c r="AE2863" s="8"/>
    </row>
    <row r="2864" spans="1:31" ht="14.4">
      <c r="A2864" s="111">
        <v>45318</v>
      </c>
      <c r="B2864" s="13">
        <v>1249</v>
      </c>
      <c r="C2864" s="13">
        <v>1449</v>
      </c>
      <c r="D2864" s="123">
        <v>1159</v>
      </c>
      <c r="E2864" s="123">
        <v>451</v>
      </c>
      <c r="F2864" s="123">
        <v>48</v>
      </c>
      <c r="G2864" s="123">
        <v>4356</v>
      </c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</row>
    <row r="2865" spans="1:31" ht="14.4">
      <c r="A2865" s="111">
        <v>45319</v>
      </c>
      <c r="B2865" s="13">
        <v>1245</v>
      </c>
      <c r="C2865" s="13">
        <v>1465</v>
      </c>
      <c r="D2865" s="123">
        <v>1124</v>
      </c>
      <c r="E2865" s="123">
        <v>447</v>
      </c>
      <c r="F2865" s="123">
        <v>48</v>
      </c>
      <c r="G2865" s="123">
        <v>4328</v>
      </c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  <c r="AD2865" s="8"/>
      <c r="AE2865" s="8"/>
    </row>
    <row r="2866" spans="1:31" ht="14.4">
      <c r="A2866" s="111">
        <v>45320</v>
      </c>
      <c r="B2866" s="13">
        <v>1251</v>
      </c>
      <c r="C2866" s="13">
        <v>1500</v>
      </c>
      <c r="D2866" s="123">
        <v>1180</v>
      </c>
      <c r="E2866" s="123">
        <v>461</v>
      </c>
      <c r="F2866" s="123">
        <v>49</v>
      </c>
      <c r="G2866" s="123">
        <v>4441</v>
      </c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</row>
    <row r="2867" spans="1:31" ht="14.4">
      <c r="A2867" s="111">
        <v>45321</v>
      </c>
      <c r="B2867" s="13">
        <v>1246</v>
      </c>
      <c r="C2867" s="13">
        <v>1506</v>
      </c>
      <c r="D2867" s="123">
        <v>1197</v>
      </c>
      <c r="E2867" s="123">
        <v>462</v>
      </c>
      <c r="F2867" s="123">
        <v>48</v>
      </c>
      <c r="G2867" s="123">
        <v>4460</v>
      </c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</row>
    <row r="2868" spans="1:31" ht="14.4">
      <c r="A2868" s="111">
        <v>45322</v>
      </c>
      <c r="B2868" s="13">
        <v>1201</v>
      </c>
      <c r="C2868" s="13">
        <v>1500</v>
      </c>
      <c r="D2868" s="123">
        <v>1219</v>
      </c>
      <c r="E2868" s="123">
        <v>452</v>
      </c>
      <c r="F2868" s="123">
        <v>49</v>
      </c>
      <c r="G2868" s="123">
        <v>4421</v>
      </c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</row>
    <row r="2869" spans="1:31" ht="14.4">
      <c r="A2869" s="111">
        <v>45323</v>
      </c>
      <c r="B2869" s="13">
        <v>1113</v>
      </c>
      <c r="C2869" s="13">
        <v>1488</v>
      </c>
      <c r="D2869" s="123">
        <v>1230</v>
      </c>
      <c r="E2869" s="123">
        <v>440</v>
      </c>
      <c r="F2869" s="123">
        <v>49</v>
      </c>
      <c r="G2869" s="123">
        <v>4320</v>
      </c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</row>
    <row r="2870" spans="1:31" ht="14.4">
      <c r="A2870" s="111">
        <v>45324</v>
      </c>
      <c r="B2870" s="13">
        <v>1188</v>
      </c>
      <c r="C2870" s="13">
        <v>1497</v>
      </c>
      <c r="D2870" s="123">
        <v>1246</v>
      </c>
      <c r="E2870" s="123">
        <v>442</v>
      </c>
      <c r="F2870" s="123">
        <v>48</v>
      </c>
      <c r="G2870" s="123">
        <v>4421</v>
      </c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</row>
    <row r="2871" spans="1:31" ht="14.4">
      <c r="A2871" s="111">
        <v>45325</v>
      </c>
      <c r="B2871" s="13">
        <v>1183</v>
      </c>
      <c r="C2871" s="13">
        <v>1491</v>
      </c>
      <c r="D2871" s="123">
        <v>1231</v>
      </c>
      <c r="E2871" s="123">
        <v>440</v>
      </c>
      <c r="F2871" s="123">
        <v>46</v>
      </c>
      <c r="G2871" s="123">
        <v>4391</v>
      </c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</row>
    <row r="2872" spans="1:31" ht="14.4">
      <c r="A2872" s="111">
        <v>45326</v>
      </c>
      <c r="B2872" s="13">
        <v>1082</v>
      </c>
      <c r="C2872" s="13">
        <v>1460</v>
      </c>
      <c r="D2872" s="123">
        <v>1159</v>
      </c>
      <c r="E2872" s="123">
        <v>427</v>
      </c>
      <c r="F2872" s="123">
        <v>48</v>
      </c>
      <c r="G2872" s="123">
        <v>4176</v>
      </c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</row>
    <row r="2873" spans="1:31" ht="14.4">
      <c r="A2873" s="111">
        <v>45327</v>
      </c>
      <c r="B2873" s="13">
        <v>1097</v>
      </c>
      <c r="C2873" s="13">
        <v>1495</v>
      </c>
      <c r="D2873" s="123">
        <v>1223</v>
      </c>
      <c r="E2873" s="123">
        <v>434</v>
      </c>
      <c r="F2873" s="123">
        <v>48</v>
      </c>
      <c r="G2873" s="123">
        <v>4297</v>
      </c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</row>
    <row r="2874" spans="1:31" ht="14.4">
      <c r="A2874" s="111">
        <v>45328</v>
      </c>
      <c r="B2874" s="13">
        <v>1152</v>
      </c>
      <c r="C2874" s="13">
        <v>1524</v>
      </c>
      <c r="D2874" s="123">
        <v>1249</v>
      </c>
      <c r="E2874" s="123">
        <v>448</v>
      </c>
      <c r="F2874" s="123">
        <v>49</v>
      </c>
      <c r="G2874" s="123">
        <v>4421</v>
      </c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</row>
    <row r="2875" spans="1:31" ht="14.4">
      <c r="A2875" s="111">
        <v>45329</v>
      </c>
      <c r="B2875" s="13">
        <v>1168</v>
      </c>
      <c r="C2875" s="13">
        <v>1523</v>
      </c>
      <c r="D2875" s="123">
        <v>1260</v>
      </c>
      <c r="E2875" s="123">
        <v>442</v>
      </c>
      <c r="F2875" s="123">
        <v>49</v>
      </c>
      <c r="G2875" s="123">
        <v>4443</v>
      </c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</row>
    <row r="2876" spans="1:31" ht="14.4">
      <c r="A2876" s="111">
        <v>45330</v>
      </c>
      <c r="B2876" s="13">
        <v>1163</v>
      </c>
      <c r="C2876" s="13">
        <v>1516</v>
      </c>
      <c r="D2876" s="123">
        <v>1270</v>
      </c>
      <c r="E2876" s="123">
        <v>444</v>
      </c>
      <c r="F2876" s="123">
        <v>49</v>
      </c>
      <c r="G2876" s="123">
        <v>4441</v>
      </c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</row>
    <row r="2877" spans="1:31" ht="14.4">
      <c r="A2877" s="111">
        <v>45331</v>
      </c>
      <c r="B2877" s="13">
        <v>1182</v>
      </c>
      <c r="C2877" s="13">
        <v>1510</v>
      </c>
      <c r="D2877" s="123">
        <v>1274</v>
      </c>
      <c r="E2877" s="123">
        <v>449</v>
      </c>
      <c r="F2877" s="123">
        <v>49</v>
      </c>
      <c r="G2877" s="123">
        <v>4464</v>
      </c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</row>
    <row r="2878" spans="1:31" ht="14.4">
      <c r="A2878" s="111">
        <v>45332</v>
      </c>
      <c r="B2878" s="13">
        <v>1185</v>
      </c>
      <c r="C2878" s="13">
        <v>1499</v>
      </c>
      <c r="D2878" s="123">
        <v>1256</v>
      </c>
      <c r="E2878" s="123">
        <v>444</v>
      </c>
      <c r="F2878" s="123">
        <v>48</v>
      </c>
      <c r="G2878" s="123">
        <v>4432</v>
      </c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</row>
    <row r="2879" spans="1:31" ht="14.4">
      <c r="A2879" s="111">
        <v>45333</v>
      </c>
      <c r="B2879" s="13">
        <v>1154</v>
      </c>
      <c r="C2879" s="13">
        <v>1444</v>
      </c>
      <c r="D2879" s="123">
        <v>1182</v>
      </c>
      <c r="E2879" s="123">
        <v>433</v>
      </c>
      <c r="F2879" s="123">
        <v>48</v>
      </c>
      <c r="G2879" s="123">
        <v>4260</v>
      </c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</row>
    <row r="2880" spans="1:31" ht="14.4">
      <c r="A2880" s="111">
        <v>45334</v>
      </c>
      <c r="B2880" s="13">
        <v>1180</v>
      </c>
      <c r="C2880" s="13">
        <v>1471</v>
      </c>
      <c r="D2880" s="123">
        <v>1222</v>
      </c>
      <c r="E2880" s="123">
        <v>441</v>
      </c>
      <c r="F2880" s="123">
        <v>49</v>
      </c>
      <c r="G2880" s="123">
        <v>4362</v>
      </c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</row>
    <row r="2881" spans="1:31" ht="14.4">
      <c r="A2881" s="111">
        <v>45335</v>
      </c>
      <c r="B2881" s="13">
        <v>1188</v>
      </c>
      <c r="C2881" s="13">
        <v>1487</v>
      </c>
      <c r="D2881" s="123">
        <v>1264</v>
      </c>
      <c r="E2881" s="123">
        <v>441</v>
      </c>
      <c r="F2881" s="123">
        <v>49</v>
      </c>
      <c r="G2881" s="123">
        <v>4428</v>
      </c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</row>
    <row r="2882" spans="1:31" ht="14.4">
      <c r="A2882" s="111">
        <v>45336</v>
      </c>
      <c r="B2882" s="13">
        <v>1189</v>
      </c>
      <c r="C2882" s="13">
        <v>1479</v>
      </c>
      <c r="D2882" s="123">
        <v>1274</v>
      </c>
      <c r="E2882" s="123">
        <v>443</v>
      </c>
      <c r="F2882" s="123">
        <v>49</v>
      </c>
      <c r="G2882" s="123">
        <v>4434</v>
      </c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</row>
    <row r="2883" spans="1:31" ht="14.4">
      <c r="A2883" s="111">
        <v>45337</v>
      </c>
      <c r="B2883" s="13">
        <v>1185</v>
      </c>
      <c r="C2883" s="13">
        <v>1489</v>
      </c>
      <c r="D2883" s="123">
        <v>1277</v>
      </c>
      <c r="E2883" s="123">
        <v>445</v>
      </c>
      <c r="F2883" s="123">
        <v>49</v>
      </c>
      <c r="G2883" s="123">
        <v>4445</v>
      </c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</row>
    <row r="2884" spans="1:31" ht="14.4">
      <c r="A2884" s="111">
        <v>45338</v>
      </c>
      <c r="B2884" s="13">
        <v>1196</v>
      </c>
      <c r="C2884" s="13">
        <v>1502</v>
      </c>
      <c r="D2884" s="123">
        <v>1277</v>
      </c>
      <c r="E2884" s="123">
        <v>449</v>
      </c>
      <c r="F2884" s="123">
        <v>49</v>
      </c>
      <c r="G2884" s="123">
        <v>4474</v>
      </c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  <c r="AE2884" s="8"/>
    </row>
    <row r="2885" spans="1:31" ht="14.4">
      <c r="A2885" s="111">
        <v>45339</v>
      </c>
      <c r="B2885" s="13">
        <v>1178</v>
      </c>
      <c r="C2885" s="13">
        <v>1507</v>
      </c>
      <c r="D2885" s="123">
        <v>1264</v>
      </c>
      <c r="E2885" s="123">
        <v>449</v>
      </c>
      <c r="F2885" s="123">
        <v>49</v>
      </c>
      <c r="G2885" s="123">
        <v>4447</v>
      </c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</row>
    <row r="2886" spans="1:31" ht="14.4">
      <c r="A2886" s="111">
        <v>45340</v>
      </c>
      <c r="B2886" s="13">
        <v>1112</v>
      </c>
      <c r="C2886" s="13">
        <v>1467</v>
      </c>
      <c r="D2886" s="123">
        <v>1201</v>
      </c>
      <c r="E2886" s="123">
        <v>438</v>
      </c>
      <c r="F2886" s="123">
        <v>47</v>
      </c>
      <c r="G2886" s="123">
        <v>4264</v>
      </c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</row>
    <row r="2887" spans="1:31" ht="14.4">
      <c r="A2887" s="111">
        <v>45341</v>
      </c>
      <c r="B2887" s="13">
        <v>1076</v>
      </c>
      <c r="C2887" s="13">
        <v>1490</v>
      </c>
      <c r="D2887" s="123">
        <v>1268</v>
      </c>
      <c r="E2887" s="123">
        <v>453</v>
      </c>
      <c r="F2887" s="123">
        <v>49</v>
      </c>
      <c r="G2887" s="123">
        <v>4337</v>
      </c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</row>
    <row r="2888" spans="1:31" ht="14.4">
      <c r="A2888" s="111">
        <v>45342</v>
      </c>
      <c r="B2888" s="13">
        <v>1101</v>
      </c>
      <c r="C2888" s="13">
        <v>1514</v>
      </c>
      <c r="D2888" s="123">
        <v>1300</v>
      </c>
      <c r="E2888" s="123">
        <v>460</v>
      </c>
      <c r="F2888" s="123">
        <v>49</v>
      </c>
      <c r="G2888" s="123">
        <v>4423</v>
      </c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</row>
    <row r="2889" spans="1:31" ht="14.4">
      <c r="A2889" s="111">
        <v>45343</v>
      </c>
      <c r="B2889" s="13">
        <v>1117</v>
      </c>
      <c r="C2889" s="13">
        <v>1504</v>
      </c>
      <c r="D2889" s="123">
        <v>1307</v>
      </c>
      <c r="E2889" s="123">
        <v>457</v>
      </c>
      <c r="F2889" s="123">
        <v>48</v>
      </c>
      <c r="G2889" s="123">
        <v>4434</v>
      </c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</row>
    <row r="2890" spans="1:31" ht="14.4">
      <c r="A2890" s="111">
        <v>45344</v>
      </c>
      <c r="B2890" s="13">
        <v>1151</v>
      </c>
      <c r="C2890" s="13">
        <v>1495</v>
      </c>
      <c r="D2890" s="123">
        <v>1318</v>
      </c>
      <c r="E2890" s="123">
        <v>457</v>
      </c>
      <c r="F2890" s="123">
        <v>48</v>
      </c>
      <c r="G2890" s="123">
        <v>4468</v>
      </c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</row>
    <row r="2891" spans="1:31" ht="14.4">
      <c r="A2891" s="111">
        <v>45345</v>
      </c>
      <c r="B2891" s="13">
        <v>1193</v>
      </c>
      <c r="C2891" s="13">
        <v>1492</v>
      </c>
      <c r="D2891" s="123">
        <v>1335</v>
      </c>
      <c r="E2891" s="123">
        <v>459</v>
      </c>
      <c r="F2891" s="123">
        <v>48</v>
      </c>
      <c r="G2891" s="123">
        <v>4527</v>
      </c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</row>
    <row r="2892" spans="1:31" ht="14.4">
      <c r="A2892" s="111">
        <v>45346</v>
      </c>
      <c r="B2892" s="13">
        <v>1187</v>
      </c>
      <c r="C2892" s="13">
        <v>1479</v>
      </c>
      <c r="D2892" s="123">
        <v>1328</v>
      </c>
      <c r="E2892" s="123">
        <v>459</v>
      </c>
      <c r="F2892" s="123">
        <v>49</v>
      </c>
      <c r="G2892" s="123">
        <v>4502</v>
      </c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</row>
    <row r="2893" spans="1:31" ht="14.4">
      <c r="A2893" s="111">
        <v>45347</v>
      </c>
      <c r="B2893" s="13">
        <v>1167</v>
      </c>
      <c r="C2893" s="13">
        <v>1435</v>
      </c>
      <c r="D2893" s="123">
        <v>1242</v>
      </c>
      <c r="E2893" s="123">
        <v>440</v>
      </c>
      <c r="F2893" s="123">
        <v>48</v>
      </c>
      <c r="G2893" s="123">
        <v>4331</v>
      </c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</row>
    <row r="2894" spans="1:31" ht="14.4">
      <c r="A2894" s="111">
        <v>45348</v>
      </c>
      <c r="B2894" s="13">
        <v>1178</v>
      </c>
      <c r="C2894" s="13">
        <v>1471</v>
      </c>
      <c r="D2894" s="123">
        <v>1287</v>
      </c>
      <c r="E2894" s="123">
        <v>450</v>
      </c>
      <c r="F2894" s="123">
        <v>51</v>
      </c>
      <c r="G2894" s="123">
        <v>4437</v>
      </c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</row>
    <row r="2895" spans="1:31" ht="14.4">
      <c r="A2895" s="111">
        <v>45349</v>
      </c>
      <c r="B2895" s="13">
        <v>1164</v>
      </c>
      <c r="C2895" s="13">
        <v>1464</v>
      </c>
      <c r="D2895" s="123">
        <v>1320</v>
      </c>
      <c r="E2895" s="123">
        <v>457</v>
      </c>
      <c r="F2895" s="123">
        <v>49</v>
      </c>
      <c r="G2895" s="123">
        <v>4455</v>
      </c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</row>
    <row r="2896" spans="1:31" ht="14.4">
      <c r="A2896" s="111">
        <v>45350</v>
      </c>
      <c r="B2896" s="13">
        <v>1159</v>
      </c>
      <c r="C2896" s="13">
        <v>1454</v>
      </c>
      <c r="D2896" s="123">
        <v>1327</v>
      </c>
      <c r="E2896" s="123">
        <v>459</v>
      </c>
      <c r="F2896" s="123">
        <v>50</v>
      </c>
      <c r="G2896" s="123">
        <v>4449</v>
      </c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</row>
    <row r="2897" spans="1:31" ht="14.4">
      <c r="A2897" s="111">
        <v>45351</v>
      </c>
      <c r="B2897" s="13">
        <v>1163</v>
      </c>
      <c r="C2897" s="13">
        <v>1495</v>
      </c>
      <c r="D2897" s="123">
        <v>1333</v>
      </c>
      <c r="E2897" s="123">
        <v>468</v>
      </c>
      <c r="F2897" s="123">
        <v>49</v>
      </c>
      <c r="G2897" s="123">
        <v>4508</v>
      </c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</row>
    <row r="2898" spans="1:31" ht="14.4">
      <c r="A2898" s="111">
        <v>45352</v>
      </c>
      <c r="B2898" s="13">
        <v>1122</v>
      </c>
      <c r="C2898" s="13">
        <v>1477</v>
      </c>
      <c r="D2898" s="123">
        <v>1339</v>
      </c>
      <c r="E2898" s="123">
        <v>463</v>
      </c>
      <c r="F2898" s="123">
        <v>49</v>
      </c>
      <c r="G2898" s="123">
        <v>4450</v>
      </c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</row>
    <row r="2899" spans="1:31" ht="14.4">
      <c r="A2899" s="111">
        <v>45353</v>
      </c>
      <c r="B2899" s="13">
        <v>958</v>
      </c>
      <c r="C2899" s="13">
        <v>1423</v>
      </c>
      <c r="D2899" s="123">
        <v>1331</v>
      </c>
      <c r="E2899" s="123">
        <v>475</v>
      </c>
      <c r="F2899" s="123">
        <v>50</v>
      </c>
      <c r="G2899" s="123">
        <v>4237</v>
      </c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</row>
    <row r="2900" spans="1:31" ht="14.4">
      <c r="A2900" s="111">
        <v>45354</v>
      </c>
      <c r="B2900" s="13">
        <v>948</v>
      </c>
      <c r="C2900" s="13">
        <v>1343</v>
      </c>
      <c r="D2900" s="123">
        <v>1269</v>
      </c>
      <c r="E2900" s="123">
        <v>451</v>
      </c>
      <c r="F2900" s="123">
        <v>47</v>
      </c>
      <c r="G2900" s="123">
        <v>4058</v>
      </c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</row>
    <row r="2901" spans="1:31" ht="14.4">
      <c r="A2901" s="111">
        <v>45355</v>
      </c>
      <c r="B2901" s="13">
        <v>1043</v>
      </c>
      <c r="C2901" s="13">
        <v>1390</v>
      </c>
      <c r="D2901" s="123">
        <v>1327</v>
      </c>
      <c r="E2901" s="123">
        <v>452</v>
      </c>
      <c r="F2901" s="123">
        <v>49</v>
      </c>
      <c r="G2901" s="123">
        <v>4262</v>
      </c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</row>
    <row r="2902" spans="1:31" ht="14.4">
      <c r="A2902" s="111">
        <v>45356</v>
      </c>
      <c r="B2902" s="13">
        <v>1089</v>
      </c>
      <c r="C2902" s="13">
        <v>1416</v>
      </c>
      <c r="D2902" s="123">
        <v>1359</v>
      </c>
      <c r="E2902" s="123">
        <v>466</v>
      </c>
      <c r="F2902" s="123">
        <v>48</v>
      </c>
      <c r="G2902" s="123">
        <v>4378</v>
      </c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</row>
    <row r="2903" spans="1:31" ht="14.4">
      <c r="A2903" s="111">
        <v>45357</v>
      </c>
      <c r="B2903" s="13">
        <v>1094</v>
      </c>
      <c r="C2903" s="13">
        <v>1424</v>
      </c>
      <c r="D2903" s="123">
        <v>1363</v>
      </c>
      <c r="E2903" s="123">
        <v>477</v>
      </c>
      <c r="F2903" s="123">
        <v>48</v>
      </c>
      <c r="G2903" s="123">
        <v>4406</v>
      </c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</row>
    <row r="2904" spans="1:31" ht="14.4">
      <c r="A2904" s="111">
        <v>45358</v>
      </c>
      <c r="B2904" s="13">
        <v>1096</v>
      </c>
      <c r="C2904" s="13">
        <v>1447</v>
      </c>
      <c r="D2904" s="123">
        <v>1374</v>
      </c>
      <c r="E2904" s="123">
        <v>490</v>
      </c>
      <c r="F2904" s="123">
        <v>48</v>
      </c>
      <c r="G2904" s="123">
        <v>4456</v>
      </c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  <c r="AD2904" s="8"/>
      <c r="AE2904" s="8"/>
    </row>
    <row r="2905" spans="1:31" ht="14.4">
      <c r="A2905" s="111">
        <v>45359</v>
      </c>
      <c r="B2905" s="13">
        <v>1099</v>
      </c>
      <c r="C2905" s="13">
        <v>1434</v>
      </c>
      <c r="D2905" s="123">
        <v>1374</v>
      </c>
      <c r="E2905" s="123">
        <v>490</v>
      </c>
      <c r="F2905" s="123">
        <v>50</v>
      </c>
      <c r="G2905" s="123">
        <v>4447</v>
      </c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</row>
    <row r="2906" spans="1:31" ht="14.4">
      <c r="A2906" s="111">
        <v>45360</v>
      </c>
      <c r="B2906" s="13">
        <v>1098</v>
      </c>
      <c r="C2906" s="13">
        <v>1449</v>
      </c>
      <c r="D2906" s="123">
        <v>1358</v>
      </c>
      <c r="E2906" s="123">
        <v>491</v>
      </c>
      <c r="F2906" s="123">
        <v>49</v>
      </c>
      <c r="G2906" s="123">
        <v>4445</v>
      </c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</row>
    <row r="2907" spans="1:31" ht="14.4">
      <c r="A2907" s="111">
        <v>45361</v>
      </c>
      <c r="B2907" s="13">
        <v>1061</v>
      </c>
      <c r="C2907" s="13">
        <v>1442</v>
      </c>
      <c r="D2907" s="123">
        <v>1297</v>
      </c>
      <c r="E2907" s="123">
        <v>490</v>
      </c>
      <c r="F2907" s="123">
        <v>46</v>
      </c>
      <c r="G2907" s="123">
        <v>4337</v>
      </c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  <c r="AD2907" s="8"/>
      <c r="AE2907" s="8"/>
    </row>
    <row r="2908" spans="1:31" ht="14.4">
      <c r="A2908" s="111">
        <v>45362</v>
      </c>
      <c r="B2908" s="13">
        <v>1102</v>
      </c>
      <c r="C2908" s="13">
        <v>1504</v>
      </c>
      <c r="D2908" s="123">
        <v>1363</v>
      </c>
      <c r="E2908" s="123">
        <v>498</v>
      </c>
      <c r="F2908" s="123">
        <v>48</v>
      </c>
      <c r="G2908" s="123">
        <v>4515</v>
      </c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</row>
    <row r="2909" spans="1:31" ht="14.4">
      <c r="A2909" s="111">
        <v>45363</v>
      </c>
      <c r="B2909" s="13">
        <v>1145</v>
      </c>
      <c r="C2909" s="13">
        <v>1529</v>
      </c>
      <c r="D2909" s="123">
        <v>1388</v>
      </c>
      <c r="E2909" s="123">
        <v>504</v>
      </c>
      <c r="F2909" s="123">
        <v>50</v>
      </c>
      <c r="G2909" s="123">
        <v>4615</v>
      </c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</row>
    <row r="2910" spans="1:31" ht="14.4">
      <c r="A2910" s="111">
        <v>45364</v>
      </c>
      <c r="B2910" s="13">
        <v>1135</v>
      </c>
      <c r="C2910" s="13">
        <v>1524</v>
      </c>
      <c r="D2910" s="123">
        <v>1401</v>
      </c>
      <c r="E2910" s="123">
        <v>524</v>
      </c>
      <c r="F2910" s="123">
        <v>50</v>
      </c>
      <c r="G2910" s="123">
        <v>4634</v>
      </c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</row>
    <row r="2911" spans="1:31" ht="14.4">
      <c r="A2911" s="111">
        <v>45365</v>
      </c>
      <c r="B2911" s="13">
        <v>1149</v>
      </c>
      <c r="C2911" s="13">
        <v>1534</v>
      </c>
      <c r="D2911" s="123">
        <v>1403</v>
      </c>
      <c r="E2911" s="123">
        <v>527</v>
      </c>
      <c r="F2911" s="123">
        <v>51</v>
      </c>
      <c r="G2911" s="123">
        <v>4663</v>
      </c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</row>
    <row r="2912" spans="1:31" ht="14.4">
      <c r="A2912" s="111">
        <v>45366</v>
      </c>
      <c r="B2912" s="13">
        <v>1183</v>
      </c>
      <c r="C2912" s="13">
        <v>1528</v>
      </c>
      <c r="D2912" s="123">
        <v>1404</v>
      </c>
      <c r="E2912" s="123">
        <v>529</v>
      </c>
      <c r="F2912" s="123">
        <v>50</v>
      </c>
      <c r="G2912" s="123">
        <v>4694</v>
      </c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</row>
    <row r="2913" spans="1:31" ht="14.4">
      <c r="A2913" s="111">
        <v>45367</v>
      </c>
      <c r="B2913" s="13">
        <v>1181</v>
      </c>
      <c r="C2913" s="13">
        <v>1515</v>
      </c>
      <c r="D2913" s="123">
        <v>1380</v>
      </c>
      <c r="E2913" s="123">
        <v>521</v>
      </c>
      <c r="F2913" s="123">
        <v>51</v>
      </c>
      <c r="G2913" s="123">
        <v>4648</v>
      </c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</row>
    <row r="2914" spans="1:31" ht="14.4">
      <c r="A2914" s="111">
        <v>45368</v>
      </c>
      <c r="B2914" s="13">
        <v>1161</v>
      </c>
      <c r="C2914" s="13">
        <v>1462</v>
      </c>
      <c r="D2914" s="123">
        <v>1286</v>
      </c>
      <c r="E2914" s="123">
        <v>488</v>
      </c>
      <c r="F2914" s="123">
        <v>49</v>
      </c>
      <c r="G2914" s="123">
        <v>4445</v>
      </c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</row>
    <row r="2915" spans="1:31" ht="14.4">
      <c r="A2915" s="111">
        <v>45369</v>
      </c>
      <c r="B2915" s="13">
        <v>1189</v>
      </c>
      <c r="C2915" s="13">
        <v>1491</v>
      </c>
      <c r="D2915" s="123">
        <v>1349</v>
      </c>
      <c r="E2915" s="123">
        <v>512</v>
      </c>
      <c r="F2915" s="123">
        <v>52</v>
      </c>
      <c r="G2915" s="123">
        <v>4593</v>
      </c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</row>
    <row r="2916" spans="1:31" ht="14.4">
      <c r="A2916" s="111">
        <v>45370</v>
      </c>
      <c r="B2916" s="13">
        <v>1201</v>
      </c>
      <c r="C2916" s="13">
        <v>1482</v>
      </c>
      <c r="D2916" s="123">
        <v>1357</v>
      </c>
      <c r="E2916" s="123">
        <v>504</v>
      </c>
      <c r="F2916" s="123">
        <v>52</v>
      </c>
      <c r="G2916" s="123">
        <v>4596</v>
      </c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</row>
    <row r="2917" spans="1:31" ht="14.4">
      <c r="A2917" s="111">
        <v>45371</v>
      </c>
      <c r="B2917" s="13">
        <v>1196</v>
      </c>
      <c r="C2917" s="13">
        <v>1467</v>
      </c>
      <c r="D2917" s="123">
        <v>1344</v>
      </c>
      <c r="E2917" s="123">
        <v>420</v>
      </c>
      <c r="F2917" s="123">
        <v>48</v>
      </c>
      <c r="G2917" s="123">
        <v>4475</v>
      </c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</row>
    <row r="2918" spans="1:31" ht="14.4">
      <c r="A2918" s="111">
        <v>45372</v>
      </c>
      <c r="B2918" s="13">
        <v>1155</v>
      </c>
      <c r="C2918" s="13">
        <v>1505</v>
      </c>
      <c r="D2918" s="123">
        <v>1343</v>
      </c>
      <c r="E2918" s="123">
        <v>432</v>
      </c>
      <c r="F2918" s="123">
        <v>49</v>
      </c>
      <c r="G2918" s="123">
        <v>4485</v>
      </c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</row>
    <row r="2919" spans="1:31" ht="14.4">
      <c r="A2919" s="111">
        <v>45373</v>
      </c>
      <c r="B2919" s="13">
        <v>1169</v>
      </c>
      <c r="C2919" s="13">
        <v>1523</v>
      </c>
      <c r="D2919" s="123">
        <v>1366</v>
      </c>
      <c r="E2919" s="123">
        <v>469</v>
      </c>
      <c r="F2919" s="123">
        <v>48</v>
      </c>
      <c r="G2919" s="123">
        <v>4575</v>
      </c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</row>
    <row r="2920" spans="1:31" ht="14.4">
      <c r="A2920" s="111">
        <v>45374</v>
      </c>
      <c r="B2920" s="13">
        <v>1170</v>
      </c>
      <c r="C2920" s="13">
        <v>1525</v>
      </c>
      <c r="D2920" s="123">
        <v>1358</v>
      </c>
      <c r="E2920" s="123">
        <v>484</v>
      </c>
      <c r="F2920" s="123">
        <v>48</v>
      </c>
      <c r="G2920" s="123">
        <v>4586</v>
      </c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</row>
    <row r="2921" spans="1:31" ht="14.4">
      <c r="A2921" s="111">
        <v>45375</v>
      </c>
      <c r="B2921" s="13">
        <v>1078</v>
      </c>
      <c r="C2921" s="13">
        <v>1465</v>
      </c>
      <c r="D2921" s="123">
        <v>1291</v>
      </c>
      <c r="E2921" s="123">
        <v>481</v>
      </c>
      <c r="F2921" s="123">
        <v>45</v>
      </c>
      <c r="G2921" s="123">
        <v>4360</v>
      </c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</row>
    <row r="2922" spans="1:31" ht="14.4">
      <c r="A2922" s="111">
        <v>45376</v>
      </c>
      <c r="B2922" s="13">
        <v>958</v>
      </c>
      <c r="C2922" s="13">
        <v>1303</v>
      </c>
      <c r="D2922" s="123">
        <v>1302</v>
      </c>
      <c r="E2922" s="123">
        <v>451</v>
      </c>
      <c r="F2922" s="123">
        <v>46</v>
      </c>
      <c r="G2922" s="123">
        <v>4059</v>
      </c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</row>
    <row r="2923" spans="1:31" ht="14.4">
      <c r="A2923" s="111">
        <v>45377</v>
      </c>
      <c r="B2923" s="13">
        <v>1040</v>
      </c>
      <c r="C2923" s="13">
        <v>1439</v>
      </c>
      <c r="D2923" s="123">
        <v>1342</v>
      </c>
      <c r="E2923" s="123">
        <v>454</v>
      </c>
      <c r="F2923" s="123">
        <v>41</v>
      </c>
      <c r="G2923" s="123">
        <v>4317</v>
      </c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</row>
    <row r="2924" spans="1:31" ht="14.4">
      <c r="A2924" s="111">
        <v>45378</v>
      </c>
      <c r="B2924" s="13">
        <v>1137</v>
      </c>
      <c r="C2924" s="13">
        <v>1544</v>
      </c>
      <c r="D2924" s="123">
        <v>1369</v>
      </c>
      <c r="E2924" s="123">
        <v>510</v>
      </c>
      <c r="F2924" s="123">
        <v>48</v>
      </c>
      <c r="G2924" s="123">
        <v>4609</v>
      </c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</row>
    <row r="2925" spans="1:31" ht="14.4">
      <c r="A2925" s="111">
        <v>45379</v>
      </c>
      <c r="B2925" s="13">
        <v>1185</v>
      </c>
      <c r="C2925" s="13">
        <v>1585</v>
      </c>
      <c r="D2925" s="123">
        <v>1385</v>
      </c>
      <c r="E2925" s="123">
        <v>543</v>
      </c>
      <c r="F2925" s="123">
        <v>50</v>
      </c>
      <c r="G2925" s="123">
        <v>4748</v>
      </c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</row>
    <row r="2926" spans="1:31" ht="14.4">
      <c r="A2926" s="111">
        <v>45380</v>
      </c>
      <c r="B2926" s="13">
        <v>1216</v>
      </c>
      <c r="C2926" s="13">
        <v>1580</v>
      </c>
      <c r="D2926" s="123">
        <v>1390</v>
      </c>
      <c r="E2926" s="123">
        <v>564</v>
      </c>
      <c r="F2926" s="123">
        <v>52</v>
      </c>
      <c r="G2926" s="123">
        <v>4803</v>
      </c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</row>
    <row r="2927" spans="1:31" ht="14.4">
      <c r="A2927" s="111">
        <v>45381</v>
      </c>
      <c r="B2927" s="13">
        <v>1170</v>
      </c>
      <c r="C2927" s="13">
        <v>1552</v>
      </c>
      <c r="D2927" s="123">
        <v>1378</v>
      </c>
      <c r="E2927" s="123">
        <v>582</v>
      </c>
      <c r="F2927" s="123">
        <v>53</v>
      </c>
      <c r="G2927" s="123">
        <v>4735</v>
      </c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</row>
    <row r="2928" spans="1:31" ht="14.4">
      <c r="A2928" s="111">
        <v>45382</v>
      </c>
      <c r="B2928" s="13">
        <v>1144</v>
      </c>
      <c r="C2928" s="13">
        <v>1495</v>
      </c>
      <c r="D2928" s="123">
        <v>1310</v>
      </c>
      <c r="E2928" s="123">
        <v>542</v>
      </c>
      <c r="F2928" s="123">
        <v>43</v>
      </c>
      <c r="G2928" s="123">
        <v>4534</v>
      </c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</row>
    <row r="2929" spans="1:31" ht="14.4">
      <c r="A2929" s="111">
        <v>45383</v>
      </c>
      <c r="B2929" s="13">
        <v>1127</v>
      </c>
      <c r="C2929" s="13">
        <v>1523</v>
      </c>
      <c r="D2929" s="123">
        <v>1369</v>
      </c>
      <c r="E2929" s="123">
        <v>560</v>
      </c>
      <c r="F2929" s="123">
        <v>43</v>
      </c>
      <c r="G2929" s="123">
        <v>4622</v>
      </c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</row>
    <row r="2930" spans="1:31" ht="14.4">
      <c r="A2930" s="111">
        <v>45384</v>
      </c>
      <c r="B2930" s="13">
        <v>1148</v>
      </c>
      <c r="C2930" s="13">
        <v>1555</v>
      </c>
      <c r="D2930" s="123">
        <v>1397</v>
      </c>
      <c r="E2930" s="123">
        <v>574</v>
      </c>
      <c r="F2930" s="123">
        <v>49</v>
      </c>
      <c r="G2930" s="123">
        <v>4722</v>
      </c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</row>
    <row r="2931" spans="1:31" ht="14.4">
      <c r="A2931" s="111">
        <v>45385</v>
      </c>
      <c r="B2931" s="13">
        <v>1184</v>
      </c>
      <c r="C2931" s="13">
        <v>1572</v>
      </c>
      <c r="D2931" s="123">
        <v>1406</v>
      </c>
      <c r="E2931" s="123">
        <v>588</v>
      </c>
      <c r="F2931" s="123">
        <v>51</v>
      </c>
      <c r="G2931" s="123">
        <v>4801</v>
      </c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</row>
    <row r="2932" spans="1:31" ht="14.4">
      <c r="A2932" s="111">
        <v>45386</v>
      </c>
      <c r="B2932" s="13">
        <v>1206</v>
      </c>
      <c r="C2932" s="13">
        <v>1588</v>
      </c>
      <c r="D2932" s="123">
        <v>1409</v>
      </c>
      <c r="E2932" s="123">
        <v>609</v>
      </c>
      <c r="F2932" s="123">
        <v>52</v>
      </c>
      <c r="G2932" s="123">
        <v>4864</v>
      </c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</row>
    <row r="2933" spans="1:31" ht="14.4">
      <c r="A2933" s="111">
        <v>45387</v>
      </c>
      <c r="B2933" s="13">
        <v>1226</v>
      </c>
      <c r="C2933" s="13">
        <v>1588</v>
      </c>
      <c r="D2933" s="123">
        <v>1416</v>
      </c>
      <c r="E2933" s="123">
        <v>624</v>
      </c>
      <c r="F2933" s="123">
        <v>56</v>
      </c>
      <c r="G2933" s="123">
        <v>4910</v>
      </c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</row>
    <row r="2934" spans="1:31" ht="14.4">
      <c r="A2934" s="111">
        <v>45388</v>
      </c>
      <c r="B2934" s="13">
        <v>1210</v>
      </c>
      <c r="C2934" s="13">
        <v>1587</v>
      </c>
      <c r="D2934" s="123">
        <v>1402</v>
      </c>
      <c r="E2934" s="123">
        <v>629</v>
      </c>
      <c r="F2934" s="123">
        <v>54</v>
      </c>
      <c r="G2934" s="123">
        <v>4883</v>
      </c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</row>
    <row r="2935" spans="1:31" ht="14.4">
      <c r="A2935" s="111">
        <v>45389</v>
      </c>
      <c r="B2935" s="13">
        <v>1153</v>
      </c>
      <c r="C2935" s="13">
        <v>1529</v>
      </c>
      <c r="D2935" s="123">
        <v>1343</v>
      </c>
      <c r="E2935" s="123">
        <v>574</v>
      </c>
      <c r="F2935" s="123">
        <v>51</v>
      </c>
      <c r="G2935" s="123">
        <v>4649</v>
      </c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</row>
    <row r="2936" spans="1:31" ht="14.4">
      <c r="A2936" s="111">
        <v>45390</v>
      </c>
      <c r="B2936" s="13">
        <v>1191</v>
      </c>
      <c r="C2936" s="13">
        <v>1549</v>
      </c>
      <c r="D2936" s="123">
        <v>1375</v>
      </c>
      <c r="E2936" s="123">
        <v>546</v>
      </c>
      <c r="F2936" s="123">
        <v>56</v>
      </c>
      <c r="G2936" s="123">
        <v>4717</v>
      </c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</row>
    <row r="2937" spans="1:31" ht="14.4">
      <c r="A2937" s="111">
        <v>45391</v>
      </c>
      <c r="B2937" s="13">
        <v>1230</v>
      </c>
      <c r="C2937" s="13">
        <v>1525</v>
      </c>
      <c r="D2937" s="123">
        <v>1342</v>
      </c>
      <c r="E2937" s="123">
        <v>552</v>
      </c>
      <c r="F2937" s="123">
        <v>56</v>
      </c>
      <c r="G2937" s="123">
        <v>4705</v>
      </c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</row>
    <row r="2938" spans="1:31" ht="14.4">
      <c r="A2938" s="111">
        <v>45392</v>
      </c>
      <c r="B2938" s="13">
        <v>1222</v>
      </c>
      <c r="C2938" s="13">
        <v>1523</v>
      </c>
      <c r="D2938" s="123">
        <v>1345</v>
      </c>
      <c r="E2938" s="123">
        <v>574</v>
      </c>
      <c r="F2938" s="123">
        <v>57</v>
      </c>
      <c r="G2938" s="123">
        <v>4721</v>
      </c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</row>
    <row r="2939" spans="1:31" ht="14.4">
      <c r="A2939" s="111">
        <v>45393</v>
      </c>
      <c r="B2939" s="13">
        <v>1216</v>
      </c>
      <c r="C2939" s="13">
        <v>1493</v>
      </c>
      <c r="D2939" s="123">
        <v>1346</v>
      </c>
      <c r="E2939" s="123">
        <v>540</v>
      </c>
      <c r="F2939" s="123">
        <v>56</v>
      </c>
      <c r="G2939" s="123">
        <v>4650</v>
      </c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</row>
    <row r="2940" spans="1:31" ht="14.4">
      <c r="A2940" s="111">
        <v>45394</v>
      </c>
      <c r="B2940" s="13">
        <v>1235</v>
      </c>
      <c r="C2940" s="13">
        <v>1483</v>
      </c>
      <c r="D2940" s="123">
        <v>1335</v>
      </c>
      <c r="E2940" s="123">
        <v>540</v>
      </c>
      <c r="F2940" s="123">
        <v>58</v>
      </c>
      <c r="G2940" s="123">
        <v>4651</v>
      </c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</row>
    <row r="2941" spans="1:31" ht="14.4">
      <c r="A2941" s="111">
        <v>45395</v>
      </c>
      <c r="B2941" s="13">
        <v>1209</v>
      </c>
      <c r="C2941" s="13">
        <v>1463</v>
      </c>
      <c r="D2941" s="123">
        <v>1281</v>
      </c>
      <c r="E2941" s="123">
        <v>567</v>
      </c>
      <c r="F2941" s="123">
        <v>57</v>
      </c>
      <c r="G2941" s="123">
        <v>4577</v>
      </c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</row>
    <row r="2942" spans="1:31" ht="14.4">
      <c r="A2942" s="111">
        <v>45396</v>
      </c>
      <c r="B2942" s="13">
        <v>1130</v>
      </c>
      <c r="C2942" s="13">
        <v>1458</v>
      </c>
      <c r="D2942" s="123">
        <v>1225</v>
      </c>
      <c r="E2942" s="123">
        <v>572</v>
      </c>
      <c r="F2942" s="123">
        <v>55</v>
      </c>
      <c r="G2942" s="123">
        <v>4440</v>
      </c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</row>
    <row r="2943" spans="1:31" ht="14.4">
      <c r="A2943" s="111">
        <v>45397</v>
      </c>
      <c r="B2943" s="13">
        <v>1217</v>
      </c>
      <c r="C2943" s="13">
        <v>1554</v>
      </c>
      <c r="D2943" s="123">
        <v>1310</v>
      </c>
      <c r="E2943" s="123">
        <v>612</v>
      </c>
      <c r="F2943" s="123">
        <v>58</v>
      </c>
      <c r="G2943" s="123">
        <v>4750</v>
      </c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</row>
    <row r="2944" spans="1:31" ht="14.4">
      <c r="A2944" s="111">
        <v>45398</v>
      </c>
      <c r="B2944" s="13">
        <v>1238</v>
      </c>
      <c r="C2944" s="13">
        <v>1587</v>
      </c>
      <c r="D2944" s="123">
        <v>1352</v>
      </c>
      <c r="E2944" s="123">
        <v>630</v>
      </c>
      <c r="F2944" s="123">
        <v>54</v>
      </c>
      <c r="G2944" s="123">
        <v>4860</v>
      </c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</row>
    <row r="2945" spans="1:31" ht="14.4">
      <c r="A2945" s="111">
        <v>45399</v>
      </c>
      <c r="B2945" s="13">
        <v>1213</v>
      </c>
      <c r="C2945" s="13">
        <v>1599</v>
      </c>
      <c r="D2945" s="123">
        <v>1375</v>
      </c>
      <c r="E2945" s="123">
        <v>618</v>
      </c>
      <c r="F2945" s="123">
        <v>50</v>
      </c>
      <c r="G2945" s="123">
        <v>4854</v>
      </c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</row>
    <row r="2946" spans="1:31" ht="14.4">
      <c r="A2946" s="111">
        <v>45400</v>
      </c>
      <c r="B2946" s="13">
        <v>1241</v>
      </c>
      <c r="C2946" s="13">
        <v>1615</v>
      </c>
      <c r="D2946" s="123">
        <v>1368</v>
      </c>
      <c r="E2946" s="123">
        <v>631</v>
      </c>
      <c r="F2946" s="123">
        <v>51</v>
      </c>
      <c r="G2946" s="123">
        <v>4907</v>
      </c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</row>
    <row r="2947" spans="1:31" ht="14.4">
      <c r="A2947" s="111">
        <v>45401</v>
      </c>
      <c r="B2947" s="13">
        <v>1261</v>
      </c>
      <c r="C2947" s="13">
        <v>1628</v>
      </c>
      <c r="D2947" s="123">
        <v>1288</v>
      </c>
      <c r="E2947" s="123">
        <v>635</v>
      </c>
      <c r="F2947" s="123">
        <v>51</v>
      </c>
      <c r="G2947" s="123">
        <v>4864</v>
      </c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  <c r="AE2947" s="8"/>
    </row>
    <row r="2948" spans="1:31" ht="14.4">
      <c r="A2948" s="111">
        <v>45402</v>
      </c>
      <c r="B2948" s="13">
        <v>1284</v>
      </c>
      <c r="C2948" s="13">
        <v>1596</v>
      </c>
      <c r="D2948" s="123">
        <v>1279</v>
      </c>
      <c r="E2948" s="123">
        <v>637</v>
      </c>
      <c r="F2948" s="123">
        <v>48</v>
      </c>
      <c r="G2948" s="123">
        <v>4844</v>
      </c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</row>
    <row r="2949" spans="1:31" ht="14.4">
      <c r="A2949" s="111">
        <v>45403</v>
      </c>
      <c r="B2949" s="13">
        <v>1237</v>
      </c>
      <c r="C2949" s="13">
        <v>1534</v>
      </c>
      <c r="D2949" s="123">
        <v>1236</v>
      </c>
      <c r="E2949" s="123">
        <v>622</v>
      </c>
      <c r="F2949" s="123">
        <v>50</v>
      </c>
      <c r="G2949" s="123">
        <v>4679</v>
      </c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  <c r="AE2949" s="8"/>
    </row>
    <row r="2950" spans="1:31" ht="14.4">
      <c r="A2950" s="111">
        <v>45404</v>
      </c>
      <c r="B2950" s="13">
        <v>1299</v>
      </c>
      <c r="C2950" s="13">
        <v>1545</v>
      </c>
      <c r="D2950" s="123">
        <v>1298</v>
      </c>
      <c r="E2950" s="123">
        <v>629</v>
      </c>
      <c r="F2950" s="123">
        <v>55</v>
      </c>
      <c r="G2950" s="123">
        <v>4826</v>
      </c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</row>
    <row r="2951" spans="1:31" ht="14.4">
      <c r="A2951" s="111">
        <v>45405</v>
      </c>
      <c r="B2951" s="13">
        <v>1285</v>
      </c>
      <c r="C2951" s="13">
        <v>1555</v>
      </c>
      <c r="D2951" s="123">
        <v>1322</v>
      </c>
      <c r="E2951" s="123">
        <v>623</v>
      </c>
      <c r="F2951" s="123">
        <v>58</v>
      </c>
      <c r="G2951" s="123">
        <v>4843</v>
      </c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</row>
    <row r="2952" spans="1:31" ht="14.4">
      <c r="A2952" s="111">
        <v>45406</v>
      </c>
      <c r="B2952" s="13">
        <v>1303</v>
      </c>
      <c r="C2952" s="13">
        <v>1559</v>
      </c>
      <c r="D2952" s="123">
        <v>1336</v>
      </c>
      <c r="E2952" s="123">
        <v>624</v>
      </c>
      <c r="F2952" s="123">
        <v>57</v>
      </c>
      <c r="G2952" s="123">
        <v>4879</v>
      </c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</row>
    <row r="2953" spans="1:31" ht="14.4">
      <c r="A2953" s="111">
        <v>45407</v>
      </c>
      <c r="B2953" s="13">
        <v>1347</v>
      </c>
      <c r="C2953" s="13">
        <v>1602</v>
      </c>
      <c r="D2953" s="123">
        <v>1355</v>
      </c>
      <c r="E2953" s="123">
        <v>630</v>
      </c>
      <c r="F2953" s="123">
        <v>57</v>
      </c>
      <c r="G2953" s="123">
        <v>4991</v>
      </c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</row>
    <row r="2954" spans="1:31" ht="14.4">
      <c r="A2954" s="111">
        <v>45408</v>
      </c>
      <c r="B2954" s="13">
        <v>1346</v>
      </c>
      <c r="C2954" s="13">
        <v>1593</v>
      </c>
      <c r="D2954" s="123">
        <v>1343</v>
      </c>
      <c r="E2954" s="123">
        <v>656</v>
      </c>
      <c r="F2954" s="123">
        <v>57</v>
      </c>
      <c r="G2954" s="123">
        <v>4995</v>
      </c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</row>
    <row r="2955" spans="1:31" ht="14.4">
      <c r="A2955" s="111">
        <v>45409</v>
      </c>
      <c r="B2955" s="13">
        <v>1352</v>
      </c>
      <c r="C2955" s="13">
        <v>1602</v>
      </c>
      <c r="D2955" s="123">
        <v>1354</v>
      </c>
      <c r="E2955" s="123">
        <v>652</v>
      </c>
      <c r="F2955" s="123">
        <v>56</v>
      </c>
      <c r="G2955" s="123">
        <v>5016</v>
      </c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</row>
    <row r="2956" spans="1:31" ht="14.4">
      <c r="A2956" s="111">
        <v>45410</v>
      </c>
      <c r="B2956" s="13">
        <v>1332</v>
      </c>
      <c r="C2956" s="13">
        <v>1553</v>
      </c>
      <c r="D2956" s="123">
        <v>1301</v>
      </c>
      <c r="E2956" s="123">
        <v>638</v>
      </c>
      <c r="F2956" s="123">
        <v>50</v>
      </c>
      <c r="G2956" s="123">
        <v>4874</v>
      </c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</row>
    <row r="2957" spans="1:31" ht="14.4">
      <c r="A2957" s="111">
        <v>45411</v>
      </c>
      <c r="B2957" s="13">
        <v>1364</v>
      </c>
      <c r="C2957" s="13">
        <v>1613</v>
      </c>
      <c r="D2957" s="123">
        <v>1369</v>
      </c>
      <c r="E2957" s="123">
        <v>653</v>
      </c>
      <c r="F2957" s="123">
        <v>52</v>
      </c>
      <c r="G2957" s="123">
        <v>5051</v>
      </c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  <c r="AE2957" s="8"/>
    </row>
    <row r="2958" spans="1:31" ht="14.4">
      <c r="A2958" s="111">
        <v>45412</v>
      </c>
      <c r="B2958" s="13">
        <v>1357</v>
      </c>
      <c r="C2958" s="13">
        <v>1635</v>
      </c>
      <c r="D2958" s="123">
        <v>1393</v>
      </c>
      <c r="E2958" s="123">
        <v>667</v>
      </c>
      <c r="F2958" s="123">
        <v>56</v>
      </c>
      <c r="G2958" s="123">
        <v>5108</v>
      </c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</row>
    <row r="2959" spans="1:31" ht="14.4">
      <c r="A2959" s="111">
        <v>45413</v>
      </c>
      <c r="B2959" s="13">
        <v>1322</v>
      </c>
      <c r="C2959" s="13">
        <v>1511</v>
      </c>
      <c r="D2959" s="123">
        <v>1310</v>
      </c>
      <c r="E2959" s="123">
        <v>651</v>
      </c>
      <c r="F2959" s="123">
        <v>55</v>
      </c>
      <c r="G2959" s="123">
        <v>4848</v>
      </c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</row>
    <row r="2960" spans="1:31" ht="14.4">
      <c r="A2960" s="111">
        <v>45414</v>
      </c>
      <c r="B2960" s="13">
        <v>1330</v>
      </c>
      <c r="C2960" s="13">
        <v>1570</v>
      </c>
      <c r="D2960" s="123">
        <v>1377</v>
      </c>
      <c r="E2960" s="123">
        <v>643</v>
      </c>
      <c r="F2960" s="123">
        <v>54</v>
      </c>
      <c r="G2960" s="123">
        <v>4974</v>
      </c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</row>
    <row r="2961" spans="1:31" ht="14.4">
      <c r="A2961" s="111">
        <v>45415</v>
      </c>
      <c r="B2961" s="13">
        <v>1373</v>
      </c>
      <c r="C2961" s="13">
        <v>1596</v>
      </c>
      <c r="D2961" s="123">
        <v>1378</v>
      </c>
      <c r="E2961" s="123">
        <v>643</v>
      </c>
      <c r="F2961" s="123">
        <v>56</v>
      </c>
      <c r="G2961" s="123">
        <v>5045</v>
      </c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</row>
    <row r="2962" spans="1:31" ht="14.4">
      <c r="A2962" s="111">
        <v>45416</v>
      </c>
      <c r="B2962" s="13">
        <v>1424</v>
      </c>
      <c r="C2962" s="13">
        <v>1609</v>
      </c>
      <c r="D2962" s="123">
        <v>1364</v>
      </c>
      <c r="E2962" s="123">
        <v>657</v>
      </c>
      <c r="F2962" s="123">
        <v>58</v>
      </c>
      <c r="G2962" s="123">
        <v>5112</v>
      </c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</row>
    <row r="2963" spans="1:31" ht="14.4">
      <c r="A2963" s="111">
        <v>45417</v>
      </c>
      <c r="B2963" s="13">
        <v>1407</v>
      </c>
      <c r="C2963" s="13">
        <v>1587</v>
      </c>
      <c r="D2963" s="123">
        <v>1294</v>
      </c>
      <c r="E2963" s="123">
        <v>637</v>
      </c>
      <c r="F2963" s="123">
        <v>44</v>
      </c>
      <c r="G2963" s="123">
        <v>4969</v>
      </c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</row>
    <row r="2964" spans="1:31" ht="14.4">
      <c r="A2964" s="111">
        <v>45418</v>
      </c>
      <c r="B2964" s="13">
        <v>1503</v>
      </c>
      <c r="C2964" s="13">
        <v>1648</v>
      </c>
      <c r="D2964" s="123">
        <v>1348</v>
      </c>
      <c r="E2964" s="123">
        <v>590</v>
      </c>
      <c r="F2964" s="123">
        <v>41</v>
      </c>
      <c r="G2964" s="123">
        <v>5130</v>
      </c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</row>
    <row r="2965" spans="1:31" ht="14.4">
      <c r="A2965" s="111">
        <v>45419</v>
      </c>
      <c r="B2965" s="13">
        <v>1538</v>
      </c>
      <c r="C2965" s="13">
        <v>1585</v>
      </c>
      <c r="D2965" s="123">
        <v>1254</v>
      </c>
      <c r="E2965" s="123">
        <v>520</v>
      </c>
      <c r="F2965" s="123">
        <v>44</v>
      </c>
      <c r="G2965" s="123">
        <v>4941</v>
      </c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</row>
    <row r="2966" spans="1:31" ht="14.4">
      <c r="A2966" s="111">
        <v>45420</v>
      </c>
      <c r="B2966" s="13">
        <v>1533</v>
      </c>
      <c r="C2966" s="13">
        <v>1592</v>
      </c>
      <c r="D2966" s="123">
        <v>1208</v>
      </c>
      <c r="E2966" s="123">
        <v>516</v>
      </c>
      <c r="F2966" s="123">
        <v>51</v>
      </c>
      <c r="G2966" s="123">
        <v>4900</v>
      </c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</row>
    <row r="2967" spans="1:31" ht="14.4">
      <c r="A2967" s="111">
        <v>45421</v>
      </c>
      <c r="B2967" s="13">
        <v>1562</v>
      </c>
      <c r="C2967" s="13">
        <v>1590</v>
      </c>
      <c r="D2967" s="123">
        <v>1232</v>
      </c>
      <c r="E2967" s="123">
        <v>500</v>
      </c>
      <c r="F2967" s="123">
        <v>51</v>
      </c>
      <c r="G2967" s="123">
        <v>4935</v>
      </c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</row>
    <row r="2968" spans="1:31" ht="14.4">
      <c r="A2968" s="111">
        <v>45422</v>
      </c>
      <c r="B2968" s="13">
        <v>1532</v>
      </c>
      <c r="C2968" s="13">
        <v>1573</v>
      </c>
      <c r="D2968" s="123">
        <v>1227</v>
      </c>
      <c r="E2968" s="123">
        <v>516</v>
      </c>
      <c r="F2968" s="123">
        <v>52</v>
      </c>
      <c r="G2968" s="123">
        <v>4900</v>
      </c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</row>
    <row r="2969" spans="1:31" ht="14.4">
      <c r="A2969" s="111">
        <v>45423</v>
      </c>
      <c r="B2969" s="13">
        <v>1397</v>
      </c>
      <c r="C2969" s="13">
        <v>1565</v>
      </c>
      <c r="D2969" s="123">
        <v>1201</v>
      </c>
      <c r="E2969" s="123">
        <v>532</v>
      </c>
      <c r="F2969" s="123">
        <v>55</v>
      </c>
      <c r="G2969" s="123">
        <v>4749</v>
      </c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</row>
    <row r="2970" spans="1:31" ht="14.4">
      <c r="A2970" s="111">
        <v>45424</v>
      </c>
      <c r="B2970" s="13">
        <v>1454</v>
      </c>
      <c r="C2970" s="13">
        <v>1499</v>
      </c>
      <c r="D2970" s="123">
        <v>1118</v>
      </c>
      <c r="E2970" s="123">
        <v>530</v>
      </c>
      <c r="F2970" s="123">
        <v>57</v>
      </c>
      <c r="G2970" s="123">
        <v>4659</v>
      </c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</row>
    <row r="2971" spans="1:31" ht="14.4">
      <c r="A2971" s="111">
        <v>45425</v>
      </c>
      <c r="B2971" s="13">
        <v>1550</v>
      </c>
      <c r="C2971" s="13">
        <v>1484</v>
      </c>
      <c r="D2971" s="123">
        <v>1104</v>
      </c>
      <c r="E2971" s="123">
        <v>577</v>
      </c>
      <c r="F2971" s="123">
        <v>61</v>
      </c>
      <c r="G2971" s="123">
        <v>4776</v>
      </c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</row>
    <row r="2972" spans="1:31" ht="14.4">
      <c r="A2972" s="111">
        <v>45426</v>
      </c>
      <c r="B2972" s="13">
        <v>1567</v>
      </c>
      <c r="C2972" s="13">
        <v>1462</v>
      </c>
      <c r="D2972" s="123">
        <v>1146</v>
      </c>
      <c r="E2972" s="123">
        <v>607</v>
      </c>
      <c r="F2972" s="123">
        <v>66</v>
      </c>
      <c r="G2972" s="123">
        <v>4848</v>
      </c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</row>
    <row r="2973" spans="1:31" ht="14.4">
      <c r="A2973" s="111">
        <v>45427</v>
      </c>
      <c r="B2973" s="13">
        <v>1596</v>
      </c>
      <c r="C2973" s="13">
        <v>1520</v>
      </c>
      <c r="D2973" s="123">
        <v>1149</v>
      </c>
      <c r="E2973" s="123">
        <v>628</v>
      </c>
      <c r="F2973" s="123">
        <v>68</v>
      </c>
      <c r="G2973" s="123">
        <v>4961</v>
      </c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</row>
    <row r="2974" spans="1:31" ht="14.4">
      <c r="A2974" s="111">
        <v>45428</v>
      </c>
      <c r="B2974" s="13">
        <v>1645</v>
      </c>
      <c r="C2974" s="13">
        <v>1545</v>
      </c>
      <c r="D2974" s="123">
        <v>1117</v>
      </c>
      <c r="E2974" s="123">
        <v>639</v>
      </c>
      <c r="F2974" s="123">
        <v>69</v>
      </c>
      <c r="G2974" s="123">
        <v>5016</v>
      </c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</row>
    <row r="2975" spans="1:31" ht="14.4">
      <c r="A2975" s="111">
        <v>45429</v>
      </c>
      <c r="B2975" s="13">
        <v>1691</v>
      </c>
      <c r="C2975" s="13">
        <v>1563</v>
      </c>
      <c r="D2975" s="123">
        <v>1078</v>
      </c>
      <c r="E2975" s="123">
        <v>654</v>
      </c>
      <c r="F2975" s="123">
        <v>65</v>
      </c>
      <c r="G2975" s="123">
        <v>5050</v>
      </c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</row>
    <row r="2976" spans="1:31" ht="14.4">
      <c r="A2976" s="111">
        <v>45430</v>
      </c>
      <c r="B2976" s="13">
        <v>1724</v>
      </c>
      <c r="C2976" s="13">
        <v>1587</v>
      </c>
      <c r="D2976" s="123">
        <v>1069</v>
      </c>
      <c r="E2976" s="123">
        <v>646</v>
      </c>
      <c r="F2976" s="123">
        <v>58</v>
      </c>
      <c r="G2976" s="123">
        <v>5085</v>
      </c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</row>
    <row r="2977" spans="1:31" ht="14.4">
      <c r="A2977" s="111">
        <v>45431</v>
      </c>
      <c r="B2977" s="13">
        <v>1691</v>
      </c>
      <c r="C2977" s="13">
        <v>1533</v>
      </c>
      <c r="D2977" s="123">
        <v>969</v>
      </c>
      <c r="E2977" s="123">
        <v>615</v>
      </c>
      <c r="F2977" s="123">
        <v>56</v>
      </c>
      <c r="G2977" s="123">
        <v>4864</v>
      </c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  <c r="AE2977" s="8"/>
    </row>
    <row r="2978" spans="1:31" ht="14.4">
      <c r="A2978" s="111">
        <v>45432</v>
      </c>
      <c r="B2978" s="13">
        <v>1756</v>
      </c>
      <c r="C2978" s="13">
        <v>1575</v>
      </c>
      <c r="D2978" s="123">
        <v>1022</v>
      </c>
      <c r="E2978" s="123">
        <v>583</v>
      </c>
      <c r="F2978" s="123">
        <v>59</v>
      </c>
      <c r="G2978" s="123">
        <v>4995</v>
      </c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  <c r="AE2978" s="8"/>
    </row>
    <row r="2979" spans="1:31" ht="14.4">
      <c r="A2979" s="111">
        <v>45433</v>
      </c>
      <c r="B2979" s="13">
        <v>1763</v>
      </c>
      <c r="C2979" s="13">
        <v>1611</v>
      </c>
      <c r="D2979" s="123">
        <v>1048</v>
      </c>
      <c r="E2979" s="123">
        <v>589</v>
      </c>
      <c r="F2979" s="123">
        <v>64</v>
      </c>
      <c r="G2979" s="123">
        <v>5075</v>
      </c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</row>
    <row r="2980" spans="1:31" ht="14.4">
      <c r="A2980" s="111">
        <v>45434</v>
      </c>
      <c r="B2980" s="13">
        <v>1817</v>
      </c>
      <c r="C2980" s="13">
        <v>1622</v>
      </c>
      <c r="D2980" s="123">
        <v>1072</v>
      </c>
      <c r="E2980" s="123">
        <v>592</v>
      </c>
      <c r="F2980" s="123">
        <v>65</v>
      </c>
      <c r="G2980" s="123">
        <v>5168</v>
      </c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</row>
    <row r="2981" spans="1:31" ht="14.4">
      <c r="A2981" s="111">
        <v>45435</v>
      </c>
      <c r="B2981" s="13">
        <v>1805</v>
      </c>
      <c r="C2981" s="13">
        <v>1620</v>
      </c>
      <c r="D2981" s="123">
        <v>1081</v>
      </c>
      <c r="E2981" s="123">
        <v>606</v>
      </c>
      <c r="F2981" s="123">
        <v>68</v>
      </c>
      <c r="G2981" s="123">
        <v>5181</v>
      </c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</row>
    <row r="2982" spans="1:31" ht="14.4">
      <c r="A2982" s="111">
        <v>45436</v>
      </c>
      <c r="B2982" s="13">
        <v>1822</v>
      </c>
      <c r="C2982" s="13">
        <v>1625</v>
      </c>
      <c r="D2982" s="123">
        <v>1097</v>
      </c>
      <c r="E2982" s="123">
        <v>657</v>
      </c>
      <c r="F2982" s="123">
        <v>69</v>
      </c>
      <c r="G2982" s="123">
        <v>5269</v>
      </c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</row>
    <row r="2983" spans="1:31" ht="14.4">
      <c r="A2983" s="111">
        <v>45437</v>
      </c>
      <c r="B2983" s="13">
        <v>1804</v>
      </c>
      <c r="C2983" s="13">
        <v>1621</v>
      </c>
      <c r="D2983" s="123">
        <v>1051</v>
      </c>
      <c r="E2983" s="123">
        <v>667</v>
      </c>
      <c r="F2983" s="123">
        <v>71</v>
      </c>
      <c r="G2983" s="123">
        <v>5215</v>
      </c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</row>
    <row r="2984" spans="1:31" ht="14.4">
      <c r="A2984" s="111">
        <v>45438</v>
      </c>
      <c r="B2984" s="13">
        <v>1780</v>
      </c>
      <c r="C2984" s="13">
        <v>1557</v>
      </c>
      <c r="D2984" s="123">
        <v>974</v>
      </c>
      <c r="E2984" s="123">
        <v>601</v>
      </c>
      <c r="F2984" s="123">
        <v>67</v>
      </c>
      <c r="G2984" s="123">
        <v>4979</v>
      </c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</row>
    <row r="2985" spans="1:31" ht="14.4">
      <c r="A2985" s="111">
        <v>45439</v>
      </c>
      <c r="B2985" s="13">
        <v>1869</v>
      </c>
      <c r="C2985" s="13">
        <v>1590</v>
      </c>
      <c r="D2985" s="123">
        <v>1073</v>
      </c>
      <c r="E2985" s="123">
        <v>540</v>
      </c>
      <c r="F2985" s="123">
        <v>48</v>
      </c>
      <c r="G2985" s="123">
        <v>5121</v>
      </c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</row>
    <row r="2986" spans="1:31" ht="14.4">
      <c r="A2986" s="111">
        <v>45440</v>
      </c>
      <c r="B2986" s="13">
        <v>1872</v>
      </c>
      <c r="C2986" s="13">
        <v>1586</v>
      </c>
      <c r="D2986" s="123">
        <v>1144</v>
      </c>
      <c r="E2986" s="123">
        <v>625</v>
      </c>
      <c r="F2986" s="123">
        <v>32</v>
      </c>
      <c r="G2986" s="123">
        <v>5259</v>
      </c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</row>
    <row r="2987" spans="1:31" ht="14.4">
      <c r="A2987" s="111">
        <v>45441</v>
      </c>
      <c r="B2987" s="13">
        <v>1890</v>
      </c>
      <c r="C2987" s="13">
        <v>1619</v>
      </c>
      <c r="D2987" s="123">
        <v>1183</v>
      </c>
      <c r="E2987" s="123">
        <v>670</v>
      </c>
      <c r="F2987" s="123">
        <v>46</v>
      </c>
      <c r="G2987" s="123">
        <v>5408</v>
      </c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</row>
    <row r="2988" spans="1:31" ht="14.4">
      <c r="A2988" s="111">
        <v>45442</v>
      </c>
      <c r="B2988" s="13">
        <v>1877</v>
      </c>
      <c r="C2988" s="13">
        <v>1645</v>
      </c>
      <c r="D2988" s="123">
        <v>1232</v>
      </c>
      <c r="E2988" s="123">
        <v>664</v>
      </c>
      <c r="F2988" s="123">
        <v>48</v>
      </c>
      <c r="G2988" s="123">
        <v>5466</v>
      </c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</row>
    <row r="2989" spans="1:31" ht="14.4">
      <c r="A2989" s="111">
        <v>45443</v>
      </c>
      <c r="B2989" s="13">
        <v>1876</v>
      </c>
      <c r="C2989" s="13">
        <v>1642</v>
      </c>
      <c r="D2989" s="123">
        <v>1277</v>
      </c>
      <c r="E2989" s="123">
        <v>569</v>
      </c>
      <c r="F2989" s="123">
        <v>53</v>
      </c>
      <c r="G2989" s="123">
        <v>5416</v>
      </c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  <c r="AE2989" s="8"/>
    </row>
    <row r="2990" spans="1:31" ht="14.4">
      <c r="A2990" s="111">
        <v>45444</v>
      </c>
      <c r="B2990" s="13">
        <v>1785</v>
      </c>
      <c r="C2990" s="13">
        <v>1629</v>
      </c>
      <c r="D2990" s="123">
        <v>1226</v>
      </c>
      <c r="E2990" s="123">
        <v>595</v>
      </c>
      <c r="F2990" s="123">
        <v>56</v>
      </c>
      <c r="G2990" s="123">
        <v>5290</v>
      </c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</row>
    <row r="2991" spans="1:31" ht="14.4">
      <c r="A2991" s="111">
        <v>45445</v>
      </c>
      <c r="B2991" s="13">
        <v>1698</v>
      </c>
      <c r="C2991" s="13">
        <v>1564</v>
      </c>
      <c r="D2991" s="123">
        <v>1080</v>
      </c>
      <c r="E2991" s="123">
        <v>580</v>
      </c>
      <c r="F2991" s="123">
        <v>52</v>
      </c>
      <c r="G2991" s="123">
        <v>4975</v>
      </c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</row>
    <row r="2992" spans="1:31" ht="14.4">
      <c r="A2992" s="111">
        <v>45446</v>
      </c>
      <c r="B2992" s="13">
        <v>1781</v>
      </c>
      <c r="C2992" s="13">
        <v>1605</v>
      </c>
      <c r="D2992" s="123">
        <v>1061</v>
      </c>
      <c r="E2992" s="123">
        <v>613</v>
      </c>
      <c r="F2992" s="123">
        <v>52</v>
      </c>
      <c r="G2992" s="123">
        <v>5112</v>
      </c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</row>
    <row r="2993" spans="1:31" ht="14.4">
      <c r="A2993" s="111">
        <v>45447</v>
      </c>
      <c r="B2993" s="13">
        <v>1792</v>
      </c>
      <c r="C2993" s="13">
        <v>1601</v>
      </c>
      <c r="D2993" s="123">
        <v>1133</v>
      </c>
      <c r="E2993" s="123">
        <v>626</v>
      </c>
      <c r="F2993" s="123">
        <v>55</v>
      </c>
      <c r="G2993" s="123">
        <v>5207</v>
      </c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</row>
    <row r="2994" spans="1:31" ht="14.4">
      <c r="A2994" s="111">
        <v>45448</v>
      </c>
      <c r="B2994" s="13">
        <v>1763</v>
      </c>
      <c r="C2994" s="13">
        <v>1567</v>
      </c>
      <c r="D2994" s="123">
        <v>1092</v>
      </c>
      <c r="E2994" s="123">
        <v>639</v>
      </c>
      <c r="F2994" s="123">
        <v>59</v>
      </c>
      <c r="G2994" s="123">
        <v>5119</v>
      </c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</row>
    <row r="2995" spans="1:31" ht="14.4">
      <c r="A2995" s="111">
        <v>45449</v>
      </c>
      <c r="B2995" s="13">
        <v>1591</v>
      </c>
      <c r="C2995" s="13">
        <v>1593</v>
      </c>
      <c r="D2995" s="123">
        <v>1034</v>
      </c>
      <c r="E2995" s="123">
        <v>637</v>
      </c>
      <c r="F2995" s="123">
        <v>64</v>
      </c>
      <c r="G2995" s="123">
        <v>4919</v>
      </c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</row>
    <row r="2996" spans="1:31" ht="14.4">
      <c r="A2996" s="111">
        <v>45450</v>
      </c>
      <c r="B2996" s="13">
        <v>1716</v>
      </c>
      <c r="C2996" s="13">
        <v>1575</v>
      </c>
      <c r="D2996" s="123">
        <v>1016</v>
      </c>
      <c r="E2996" s="123">
        <v>658</v>
      </c>
      <c r="F2996" s="123">
        <v>65</v>
      </c>
      <c r="G2996" s="123">
        <v>5030</v>
      </c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  <c r="AD2996" s="8"/>
      <c r="AE2996" s="8"/>
    </row>
    <row r="2997" spans="1:31" ht="14.4">
      <c r="A2997" s="111">
        <v>45451</v>
      </c>
      <c r="B2997" s="13">
        <v>1749</v>
      </c>
      <c r="C2997" s="13">
        <v>1531</v>
      </c>
      <c r="D2997" s="123">
        <v>983</v>
      </c>
      <c r="E2997" s="123">
        <v>665</v>
      </c>
      <c r="F2997" s="123">
        <v>64</v>
      </c>
      <c r="G2997" s="123">
        <v>4992</v>
      </c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  <c r="AE2997" s="8"/>
    </row>
    <row r="2998" spans="1:31" ht="14.4">
      <c r="A2998" s="111">
        <v>45452</v>
      </c>
      <c r="B2998" s="13">
        <v>1723</v>
      </c>
      <c r="C2998" s="13">
        <v>1464</v>
      </c>
      <c r="D2998" s="123">
        <v>924</v>
      </c>
      <c r="E2998" s="123">
        <v>674</v>
      </c>
      <c r="F2998" s="123">
        <v>62</v>
      </c>
      <c r="G2998" s="123">
        <v>4847</v>
      </c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  <c r="AD2998" s="8"/>
      <c r="AE2998" s="8"/>
    </row>
    <row r="2999" spans="1:31" ht="14.4">
      <c r="A2999" s="111">
        <v>45453</v>
      </c>
      <c r="B2999" s="13">
        <v>1796</v>
      </c>
      <c r="C2999" s="13">
        <v>1466</v>
      </c>
      <c r="D2999" s="123">
        <v>1005</v>
      </c>
      <c r="E2999" s="123">
        <v>692</v>
      </c>
      <c r="F2999" s="123">
        <v>66</v>
      </c>
      <c r="G2999" s="123">
        <v>5025</v>
      </c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  <c r="AE2999" s="8"/>
    </row>
    <row r="3000" spans="1:31" ht="14.4">
      <c r="A3000" s="111">
        <v>45454</v>
      </c>
      <c r="B3000" s="13">
        <v>1849</v>
      </c>
      <c r="C3000" s="13">
        <v>1490</v>
      </c>
      <c r="D3000" s="123">
        <v>1048</v>
      </c>
      <c r="E3000" s="123">
        <v>685</v>
      </c>
      <c r="F3000" s="123">
        <v>69</v>
      </c>
      <c r="G3000" s="123">
        <v>5141</v>
      </c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</row>
    <row r="3001" spans="1:31" ht="14.4">
      <c r="A3001" s="111">
        <v>45455</v>
      </c>
      <c r="B3001" s="13">
        <v>1886</v>
      </c>
      <c r="C3001" s="13">
        <v>1487</v>
      </c>
      <c r="D3001" s="123">
        <v>1043</v>
      </c>
      <c r="E3001" s="123">
        <v>677</v>
      </c>
      <c r="F3001" s="123">
        <v>69</v>
      </c>
      <c r="G3001" s="123">
        <v>5161</v>
      </c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  <c r="AD3001" s="8"/>
      <c r="AE3001" s="8"/>
    </row>
    <row r="3002" spans="1:31" ht="14.4">
      <c r="A3002" s="111">
        <v>45456</v>
      </c>
      <c r="B3002" s="13">
        <v>1903</v>
      </c>
      <c r="C3002" s="13">
        <v>1502</v>
      </c>
      <c r="D3002" s="123">
        <v>1052</v>
      </c>
      <c r="E3002" s="123">
        <v>666</v>
      </c>
      <c r="F3002" s="123">
        <v>64</v>
      </c>
      <c r="G3002" s="123">
        <v>5188</v>
      </c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</row>
    <row r="3003" spans="1:31" ht="14.4">
      <c r="A3003" s="111">
        <v>45457</v>
      </c>
      <c r="B3003" s="13">
        <v>1909</v>
      </c>
      <c r="C3003" s="13">
        <v>1506</v>
      </c>
      <c r="D3003" s="123">
        <v>1076</v>
      </c>
      <c r="E3003" s="123">
        <v>671</v>
      </c>
      <c r="F3003" s="123">
        <v>62</v>
      </c>
      <c r="G3003" s="123">
        <v>5225</v>
      </c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  <c r="AD3003" s="8"/>
      <c r="AE3003" s="8"/>
    </row>
    <row r="3004" spans="1:31" ht="14.4">
      <c r="A3004" s="111">
        <v>45458</v>
      </c>
      <c r="B3004" s="13">
        <v>1937</v>
      </c>
      <c r="C3004" s="13">
        <v>1504</v>
      </c>
      <c r="D3004" s="123">
        <v>1083</v>
      </c>
      <c r="E3004" s="123">
        <v>668</v>
      </c>
      <c r="F3004" s="123">
        <v>59</v>
      </c>
      <c r="G3004" s="123">
        <v>5252</v>
      </c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</row>
    <row r="3005" spans="1:31" ht="14.4">
      <c r="A3005" s="111">
        <v>45459</v>
      </c>
      <c r="B3005" s="13">
        <v>1927</v>
      </c>
      <c r="C3005" s="13">
        <v>1466</v>
      </c>
      <c r="D3005" s="123">
        <v>1060</v>
      </c>
      <c r="E3005" s="123">
        <v>637</v>
      </c>
      <c r="F3005" s="123">
        <v>55</v>
      </c>
      <c r="G3005" s="123">
        <v>5144</v>
      </c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  <c r="AE3005" s="8"/>
    </row>
    <row r="3006" spans="1:31" ht="14.4">
      <c r="A3006" s="111">
        <v>45460</v>
      </c>
      <c r="B3006" s="13">
        <v>1973</v>
      </c>
      <c r="C3006" s="13">
        <v>1495</v>
      </c>
      <c r="D3006" s="123">
        <v>1123</v>
      </c>
      <c r="E3006" s="123">
        <v>665</v>
      </c>
      <c r="F3006" s="123">
        <v>53</v>
      </c>
      <c r="G3006" s="123">
        <v>5309</v>
      </c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  <c r="AE3006" s="8"/>
    </row>
    <row r="3007" spans="1:31" ht="14.4">
      <c r="A3007" s="111">
        <v>45461</v>
      </c>
      <c r="B3007" s="13">
        <v>1990</v>
      </c>
      <c r="C3007" s="13">
        <v>1479</v>
      </c>
      <c r="D3007" s="123">
        <v>1128</v>
      </c>
      <c r="E3007" s="123">
        <v>664</v>
      </c>
      <c r="F3007" s="123">
        <v>53</v>
      </c>
      <c r="G3007" s="123">
        <v>5314</v>
      </c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</row>
    <row r="3008" spans="1:31" ht="14.4">
      <c r="A3008" s="111">
        <v>45462</v>
      </c>
      <c r="B3008" s="13">
        <v>1955</v>
      </c>
      <c r="C3008" s="13">
        <v>1468</v>
      </c>
      <c r="D3008" s="123">
        <v>1109</v>
      </c>
      <c r="E3008" s="123">
        <v>656</v>
      </c>
      <c r="F3008" s="123">
        <v>49</v>
      </c>
      <c r="G3008" s="123">
        <v>5237</v>
      </c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  <c r="AD3008" s="8"/>
      <c r="AE3008" s="8"/>
    </row>
    <row r="3009" spans="1:31" ht="14.4">
      <c r="A3009" s="111">
        <v>45463</v>
      </c>
      <c r="B3009" s="13">
        <v>1794</v>
      </c>
      <c r="C3009" s="13">
        <v>1477</v>
      </c>
      <c r="D3009" s="123">
        <v>1111</v>
      </c>
      <c r="E3009" s="123">
        <v>609</v>
      </c>
      <c r="F3009" s="123">
        <v>54</v>
      </c>
      <c r="G3009" s="123">
        <v>5045</v>
      </c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</row>
    <row r="3010" spans="1:31" ht="14.4">
      <c r="A3010" s="111">
        <v>45464</v>
      </c>
      <c r="B3010" s="13">
        <v>1830</v>
      </c>
      <c r="C3010" s="13">
        <v>1460</v>
      </c>
      <c r="D3010" s="123">
        <v>1122</v>
      </c>
      <c r="E3010" s="123">
        <v>603</v>
      </c>
      <c r="F3010" s="123">
        <v>62</v>
      </c>
      <c r="G3010" s="123">
        <v>5077</v>
      </c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  <c r="AD3010" s="8"/>
      <c r="AE3010" s="8"/>
    </row>
    <row r="3011" spans="1:31" ht="14.4">
      <c r="A3011" s="111">
        <v>45465</v>
      </c>
      <c r="B3011" s="13">
        <v>1829</v>
      </c>
      <c r="C3011" s="13">
        <v>1453</v>
      </c>
      <c r="D3011" s="123">
        <v>1099</v>
      </c>
      <c r="E3011" s="123">
        <v>623</v>
      </c>
      <c r="F3011" s="123">
        <v>66</v>
      </c>
      <c r="G3011" s="123">
        <v>5070</v>
      </c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</row>
    <row r="3012" spans="1:31" ht="14.4">
      <c r="A3012" s="111">
        <v>45466</v>
      </c>
      <c r="B3012" s="13">
        <v>1817</v>
      </c>
      <c r="C3012" s="13">
        <v>1394</v>
      </c>
      <c r="D3012" s="123">
        <v>1029</v>
      </c>
      <c r="E3012" s="123">
        <v>626</v>
      </c>
      <c r="F3012" s="123">
        <v>65</v>
      </c>
      <c r="G3012" s="123">
        <v>4930</v>
      </c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  <c r="AD3012" s="8"/>
      <c r="AE3012" s="8"/>
    </row>
    <row r="3013" spans="1:31" ht="14.4">
      <c r="A3013" s="111">
        <v>45467</v>
      </c>
      <c r="B3013" s="13">
        <v>1871</v>
      </c>
      <c r="C3013" s="13">
        <v>1417</v>
      </c>
      <c r="D3013" s="123">
        <v>1086</v>
      </c>
      <c r="E3013" s="123">
        <v>653</v>
      </c>
      <c r="F3013" s="123">
        <v>67</v>
      </c>
      <c r="G3013" s="123">
        <v>5093</v>
      </c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  <c r="AD3013" s="8"/>
      <c r="AE3013" s="8"/>
    </row>
    <row r="3014" spans="1:31" ht="14.4">
      <c r="A3014" s="111">
        <v>45468</v>
      </c>
      <c r="B3014" s="13">
        <v>1887</v>
      </c>
      <c r="C3014" s="13">
        <v>1445</v>
      </c>
      <c r="D3014" s="123">
        <v>1124</v>
      </c>
      <c r="E3014" s="123">
        <v>662</v>
      </c>
      <c r="F3014" s="123">
        <v>69</v>
      </c>
      <c r="G3014" s="123">
        <v>5187</v>
      </c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</row>
    <row r="3015" spans="1:31" ht="14.4">
      <c r="A3015" s="111">
        <v>45469</v>
      </c>
      <c r="B3015" s="13">
        <v>1843</v>
      </c>
      <c r="C3015" s="13">
        <v>1443</v>
      </c>
      <c r="D3015" s="123">
        <v>1115</v>
      </c>
      <c r="E3015" s="123">
        <v>648</v>
      </c>
      <c r="F3015" s="123">
        <v>72</v>
      </c>
      <c r="G3015" s="123">
        <v>5121</v>
      </c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  <c r="AD3015" s="8"/>
      <c r="AE3015" s="8"/>
    </row>
    <row r="3016" spans="1:31" ht="14.4">
      <c r="A3016" s="111">
        <v>45470</v>
      </c>
      <c r="B3016" s="13">
        <v>1716</v>
      </c>
      <c r="C3016" s="13">
        <v>1428</v>
      </c>
      <c r="D3016" s="123">
        <v>1094</v>
      </c>
      <c r="E3016" s="123">
        <v>641</v>
      </c>
      <c r="F3016" s="123">
        <v>70</v>
      </c>
      <c r="G3016" s="123">
        <v>4949</v>
      </c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</row>
    <row r="3017" spans="1:31" ht="14.4">
      <c r="A3017" s="111">
        <v>45471</v>
      </c>
      <c r="B3017" s="13">
        <v>1716</v>
      </c>
      <c r="C3017" s="13">
        <v>1390</v>
      </c>
      <c r="D3017" s="123">
        <v>1117</v>
      </c>
      <c r="E3017" s="123">
        <v>632</v>
      </c>
      <c r="F3017" s="123">
        <v>65</v>
      </c>
      <c r="G3017" s="123">
        <v>4920</v>
      </c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  <c r="AE3017" s="8"/>
    </row>
    <row r="3018" spans="1:31" ht="14.4">
      <c r="A3018" s="111">
        <v>45472</v>
      </c>
      <c r="B3018" s="13">
        <v>1712</v>
      </c>
      <c r="C3018" s="13">
        <v>1365</v>
      </c>
      <c r="D3018" s="123">
        <v>1138</v>
      </c>
      <c r="E3018" s="123">
        <v>610</v>
      </c>
      <c r="F3018" s="123">
        <v>63</v>
      </c>
      <c r="G3018" s="123">
        <v>4888</v>
      </c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</row>
    <row r="3019" spans="1:31" ht="14.4">
      <c r="A3019" s="111">
        <v>45473</v>
      </c>
      <c r="B3019" s="13">
        <v>1664</v>
      </c>
      <c r="C3019" s="13">
        <v>1293</v>
      </c>
      <c r="D3019" s="123">
        <v>1049</v>
      </c>
      <c r="E3019" s="123">
        <v>558</v>
      </c>
      <c r="F3019" s="123">
        <v>58</v>
      </c>
      <c r="G3019" s="123">
        <v>4622</v>
      </c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</row>
    <row r="3020" spans="1:31" ht="14.4">
      <c r="A3020" s="111">
        <v>45474</v>
      </c>
      <c r="B3020" s="13">
        <v>1709</v>
      </c>
      <c r="C3020" s="13">
        <v>1276</v>
      </c>
      <c r="D3020" s="123">
        <v>1070</v>
      </c>
      <c r="E3020" s="123">
        <v>571</v>
      </c>
      <c r="F3020" s="123">
        <v>53</v>
      </c>
      <c r="G3020" s="123">
        <v>4678</v>
      </c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  <c r="AE3020" s="8"/>
    </row>
    <row r="3021" spans="1:31" ht="14.4">
      <c r="A3021" s="111">
        <v>45475</v>
      </c>
      <c r="B3021" s="13">
        <v>1710</v>
      </c>
      <c r="C3021" s="13">
        <v>1288</v>
      </c>
      <c r="D3021" s="123">
        <v>1110</v>
      </c>
      <c r="E3021" s="123">
        <v>539</v>
      </c>
      <c r="F3021" s="123">
        <v>56</v>
      </c>
      <c r="G3021" s="123">
        <v>4702</v>
      </c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</row>
    <row r="3022" spans="1:31" ht="14.4">
      <c r="A3022" s="111">
        <v>45476</v>
      </c>
      <c r="B3022" s="13">
        <v>1640</v>
      </c>
      <c r="C3022" s="13">
        <v>1333</v>
      </c>
      <c r="D3022" s="123">
        <v>1141</v>
      </c>
      <c r="E3022" s="123">
        <v>538</v>
      </c>
      <c r="F3022" s="123">
        <v>59</v>
      </c>
      <c r="G3022" s="123">
        <v>4711</v>
      </c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  <c r="AD3022" s="8"/>
      <c r="AE3022" s="8"/>
    </row>
    <row r="3023" spans="1:31" ht="14.4">
      <c r="A3023" s="111">
        <v>45477</v>
      </c>
      <c r="B3023" s="13">
        <v>1525</v>
      </c>
      <c r="C3023" s="13">
        <v>1358</v>
      </c>
      <c r="D3023" s="123">
        <v>1160</v>
      </c>
      <c r="E3023" s="123">
        <v>554</v>
      </c>
      <c r="F3023" s="123">
        <v>63</v>
      </c>
      <c r="G3023" s="123">
        <v>4660</v>
      </c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</row>
    <row r="3024" spans="1:31" ht="14.4">
      <c r="A3024" s="111">
        <v>45478</v>
      </c>
      <c r="B3024" s="13">
        <v>1563</v>
      </c>
      <c r="C3024" s="13">
        <v>1352</v>
      </c>
      <c r="D3024" s="123">
        <v>1164</v>
      </c>
      <c r="E3024" s="123">
        <v>559</v>
      </c>
      <c r="F3024" s="123">
        <v>60</v>
      </c>
      <c r="G3024" s="123">
        <v>4697</v>
      </c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  <c r="AD3024" s="8"/>
      <c r="AE3024" s="8"/>
    </row>
    <row r="3025" spans="1:31" ht="14.4">
      <c r="A3025" s="111">
        <v>45479</v>
      </c>
      <c r="B3025" s="13">
        <v>1444</v>
      </c>
      <c r="C3025" s="13">
        <v>1350</v>
      </c>
      <c r="D3025" s="123">
        <v>1096</v>
      </c>
      <c r="E3025" s="123">
        <v>558</v>
      </c>
      <c r="F3025" s="123">
        <v>61</v>
      </c>
      <c r="G3025" s="123">
        <v>4509</v>
      </c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</row>
    <row r="3026" spans="1:31" ht="14.4">
      <c r="A3026" s="111">
        <v>45480</v>
      </c>
      <c r="B3026" s="13">
        <v>1424</v>
      </c>
      <c r="C3026" s="13">
        <v>1329</v>
      </c>
      <c r="D3026" s="123">
        <v>1040</v>
      </c>
      <c r="E3026" s="123">
        <v>561</v>
      </c>
      <c r="F3026" s="123">
        <v>62</v>
      </c>
      <c r="G3026" s="123">
        <v>4416</v>
      </c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  <c r="AD3026" s="8"/>
      <c r="AE3026" s="8"/>
    </row>
    <row r="3027" spans="1:31" ht="14.4">
      <c r="A3027" s="111">
        <v>45481</v>
      </c>
      <c r="B3027" s="13">
        <v>1562</v>
      </c>
      <c r="C3027" s="13">
        <v>1388</v>
      </c>
      <c r="D3027" s="123">
        <v>1106</v>
      </c>
      <c r="E3027" s="123">
        <v>611</v>
      </c>
      <c r="F3027" s="123">
        <v>62</v>
      </c>
      <c r="G3027" s="123">
        <v>4730</v>
      </c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</row>
    <row r="3028" spans="1:31" ht="14.4">
      <c r="A3028" s="111">
        <v>45482</v>
      </c>
      <c r="B3028" s="13">
        <v>1672</v>
      </c>
      <c r="C3028" s="13">
        <v>1390</v>
      </c>
      <c r="D3028" s="123">
        <v>1125</v>
      </c>
      <c r="E3028" s="123">
        <v>632</v>
      </c>
      <c r="F3028" s="123">
        <v>65</v>
      </c>
      <c r="G3028" s="123">
        <v>4883</v>
      </c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</row>
    <row r="3029" spans="1:31" ht="14.4">
      <c r="A3029" s="111">
        <v>45483</v>
      </c>
      <c r="B3029" s="13">
        <v>1737</v>
      </c>
      <c r="C3029" s="13">
        <v>1391</v>
      </c>
      <c r="D3029" s="123">
        <v>1152</v>
      </c>
      <c r="E3029" s="123">
        <v>626</v>
      </c>
      <c r="F3029" s="123">
        <v>63</v>
      </c>
      <c r="G3029" s="123">
        <v>4968</v>
      </c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</row>
    <row r="3030" spans="1:31" ht="14.4">
      <c r="A3030" s="111">
        <v>45484</v>
      </c>
      <c r="B3030" s="13">
        <v>1786</v>
      </c>
      <c r="C3030" s="13">
        <v>1399</v>
      </c>
      <c r="D3030" s="123">
        <v>1171</v>
      </c>
      <c r="E3030" s="123">
        <v>630</v>
      </c>
      <c r="F3030" s="123">
        <v>62</v>
      </c>
      <c r="G3030" s="123">
        <v>5049</v>
      </c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</row>
    <row r="3031" spans="1:31" ht="14.4">
      <c r="A3031" s="111">
        <v>45485</v>
      </c>
      <c r="B3031" s="13">
        <v>1725</v>
      </c>
      <c r="C3031" s="13">
        <v>1390</v>
      </c>
      <c r="D3031" s="123">
        <v>1170</v>
      </c>
      <c r="E3031" s="123">
        <v>583</v>
      </c>
      <c r="F3031" s="123">
        <v>65</v>
      </c>
      <c r="G3031" s="123">
        <v>4934</v>
      </c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  <c r="AD3031" s="8"/>
      <c r="AE3031" s="8"/>
    </row>
    <row r="3032" spans="1:31" ht="14.4">
      <c r="A3032" s="111">
        <v>45486</v>
      </c>
      <c r="B3032" s="13">
        <v>1712</v>
      </c>
      <c r="C3032" s="13">
        <v>1367</v>
      </c>
      <c r="D3032" s="123">
        <v>1092</v>
      </c>
      <c r="E3032" s="123">
        <v>602</v>
      </c>
      <c r="F3032" s="123">
        <v>66</v>
      </c>
      <c r="G3032" s="123">
        <v>4839</v>
      </c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</row>
    <row r="3033" spans="1:31" ht="14.4">
      <c r="A3033" s="111">
        <v>45487</v>
      </c>
      <c r="B3033" s="13">
        <v>1744</v>
      </c>
      <c r="C3033" s="13">
        <v>1339</v>
      </c>
      <c r="D3033" s="123">
        <v>1002</v>
      </c>
      <c r="E3033" s="123">
        <v>599</v>
      </c>
      <c r="F3033" s="123">
        <v>66</v>
      </c>
      <c r="G3033" s="123">
        <v>4750</v>
      </c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</row>
    <row r="3034" spans="1:31" ht="14.4">
      <c r="A3034" s="111">
        <v>45488</v>
      </c>
      <c r="B3034" s="13">
        <v>1806</v>
      </c>
      <c r="C3034" s="13">
        <v>1377</v>
      </c>
      <c r="D3034" s="123">
        <v>1019</v>
      </c>
      <c r="E3034" s="123">
        <v>620</v>
      </c>
      <c r="F3034" s="123">
        <v>65</v>
      </c>
      <c r="G3034" s="123">
        <v>4886</v>
      </c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</row>
    <row r="3035" spans="1:31" ht="14.4">
      <c r="A3035" s="111">
        <v>45489</v>
      </c>
      <c r="B3035" s="13">
        <v>1882</v>
      </c>
      <c r="C3035" s="13">
        <v>1393</v>
      </c>
      <c r="D3035" s="123">
        <v>1017</v>
      </c>
      <c r="E3035" s="123">
        <v>623</v>
      </c>
      <c r="F3035" s="123">
        <v>68</v>
      </c>
      <c r="G3035" s="123">
        <v>4982</v>
      </c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</row>
    <row r="3036" spans="1:31" ht="14.4">
      <c r="A3036" s="111">
        <v>45490</v>
      </c>
      <c r="B3036" s="13">
        <v>1871</v>
      </c>
      <c r="C3036" s="13">
        <v>1375</v>
      </c>
      <c r="D3036" s="123">
        <v>1061</v>
      </c>
      <c r="E3036" s="123">
        <v>609</v>
      </c>
      <c r="F3036" s="123">
        <v>71</v>
      </c>
      <c r="G3036" s="123">
        <v>4987</v>
      </c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  <c r="AD3036" s="8"/>
      <c r="AE3036" s="8"/>
    </row>
    <row r="3037" spans="1:31" ht="14.4">
      <c r="A3037" s="111">
        <v>45491</v>
      </c>
      <c r="B3037" s="13">
        <v>1874</v>
      </c>
      <c r="C3037" s="13">
        <v>1386</v>
      </c>
      <c r="D3037" s="123">
        <v>1046</v>
      </c>
      <c r="E3037" s="123">
        <v>647</v>
      </c>
      <c r="F3037" s="123">
        <v>70</v>
      </c>
      <c r="G3037" s="123">
        <v>5023</v>
      </c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</row>
    <row r="3038" spans="1:31" ht="14.4">
      <c r="A3038" s="111">
        <v>45492</v>
      </c>
      <c r="B3038" s="13">
        <v>1861</v>
      </c>
      <c r="C3038" s="13">
        <v>1399</v>
      </c>
      <c r="D3038" s="123">
        <v>999</v>
      </c>
      <c r="E3038" s="123">
        <v>646</v>
      </c>
      <c r="F3038" s="123">
        <v>72</v>
      </c>
      <c r="G3038" s="123">
        <v>4977</v>
      </c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</row>
    <row r="3039" spans="1:31" ht="14.4">
      <c r="A3039" s="111">
        <v>45493</v>
      </c>
      <c r="B3039" s="13">
        <v>1890</v>
      </c>
      <c r="C3039" s="13">
        <v>1383</v>
      </c>
      <c r="D3039" s="123">
        <v>972</v>
      </c>
      <c r="E3039" s="123">
        <v>638</v>
      </c>
      <c r="F3039" s="123">
        <v>70</v>
      </c>
      <c r="G3039" s="123">
        <v>4952</v>
      </c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  <c r="AD3039" s="8"/>
      <c r="AE3039" s="8"/>
    </row>
    <row r="3040" spans="1:31" ht="14.4">
      <c r="A3040" s="111">
        <v>45494</v>
      </c>
      <c r="B3040" s="13">
        <v>1884</v>
      </c>
      <c r="C3040" s="13">
        <v>1321</v>
      </c>
      <c r="D3040" s="123">
        <v>934</v>
      </c>
      <c r="E3040" s="123">
        <v>614</v>
      </c>
      <c r="F3040" s="123">
        <v>67</v>
      </c>
      <c r="G3040" s="123">
        <v>4820</v>
      </c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</row>
    <row r="3041" spans="1:31" ht="14.4">
      <c r="A3041" s="111">
        <v>45495</v>
      </c>
      <c r="B3041" s="13">
        <v>1901</v>
      </c>
      <c r="C3041" s="13">
        <v>1340</v>
      </c>
      <c r="D3041" s="123">
        <v>1014</v>
      </c>
      <c r="E3041" s="123">
        <v>620</v>
      </c>
      <c r="F3041" s="123">
        <v>62</v>
      </c>
      <c r="G3041" s="123">
        <v>4937</v>
      </c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</row>
    <row r="3042" spans="1:31" ht="14.4">
      <c r="A3042" s="111">
        <v>45496</v>
      </c>
      <c r="B3042" s="13">
        <v>1880</v>
      </c>
      <c r="C3042" s="13">
        <v>1315</v>
      </c>
      <c r="D3042" s="123">
        <v>1069</v>
      </c>
      <c r="E3042" s="123">
        <v>618</v>
      </c>
      <c r="F3042" s="123">
        <v>68</v>
      </c>
      <c r="G3042" s="123">
        <v>4949</v>
      </c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  <c r="AD3042" s="8"/>
      <c r="AE3042" s="8"/>
    </row>
    <row r="3043" spans="1:31" ht="14.4">
      <c r="A3043" s="111">
        <v>45497</v>
      </c>
      <c r="B3043" s="13">
        <v>1826</v>
      </c>
      <c r="C3043" s="13">
        <v>1266</v>
      </c>
      <c r="D3043" s="123">
        <v>1078</v>
      </c>
      <c r="E3043" s="123">
        <v>625</v>
      </c>
      <c r="F3043" s="123">
        <v>72</v>
      </c>
      <c r="G3043" s="123">
        <v>4866</v>
      </c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</row>
    <row r="3044" spans="1:31" ht="14.4">
      <c r="A3044" s="111">
        <v>45498</v>
      </c>
      <c r="B3044" s="13">
        <v>1835</v>
      </c>
      <c r="C3044" s="13">
        <v>1261</v>
      </c>
      <c r="D3044" s="123">
        <v>1041</v>
      </c>
      <c r="E3044" s="123">
        <v>632</v>
      </c>
      <c r="F3044" s="123">
        <v>73</v>
      </c>
      <c r="G3044" s="123">
        <v>4841</v>
      </c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  <c r="AD3044" s="8"/>
      <c r="AE3044" s="8"/>
    </row>
    <row r="3045" spans="1:31" ht="14.4">
      <c r="A3045" s="111">
        <v>45499</v>
      </c>
      <c r="B3045" s="13">
        <v>1831</v>
      </c>
      <c r="C3045" s="13">
        <v>1265</v>
      </c>
      <c r="D3045" s="123">
        <v>1054</v>
      </c>
      <c r="E3045" s="123">
        <v>636</v>
      </c>
      <c r="F3045" s="123">
        <v>75</v>
      </c>
      <c r="G3045" s="123">
        <v>4861</v>
      </c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</row>
    <row r="3046" spans="1:31" ht="14.4">
      <c r="A3046" s="111">
        <v>45500</v>
      </c>
      <c r="B3046" s="13">
        <v>1825</v>
      </c>
      <c r="C3046" s="13">
        <v>1273</v>
      </c>
      <c r="D3046" s="123">
        <v>1071</v>
      </c>
      <c r="E3046" s="123">
        <v>619</v>
      </c>
      <c r="F3046" s="123">
        <v>76</v>
      </c>
      <c r="G3046" s="123">
        <v>4864</v>
      </c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</row>
    <row r="3047" spans="1:31" ht="14.4">
      <c r="A3047" s="111">
        <v>45501</v>
      </c>
      <c r="B3047" s="13">
        <v>1810</v>
      </c>
      <c r="C3047" s="13">
        <v>1242</v>
      </c>
      <c r="D3047" s="123">
        <v>1049</v>
      </c>
      <c r="E3047" s="123">
        <v>621</v>
      </c>
      <c r="F3047" s="123">
        <v>73</v>
      </c>
      <c r="G3047" s="123">
        <v>4795</v>
      </c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  <c r="AD3047" s="8"/>
      <c r="AE3047" s="8"/>
    </row>
    <row r="3048" spans="1:31" ht="14.4">
      <c r="A3048" s="111">
        <v>45502</v>
      </c>
      <c r="B3048" s="13">
        <v>1886</v>
      </c>
      <c r="C3048" s="13">
        <v>1281</v>
      </c>
      <c r="D3048" s="123">
        <v>1145</v>
      </c>
      <c r="E3048" s="123">
        <v>640</v>
      </c>
      <c r="F3048" s="123">
        <v>71</v>
      </c>
      <c r="G3048" s="123">
        <v>5022</v>
      </c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  <c r="AD3048" s="8"/>
      <c r="AE3048" s="8"/>
    </row>
    <row r="3049" spans="1:31" ht="14.4">
      <c r="A3049" s="111">
        <v>45503</v>
      </c>
      <c r="B3049" s="13">
        <v>1925</v>
      </c>
      <c r="C3049" s="13">
        <v>1304</v>
      </c>
      <c r="D3049" s="123">
        <v>1175</v>
      </c>
      <c r="E3049" s="123">
        <v>641</v>
      </c>
      <c r="F3049" s="123">
        <v>70</v>
      </c>
      <c r="G3049" s="123">
        <v>5116</v>
      </c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</row>
    <row r="3050" spans="1:31" ht="14.4">
      <c r="A3050" s="111">
        <v>45504</v>
      </c>
      <c r="B3050" s="13">
        <v>1853</v>
      </c>
      <c r="C3050" s="13">
        <v>1299</v>
      </c>
      <c r="D3050" s="123">
        <v>1186</v>
      </c>
      <c r="E3050" s="123">
        <v>622</v>
      </c>
      <c r="F3050" s="123">
        <v>70</v>
      </c>
      <c r="G3050" s="123">
        <v>5030</v>
      </c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</row>
    <row r="3051" spans="1:31" ht="14.4">
      <c r="A3051" s="111">
        <v>45505</v>
      </c>
      <c r="B3051" s="13">
        <v>1579</v>
      </c>
      <c r="C3051" s="13">
        <v>1278</v>
      </c>
      <c r="D3051" s="123">
        <v>1177</v>
      </c>
      <c r="E3051" s="123">
        <v>560</v>
      </c>
      <c r="F3051" s="123">
        <v>68</v>
      </c>
      <c r="G3051" s="123">
        <v>4662</v>
      </c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</row>
    <row r="3052" spans="1:31" ht="14.4">
      <c r="A3052" s="111">
        <v>45506</v>
      </c>
      <c r="B3052" s="13">
        <v>1632</v>
      </c>
      <c r="C3052" s="13">
        <v>1262</v>
      </c>
      <c r="D3052" s="123">
        <v>1171</v>
      </c>
      <c r="E3052" s="123">
        <v>461</v>
      </c>
      <c r="F3052" s="123">
        <v>63</v>
      </c>
      <c r="G3052" s="123">
        <v>4589</v>
      </c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</row>
    <row r="3053" spans="1:31" ht="14.4">
      <c r="A3053" s="111">
        <v>45507</v>
      </c>
      <c r="B3053" s="13">
        <v>1602</v>
      </c>
      <c r="C3053" s="13">
        <v>1228</v>
      </c>
      <c r="D3053" s="123">
        <v>1160</v>
      </c>
      <c r="E3053" s="123">
        <v>469</v>
      </c>
      <c r="F3053" s="123">
        <v>64</v>
      </c>
      <c r="G3053" s="123">
        <v>4523</v>
      </c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  <c r="AD3053" s="8"/>
      <c r="AE3053" s="8"/>
    </row>
    <row r="3054" spans="1:31" ht="14.4">
      <c r="A3054" s="111">
        <v>45508</v>
      </c>
      <c r="B3054" s="13">
        <v>1541</v>
      </c>
      <c r="C3054" s="13">
        <v>1167</v>
      </c>
      <c r="D3054" s="123">
        <v>1118</v>
      </c>
      <c r="E3054" s="123">
        <v>534</v>
      </c>
      <c r="F3054" s="123">
        <v>64</v>
      </c>
      <c r="G3054" s="123">
        <v>4424</v>
      </c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</row>
    <row r="3055" spans="1:31" ht="14.4">
      <c r="A3055" s="111">
        <v>45509</v>
      </c>
      <c r="B3055" s="13">
        <v>1623</v>
      </c>
      <c r="C3055" s="13">
        <v>1231</v>
      </c>
      <c r="D3055" s="123">
        <v>1179</v>
      </c>
      <c r="E3055" s="123">
        <v>576</v>
      </c>
      <c r="F3055" s="123">
        <v>65</v>
      </c>
      <c r="G3055" s="123">
        <v>4673</v>
      </c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</row>
    <row r="3056" spans="1:31" ht="14.4">
      <c r="A3056" s="111">
        <v>45510</v>
      </c>
      <c r="B3056" s="13">
        <v>1696</v>
      </c>
      <c r="C3056" s="13">
        <v>1276</v>
      </c>
      <c r="D3056" s="123">
        <v>1153</v>
      </c>
      <c r="E3056" s="123">
        <v>561</v>
      </c>
      <c r="F3056" s="123">
        <v>64</v>
      </c>
      <c r="G3056" s="123">
        <v>4750</v>
      </c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</row>
    <row r="3057" spans="1:31" ht="14.4">
      <c r="A3057" s="111">
        <v>45511</v>
      </c>
      <c r="B3057" s="13">
        <v>1624</v>
      </c>
      <c r="C3057" s="13">
        <v>1279</v>
      </c>
      <c r="D3057" s="123">
        <v>1081</v>
      </c>
      <c r="E3057" s="123">
        <v>565</v>
      </c>
      <c r="F3057" s="123">
        <v>67</v>
      </c>
      <c r="G3057" s="123">
        <v>4615</v>
      </c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</row>
    <row r="3058" spans="1:31" ht="14.4">
      <c r="A3058" s="111">
        <v>45512</v>
      </c>
      <c r="B3058" s="13">
        <v>1612</v>
      </c>
      <c r="C3058" s="13">
        <v>1011</v>
      </c>
      <c r="D3058" s="123">
        <v>1087</v>
      </c>
      <c r="E3058" s="123">
        <v>580</v>
      </c>
      <c r="F3058" s="123">
        <v>65</v>
      </c>
      <c r="G3058" s="123">
        <v>4354</v>
      </c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</row>
    <row r="3059" spans="1:31" ht="14.4">
      <c r="A3059" s="111">
        <v>45513</v>
      </c>
      <c r="B3059" s="13">
        <v>1632</v>
      </c>
      <c r="C3059" s="13">
        <v>1312</v>
      </c>
      <c r="D3059" s="123">
        <v>1135</v>
      </c>
      <c r="E3059" s="123">
        <v>579</v>
      </c>
      <c r="F3059" s="123">
        <v>66</v>
      </c>
      <c r="G3059" s="123">
        <v>4723</v>
      </c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</row>
    <row r="3060" spans="1:31" ht="14.4">
      <c r="A3060" s="111">
        <v>45514</v>
      </c>
      <c r="B3060" s="13">
        <v>1613</v>
      </c>
      <c r="C3060" s="13">
        <v>1304</v>
      </c>
      <c r="D3060" s="123">
        <v>1131</v>
      </c>
      <c r="E3060" s="123">
        <v>581</v>
      </c>
      <c r="F3060" s="123">
        <v>67</v>
      </c>
      <c r="G3060" s="123">
        <v>4694</v>
      </c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</row>
    <row r="3061" spans="1:31" ht="14.4">
      <c r="A3061" s="111">
        <v>45515</v>
      </c>
      <c r="B3061" s="13">
        <v>1432</v>
      </c>
      <c r="C3061" s="13">
        <v>1280</v>
      </c>
      <c r="D3061" s="123">
        <v>1087</v>
      </c>
      <c r="E3061" s="123">
        <v>558</v>
      </c>
      <c r="F3061" s="123">
        <v>64</v>
      </c>
      <c r="G3061" s="123">
        <v>4421</v>
      </c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</row>
    <row r="3062" spans="1:31" ht="14.4">
      <c r="A3062" s="111">
        <v>45516</v>
      </c>
      <c r="B3062" s="13">
        <v>1467</v>
      </c>
      <c r="C3062" s="13">
        <v>1329</v>
      </c>
      <c r="D3062" s="123">
        <v>1161</v>
      </c>
      <c r="E3062" s="123">
        <v>587</v>
      </c>
      <c r="F3062" s="123">
        <v>65</v>
      </c>
      <c r="G3062" s="123">
        <v>4609</v>
      </c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  <c r="AE3062" s="8"/>
    </row>
    <row r="3063" spans="1:31" ht="14.4">
      <c r="A3063" s="111">
        <v>45517</v>
      </c>
      <c r="B3063" s="13">
        <v>1546</v>
      </c>
      <c r="C3063" s="13">
        <v>1368</v>
      </c>
      <c r="D3063" s="123">
        <v>1194</v>
      </c>
      <c r="E3063" s="123">
        <v>600</v>
      </c>
      <c r="F3063" s="123">
        <v>68</v>
      </c>
      <c r="G3063" s="123">
        <v>4777</v>
      </c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</row>
    <row r="3064" spans="1:31" ht="14.4">
      <c r="A3064" s="111">
        <v>45518</v>
      </c>
      <c r="B3064" s="13">
        <v>1606</v>
      </c>
      <c r="C3064" s="13">
        <v>1393</v>
      </c>
      <c r="D3064" s="123">
        <v>1204</v>
      </c>
      <c r="E3064" s="123">
        <v>595</v>
      </c>
      <c r="F3064" s="123">
        <v>74</v>
      </c>
      <c r="G3064" s="123">
        <v>4873</v>
      </c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</row>
    <row r="3065" spans="1:31" ht="14.4">
      <c r="A3065" s="111">
        <v>45519</v>
      </c>
      <c r="B3065" s="13">
        <v>1529</v>
      </c>
      <c r="C3065" s="13">
        <v>1295</v>
      </c>
      <c r="D3065" s="123">
        <v>1130</v>
      </c>
      <c r="E3065" s="123">
        <v>589</v>
      </c>
      <c r="F3065" s="123">
        <v>64</v>
      </c>
      <c r="G3065" s="123">
        <v>4607</v>
      </c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</row>
    <row r="3066" spans="1:31" ht="14.4">
      <c r="A3066" s="111">
        <v>45520</v>
      </c>
      <c r="B3066" s="13">
        <v>1584</v>
      </c>
      <c r="C3066" s="13">
        <v>1363</v>
      </c>
      <c r="D3066" s="123">
        <v>1192</v>
      </c>
      <c r="E3066" s="123">
        <v>600</v>
      </c>
      <c r="F3066" s="123">
        <v>67</v>
      </c>
      <c r="G3066" s="123">
        <v>4806</v>
      </c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</row>
    <row r="3067" spans="1:31" ht="14.4">
      <c r="A3067" s="111">
        <v>45521</v>
      </c>
      <c r="B3067" s="13">
        <v>1618</v>
      </c>
      <c r="C3067" s="13">
        <v>1403</v>
      </c>
      <c r="D3067" s="123">
        <v>1153</v>
      </c>
      <c r="E3067" s="123">
        <v>618</v>
      </c>
      <c r="F3067" s="123">
        <v>70</v>
      </c>
      <c r="G3067" s="123">
        <v>4862</v>
      </c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</row>
    <row r="3068" spans="1:31" ht="14.4">
      <c r="A3068" s="111">
        <v>45522</v>
      </c>
      <c r="B3068" s="13">
        <v>1572</v>
      </c>
      <c r="C3068" s="13">
        <v>1375</v>
      </c>
      <c r="D3068" s="123">
        <v>1111</v>
      </c>
      <c r="E3068" s="123">
        <v>575</v>
      </c>
      <c r="F3068" s="123">
        <v>63</v>
      </c>
      <c r="G3068" s="123">
        <v>4696</v>
      </c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</row>
    <row r="3069" spans="1:31" ht="14.4">
      <c r="A3069" s="111">
        <v>45523</v>
      </c>
      <c r="B3069" s="13">
        <v>1554</v>
      </c>
      <c r="C3069" s="13">
        <v>1318</v>
      </c>
      <c r="D3069" s="123">
        <v>1157</v>
      </c>
      <c r="E3069" s="123">
        <v>590</v>
      </c>
      <c r="F3069" s="123">
        <v>62</v>
      </c>
      <c r="G3069" s="123">
        <v>4682</v>
      </c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</row>
    <row r="3070" spans="1:31" ht="14.4">
      <c r="A3070" s="111">
        <v>45524</v>
      </c>
      <c r="B3070" s="13">
        <v>1537</v>
      </c>
      <c r="C3070" s="13">
        <v>1376</v>
      </c>
      <c r="D3070" s="123">
        <v>1120</v>
      </c>
      <c r="E3070" s="123">
        <v>588</v>
      </c>
      <c r="F3070" s="123">
        <v>55</v>
      </c>
      <c r="G3070" s="123">
        <v>4677</v>
      </c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</row>
    <row r="3071" spans="1:31" ht="14.4">
      <c r="A3071" s="111">
        <v>45525</v>
      </c>
      <c r="B3071" s="13">
        <v>1612</v>
      </c>
      <c r="C3071" s="13">
        <v>1423</v>
      </c>
      <c r="D3071" s="123">
        <v>1134</v>
      </c>
      <c r="E3071" s="123">
        <v>602</v>
      </c>
      <c r="F3071" s="123">
        <v>60</v>
      </c>
      <c r="G3071" s="123">
        <v>4831</v>
      </c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</row>
    <row r="3072" spans="1:31" ht="14.4">
      <c r="A3072" s="111">
        <v>45526</v>
      </c>
      <c r="B3072" s="13">
        <v>1661</v>
      </c>
      <c r="C3072" s="13">
        <v>1427</v>
      </c>
      <c r="D3072" s="123">
        <v>1122</v>
      </c>
      <c r="E3072" s="123">
        <v>596</v>
      </c>
      <c r="F3072" s="123">
        <v>66</v>
      </c>
      <c r="G3072" s="123">
        <v>4871</v>
      </c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</row>
    <row r="3073" spans="1:31" ht="14.4">
      <c r="A3073" s="111">
        <v>45527</v>
      </c>
      <c r="B3073" s="13">
        <v>1636</v>
      </c>
      <c r="C3073" s="13">
        <v>1405</v>
      </c>
      <c r="D3073" s="123">
        <v>1150</v>
      </c>
      <c r="E3073" s="123">
        <v>552</v>
      </c>
      <c r="F3073" s="123">
        <v>69</v>
      </c>
      <c r="G3073" s="123">
        <v>4812</v>
      </c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</row>
    <row r="3074" spans="1:31" ht="14.4">
      <c r="A3074" s="111">
        <v>45528</v>
      </c>
      <c r="B3074" s="13">
        <v>1639</v>
      </c>
      <c r="C3074" s="13">
        <v>1307</v>
      </c>
      <c r="D3074" s="123">
        <v>1133</v>
      </c>
      <c r="E3074" s="123">
        <v>568</v>
      </c>
      <c r="F3074" s="123">
        <v>69</v>
      </c>
      <c r="G3074" s="123">
        <v>4716</v>
      </c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</row>
    <row r="3075" spans="1:31" ht="14.4">
      <c r="A3075" s="111">
        <v>45529</v>
      </c>
      <c r="B3075" s="13">
        <v>1601</v>
      </c>
      <c r="C3075" s="13">
        <v>1198</v>
      </c>
      <c r="D3075" s="123">
        <v>1055</v>
      </c>
      <c r="E3075" s="123">
        <v>548</v>
      </c>
      <c r="F3075" s="123">
        <v>67</v>
      </c>
      <c r="G3075" s="123">
        <v>4470</v>
      </c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</row>
    <row r="3076" spans="1:31" ht="14.4">
      <c r="A3076" s="111">
        <v>45530</v>
      </c>
      <c r="B3076" s="13">
        <v>1639</v>
      </c>
      <c r="C3076" s="13">
        <v>1160</v>
      </c>
      <c r="D3076" s="123">
        <v>1155</v>
      </c>
      <c r="E3076" s="123">
        <v>553</v>
      </c>
      <c r="F3076" s="123">
        <v>68</v>
      </c>
      <c r="G3076" s="123">
        <v>4575</v>
      </c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</row>
    <row r="3077" spans="1:31" ht="14.4">
      <c r="A3077" s="111">
        <v>45531</v>
      </c>
      <c r="B3077" s="13">
        <v>1512</v>
      </c>
      <c r="C3077" s="13">
        <v>1157</v>
      </c>
      <c r="D3077" s="123">
        <v>1216</v>
      </c>
      <c r="E3077" s="123">
        <v>544</v>
      </c>
      <c r="F3077" s="123">
        <v>71</v>
      </c>
      <c r="G3077" s="123">
        <v>4499</v>
      </c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  <c r="AE3077" s="8"/>
    </row>
    <row r="3078" spans="1:31" ht="14.4">
      <c r="A3078" s="111">
        <v>45532</v>
      </c>
      <c r="B3078" s="13">
        <v>1490</v>
      </c>
      <c r="C3078" s="13">
        <v>1221</v>
      </c>
      <c r="D3078" s="123">
        <v>1221</v>
      </c>
      <c r="E3078" s="123">
        <v>579</v>
      </c>
      <c r="F3078" s="123">
        <v>70</v>
      </c>
      <c r="G3078" s="123">
        <v>4581</v>
      </c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  <c r="AD3078" s="8"/>
      <c r="AE3078" s="8"/>
    </row>
    <row r="3079" spans="1:31" ht="14.4">
      <c r="A3079" s="111">
        <v>45533</v>
      </c>
      <c r="B3079" s="13">
        <v>1418</v>
      </c>
      <c r="C3079" s="13">
        <v>1249</v>
      </c>
      <c r="D3079" s="123">
        <v>1204</v>
      </c>
      <c r="E3079" s="123">
        <v>599</v>
      </c>
      <c r="F3079" s="123">
        <v>73</v>
      </c>
      <c r="G3079" s="123">
        <v>4542</v>
      </c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</row>
    <row r="3080" spans="1:31" ht="14.4">
      <c r="A3080" s="111">
        <v>45534</v>
      </c>
      <c r="B3080" s="13">
        <v>1526</v>
      </c>
      <c r="C3080" s="13">
        <v>1280</v>
      </c>
      <c r="D3080" s="123">
        <v>1138</v>
      </c>
      <c r="E3080" s="123">
        <v>620</v>
      </c>
      <c r="F3080" s="123">
        <v>73</v>
      </c>
      <c r="G3080" s="123">
        <v>4637</v>
      </c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</row>
    <row r="3081" spans="1:31" ht="14.4">
      <c r="A3081" s="111">
        <v>45535</v>
      </c>
      <c r="B3081" s="13">
        <v>1618</v>
      </c>
      <c r="C3081" s="13">
        <v>1316</v>
      </c>
      <c r="D3081" s="123">
        <v>1043</v>
      </c>
      <c r="E3081" s="123">
        <v>622</v>
      </c>
      <c r="F3081" s="123">
        <v>65</v>
      </c>
      <c r="G3081" s="123">
        <v>4664</v>
      </c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</row>
    <row r="3082" spans="1:31" ht="14.4">
      <c r="A3082" s="111">
        <v>45536</v>
      </c>
      <c r="B3082" s="13">
        <v>1627</v>
      </c>
      <c r="C3082" s="13">
        <v>1271</v>
      </c>
      <c r="D3082" s="123">
        <v>895</v>
      </c>
      <c r="E3082" s="123">
        <v>584</v>
      </c>
      <c r="F3082" s="123">
        <v>65</v>
      </c>
      <c r="G3082" s="123">
        <v>4442</v>
      </c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</row>
    <row r="3083" spans="1:31" ht="14.4">
      <c r="A3083" s="111">
        <v>45537</v>
      </c>
      <c r="B3083" s="13">
        <v>1655</v>
      </c>
      <c r="C3083" s="13">
        <v>1314</v>
      </c>
      <c r="D3083" s="123">
        <v>988</v>
      </c>
      <c r="E3083" s="123">
        <v>608</v>
      </c>
      <c r="F3083" s="123">
        <v>70</v>
      </c>
      <c r="G3083" s="123">
        <v>4635</v>
      </c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</row>
    <row r="3084" spans="1:31" ht="14.4">
      <c r="A3084" s="111">
        <v>45538</v>
      </c>
      <c r="B3084" s="13">
        <v>1625</v>
      </c>
      <c r="C3084" s="13">
        <v>1321</v>
      </c>
      <c r="D3084" s="123">
        <v>1029</v>
      </c>
      <c r="E3084" s="123">
        <v>624</v>
      </c>
      <c r="F3084" s="123">
        <v>70</v>
      </c>
      <c r="G3084" s="123">
        <v>4669</v>
      </c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</row>
    <row r="3085" spans="1:31" ht="14.4">
      <c r="A3085" s="111">
        <v>45539</v>
      </c>
      <c r="B3085" s="13">
        <v>1476</v>
      </c>
      <c r="C3085" s="13">
        <v>1330</v>
      </c>
      <c r="D3085" s="123">
        <v>1056</v>
      </c>
      <c r="E3085" s="123">
        <v>624</v>
      </c>
      <c r="F3085" s="123">
        <v>67</v>
      </c>
      <c r="G3085" s="123">
        <v>4553</v>
      </c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</row>
    <row r="3086" spans="1:31" ht="14.4">
      <c r="A3086" s="111">
        <v>45540</v>
      </c>
      <c r="B3086" s="13">
        <v>1505</v>
      </c>
      <c r="C3086" s="13">
        <v>1330</v>
      </c>
      <c r="D3086" s="123">
        <v>1075</v>
      </c>
      <c r="E3086" s="123">
        <v>608</v>
      </c>
      <c r="F3086" s="123">
        <v>65</v>
      </c>
      <c r="G3086" s="123">
        <v>4582</v>
      </c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</row>
    <row r="3087" spans="1:31" ht="14.4">
      <c r="A3087" s="111">
        <v>45541</v>
      </c>
      <c r="B3087" s="13">
        <v>1512</v>
      </c>
      <c r="C3087" s="13">
        <v>1324</v>
      </c>
      <c r="D3087" s="123">
        <v>1111</v>
      </c>
      <c r="E3087" s="123">
        <v>627</v>
      </c>
      <c r="F3087" s="123">
        <v>72</v>
      </c>
      <c r="G3087" s="123">
        <v>4646</v>
      </c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</row>
    <row r="3088" spans="1:31" ht="14.4">
      <c r="A3088" s="111">
        <v>45542</v>
      </c>
      <c r="B3088" s="13">
        <v>1508</v>
      </c>
      <c r="C3088" s="13">
        <v>1300</v>
      </c>
      <c r="D3088" s="123">
        <v>1049</v>
      </c>
      <c r="E3088" s="123">
        <v>642</v>
      </c>
      <c r="F3088" s="123">
        <v>73</v>
      </c>
      <c r="G3088" s="123">
        <v>4572</v>
      </c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</row>
    <row r="3089" spans="1:31" ht="14.4">
      <c r="A3089" s="111">
        <v>45543</v>
      </c>
      <c r="B3089" s="13">
        <v>1488</v>
      </c>
      <c r="C3089" s="13">
        <v>1295</v>
      </c>
      <c r="D3089" s="123">
        <v>973</v>
      </c>
      <c r="E3089" s="123">
        <v>613</v>
      </c>
      <c r="F3089" s="123">
        <v>73</v>
      </c>
      <c r="G3089" s="123">
        <v>4442</v>
      </c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</row>
    <row r="3090" spans="1:31" ht="14.4">
      <c r="A3090" s="111">
        <v>45544</v>
      </c>
      <c r="B3090" s="13">
        <v>1591</v>
      </c>
      <c r="C3090" s="13">
        <v>1360</v>
      </c>
      <c r="D3090" s="123">
        <v>1052</v>
      </c>
      <c r="E3090" s="123">
        <v>611</v>
      </c>
      <c r="F3090" s="123">
        <v>70</v>
      </c>
      <c r="G3090" s="123">
        <v>4684</v>
      </c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  <c r="AE3090" s="8"/>
    </row>
    <row r="3091" spans="1:31" ht="14.4">
      <c r="A3091" s="111">
        <v>45545</v>
      </c>
      <c r="B3091" s="13">
        <v>1578</v>
      </c>
      <c r="C3091" s="13">
        <v>1349</v>
      </c>
      <c r="D3091" s="123">
        <v>1102</v>
      </c>
      <c r="E3091" s="123">
        <v>617</v>
      </c>
      <c r="F3091" s="123">
        <v>74</v>
      </c>
      <c r="G3091" s="123">
        <v>4720</v>
      </c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</row>
    <row r="3092" spans="1:31" ht="14.4">
      <c r="A3092" s="111">
        <v>45546</v>
      </c>
      <c r="B3092" s="13">
        <v>1514</v>
      </c>
      <c r="C3092" s="13">
        <v>1304</v>
      </c>
      <c r="D3092" s="123">
        <v>1159</v>
      </c>
      <c r="E3092" s="123">
        <v>629</v>
      </c>
      <c r="F3092" s="123">
        <v>65</v>
      </c>
      <c r="G3092" s="123">
        <v>4671</v>
      </c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</row>
    <row r="3093" spans="1:31" ht="14.4">
      <c r="A3093" s="111">
        <v>45547</v>
      </c>
      <c r="B3093" s="13">
        <v>1423</v>
      </c>
      <c r="C3093" s="13">
        <v>1297</v>
      </c>
      <c r="D3093" s="123">
        <v>1200</v>
      </c>
      <c r="E3093" s="123">
        <v>638</v>
      </c>
      <c r="F3093" s="123">
        <v>71</v>
      </c>
      <c r="G3093" s="123">
        <v>4629</v>
      </c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</row>
    <row r="3094" spans="1:31" ht="14.4">
      <c r="A3094" s="111">
        <v>45548</v>
      </c>
      <c r="B3094" s="13">
        <v>1378</v>
      </c>
      <c r="C3094" s="13">
        <v>1338</v>
      </c>
      <c r="D3094" s="123">
        <v>1235</v>
      </c>
      <c r="E3094" s="123">
        <v>623</v>
      </c>
      <c r="F3094" s="123">
        <v>71</v>
      </c>
      <c r="G3094" s="123">
        <v>4644</v>
      </c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</row>
    <row r="3095" spans="1:31" ht="14.4">
      <c r="A3095" s="111">
        <v>45549</v>
      </c>
      <c r="B3095" s="13">
        <v>1441</v>
      </c>
      <c r="C3095" s="13">
        <v>1355</v>
      </c>
      <c r="D3095" s="123">
        <v>1238</v>
      </c>
      <c r="E3095" s="123">
        <v>519</v>
      </c>
      <c r="F3095" s="123">
        <v>70</v>
      </c>
      <c r="G3095" s="123">
        <v>4623</v>
      </c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</row>
    <row r="3096" spans="1:31" ht="14.4">
      <c r="A3096" s="111">
        <v>45550</v>
      </c>
      <c r="B3096" s="13">
        <v>1456</v>
      </c>
      <c r="C3096" s="13">
        <v>1342</v>
      </c>
      <c r="D3096" s="123">
        <v>1180</v>
      </c>
      <c r="E3096" s="123">
        <v>468</v>
      </c>
      <c r="F3096" s="123">
        <v>68</v>
      </c>
      <c r="G3096" s="123">
        <v>4514</v>
      </c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  <c r="AE3096" s="8"/>
    </row>
    <row r="3097" spans="1:31" ht="14.4">
      <c r="A3097" s="111">
        <v>45551</v>
      </c>
      <c r="B3097" s="13">
        <v>1528</v>
      </c>
      <c r="C3097" s="13">
        <v>1384</v>
      </c>
      <c r="D3097" s="123">
        <v>1257</v>
      </c>
      <c r="E3097" s="123">
        <v>449</v>
      </c>
      <c r="F3097" s="123">
        <v>69</v>
      </c>
      <c r="G3097" s="123">
        <v>4686</v>
      </c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</row>
    <row r="3098" spans="1:31" ht="14.4">
      <c r="A3098" s="111">
        <v>45552</v>
      </c>
      <c r="B3098" s="13">
        <v>1506</v>
      </c>
      <c r="C3098" s="13">
        <v>1320</v>
      </c>
      <c r="D3098" s="123">
        <v>1292</v>
      </c>
      <c r="E3098" s="123">
        <v>492</v>
      </c>
      <c r="F3098" s="123">
        <v>70</v>
      </c>
      <c r="G3098" s="123">
        <v>4680</v>
      </c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  <c r="AD3098" s="8"/>
      <c r="AE3098" s="8"/>
    </row>
    <row r="3099" spans="1:31" ht="14.4">
      <c r="A3099" s="111">
        <v>45553</v>
      </c>
      <c r="B3099" s="13">
        <v>1440</v>
      </c>
      <c r="C3099" s="13">
        <v>1363</v>
      </c>
      <c r="D3099" s="123">
        <v>1312</v>
      </c>
      <c r="E3099" s="123">
        <v>561</v>
      </c>
      <c r="F3099" s="123">
        <v>75</v>
      </c>
      <c r="G3099" s="123">
        <v>4751</v>
      </c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</row>
    <row r="3100" spans="1:31" ht="14.4">
      <c r="A3100" s="111">
        <v>45554</v>
      </c>
      <c r="B3100" s="13">
        <v>1433</v>
      </c>
      <c r="C3100" s="13">
        <v>1446</v>
      </c>
      <c r="D3100" s="123">
        <v>1328</v>
      </c>
      <c r="E3100" s="123">
        <v>616</v>
      </c>
      <c r="F3100" s="123">
        <v>79</v>
      </c>
      <c r="G3100" s="123">
        <v>4902</v>
      </c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</row>
    <row r="3101" spans="1:31" ht="14.4">
      <c r="A3101" s="111">
        <v>45555</v>
      </c>
      <c r="B3101" s="13">
        <v>1501</v>
      </c>
      <c r="C3101" s="13">
        <v>1500</v>
      </c>
      <c r="D3101" s="123">
        <v>1330</v>
      </c>
      <c r="E3101" s="123">
        <v>648</v>
      </c>
      <c r="F3101" s="123">
        <v>80</v>
      </c>
      <c r="G3101" s="123">
        <v>5058</v>
      </c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  <c r="AE3101" s="8"/>
    </row>
    <row r="3102" spans="1:31" ht="14.4">
      <c r="A3102" s="111">
        <v>45556</v>
      </c>
      <c r="B3102" s="13">
        <v>1605</v>
      </c>
      <c r="C3102" s="13">
        <v>1504</v>
      </c>
      <c r="D3102" s="123">
        <v>1230</v>
      </c>
      <c r="E3102" s="123">
        <v>643</v>
      </c>
      <c r="F3102" s="123">
        <v>76</v>
      </c>
      <c r="G3102" s="123">
        <v>5058</v>
      </c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  <c r="AE3102" s="8"/>
    </row>
    <row r="3103" spans="1:31" ht="14.4">
      <c r="A3103" s="111">
        <v>45557</v>
      </c>
      <c r="B3103" s="13">
        <v>1625</v>
      </c>
      <c r="C3103" s="13">
        <v>1455</v>
      </c>
      <c r="D3103" s="123">
        <v>1140</v>
      </c>
      <c r="E3103" s="123">
        <v>636</v>
      </c>
      <c r="F3103" s="123">
        <v>74</v>
      </c>
      <c r="G3103" s="123">
        <v>4930</v>
      </c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</row>
    <row r="3104" spans="1:31" ht="14.4">
      <c r="A3104" s="111">
        <v>45558</v>
      </c>
      <c r="B3104" s="13">
        <v>1703</v>
      </c>
      <c r="C3104" s="13">
        <v>1497</v>
      </c>
      <c r="D3104" s="123">
        <v>1192</v>
      </c>
      <c r="E3104" s="123">
        <v>643</v>
      </c>
      <c r="F3104" s="123">
        <v>74</v>
      </c>
      <c r="G3104" s="123">
        <v>5109</v>
      </c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  <c r="AD3104" s="8"/>
      <c r="AE3104" s="8"/>
    </row>
    <row r="3105" spans="1:31" ht="14.4">
      <c r="A3105" s="111">
        <v>45559</v>
      </c>
      <c r="B3105" s="13">
        <v>1797</v>
      </c>
      <c r="C3105" s="13">
        <v>1479</v>
      </c>
      <c r="D3105" s="123">
        <v>1159</v>
      </c>
      <c r="E3105" s="123">
        <v>604</v>
      </c>
      <c r="F3105" s="123">
        <v>66</v>
      </c>
      <c r="G3105" s="123">
        <v>5105</v>
      </c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</row>
    <row r="3106" spans="1:31" ht="14.4">
      <c r="A3106" s="111">
        <v>45560</v>
      </c>
      <c r="B3106" s="13">
        <v>1793</v>
      </c>
      <c r="C3106" s="13">
        <v>1434</v>
      </c>
      <c r="D3106" s="123">
        <v>1127</v>
      </c>
      <c r="E3106" s="123">
        <v>555</v>
      </c>
      <c r="F3106" s="123">
        <v>64</v>
      </c>
      <c r="G3106" s="123">
        <v>4974</v>
      </c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</row>
    <row r="3107" spans="1:31" ht="14.4">
      <c r="A3107" s="111">
        <v>45561</v>
      </c>
      <c r="B3107" s="13">
        <v>1676</v>
      </c>
      <c r="C3107" s="13">
        <v>1372</v>
      </c>
      <c r="D3107" s="123">
        <v>1131</v>
      </c>
      <c r="E3107" s="123">
        <v>515</v>
      </c>
      <c r="F3107" s="123">
        <v>56</v>
      </c>
      <c r="G3107" s="123">
        <v>4749</v>
      </c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  <c r="AD3107" s="8"/>
      <c r="AE3107" s="8"/>
    </row>
    <row r="3108" spans="1:31" ht="14.4">
      <c r="A3108" s="111">
        <v>45562</v>
      </c>
      <c r="B3108" s="13">
        <v>1529</v>
      </c>
      <c r="C3108" s="13">
        <v>1333</v>
      </c>
      <c r="D3108" s="123">
        <v>1167</v>
      </c>
      <c r="E3108" s="123">
        <v>506</v>
      </c>
      <c r="F3108" s="123">
        <v>61</v>
      </c>
      <c r="G3108" s="123">
        <v>4596</v>
      </c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  <c r="AD3108" s="8"/>
      <c r="AE3108" s="8"/>
    </row>
    <row r="3109" spans="1:31" ht="14.4">
      <c r="A3109" s="111">
        <v>45563</v>
      </c>
      <c r="B3109" s="13">
        <v>1430</v>
      </c>
      <c r="C3109" s="13">
        <v>1297</v>
      </c>
      <c r="D3109" s="123">
        <v>1196</v>
      </c>
      <c r="E3109" s="123">
        <v>534</v>
      </c>
      <c r="F3109" s="123">
        <v>60</v>
      </c>
      <c r="G3109" s="123">
        <v>4516</v>
      </c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</row>
    <row r="3110" spans="1:31" ht="14.4">
      <c r="A3110" s="111">
        <v>45564</v>
      </c>
      <c r="B3110" s="13">
        <v>1418</v>
      </c>
      <c r="C3110" s="13">
        <v>1289</v>
      </c>
      <c r="D3110" s="123">
        <v>1133</v>
      </c>
      <c r="E3110" s="123">
        <v>565</v>
      </c>
      <c r="F3110" s="123">
        <v>59</v>
      </c>
      <c r="G3110" s="123">
        <v>4464</v>
      </c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  <c r="AE3110" s="8"/>
    </row>
    <row r="3111" spans="1:31" ht="14.4">
      <c r="A3111" s="111">
        <v>45565</v>
      </c>
      <c r="B3111" s="13">
        <v>1540</v>
      </c>
      <c r="C3111" s="13">
        <v>1351</v>
      </c>
      <c r="D3111" s="123">
        <v>1200</v>
      </c>
      <c r="E3111" s="123">
        <v>610</v>
      </c>
      <c r="F3111" s="123">
        <v>62</v>
      </c>
      <c r="G3111" s="123">
        <v>4762</v>
      </c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</row>
    <row r="3112" spans="1:31" ht="14.4">
      <c r="A3112" s="111">
        <v>45566</v>
      </c>
      <c r="B3112" s="13">
        <v>1582</v>
      </c>
      <c r="C3112" s="13">
        <v>1400</v>
      </c>
      <c r="D3112" s="123">
        <v>1225</v>
      </c>
      <c r="E3112" s="123">
        <v>625</v>
      </c>
      <c r="F3112" s="123">
        <v>63</v>
      </c>
      <c r="G3112" s="123">
        <v>4895</v>
      </c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</row>
    <row r="3113" spans="1:31" ht="14.4">
      <c r="A3113" s="111">
        <v>45567</v>
      </c>
      <c r="B3113" s="13">
        <v>1537</v>
      </c>
      <c r="C3113" s="13">
        <v>1405</v>
      </c>
      <c r="D3113" s="123">
        <v>1146</v>
      </c>
      <c r="E3113" s="123">
        <v>617</v>
      </c>
      <c r="F3113" s="123">
        <v>62</v>
      </c>
      <c r="G3113" s="123">
        <v>4767</v>
      </c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  <c r="AD3113" s="8"/>
      <c r="AE3113" s="8"/>
    </row>
    <row r="3114" spans="1:31" ht="14.4">
      <c r="A3114" s="111">
        <v>45568</v>
      </c>
      <c r="B3114" s="13">
        <v>1629</v>
      </c>
      <c r="C3114" s="13">
        <v>1449</v>
      </c>
      <c r="D3114" s="123">
        <v>1170</v>
      </c>
      <c r="E3114" s="123">
        <v>602</v>
      </c>
      <c r="F3114" s="123">
        <v>56</v>
      </c>
      <c r="G3114" s="123">
        <v>4906</v>
      </c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</row>
    <row r="3115" spans="1:31" ht="14.4">
      <c r="A3115" s="111">
        <v>45569</v>
      </c>
      <c r="B3115" s="13">
        <v>1670</v>
      </c>
      <c r="C3115" s="13">
        <v>1466</v>
      </c>
      <c r="D3115" s="123">
        <v>1190</v>
      </c>
      <c r="E3115" s="123">
        <v>588</v>
      </c>
      <c r="F3115" s="123">
        <v>53</v>
      </c>
      <c r="G3115" s="123">
        <v>4967</v>
      </c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  <c r="AD3115" s="8"/>
      <c r="AE3115" s="8"/>
    </row>
    <row r="3116" spans="1:31" ht="14.4">
      <c r="A3116" s="111">
        <v>45570</v>
      </c>
      <c r="B3116" s="13">
        <v>1619</v>
      </c>
      <c r="C3116" s="13">
        <v>1482</v>
      </c>
      <c r="D3116" s="123">
        <v>1152</v>
      </c>
      <c r="E3116" s="123">
        <v>579</v>
      </c>
      <c r="F3116" s="123">
        <v>54</v>
      </c>
      <c r="G3116" s="123">
        <v>4885</v>
      </c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</row>
    <row r="3117" spans="1:31" ht="14.4">
      <c r="A3117" s="111">
        <v>45571</v>
      </c>
      <c r="B3117" s="13">
        <v>1444</v>
      </c>
      <c r="C3117" s="13">
        <v>1446</v>
      </c>
      <c r="D3117" s="123">
        <v>1081</v>
      </c>
      <c r="E3117" s="123">
        <v>568</v>
      </c>
      <c r="F3117" s="123">
        <v>53</v>
      </c>
      <c r="G3117" s="123">
        <v>4593</v>
      </c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</row>
    <row r="3118" spans="1:31" ht="14.4">
      <c r="A3118" s="111">
        <v>45572</v>
      </c>
      <c r="B3118" s="13">
        <v>1532</v>
      </c>
      <c r="C3118" s="13">
        <v>1500</v>
      </c>
      <c r="D3118" s="123">
        <v>1137</v>
      </c>
      <c r="E3118" s="123">
        <v>588</v>
      </c>
      <c r="F3118" s="123">
        <v>57</v>
      </c>
      <c r="G3118" s="123">
        <v>4814</v>
      </c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</row>
    <row r="3119" spans="1:31" ht="14.4">
      <c r="A3119" s="111">
        <v>45573</v>
      </c>
      <c r="B3119" s="13">
        <v>1548</v>
      </c>
      <c r="C3119" s="13">
        <v>1539</v>
      </c>
      <c r="D3119" s="123">
        <v>1157</v>
      </c>
      <c r="E3119" s="123">
        <v>593</v>
      </c>
      <c r="F3119" s="123">
        <v>60</v>
      </c>
      <c r="G3119" s="123">
        <v>4897</v>
      </c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  <c r="AD3119" s="8"/>
      <c r="AE3119" s="8"/>
    </row>
    <row r="3120" spans="1:31" ht="14.4">
      <c r="A3120" s="111">
        <v>45574</v>
      </c>
      <c r="B3120" s="13">
        <v>1537</v>
      </c>
      <c r="C3120" s="13">
        <v>1519</v>
      </c>
      <c r="D3120" s="123">
        <v>1154</v>
      </c>
      <c r="E3120" s="123">
        <v>590</v>
      </c>
      <c r="F3120" s="123">
        <v>59</v>
      </c>
      <c r="G3120" s="123">
        <v>4858</v>
      </c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</row>
    <row r="3121" spans="1:31" ht="14.4">
      <c r="A3121" s="111">
        <v>45575</v>
      </c>
      <c r="B3121" s="13">
        <v>1504</v>
      </c>
      <c r="C3121" s="13">
        <v>1487</v>
      </c>
      <c r="D3121" s="123">
        <v>1114</v>
      </c>
      <c r="E3121" s="123">
        <v>570</v>
      </c>
      <c r="F3121" s="123">
        <v>54</v>
      </c>
      <c r="G3121" s="123">
        <v>4729</v>
      </c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</row>
    <row r="3122" spans="1:31" ht="14.4">
      <c r="A3122" s="111">
        <v>45576</v>
      </c>
      <c r="B3122" s="13">
        <v>1464</v>
      </c>
      <c r="C3122" s="13">
        <v>1444</v>
      </c>
      <c r="D3122" s="123">
        <v>1022</v>
      </c>
      <c r="E3122" s="123">
        <v>565</v>
      </c>
      <c r="F3122" s="123">
        <v>50</v>
      </c>
      <c r="G3122" s="123">
        <v>4545</v>
      </c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  <c r="AD3122" s="8"/>
      <c r="AE3122" s="8"/>
    </row>
    <row r="3123" spans="1:31" ht="14.4">
      <c r="A3123" s="111">
        <v>45577</v>
      </c>
      <c r="B3123" s="13">
        <v>1356</v>
      </c>
      <c r="C3123" s="13">
        <v>1331</v>
      </c>
      <c r="D3123" s="123">
        <v>963</v>
      </c>
      <c r="E3123" s="123">
        <v>552</v>
      </c>
      <c r="F3123" s="123">
        <v>49</v>
      </c>
      <c r="G3123" s="123">
        <v>4252</v>
      </c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</row>
    <row r="3124" spans="1:31" ht="14.4">
      <c r="A3124" s="111">
        <v>45578</v>
      </c>
      <c r="B3124" s="13">
        <v>1300</v>
      </c>
      <c r="C3124" s="13">
        <v>1328</v>
      </c>
      <c r="D3124" s="123">
        <v>959</v>
      </c>
      <c r="E3124" s="123">
        <v>547</v>
      </c>
      <c r="F3124" s="123">
        <v>46</v>
      </c>
      <c r="G3124" s="123">
        <v>4179</v>
      </c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  <c r="AE3124" s="8"/>
    </row>
    <row r="3125" spans="1:31" ht="14.4">
      <c r="A3125" s="111">
        <v>45579</v>
      </c>
      <c r="B3125" s="13">
        <v>1379</v>
      </c>
      <c r="C3125" s="13">
        <v>1395</v>
      </c>
      <c r="D3125" s="123">
        <v>1027</v>
      </c>
      <c r="E3125" s="123">
        <v>563</v>
      </c>
      <c r="F3125" s="123">
        <v>51</v>
      </c>
      <c r="G3125" s="123">
        <v>4415</v>
      </c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</row>
    <row r="3126" spans="1:31" ht="14.4">
      <c r="A3126" s="111">
        <v>45580</v>
      </c>
      <c r="B3126" s="13">
        <v>1370</v>
      </c>
      <c r="C3126" s="13">
        <v>1429</v>
      </c>
      <c r="D3126" s="123">
        <v>1007</v>
      </c>
      <c r="E3126" s="123">
        <v>577</v>
      </c>
      <c r="F3126" s="123">
        <v>54</v>
      </c>
      <c r="G3126" s="123">
        <v>4438</v>
      </c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</row>
    <row r="3127" spans="1:31" ht="14.4">
      <c r="A3127" s="111">
        <v>45581</v>
      </c>
      <c r="B3127" s="13">
        <v>1368</v>
      </c>
      <c r="C3127" s="13">
        <v>1434</v>
      </c>
      <c r="D3127" s="123">
        <v>993</v>
      </c>
      <c r="E3127" s="123">
        <v>570</v>
      </c>
      <c r="F3127" s="123">
        <v>55</v>
      </c>
      <c r="G3127" s="123">
        <v>4421</v>
      </c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</row>
    <row r="3128" spans="1:31" ht="14.4">
      <c r="A3128" s="111">
        <v>45582</v>
      </c>
      <c r="B3128" s="13">
        <v>1383</v>
      </c>
      <c r="C3128" s="13">
        <v>1455</v>
      </c>
      <c r="D3128" s="123">
        <v>1005</v>
      </c>
      <c r="E3128" s="123">
        <v>567</v>
      </c>
      <c r="F3128" s="123">
        <v>54</v>
      </c>
      <c r="G3128" s="123">
        <v>4465</v>
      </c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</row>
    <row r="3129" spans="1:31" ht="14.4">
      <c r="A3129" s="111">
        <v>45583</v>
      </c>
      <c r="B3129" s="13">
        <v>1399</v>
      </c>
      <c r="C3129" s="13">
        <v>1457</v>
      </c>
      <c r="D3129" s="123">
        <v>1034</v>
      </c>
      <c r="E3129" s="123">
        <v>571</v>
      </c>
      <c r="F3129" s="123">
        <v>62</v>
      </c>
      <c r="G3129" s="123">
        <v>4523</v>
      </c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  <c r="AD3129" s="8"/>
      <c r="AE3129" s="8"/>
    </row>
    <row r="3130" spans="1:31" ht="14.4">
      <c r="A3130" s="111">
        <v>45584</v>
      </c>
      <c r="B3130" s="13">
        <v>1396</v>
      </c>
      <c r="C3130" s="13">
        <v>1436</v>
      </c>
      <c r="D3130" s="123">
        <v>1018</v>
      </c>
      <c r="E3130" s="123">
        <v>564</v>
      </c>
      <c r="F3130" s="123">
        <v>55</v>
      </c>
      <c r="G3130" s="123">
        <v>4470</v>
      </c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</row>
    <row r="3131" spans="1:31" ht="14.4">
      <c r="A3131" s="111">
        <v>45585</v>
      </c>
      <c r="B3131" s="13">
        <v>1347</v>
      </c>
      <c r="C3131" s="13">
        <v>1360</v>
      </c>
      <c r="D3131" s="123">
        <v>958</v>
      </c>
      <c r="E3131" s="123">
        <v>545</v>
      </c>
      <c r="F3131" s="123">
        <v>54</v>
      </c>
      <c r="G3131" s="123">
        <v>4264</v>
      </c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  <c r="AD3131" s="8"/>
      <c r="AE3131" s="8"/>
    </row>
    <row r="3132" spans="1:31" ht="14.4">
      <c r="A3132" s="111">
        <v>45586</v>
      </c>
      <c r="B3132" s="13">
        <v>1369</v>
      </c>
      <c r="C3132" s="13">
        <v>1393</v>
      </c>
      <c r="D3132" s="123">
        <v>1021</v>
      </c>
      <c r="E3132" s="123">
        <v>557</v>
      </c>
      <c r="F3132" s="123">
        <v>56</v>
      </c>
      <c r="G3132" s="123">
        <v>4396</v>
      </c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</row>
    <row r="3133" spans="1:31" ht="14.4">
      <c r="A3133" s="111">
        <v>45587</v>
      </c>
      <c r="B3133" s="13">
        <v>1372</v>
      </c>
      <c r="C3133" s="13">
        <v>1409</v>
      </c>
      <c r="D3133" s="123">
        <v>1041</v>
      </c>
      <c r="E3133" s="123">
        <v>554</v>
      </c>
      <c r="F3133" s="123">
        <v>58</v>
      </c>
      <c r="G3133" s="123">
        <v>4434</v>
      </c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</row>
    <row r="3134" spans="1:31" ht="14.4">
      <c r="A3134" s="111">
        <v>45588</v>
      </c>
      <c r="B3134" s="13">
        <v>1365</v>
      </c>
      <c r="C3134" s="13">
        <v>1420</v>
      </c>
      <c r="D3134" s="123">
        <v>1045</v>
      </c>
      <c r="E3134" s="123">
        <v>545</v>
      </c>
      <c r="F3134" s="123">
        <v>57</v>
      </c>
      <c r="G3134" s="123">
        <v>4433</v>
      </c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  <c r="AE3134" s="8"/>
    </row>
    <row r="3135" spans="1:31" ht="14.4">
      <c r="A3135" s="111">
        <v>45589</v>
      </c>
      <c r="B3135" s="13">
        <v>1352</v>
      </c>
      <c r="C3135" s="13">
        <v>1428</v>
      </c>
      <c r="D3135" s="123">
        <v>1053</v>
      </c>
      <c r="E3135" s="123">
        <v>490</v>
      </c>
      <c r="F3135" s="123">
        <v>53</v>
      </c>
      <c r="G3135" s="123">
        <v>4377</v>
      </c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  <c r="AD3135" s="8"/>
      <c r="AE3135" s="8"/>
    </row>
    <row r="3136" spans="1:31" ht="14.4">
      <c r="A3136" s="111">
        <v>45590</v>
      </c>
      <c r="B3136" s="13">
        <v>1343</v>
      </c>
      <c r="C3136" s="13">
        <v>1417</v>
      </c>
      <c r="D3136" s="123">
        <v>1059</v>
      </c>
      <c r="E3136" s="123">
        <v>456</v>
      </c>
      <c r="F3136" s="123">
        <v>52</v>
      </c>
      <c r="G3136" s="123">
        <v>4327</v>
      </c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</row>
    <row r="3137" spans="1:31" ht="14.4">
      <c r="A3137" s="111">
        <v>45591</v>
      </c>
      <c r="B3137" s="13">
        <v>1320</v>
      </c>
      <c r="C3137" s="13">
        <v>1414</v>
      </c>
      <c r="D3137" s="123">
        <v>1062</v>
      </c>
      <c r="E3137" s="123">
        <v>474</v>
      </c>
      <c r="F3137" s="123">
        <v>55</v>
      </c>
      <c r="G3137" s="123">
        <v>4324</v>
      </c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</row>
    <row r="3138" spans="1:31" ht="14.4">
      <c r="A3138" s="111">
        <v>45592</v>
      </c>
      <c r="B3138" s="13">
        <v>1290</v>
      </c>
      <c r="C3138" s="13">
        <v>1396</v>
      </c>
      <c r="D3138" s="123">
        <v>1029</v>
      </c>
      <c r="E3138" s="123">
        <v>489</v>
      </c>
      <c r="F3138" s="123">
        <v>54</v>
      </c>
      <c r="G3138" s="123">
        <v>4257</v>
      </c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</row>
    <row r="3139" spans="1:31" ht="14.4">
      <c r="A3139" s="111">
        <v>45593</v>
      </c>
      <c r="B3139" s="13">
        <v>1359</v>
      </c>
      <c r="C3139" s="13">
        <v>1453</v>
      </c>
      <c r="D3139" s="123">
        <v>1103</v>
      </c>
      <c r="E3139" s="123">
        <v>529</v>
      </c>
      <c r="F3139" s="123">
        <v>56</v>
      </c>
      <c r="G3139" s="123">
        <v>4500</v>
      </c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  <c r="AD3139" s="8"/>
      <c r="AE3139" s="8"/>
    </row>
    <row r="3140" spans="1:31" ht="14.4">
      <c r="A3140" s="111">
        <v>45594</v>
      </c>
      <c r="B3140" s="13">
        <v>1379</v>
      </c>
      <c r="C3140" s="13">
        <v>1475</v>
      </c>
      <c r="D3140" s="123">
        <v>1132</v>
      </c>
      <c r="E3140" s="123">
        <v>540</v>
      </c>
      <c r="F3140" s="123">
        <v>57</v>
      </c>
      <c r="G3140" s="123">
        <v>4582</v>
      </c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</row>
    <row r="3141" spans="1:31" ht="14.4">
      <c r="A3141" s="111">
        <v>45595</v>
      </c>
      <c r="B3141" s="13">
        <v>1354</v>
      </c>
      <c r="C3141" s="13">
        <v>1434</v>
      </c>
      <c r="D3141" s="123">
        <v>1103</v>
      </c>
      <c r="E3141" s="123">
        <v>550</v>
      </c>
      <c r="F3141" s="123">
        <v>56</v>
      </c>
      <c r="G3141" s="123">
        <v>4497</v>
      </c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</row>
    <row r="3142" spans="1:31" ht="14.4">
      <c r="A3142" s="111">
        <v>45596</v>
      </c>
      <c r="B3142" s="13">
        <v>1208</v>
      </c>
      <c r="C3142" s="13">
        <v>1293</v>
      </c>
      <c r="D3142" s="123">
        <v>972</v>
      </c>
      <c r="E3142" s="123">
        <v>537</v>
      </c>
      <c r="F3142" s="123">
        <v>52</v>
      </c>
      <c r="G3142" s="123">
        <v>4062</v>
      </c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</row>
    <row r="3143" spans="1:31" ht="14.4">
      <c r="A3143" s="111">
        <v>45597</v>
      </c>
      <c r="B3143" s="13">
        <v>1098</v>
      </c>
      <c r="C3143" s="13">
        <v>1193</v>
      </c>
      <c r="D3143" s="123">
        <v>952</v>
      </c>
      <c r="E3143" s="123">
        <v>526</v>
      </c>
      <c r="F3143" s="123">
        <v>51</v>
      </c>
      <c r="G3143" s="123">
        <v>3819</v>
      </c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</row>
    <row r="3144" spans="1:31" ht="14.4">
      <c r="A3144" s="111">
        <v>45598</v>
      </c>
      <c r="B3144" s="13">
        <v>1086</v>
      </c>
      <c r="C3144" s="13">
        <v>1185</v>
      </c>
      <c r="D3144" s="123">
        <v>979</v>
      </c>
      <c r="E3144" s="123">
        <v>516</v>
      </c>
      <c r="F3144" s="123">
        <v>52</v>
      </c>
      <c r="G3144" s="123">
        <v>3818</v>
      </c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</row>
    <row r="3145" spans="1:31" ht="14.4">
      <c r="A3145" s="111">
        <v>45599</v>
      </c>
      <c r="B3145" s="13">
        <v>1107</v>
      </c>
      <c r="C3145" s="13">
        <v>1218</v>
      </c>
      <c r="D3145" s="123">
        <v>956</v>
      </c>
      <c r="E3145" s="123">
        <v>494</v>
      </c>
      <c r="F3145" s="123">
        <v>51</v>
      </c>
      <c r="G3145" s="123">
        <v>3826</v>
      </c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  <c r="AD3145" s="8"/>
      <c r="AE3145" s="8"/>
    </row>
    <row r="3146" spans="1:31" ht="14.4">
      <c r="A3146" s="111">
        <v>45600</v>
      </c>
      <c r="B3146" s="13">
        <v>1182</v>
      </c>
      <c r="C3146" s="13">
        <v>1317</v>
      </c>
      <c r="D3146" s="123">
        <v>1033</v>
      </c>
      <c r="E3146" s="123">
        <v>495</v>
      </c>
      <c r="F3146" s="123">
        <v>53</v>
      </c>
      <c r="G3146" s="123">
        <v>4079</v>
      </c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</row>
    <row r="3147" spans="1:31" ht="14.4">
      <c r="A3147" s="111">
        <v>45601</v>
      </c>
      <c r="B3147" s="13">
        <v>1221</v>
      </c>
      <c r="C3147" s="13">
        <v>1372</v>
      </c>
      <c r="D3147" s="123">
        <v>1064</v>
      </c>
      <c r="E3147" s="123">
        <v>495</v>
      </c>
      <c r="F3147" s="123">
        <v>54</v>
      </c>
      <c r="G3147" s="123">
        <v>4207</v>
      </c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</row>
    <row r="3148" spans="1:31" ht="14.4">
      <c r="A3148" s="111">
        <v>45602</v>
      </c>
      <c r="B3148" s="13">
        <v>1242</v>
      </c>
      <c r="C3148" s="13">
        <v>1409</v>
      </c>
      <c r="D3148" s="123">
        <v>1088</v>
      </c>
      <c r="E3148" s="123">
        <v>497</v>
      </c>
      <c r="F3148" s="123">
        <v>52</v>
      </c>
      <c r="G3148" s="123">
        <v>4287</v>
      </c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</row>
    <row r="3149" spans="1:31" ht="14.4">
      <c r="A3149" s="111">
        <v>45603</v>
      </c>
      <c r="B3149" s="13">
        <v>1238</v>
      </c>
      <c r="C3149" s="13">
        <v>1435</v>
      </c>
      <c r="D3149" s="123">
        <v>1096</v>
      </c>
      <c r="E3149" s="123">
        <v>489</v>
      </c>
      <c r="F3149" s="123">
        <v>53</v>
      </c>
      <c r="G3149" s="123">
        <v>4311</v>
      </c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</row>
    <row r="3150" spans="1:31" ht="14.4">
      <c r="A3150" s="111">
        <v>45604</v>
      </c>
      <c r="B3150" s="13">
        <v>1245</v>
      </c>
      <c r="C3150" s="13">
        <v>1453</v>
      </c>
      <c r="D3150" s="123">
        <v>1098</v>
      </c>
      <c r="E3150" s="123">
        <v>479</v>
      </c>
      <c r="F3150" s="123">
        <v>51</v>
      </c>
      <c r="G3150" s="123">
        <v>4326</v>
      </c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</row>
    <row r="3151" spans="1:31" ht="14.4">
      <c r="A3151" s="111">
        <v>45605</v>
      </c>
      <c r="B3151" s="13">
        <v>1252</v>
      </c>
      <c r="C3151" s="13">
        <v>1460</v>
      </c>
      <c r="D3151" s="123">
        <v>1098</v>
      </c>
      <c r="E3151" s="123">
        <v>476</v>
      </c>
      <c r="F3151" s="123">
        <v>51</v>
      </c>
      <c r="G3151" s="123">
        <v>4337</v>
      </c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</row>
    <row r="3152" spans="1:31" ht="14.4">
      <c r="A3152" s="111">
        <v>45606</v>
      </c>
      <c r="B3152" s="13">
        <v>1195</v>
      </c>
      <c r="C3152" s="13">
        <v>1425</v>
      </c>
      <c r="D3152" s="123">
        <v>1045</v>
      </c>
      <c r="E3152" s="123">
        <v>461</v>
      </c>
      <c r="F3152" s="123">
        <v>49</v>
      </c>
      <c r="G3152" s="123">
        <v>4175</v>
      </c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</row>
    <row r="3153" spans="1:31" ht="14.4">
      <c r="A3153" s="111">
        <v>45607</v>
      </c>
      <c r="B3153" s="13">
        <v>1229</v>
      </c>
      <c r="C3153" s="13">
        <v>1472</v>
      </c>
      <c r="D3153" s="123">
        <v>1112</v>
      </c>
      <c r="E3153" s="123">
        <v>467</v>
      </c>
      <c r="F3153" s="123">
        <v>51</v>
      </c>
      <c r="G3153" s="123">
        <v>4330</v>
      </c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</row>
    <row r="3154" spans="1:31" ht="14.4">
      <c r="A3154" s="111">
        <v>45608</v>
      </c>
      <c r="B3154" s="13">
        <v>1235</v>
      </c>
      <c r="C3154" s="13">
        <v>1481</v>
      </c>
      <c r="D3154" s="123">
        <v>1120</v>
      </c>
      <c r="E3154" s="123">
        <v>477</v>
      </c>
      <c r="F3154" s="123">
        <v>53</v>
      </c>
      <c r="G3154" s="123">
        <v>4365</v>
      </c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  <c r="AD3154" s="8"/>
      <c r="AE3154" s="8"/>
    </row>
    <row r="3155" spans="1:31" ht="14.4">
      <c r="A3155" s="111">
        <v>45609</v>
      </c>
      <c r="B3155" s="13">
        <v>1212</v>
      </c>
      <c r="C3155" s="13">
        <v>1478</v>
      </c>
      <c r="D3155" s="123">
        <v>1095</v>
      </c>
      <c r="E3155" s="123">
        <v>471</v>
      </c>
      <c r="F3155" s="123">
        <v>52</v>
      </c>
      <c r="G3155" s="123">
        <v>4308</v>
      </c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</row>
    <row r="3156" spans="1:31" ht="14.4">
      <c r="A3156" s="111">
        <v>45610</v>
      </c>
      <c r="B3156" s="13">
        <v>1212</v>
      </c>
      <c r="C3156" s="13">
        <v>1478</v>
      </c>
      <c r="D3156" s="123">
        <v>1095</v>
      </c>
      <c r="E3156" s="123">
        <v>471</v>
      </c>
      <c r="F3156" s="123">
        <v>52</v>
      </c>
      <c r="G3156" s="123">
        <v>4308</v>
      </c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</row>
    <row r="3157" spans="1:31" ht="14.4">
      <c r="A3157" s="111">
        <v>45611</v>
      </c>
      <c r="B3157" s="13">
        <v>1181</v>
      </c>
      <c r="C3157" s="13">
        <v>1497</v>
      </c>
      <c r="D3157" s="123">
        <v>1058</v>
      </c>
      <c r="E3157" s="123">
        <v>439</v>
      </c>
      <c r="F3157" s="123">
        <v>51</v>
      </c>
      <c r="G3157" s="123">
        <v>4226</v>
      </c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</row>
    <row r="3158" spans="1:31" ht="14.4">
      <c r="A3158" s="111">
        <v>45612</v>
      </c>
      <c r="B3158" s="13">
        <v>1157</v>
      </c>
      <c r="C3158" s="13">
        <v>1499</v>
      </c>
      <c r="D3158" s="123">
        <v>1025</v>
      </c>
      <c r="E3158" s="123">
        <v>422</v>
      </c>
      <c r="F3158" s="123">
        <v>50</v>
      </c>
      <c r="G3158" s="123">
        <v>4154</v>
      </c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  <c r="AE3158" s="8"/>
    </row>
    <row r="3159" spans="1:31" ht="14.4">
      <c r="A3159" s="111">
        <v>45613</v>
      </c>
      <c r="B3159" s="13">
        <v>1109</v>
      </c>
      <c r="C3159" s="13">
        <v>1454</v>
      </c>
      <c r="D3159" s="123">
        <v>953</v>
      </c>
      <c r="E3159" s="123">
        <v>408</v>
      </c>
      <c r="F3159" s="123">
        <v>47</v>
      </c>
      <c r="G3159" s="123">
        <v>3972</v>
      </c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</row>
    <row r="3160" spans="1:31" ht="14.4">
      <c r="A3160" s="111">
        <v>45614</v>
      </c>
      <c r="B3160" s="13">
        <v>1135</v>
      </c>
      <c r="C3160" s="13">
        <v>1490</v>
      </c>
      <c r="D3160" s="123">
        <v>1021</v>
      </c>
      <c r="E3160" s="123">
        <v>411</v>
      </c>
      <c r="F3160" s="123">
        <v>47</v>
      </c>
      <c r="G3160" s="123">
        <v>4104</v>
      </c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</row>
    <row r="3161" spans="1:31" ht="14.4">
      <c r="A3161" s="111">
        <v>45615</v>
      </c>
      <c r="B3161" s="13">
        <v>1145</v>
      </c>
      <c r="C3161" s="13">
        <v>1495</v>
      </c>
      <c r="D3161" s="123">
        <v>1046</v>
      </c>
      <c r="E3161" s="123">
        <v>420</v>
      </c>
      <c r="F3161" s="123">
        <v>50</v>
      </c>
      <c r="G3161" s="123">
        <v>4156</v>
      </c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</row>
    <row r="3162" spans="1:31" ht="14.4">
      <c r="A3162" s="111">
        <v>45616</v>
      </c>
      <c r="B3162" s="13">
        <v>1146</v>
      </c>
      <c r="C3162" s="13">
        <v>1437</v>
      </c>
      <c r="D3162" s="123">
        <v>1044</v>
      </c>
      <c r="E3162" s="123">
        <v>435</v>
      </c>
      <c r="F3162" s="123">
        <v>49</v>
      </c>
      <c r="G3162" s="123">
        <v>4112</v>
      </c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</row>
    <row r="3163" spans="1:31" ht="14.4">
      <c r="A3163" s="111">
        <v>45617</v>
      </c>
      <c r="B3163" s="13">
        <v>1139</v>
      </c>
      <c r="C3163" s="13">
        <v>1470</v>
      </c>
      <c r="D3163" s="123">
        <v>1048</v>
      </c>
      <c r="E3163" s="123">
        <v>431</v>
      </c>
      <c r="F3163" s="123">
        <v>49</v>
      </c>
      <c r="G3163" s="123">
        <v>4137</v>
      </c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</row>
    <row r="3164" spans="1:31" ht="14.4">
      <c r="A3164" s="111">
        <v>45618</v>
      </c>
      <c r="B3164" s="13">
        <v>1147</v>
      </c>
      <c r="C3164" s="13">
        <v>1479</v>
      </c>
      <c r="D3164" s="123">
        <v>1067</v>
      </c>
      <c r="E3164" s="123">
        <v>419</v>
      </c>
      <c r="F3164" s="123">
        <v>49</v>
      </c>
      <c r="G3164" s="123">
        <v>4161</v>
      </c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</row>
    <row r="3165" spans="1:31" ht="14.4">
      <c r="A3165" s="111">
        <v>45619</v>
      </c>
      <c r="B3165" s="13">
        <v>1142</v>
      </c>
      <c r="C3165" s="13">
        <v>1476</v>
      </c>
      <c r="D3165" s="123">
        <v>1074</v>
      </c>
      <c r="E3165" s="123">
        <v>421</v>
      </c>
      <c r="F3165" s="123">
        <v>47</v>
      </c>
      <c r="G3165" s="123">
        <v>4161</v>
      </c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  <c r="AD3165" s="8"/>
      <c r="AE3165" s="8"/>
    </row>
    <row r="3166" spans="1:31" ht="14.4">
      <c r="A3166" s="111">
        <v>45620</v>
      </c>
      <c r="B3166" s="13">
        <v>1096</v>
      </c>
      <c r="C3166" s="13">
        <v>1432</v>
      </c>
      <c r="D3166" s="123">
        <v>1009</v>
      </c>
      <c r="E3166" s="123">
        <v>416</v>
      </c>
      <c r="F3166" s="123">
        <v>46</v>
      </c>
      <c r="G3166" s="123">
        <v>4000</v>
      </c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</row>
    <row r="3167" spans="1:31" ht="14.4">
      <c r="A3167" s="111">
        <v>45621</v>
      </c>
      <c r="B3167" s="13">
        <v>1132</v>
      </c>
      <c r="C3167" s="13">
        <v>1458</v>
      </c>
      <c r="D3167" s="123">
        <v>1065</v>
      </c>
      <c r="E3167" s="123">
        <v>422</v>
      </c>
      <c r="F3167" s="123">
        <v>47</v>
      </c>
      <c r="G3167" s="123">
        <v>4124</v>
      </c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  <c r="AD3167" s="8"/>
      <c r="AE3167" s="8"/>
    </row>
    <row r="3168" spans="1:31" ht="14.4">
      <c r="A3168" s="111">
        <v>45622</v>
      </c>
      <c r="B3168" s="13">
        <v>1149</v>
      </c>
      <c r="C3168" s="13">
        <v>1463</v>
      </c>
      <c r="D3168" s="123">
        <v>1061</v>
      </c>
      <c r="E3168" s="123">
        <v>420</v>
      </c>
      <c r="F3168" s="123">
        <v>48</v>
      </c>
      <c r="G3168" s="123">
        <v>4141</v>
      </c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</row>
    <row r="3169" spans="1:31" ht="14.4">
      <c r="A3169" s="111">
        <v>45623</v>
      </c>
      <c r="B3169" s="13">
        <v>1165</v>
      </c>
      <c r="C3169" s="13">
        <v>1462</v>
      </c>
      <c r="D3169" s="123">
        <v>1033</v>
      </c>
      <c r="E3169" s="123">
        <v>414</v>
      </c>
      <c r="F3169" s="123">
        <v>49</v>
      </c>
      <c r="G3169" s="123">
        <v>4123</v>
      </c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</row>
    <row r="3170" spans="1:31" ht="14.4">
      <c r="A3170" s="111">
        <v>45624</v>
      </c>
      <c r="B3170" s="13">
        <v>1160</v>
      </c>
      <c r="C3170" s="13">
        <v>1462</v>
      </c>
      <c r="D3170" s="123">
        <v>1044</v>
      </c>
      <c r="E3170" s="123">
        <v>418</v>
      </c>
      <c r="F3170" s="123">
        <v>49</v>
      </c>
      <c r="G3170" s="123">
        <v>4133</v>
      </c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</row>
    <row r="3171" spans="1:31" ht="14.4">
      <c r="A3171" s="111">
        <v>45625</v>
      </c>
      <c r="B3171" s="13">
        <v>1167</v>
      </c>
      <c r="C3171" s="13">
        <v>1461</v>
      </c>
      <c r="D3171" s="123">
        <v>1062</v>
      </c>
      <c r="E3171" s="123">
        <v>430</v>
      </c>
      <c r="F3171" s="123">
        <v>45</v>
      </c>
      <c r="G3171" s="123">
        <v>4164</v>
      </c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</row>
    <row r="3172" spans="1:31" ht="14.4">
      <c r="A3172" s="111">
        <v>45626</v>
      </c>
      <c r="B3172" s="13">
        <v>1169</v>
      </c>
      <c r="C3172" s="13">
        <v>1460</v>
      </c>
      <c r="D3172" s="123">
        <v>1004</v>
      </c>
      <c r="E3172" s="123">
        <v>430</v>
      </c>
      <c r="F3172" s="123">
        <v>49</v>
      </c>
      <c r="G3172" s="123">
        <v>4113</v>
      </c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</row>
    <row r="3173" spans="1:31" ht="14.4">
      <c r="A3173" s="111">
        <v>45627</v>
      </c>
      <c r="B3173" s="13">
        <v>1110</v>
      </c>
      <c r="C3173" s="13">
        <v>1416</v>
      </c>
      <c r="D3173" s="123">
        <v>903</v>
      </c>
      <c r="E3173" s="123">
        <v>408</v>
      </c>
      <c r="F3173" s="123">
        <v>46</v>
      </c>
      <c r="G3173" s="123">
        <v>3883</v>
      </c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</row>
    <row r="3174" spans="1:31" ht="14.4">
      <c r="A3174" s="111">
        <v>45628</v>
      </c>
      <c r="B3174" s="13">
        <v>1144</v>
      </c>
      <c r="C3174" s="13">
        <v>1464</v>
      </c>
      <c r="D3174" s="123">
        <v>953</v>
      </c>
      <c r="E3174" s="123">
        <v>420</v>
      </c>
      <c r="F3174" s="123">
        <v>47</v>
      </c>
      <c r="G3174" s="123">
        <v>4029</v>
      </c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</row>
    <row r="3175" spans="1:31" ht="14.4">
      <c r="A3175" s="111">
        <v>45629</v>
      </c>
      <c r="B3175" s="13">
        <v>1162</v>
      </c>
      <c r="C3175" s="13">
        <v>1496</v>
      </c>
      <c r="D3175" s="123">
        <v>973</v>
      </c>
      <c r="E3175" s="123">
        <v>431</v>
      </c>
      <c r="F3175" s="123">
        <v>48</v>
      </c>
      <c r="G3175" s="123">
        <v>4109</v>
      </c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</row>
    <row r="3176" spans="1:31" ht="14.4">
      <c r="A3176" s="111">
        <v>45630</v>
      </c>
      <c r="B3176" s="13">
        <v>1171</v>
      </c>
      <c r="C3176" s="13">
        <v>1510</v>
      </c>
      <c r="D3176" s="123">
        <v>1009</v>
      </c>
      <c r="E3176" s="123">
        <v>431</v>
      </c>
      <c r="F3176" s="123">
        <v>47</v>
      </c>
      <c r="G3176" s="123">
        <v>4169</v>
      </c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</row>
    <row r="3177" spans="1:31" ht="14.4">
      <c r="A3177" s="111">
        <v>45631</v>
      </c>
      <c r="B3177" s="13">
        <v>1173</v>
      </c>
      <c r="C3177" s="13">
        <v>1529</v>
      </c>
      <c r="D3177" s="123">
        <v>1028</v>
      </c>
      <c r="E3177" s="123">
        <v>426</v>
      </c>
      <c r="F3177" s="123">
        <v>48</v>
      </c>
      <c r="G3177" s="123">
        <v>4204</v>
      </c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</row>
    <row r="3178" spans="1:31" ht="14.4">
      <c r="A3178" s="111">
        <v>45632</v>
      </c>
      <c r="B3178" s="13">
        <v>1184</v>
      </c>
      <c r="C3178" s="13">
        <v>1524</v>
      </c>
      <c r="D3178" s="123">
        <v>1067</v>
      </c>
      <c r="E3178" s="123">
        <v>423</v>
      </c>
      <c r="F3178" s="123">
        <v>49</v>
      </c>
      <c r="G3178" s="123">
        <v>4247</v>
      </c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</row>
    <row r="3179" spans="1:31" ht="14.4">
      <c r="A3179" s="111">
        <v>45633</v>
      </c>
      <c r="B3179" s="13">
        <v>1177</v>
      </c>
      <c r="C3179" s="13">
        <v>1474</v>
      </c>
      <c r="D3179" s="123">
        <v>1063</v>
      </c>
      <c r="E3179" s="123">
        <v>421</v>
      </c>
      <c r="F3179" s="123">
        <v>49</v>
      </c>
      <c r="G3179" s="123">
        <v>4184</v>
      </c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</row>
    <row r="3180" spans="1:31" ht="14.4">
      <c r="A3180" s="111">
        <v>45634</v>
      </c>
      <c r="B3180" s="13">
        <v>1126</v>
      </c>
      <c r="C3180" s="13">
        <v>1448</v>
      </c>
      <c r="D3180" s="123">
        <v>1005</v>
      </c>
      <c r="E3180" s="123">
        <v>408</v>
      </c>
      <c r="F3180" s="123">
        <v>46</v>
      </c>
      <c r="G3180" s="123">
        <v>4033</v>
      </c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  <c r="AE3180" s="8"/>
    </row>
    <row r="3181" spans="1:31" ht="14.4">
      <c r="A3181" s="111">
        <v>45635</v>
      </c>
      <c r="B3181" s="13">
        <v>1170</v>
      </c>
      <c r="C3181" s="13">
        <v>1466</v>
      </c>
      <c r="D3181" s="123">
        <v>1075</v>
      </c>
      <c r="E3181" s="123">
        <v>412</v>
      </c>
      <c r="F3181" s="123">
        <v>48</v>
      </c>
      <c r="G3181" s="123">
        <v>4172</v>
      </c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</row>
    <row r="3182" spans="1:31" ht="14.4">
      <c r="A3182" s="111">
        <v>45636</v>
      </c>
      <c r="B3182" s="13">
        <v>1204</v>
      </c>
      <c r="C3182" s="13">
        <v>1459</v>
      </c>
      <c r="D3182" s="123">
        <v>1112</v>
      </c>
      <c r="E3182" s="123">
        <v>418</v>
      </c>
      <c r="F3182" s="123">
        <v>48</v>
      </c>
      <c r="G3182" s="123">
        <v>4241</v>
      </c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  <c r="AD3182" s="8"/>
      <c r="AE3182" s="8"/>
    </row>
    <row r="3183" spans="1:31" ht="14.4">
      <c r="A3183" s="111">
        <v>45637</v>
      </c>
      <c r="B3183" s="13">
        <v>1214</v>
      </c>
      <c r="C3183" s="13">
        <v>1471</v>
      </c>
      <c r="D3183" s="123">
        <v>1093</v>
      </c>
      <c r="E3183" s="123">
        <v>418</v>
      </c>
      <c r="F3183" s="123">
        <v>49</v>
      </c>
      <c r="G3183" s="123">
        <v>4245</v>
      </c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</row>
    <row r="3184" spans="1:31" ht="14.4">
      <c r="A3184" s="111">
        <v>45638</v>
      </c>
      <c r="B3184" s="13">
        <v>1210</v>
      </c>
      <c r="C3184" s="13">
        <v>1476</v>
      </c>
      <c r="D3184" s="123">
        <v>1059</v>
      </c>
      <c r="E3184" s="123">
        <v>423</v>
      </c>
      <c r="F3184" s="123">
        <v>49</v>
      </c>
      <c r="G3184" s="123">
        <v>4217</v>
      </c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</row>
    <row r="3185" spans="1:31" ht="14.4">
      <c r="A3185" s="111">
        <v>45639</v>
      </c>
      <c r="B3185" s="13">
        <v>1232</v>
      </c>
      <c r="C3185" s="13">
        <v>1477</v>
      </c>
      <c r="D3185" s="123">
        <v>1045</v>
      </c>
      <c r="E3185" s="123">
        <v>425</v>
      </c>
      <c r="F3185" s="123">
        <v>50</v>
      </c>
      <c r="G3185" s="123">
        <v>4228</v>
      </c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</row>
    <row r="3186" spans="1:31" ht="14.4">
      <c r="A3186" s="111">
        <v>45640</v>
      </c>
      <c r="B3186" s="13">
        <v>1222</v>
      </c>
      <c r="C3186" s="13">
        <v>1463</v>
      </c>
      <c r="D3186" s="123">
        <v>1021</v>
      </c>
      <c r="E3186" s="123">
        <v>418</v>
      </c>
      <c r="F3186" s="123">
        <v>48</v>
      </c>
      <c r="G3186" s="123">
        <v>4172</v>
      </c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  <c r="AE3186" s="8"/>
    </row>
    <row r="3187" spans="1:31" ht="14.4">
      <c r="A3187" s="111">
        <v>45641</v>
      </c>
      <c r="B3187" s="13">
        <v>1178</v>
      </c>
      <c r="C3187" s="13">
        <v>1410</v>
      </c>
      <c r="D3187" s="123">
        <v>954</v>
      </c>
      <c r="E3187" s="123">
        <v>431</v>
      </c>
      <c r="F3187" s="123">
        <v>47</v>
      </c>
      <c r="G3187" s="123">
        <v>4020</v>
      </c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</row>
    <row r="3188" spans="1:31" ht="14.4">
      <c r="A3188" s="111">
        <v>45642</v>
      </c>
      <c r="B3188" s="13">
        <v>1221</v>
      </c>
      <c r="C3188" s="13">
        <v>1466</v>
      </c>
      <c r="D3188" s="123">
        <v>1035</v>
      </c>
      <c r="E3188" s="123">
        <v>428</v>
      </c>
      <c r="F3188" s="123">
        <v>48</v>
      </c>
      <c r="G3188" s="123">
        <v>4198</v>
      </c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</row>
    <row r="3189" spans="1:31" ht="14.4">
      <c r="A3189" s="111">
        <v>45643</v>
      </c>
      <c r="B3189" s="13">
        <v>1249</v>
      </c>
      <c r="C3189" s="13">
        <v>1492</v>
      </c>
      <c r="D3189" s="123">
        <v>1080</v>
      </c>
      <c r="E3189" s="123">
        <v>429</v>
      </c>
      <c r="F3189" s="123">
        <v>49</v>
      </c>
      <c r="G3189" s="123">
        <v>4298</v>
      </c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</row>
    <row r="3190" spans="1:31" ht="14.4">
      <c r="A3190" s="111">
        <v>45644</v>
      </c>
      <c r="B3190" s="13">
        <v>1268</v>
      </c>
      <c r="C3190" s="13">
        <v>1507</v>
      </c>
      <c r="D3190" s="123">
        <v>1097</v>
      </c>
      <c r="E3190" s="123">
        <v>427</v>
      </c>
      <c r="F3190" s="123">
        <v>49</v>
      </c>
      <c r="G3190" s="123">
        <v>4347</v>
      </c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</row>
    <row r="3191" spans="1:31" ht="14.4">
      <c r="A3191" s="111">
        <v>45645</v>
      </c>
      <c r="B3191" s="13">
        <v>1265</v>
      </c>
      <c r="C3191" s="13">
        <v>1518</v>
      </c>
      <c r="D3191" s="123">
        <v>1121</v>
      </c>
      <c r="E3191" s="123">
        <v>431</v>
      </c>
      <c r="F3191" s="123">
        <v>48</v>
      </c>
      <c r="G3191" s="123">
        <v>4383</v>
      </c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</row>
    <row r="3192" spans="1:31" ht="14.4">
      <c r="A3192" s="111">
        <v>45646</v>
      </c>
      <c r="B3192" s="13">
        <v>1277</v>
      </c>
      <c r="C3192" s="13">
        <v>1525</v>
      </c>
      <c r="D3192" s="123">
        <v>1153</v>
      </c>
      <c r="E3192" s="123">
        <v>431</v>
      </c>
      <c r="F3192" s="123">
        <v>49</v>
      </c>
      <c r="G3192" s="123">
        <v>4435</v>
      </c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</row>
    <row r="3193" spans="1:31" ht="14.4">
      <c r="A3193" s="111">
        <v>45647</v>
      </c>
      <c r="B3193" s="13">
        <v>1249</v>
      </c>
      <c r="C3193" s="13">
        <v>1521</v>
      </c>
      <c r="D3193" s="123">
        <v>1127</v>
      </c>
      <c r="E3193" s="123">
        <v>428</v>
      </c>
      <c r="F3193" s="123">
        <v>50</v>
      </c>
      <c r="G3193" s="123">
        <v>4374</v>
      </c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</row>
    <row r="3194" spans="1:31" ht="14.4">
      <c r="A3194" s="111">
        <v>45648</v>
      </c>
      <c r="B3194" s="13">
        <v>1213</v>
      </c>
      <c r="C3194" s="13">
        <v>1480</v>
      </c>
      <c r="D3194" s="123">
        <v>1071</v>
      </c>
      <c r="E3194" s="123">
        <v>421</v>
      </c>
      <c r="F3194" s="123">
        <v>47</v>
      </c>
      <c r="G3194" s="123">
        <v>4232</v>
      </c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</row>
    <row r="3195" spans="1:31" ht="14.4">
      <c r="A3195" s="111">
        <v>45649</v>
      </c>
      <c r="B3195" s="13">
        <v>1208</v>
      </c>
      <c r="C3195" s="13">
        <v>1500</v>
      </c>
      <c r="D3195" s="123">
        <v>1131</v>
      </c>
      <c r="E3195" s="123">
        <v>440</v>
      </c>
      <c r="F3195" s="123">
        <v>49</v>
      </c>
      <c r="G3195" s="123">
        <v>4329</v>
      </c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</row>
    <row r="3196" spans="1:31" ht="14.4">
      <c r="A3196" s="111">
        <v>45650</v>
      </c>
      <c r="B3196" s="13">
        <v>1220</v>
      </c>
      <c r="C3196" s="13">
        <v>1503</v>
      </c>
      <c r="D3196" s="123">
        <v>1144</v>
      </c>
      <c r="E3196" s="123">
        <v>449</v>
      </c>
      <c r="F3196" s="123">
        <v>50</v>
      </c>
      <c r="G3196" s="123">
        <v>4366</v>
      </c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</row>
    <row r="3197" spans="1:31" ht="14.4">
      <c r="A3197" s="111">
        <v>45651</v>
      </c>
      <c r="B3197" s="13">
        <v>1217</v>
      </c>
      <c r="C3197" s="13">
        <v>1499</v>
      </c>
      <c r="D3197" s="123">
        <v>1095</v>
      </c>
      <c r="E3197" s="123">
        <v>445</v>
      </c>
      <c r="F3197" s="123">
        <v>49</v>
      </c>
      <c r="G3197" s="123">
        <v>4304</v>
      </c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</row>
    <row r="3198" spans="1:31" ht="14.4">
      <c r="A3198" s="111">
        <v>45652</v>
      </c>
      <c r="B3198" s="13">
        <v>1228</v>
      </c>
      <c r="C3198" s="13">
        <v>1512</v>
      </c>
      <c r="D3198" s="123">
        <v>1088</v>
      </c>
      <c r="E3198" s="123">
        <v>440</v>
      </c>
      <c r="F3198" s="123">
        <v>49</v>
      </c>
      <c r="G3198" s="123">
        <v>4317</v>
      </c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</row>
    <row r="3199" spans="1:31" ht="14.4">
      <c r="A3199" s="111">
        <v>45653</v>
      </c>
      <c r="B3199" s="13">
        <v>1120</v>
      </c>
      <c r="C3199" s="13">
        <v>1486</v>
      </c>
      <c r="D3199" s="123">
        <v>1098</v>
      </c>
      <c r="E3199" s="123">
        <v>440</v>
      </c>
      <c r="F3199" s="123">
        <v>49</v>
      </c>
      <c r="G3199" s="123">
        <v>4193</v>
      </c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</row>
    <row r="3200" spans="1:31" ht="14.4">
      <c r="A3200" s="111">
        <v>45654</v>
      </c>
      <c r="B3200" s="13">
        <v>1081</v>
      </c>
      <c r="C3200" s="13">
        <v>1363</v>
      </c>
      <c r="D3200" s="123">
        <v>1100</v>
      </c>
      <c r="E3200" s="123">
        <v>437</v>
      </c>
      <c r="F3200" s="123">
        <v>49</v>
      </c>
      <c r="G3200" s="123">
        <v>4030</v>
      </c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</row>
    <row r="3201" spans="1:31" ht="14.4">
      <c r="A3201" s="111">
        <v>45655</v>
      </c>
      <c r="B3201" s="13">
        <v>1105</v>
      </c>
      <c r="C3201" s="13">
        <v>1355</v>
      </c>
      <c r="D3201" s="123">
        <v>1053</v>
      </c>
      <c r="E3201" s="123">
        <v>428</v>
      </c>
      <c r="F3201" s="123">
        <v>48</v>
      </c>
      <c r="G3201" s="123">
        <v>3988</v>
      </c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</row>
    <row r="3202" spans="1:31" ht="14.4">
      <c r="A3202" s="111">
        <v>45656</v>
      </c>
      <c r="B3202" s="13">
        <v>1167</v>
      </c>
      <c r="C3202" s="13">
        <v>1404</v>
      </c>
      <c r="D3202" s="123">
        <v>1117</v>
      </c>
      <c r="E3202" s="123">
        <v>450</v>
      </c>
      <c r="F3202" s="123">
        <v>49</v>
      </c>
      <c r="G3202" s="123">
        <v>4188</v>
      </c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</row>
    <row r="3203" spans="1:31" ht="14.4">
      <c r="A3203" s="111">
        <v>45657</v>
      </c>
      <c r="B3203" s="13">
        <v>1198</v>
      </c>
      <c r="C3203" s="13">
        <v>1422</v>
      </c>
      <c r="D3203" s="123">
        <v>1144</v>
      </c>
      <c r="E3203" s="123">
        <v>449</v>
      </c>
      <c r="F3203" s="123">
        <v>51</v>
      </c>
      <c r="G3203" s="123">
        <v>4264</v>
      </c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</row>
    <row r="3204" spans="1:31" ht="14.4">
      <c r="A3204" s="111">
        <v>45658</v>
      </c>
      <c r="B3204" s="13">
        <v>1209</v>
      </c>
      <c r="C3204" s="13">
        <v>1378</v>
      </c>
      <c r="D3204" s="123">
        <v>1106</v>
      </c>
      <c r="E3204" s="123">
        <v>438</v>
      </c>
      <c r="F3204" s="123">
        <v>47</v>
      </c>
      <c r="G3204" s="123">
        <v>4178</v>
      </c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</row>
    <row r="3205" spans="1:31" ht="14.4">
      <c r="A3205" s="111">
        <v>45659</v>
      </c>
      <c r="B3205" s="13">
        <v>1218</v>
      </c>
      <c r="C3205" s="13">
        <v>1420</v>
      </c>
      <c r="D3205" s="123">
        <v>1132</v>
      </c>
      <c r="E3205" s="123">
        <v>436</v>
      </c>
      <c r="F3205" s="123">
        <v>47</v>
      </c>
      <c r="G3205" s="123">
        <v>4253</v>
      </c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</row>
    <row r="3206" spans="1:31" ht="14.4">
      <c r="A3206" s="111">
        <v>45660</v>
      </c>
      <c r="B3206" s="13">
        <v>1259</v>
      </c>
      <c r="C3206" s="13">
        <v>1456</v>
      </c>
      <c r="D3206" s="123">
        <v>1158</v>
      </c>
      <c r="E3206" s="123">
        <v>450</v>
      </c>
      <c r="F3206" s="123">
        <v>49</v>
      </c>
      <c r="G3206" s="123">
        <v>4371</v>
      </c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</row>
    <row r="3207" spans="1:31" ht="14.4">
      <c r="A3207" s="111">
        <v>45661</v>
      </c>
      <c r="B3207" s="13">
        <v>1240</v>
      </c>
      <c r="C3207" s="13">
        <v>1470</v>
      </c>
      <c r="D3207" s="123">
        <v>1147</v>
      </c>
      <c r="E3207" s="123">
        <v>452</v>
      </c>
      <c r="F3207" s="123">
        <v>49</v>
      </c>
      <c r="G3207" s="123">
        <v>4358</v>
      </c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</row>
    <row r="3208" spans="1:31" ht="14.4">
      <c r="A3208" s="111">
        <v>45662</v>
      </c>
      <c r="B3208" s="13">
        <v>1199</v>
      </c>
      <c r="C3208" s="13">
        <v>1446</v>
      </c>
      <c r="D3208" s="123">
        <v>1098</v>
      </c>
      <c r="E3208" s="123">
        <v>448</v>
      </c>
      <c r="F3208" s="123">
        <v>47</v>
      </c>
      <c r="G3208" s="123">
        <v>4237</v>
      </c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</row>
    <row r="3209" spans="1:31" ht="14.4">
      <c r="A3209" s="111">
        <v>45663</v>
      </c>
      <c r="B3209" s="13">
        <v>1248</v>
      </c>
      <c r="C3209" s="13">
        <v>1479</v>
      </c>
      <c r="D3209" s="123">
        <v>1161</v>
      </c>
      <c r="E3209" s="123">
        <v>456</v>
      </c>
      <c r="F3209" s="123">
        <v>49</v>
      </c>
      <c r="G3209" s="123">
        <v>4394</v>
      </c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</row>
    <row r="3210" spans="1:31" ht="14.4">
      <c r="A3210" s="111">
        <v>45664</v>
      </c>
      <c r="B3210" s="13">
        <v>1286</v>
      </c>
      <c r="C3210" s="13">
        <v>1505</v>
      </c>
      <c r="D3210" s="13">
        <v>1193</v>
      </c>
      <c r="E3210" s="13">
        <v>465</v>
      </c>
      <c r="F3210" s="13">
        <v>48</v>
      </c>
      <c r="G3210" s="13">
        <v>4497</v>
      </c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</row>
    <row r="3211" spans="1:31" ht="14.4">
      <c r="A3211" s="111">
        <v>45665</v>
      </c>
      <c r="B3211" s="13">
        <v>1281</v>
      </c>
      <c r="C3211" s="13">
        <v>1494</v>
      </c>
      <c r="D3211" s="13">
        <v>1197</v>
      </c>
      <c r="E3211" s="13">
        <v>472</v>
      </c>
      <c r="F3211" s="13">
        <v>48</v>
      </c>
      <c r="G3211" s="13">
        <v>4491</v>
      </c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</row>
    <row r="3212" spans="1:31" ht="14.4">
      <c r="A3212" s="111">
        <v>45666</v>
      </c>
      <c r="B3212" s="13">
        <v>1272</v>
      </c>
      <c r="C3212" s="13">
        <v>1518</v>
      </c>
      <c r="D3212" s="13">
        <v>1196</v>
      </c>
      <c r="E3212" s="13">
        <v>476</v>
      </c>
      <c r="F3212" s="13">
        <v>50</v>
      </c>
      <c r="G3212" s="13">
        <v>4512</v>
      </c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</row>
    <row r="3213" spans="1:31" ht="14.4">
      <c r="A3213" s="111">
        <v>45667</v>
      </c>
      <c r="B3213" s="13">
        <v>1298</v>
      </c>
      <c r="C3213" s="13">
        <v>1541</v>
      </c>
      <c r="D3213" s="13">
        <v>1199</v>
      </c>
      <c r="E3213" s="13">
        <v>477</v>
      </c>
      <c r="F3213" s="13">
        <v>50</v>
      </c>
      <c r="G3213" s="13">
        <v>4565</v>
      </c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</row>
    <row r="3214" spans="1:31" ht="14.4">
      <c r="A3214" s="111">
        <v>45668</v>
      </c>
      <c r="B3214" s="13">
        <v>1224</v>
      </c>
      <c r="C3214" s="13">
        <v>1549</v>
      </c>
      <c r="D3214" s="13">
        <v>1178</v>
      </c>
      <c r="E3214" s="13">
        <v>473</v>
      </c>
      <c r="F3214" s="13">
        <v>50</v>
      </c>
      <c r="G3214" s="13">
        <v>4474</v>
      </c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  <c r="AE3214" s="8"/>
    </row>
    <row r="3215" spans="1:31" ht="14.4">
      <c r="A3215" s="111">
        <v>45669</v>
      </c>
      <c r="B3215" s="13">
        <v>1141</v>
      </c>
      <c r="C3215" s="13">
        <v>1488</v>
      </c>
      <c r="D3215" s="13">
        <v>1123</v>
      </c>
      <c r="E3215" s="13">
        <v>459</v>
      </c>
      <c r="F3215" s="13">
        <v>48</v>
      </c>
      <c r="G3215" s="13">
        <v>4260</v>
      </c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</row>
    <row r="3216" spans="1:31" ht="14.4">
      <c r="A3216" s="111">
        <v>45670</v>
      </c>
      <c r="B3216" s="13">
        <v>1195</v>
      </c>
      <c r="C3216" s="13">
        <v>1499</v>
      </c>
      <c r="D3216" s="13">
        <v>1135</v>
      </c>
      <c r="E3216" s="13">
        <v>466</v>
      </c>
      <c r="F3216" s="13">
        <v>48</v>
      </c>
      <c r="G3216" s="13">
        <v>4344</v>
      </c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</row>
    <row r="3217" spans="1:31" ht="14.4">
      <c r="A3217" s="111">
        <v>45671</v>
      </c>
      <c r="B3217" s="13">
        <v>1210</v>
      </c>
      <c r="C3217" s="13">
        <v>1413</v>
      </c>
      <c r="D3217" s="13">
        <v>1045</v>
      </c>
      <c r="E3217" s="13">
        <v>464</v>
      </c>
      <c r="F3217" s="13">
        <v>47</v>
      </c>
      <c r="G3217" s="13">
        <v>4179</v>
      </c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</row>
    <row r="3218" spans="1:31" ht="14.4">
      <c r="A3218" s="111">
        <v>45672</v>
      </c>
      <c r="B3218" s="13">
        <v>1224</v>
      </c>
      <c r="C3218" s="13">
        <v>1447</v>
      </c>
      <c r="D3218" s="123">
        <v>1039</v>
      </c>
      <c r="E3218" s="123">
        <v>462</v>
      </c>
      <c r="F3218" s="123">
        <v>47</v>
      </c>
      <c r="G3218" s="123">
        <v>4219</v>
      </c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  <c r="AE3218" s="8"/>
    </row>
    <row r="3219" spans="1:31" ht="14.4">
      <c r="A3219" s="111">
        <v>45673</v>
      </c>
      <c r="B3219" s="13">
        <v>1224</v>
      </c>
      <c r="C3219" s="13">
        <v>1503</v>
      </c>
      <c r="D3219" s="123">
        <v>1097</v>
      </c>
      <c r="E3219" s="123">
        <v>464</v>
      </c>
      <c r="F3219" s="123">
        <v>49</v>
      </c>
      <c r="G3219" s="123">
        <v>4335</v>
      </c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</row>
    <row r="3220" spans="1:31" ht="14.4">
      <c r="A3220" s="111">
        <v>45674</v>
      </c>
      <c r="B3220" s="13">
        <v>1245</v>
      </c>
      <c r="C3220" s="13">
        <v>1537</v>
      </c>
      <c r="D3220" s="123">
        <v>1143</v>
      </c>
      <c r="E3220" s="123">
        <v>463</v>
      </c>
      <c r="F3220" s="123">
        <v>49</v>
      </c>
      <c r="G3220" s="123">
        <v>4436</v>
      </c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  <c r="AE3220" s="8"/>
    </row>
    <row r="3221" spans="1:31" ht="14.4">
      <c r="A3221" s="111">
        <v>45675</v>
      </c>
      <c r="B3221" s="13">
        <v>1239</v>
      </c>
      <c r="C3221" s="13">
        <v>1542</v>
      </c>
      <c r="D3221" s="123">
        <v>1148</v>
      </c>
      <c r="E3221" s="123">
        <v>462</v>
      </c>
      <c r="F3221" s="123">
        <v>49</v>
      </c>
      <c r="G3221" s="123">
        <v>4441</v>
      </c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  <c r="AE3221" s="8"/>
    </row>
    <row r="3222" spans="1:31" ht="14.4">
      <c r="A3222" s="111">
        <v>45676</v>
      </c>
      <c r="B3222" s="13">
        <v>1178</v>
      </c>
      <c r="C3222" s="13">
        <v>1507</v>
      </c>
      <c r="D3222" s="123">
        <v>1076</v>
      </c>
      <c r="E3222" s="123">
        <v>460</v>
      </c>
      <c r="F3222" s="123">
        <v>48</v>
      </c>
      <c r="G3222" s="123">
        <v>4270</v>
      </c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</row>
    <row r="3223" spans="1:31" ht="14.4">
      <c r="A3223" s="111">
        <v>45677</v>
      </c>
      <c r="B3223" s="13">
        <v>1202</v>
      </c>
      <c r="C3223" s="13">
        <v>1552</v>
      </c>
      <c r="D3223" s="123">
        <v>1133</v>
      </c>
      <c r="E3223" s="123">
        <v>468</v>
      </c>
      <c r="F3223" s="123">
        <v>49</v>
      </c>
      <c r="G3223" s="123">
        <v>4403</v>
      </c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</row>
    <row r="3224" spans="1:31" ht="14.4">
      <c r="A3224" s="111">
        <v>45678</v>
      </c>
      <c r="B3224" s="13">
        <v>1226</v>
      </c>
      <c r="C3224" s="13">
        <v>1572</v>
      </c>
      <c r="D3224" s="123">
        <v>1161</v>
      </c>
      <c r="E3224" s="123">
        <v>477</v>
      </c>
      <c r="F3224" s="123">
        <v>50</v>
      </c>
      <c r="G3224" s="123">
        <v>4487</v>
      </c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</row>
    <row r="3225" spans="1:31" ht="14.4">
      <c r="A3225" s="111">
        <v>45679</v>
      </c>
      <c r="B3225" s="13">
        <v>1237</v>
      </c>
      <c r="C3225" s="13">
        <v>1576</v>
      </c>
      <c r="D3225" s="123">
        <v>1184</v>
      </c>
      <c r="E3225" s="123">
        <v>470</v>
      </c>
      <c r="F3225" s="123">
        <v>51</v>
      </c>
      <c r="G3225" s="123">
        <v>4518</v>
      </c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</row>
    <row r="3226" spans="1:31" ht="14.4">
      <c r="A3226" s="111">
        <v>45680</v>
      </c>
      <c r="B3226" s="13">
        <v>1218</v>
      </c>
      <c r="C3226" s="13">
        <v>1576</v>
      </c>
      <c r="D3226" s="123">
        <v>1210</v>
      </c>
      <c r="E3226" s="123">
        <v>463</v>
      </c>
      <c r="F3226" s="123">
        <v>51</v>
      </c>
      <c r="G3226" s="123">
        <v>4518</v>
      </c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</row>
    <row r="3227" spans="1:31" ht="14.4">
      <c r="A3227" s="111">
        <v>45681</v>
      </c>
      <c r="B3227" s="13">
        <v>1247</v>
      </c>
      <c r="C3227" s="13">
        <v>1586</v>
      </c>
      <c r="D3227" s="123">
        <v>1209</v>
      </c>
      <c r="E3227" s="123">
        <v>473</v>
      </c>
      <c r="F3227" s="123">
        <v>51</v>
      </c>
      <c r="G3227" s="123">
        <v>4566</v>
      </c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</row>
    <row r="3228" spans="1:31" ht="14.4">
      <c r="A3228" s="111">
        <v>45682</v>
      </c>
      <c r="B3228" s="13">
        <v>1248</v>
      </c>
      <c r="C3228" s="13">
        <v>1593</v>
      </c>
      <c r="D3228" s="123">
        <v>1205</v>
      </c>
      <c r="E3228" s="123">
        <v>481</v>
      </c>
      <c r="F3228" s="123">
        <v>52</v>
      </c>
      <c r="G3228" s="123">
        <v>4578</v>
      </c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</row>
    <row r="3229" spans="1:31" ht="14.4">
      <c r="A3229" s="111">
        <v>45683</v>
      </c>
      <c r="B3229" s="13">
        <v>1209</v>
      </c>
      <c r="C3229" s="13">
        <v>1495</v>
      </c>
      <c r="D3229" s="123">
        <v>1118</v>
      </c>
      <c r="E3229" s="123">
        <v>459</v>
      </c>
      <c r="F3229" s="123">
        <v>48</v>
      </c>
      <c r="G3229" s="123">
        <v>4328</v>
      </c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  <c r="AE3229" s="8"/>
    </row>
    <row r="3230" spans="1:31" ht="14.4">
      <c r="A3230" s="111">
        <v>45684</v>
      </c>
      <c r="B3230" s="13">
        <v>1248</v>
      </c>
      <c r="C3230" s="13">
        <v>1575</v>
      </c>
      <c r="D3230" s="123">
        <v>1198</v>
      </c>
      <c r="E3230" s="123">
        <v>466</v>
      </c>
      <c r="F3230" s="123">
        <v>50</v>
      </c>
      <c r="G3230" s="123">
        <v>4537</v>
      </c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</row>
    <row r="3231" spans="1:31" ht="14.4">
      <c r="A3231" s="111">
        <v>45685</v>
      </c>
      <c r="B3231" s="13">
        <v>1291</v>
      </c>
      <c r="C3231" s="13">
        <v>1613</v>
      </c>
      <c r="D3231" s="123">
        <v>1233</v>
      </c>
      <c r="E3231" s="123">
        <v>477</v>
      </c>
      <c r="F3231" s="123">
        <v>51</v>
      </c>
      <c r="G3231" s="123">
        <v>4665</v>
      </c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</row>
    <row r="3232" spans="1:31" ht="14.4">
      <c r="A3232" s="111">
        <v>45686</v>
      </c>
      <c r="B3232" s="13">
        <v>1289</v>
      </c>
      <c r="C3232" s="13">
        <v>1611</v>
      </c>
      <c r="D3232" s="123">
        <v>1250</v>
      </c>
      <c r="E3232" s="123">
        <v>477</v>
      </c>
      <c r="F3232" s="123">
        <v>52</v>
      </c>
      <c r="G3232" s="123">
        <v>4678</v>
      </c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</row>
    <row r="3233" spans="1:31" ht="14.4">
      <c r="A3233" s="111">
        <v>45687</v>
      </c>
      <c r="B3233" s="13">
        <v>1288</v>
      </c>
      <c r="C3233" s="13">
        <v>1620</v>
      </c>
      <c r="D3233" s="123">
        <v>1259</v>
      </c>
      <c r="E3233" s="123">
        <v>482</v>
      </c>
      <c r="F3233" s="123">
        <v>52</v>
      </c>
      <c r="G3233" s="123">
        <v>4700</v>
      </c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</row>
    <row r="3234" spans="1:31" ht="14.4">
      <c r="A3234" s="111">
        <v>45688</v>
      </c>
      <c r="B3234" s="13">
        <v>1280</v>
      </c>
      <c r="C3234" s="13">
        <v>1614</v>
      </c>
      <c r="D3234" s="123">
        <v>1280</v>
      </c>
      <c r="E3234" s="123">
        <v>482</v>
      </c>
      <c r="F3234" s="123">
        <v>51</v>
      </c>
      <c r="G3234" s="123">
        <v>4706</v>
      </c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</row>
    <row r="3235" spans="1:31" ht="14.4">
      <c r="A3235" s="111">
        <v>45689</v>
      </c>
      <c r="B3235" s="13">
        <v>1236</v>
      </c>
      <c r="C3235" s="13">
        <v>1594</v>
      </c>
      <c r="D3235" s="123">
        <v>1274</v>
      </c>
      <c r="E3235" s="123">
        <v>468</v>
      </c>
      <c r="F3235" s="123">
        <v>50</v>
      </c>
      <c r="G3235" s="123">
        <v>4623</v>
      </c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</row>
    <row r="3236" spans="1:31" ht="14.4">
      <c r="A3236" s="111">
        <v>45690</v>
      </c>
      <c r="B3236" s="13">
        <v>1192</v>
      </c>
      <c r="C3236" s="13">
        <v>1551</v>
      </c>
      <c r="D3236" s="123">
        <v>1204</v>
      </c>
      <c r="E3236" s="123">
        <v>463</v>
      </c>
      <c r="F3236" s="13">
        <v>49</v>
      </c>
      <c r="G3236" s="123">
        <v>4459</v>
      </c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  <c r="AD3236" s="8"/>
      <c r="AE3236" s="8"/>
    </row>
    <row r="3237" spans="1:31" ht="14.4">
      <c r="A3237" s="111">
        <v>45691</v>
      </c>
      <c r="B3237" s="13">
        <v>1241</v>
      </c>
      <c r="C3237" s="13">
        <v>1594</v>
      </c>
      <c r="D3237" s="123">
        <v>1262</v>
      </c>
      <c r="E3237" s="123">
        <v>477</v>
      </c>
      <c r="F3237" s="123">
        <v>51</v>
      </c>
      <c r="G3237" s="123">
        <v>4624</v>
      </c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  <c r="AD3237" s="8"/>
      <c r="AE3237" s="8"/>
    </row>
    <row r="3238" spans="1:31" ht="14.4">
      <c r="A3238" s="111">
        <v>45692</v>
      </c>
      <c r="B3238" s="13">
        <v>1254</v>
      </c>
      <c r="C3238" s="13">
        <v>1604</v>
      </c>
      <c r="D3238" s="123">
        <v>1284</v>
      </c>
      <c r="E3238" s="123">
        <v>483</v>
      </c>
      <c r="F3238" s="123">
        <v>50</v>
      </c>
      <c r="G3238" s="123">
        <v>4676</v>
      </c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  <c r="AE3238" s="8"/>
    </row>
    <row r="3239" spans="1:31" ht="14.4">
      <c r="A3239" s="111">
        <v>45693</v>
      </c>
      <c r="B3239" s="13">
        <v>1245</v>
      </c>
      <c r="C3239" s="13">
        <v>1594</v>
      </c>
      <c r="D3239" s="123">
        <v>1302</v>
      </c>
      <c r="E3239" s="123">
        <v>484</v>
      </c>
      <c r="F3239" s="123">
        <v>50</v>
      </c>
      <c r="G3239" s="123">
        <v>4698</v>
      </c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  <c r="AD3239" s="8"/>
      <c r="AE3239" s="8"/>
    </row>
    <row r="3240" spans="1:31" ht="14.4">
      <c r="A3240" s="111">
        <v>45694</v>
      </c>
      <c r="B3240" s="13">
        <v>1264</v>
      </c>
      <c r="C3240" s="13">
        <v>1601</v>
      </c>
      <c r="D3240" s="123">
        <v>1306</v>
      </c>
      <c r="E3240" s="123">
        <v>477</v>
      </c>
      <c r="F3240" s="123">
        <v>50</v>
      </c>
      <c r="G3240" s="123">
        <v>4698</v>
      </c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</row>
    <row r="3241" spans="1:31" ht="14.4">
      <c r="A3241" s="111">
        <v>45695</v>
      </c>
      <c r="B3241" s="13">
        <v>1280</v>
      </c>
      <c r="C3241" s="13">
        <v>1605</v>
      </c>
      <c r="D3241" s="123">
        <v>1319</v>
      </c>
      <c r="E3241" s="123">
        <v>474</v>
      </c>
      <c r="F3241" s="123">
        <v>50</v>
      </c>
      <c r="G3241" s="123">
        <v>4729</v>
      </c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</row>
    <row r="3242" spans="1:31" ht="14.4">
      <c r="A3242" s="111">
        <v>45696</v>
      </c>
      <c r="B3242" s="13">
        <v>1280</v>
      </c>
      <c r="C3242" s="13">
        <v>1629</v>
      </c>
      <c r="D3242" s="123">
        <v>1295</v>
      </c>
      <c r="E3242" s="123">
        <v>468</v>
      </c>
      <c r="F3242" s="123">
        <v>50</v>
      </c>
      <c r="G3242" s="123">
        <v>4721</v>
      </c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</row>
    <row r="3243" spans="1:31" ht="14.4">
      <c r="A3243" s="111">
        <v>45697</v>
      </c>
      <c r="B3243" s="13">
        <v>1223</v>
      </c>
      <c r="C3243" s="13">
        <v>1594</v>
      </c>
      <c r="D3243" s="123">
        <v>1230</v>
      </c>
      <c r="E3243" s="123">
        <v>460</v>
      </c>
      <c r="F3243" s="123">
        <v>46</v>
      </c>
      <c r="G3243" s="123">
        <v>4553</v>
      </c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</row>
    <row r="3244" spans="1:31" ht="14.4">
      <c r="A3244" s="111">
        <v>45698</v>
      </c>
      <c r="B3244" s="13">
        <v>1252</v>
      </c>
      <c r="C3244" s="13">
        <v>1637</v>
      </c>
      <c r="D3244" s="123">
        <v>1292</v>
      </c>
      <c r="E3244" s="123">
        <v>473</v>
      </c>
      <c r="F3244" s="123">
        <v>49</v>
      </c>
      <c r="G3244" s="123">
        <v>4702</v>
      </c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  <c r="AD3244" s="8"/>
      <c r="AE3244" s="8"/>
    </row>
    <row r="3245" spans="1:31" ht="14.4">
      <c r="A3245" s="111">
        <v>45699</v>
      </c>
      <c r="B3245" s="13">
        <v>1261</v>
      </c>
      <c r="C3245" s="13">
        <v>1645</v>
      </c>
      <c r="D3245" s="123">
        <v>1318</v>
      </c>
      <c r="E3245" s="123">
        <v>481</v>
      </c>
      <c r="F3245" s="123">
        <v>50</v>
      </c>
      <c r="G3245" s="123">
        <v>4755</v>
      </c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</row>
    <row r="3246" spans="1:31" ht="14.4">
      <c r="A3246" s="111">
        <v>45700</v>
      </c>
      <c r="B3246" s="13">
        <v>1266</v>
      </c>
      <c r="C3246" s="13">
        <v>1633</v>
      </c>
      <c r="D3246" s="123">
        <v>1332</v>
      </c>
      <c r="E3246" s="123">
        <v>486</v>
      </c>
      <c r="F3246" s="123">
        <v>49</v>
      </c>
      <c r="G3246" s="123">
        <v>4766</v>
      </c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</row>
    <row r="3247" spans="1:31" ht="14.4">
      <c r="A3247" s="111">
        <v>45701</v>
      </c>
      <c r="B3247" s="13">
        <v>1233</v>
      </c>
      <c r="C3247" s="13">
        <v>1631</v>
      </c>
      <c r="D3247" s="123">
        <v>1338</v>
      </c>
      <c r="E3247" s="123">
        <v>482</v>
      </c>
      <c r="F3247" s="123">
        <v>47</v>
      </c>
      <c r="G3247" s="123">
        <v>4731</v>
      </c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  <c r="AE3247" s="8"/>
    </row>
    <row r="3248" spans="1:31" ht="14.4">
      <c r="A3248" s="111">
        <v>45702</v>
      </c>
      <c r="B3248" s="13">
        <v>1243</v>
      </c>
      <c r="C3248" s="13">
        <v>1629</v>
      </c>
      <c r="D3248" s="123">
        <v>1337</v>
      </c>
      <c r="E3248" s="123">
        <v>478</v>
      </c>
      <c r="F3248" s="123">
        <v>49</v>
      </c>
      <c r="G3248" s="123">
        <v>4735</v>
      </c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  <c r="AE3248" s="8"/>
    </row>
    <row r="3249" spans="1:31" ht="14.4">
      <c r="A3249" s="111">
        <v>45703</v>
      </c>
      <c r="B3249" s="13">
        <v>1245</v>
      </c>
      <c r="C3249" s="13">
        <v>1624</v>
      </c>
      <c r="D3249" s="123">
        <v>1310</v>
      </c>
      <c r="E3249" s="123">
        <v>481</v>
      </c>
      <c r="F3249" s="123">
        <v>50</v>
      </c>
      <c r="G3249" s="123">
        <v>4710</v>
      </c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  <c r="AE3249" s="8"/>
    </row>
    <row r="3250" spans="1:31" ht="14.4">
      <c r="A3250" s="111">
        <v>45704</v>
      </c>
      <c r="B3250" s="13">
        <v>1213</v>
      </c>
      <c r="C3250" s="13">
        <v>1583</v>
      </c>
      <c r="D3250" s="123">
        <v>1253</v>
      </c>
      <c r="E3250" s="123">
        <v>465</v>
      </c>
      <c r="F3250" s="123">
        <v>46</v>
      </c>
      <c r="G3250" s="123">
        <v>4561</v>
      </c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</row>
    <row r="3251" spans="1:31" ht="14.4">
      <c r="A3251" s="111">
        <v>45705</v>
      </c>
      <c r="B3251" s="13">
        <v>1237</v>
      </c>
      <c r="C3251" s="13">
        <v>1630</v>
      </c>
      <c r="D3251" s="123">
        <v>1325</v>
      </c>
      <c r="E3251" s="123">
        <v>483</v>
      </c>
      <c r="F3251" s="123">
        <v>51</v>
      </c>
      <c r="G3251" s="123">
        <v>4725</v>
      </c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  <c r="AE3251" s="8"/>
    </row>
    <row r="3252" spans="1:31" ht="14.4">
      <c r="A3252" s="111">
        <v>45706</v>
      </c>
      <c r="B3252" s="13">
        <v>1245</v>
      </c>
      <c r="C3252" s="13">
        <v>1648</v>
      </c>
      <c r="D3252" s="123">
        <v>1353</v>
      </c>
      <c r="E3252" s="123">
        <v>492</v>
      </c>
      <c r="F3252" s="123">
        <v>50</v>
      </c>
      <c r="G3252" s="123">
        <v>4787</v>
      </c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</row>
    <row r="3253" spans="1:31" ht="14.4">
      <c r="A3253" s="111">
        <v>45707</v>
      </c>
      <c r="B3253" s="13">
        <v>1233</v>
      </c>
      <c r="C3253" s="13">
        <v>1651</v>
      </c>
      <c r="D3253" s="123">
        <v>1365</v>
      </c>
      <c r="E3253" s="123">
        <v>490</v>
      </c>
      <c r="F3253" s="123">
        <v>50</v>
      </c>
      <c r="G3253" s="123">
        <v>4789</v>
      </c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</row>
    <row r="3254" spans="1:31" ht="14.4">
      <c r="A3254" s="111">
        <v>45708</v>
      </c>
      <c r="B3254" s="13">
        <v>1140</v>
      </c>
      <c r="C3254" s="13">
        <v>1644</v>
      </c>
      <c r="D3254" s="123">
        <v>1379</v>
      </c>
      <c r="E3254" s="123">
        <v>476</v>
      </c>
      <c r="F3254" s="123">
        <v>50</v>
      </c>
      <c r="G3254" s="123">
        <v>4689</v>
      </c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</row>
    <row r="3255" spans="1:31" ht="14.4">
      <c r="A3255" s="111">
        <v>45709</v>
      </c>
      <c r="B3255" s="13">
        <v>1198</v>
      </c>
      <c r="C3255" s="13">
        <v>1645</v>
      </c>
      <c r="D3255" s="123">
        <v>1389</v>
      </c>
      <c r="E3255" s="123">
        <v>479</v>
      </c>
      <c r="F3255" s="123">
        <v>50</v>
      </c>
      <c r="G3255" s="123">
        <v>4761</v>
      </c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</row>
    <row r="3256" spans="1:31" ht="14.4">
      <c r="A3256" s="111">
        <v>45710</v>
      </c>
      <c r="B3256" s="13">
        <v>1202</v>
      </c>
      <c r="C3256" s="13">
        <v>1659</v>
      </c>
      <c r="D3256" s="123">
        <v>1373</v>
      </c>
      <c r="E3256" s="123">
        <v>478</v>
      </c>
      <c r="F3256" s="123">
        <v>49</v>
      </c>
      <c r="G3256" s="123">
        <v>4761</v>
      </c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</row>
    <row r="3257" spans="1:31" ht="14.4">
      <c r="A3257" s="111">
        <v>45711</v>
      </c>
      <c r="B3257" s="13">
        <v>1163</v>
      </c>
      <c r="C3257" s="13">
        <v>1615</v>
      </c>
      <c r="D3257" s="123">
        <v>1303</v>
      </c>
      <c r="E3257" s="123">
        <v>456</v>
      </c>
      <c r="F3257" s="123">
        <v>45</v>
      </c>
      <c r="G3257" s="123">
        <v>4583</v>
      </c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</row>
    <row r="3258" spans="1:31" ht="14.4">
      <c r="A3258" s="111">
        <v>45712</v>
      </c>
      <c r="B3258" s="13">
        <v>1209</v>
      </c>
      <c r="C3258" s="13">
        <v>1645</v>
      </c>
      <c r="D3258" s="123">
        <v>1344</v>
      </c>
      <c r="E3258" s="123">
        <v>469</v>
      </c>
      <c r="F3258" s="123">
        <v>49</v>
      </c>
      <c r="G3258" s="123">
        <v>4716</v>
      </c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  <c r="AE3258" s="8"/>
    </row>
    <row r="3259" spans="1:31" ht="14.4">
      <c r="A3259" s="111">
        <v>45713</v>
      </c>
      <c r="B3259" s="13">
        <v>1216</v>
      </c>
      <c r="C3259" s="13">
        <v>1658</v>
      </c>
      <c r="D3259" s="123">
        <v>1375</v>
      </c>
      <c r="E3259" s="123">
        <v>479</v>
      </c>
      <c r="F3259" s="123">
        <v>50</v>
      </c>
      <c r="G3259" s="123">
        <v>4778</v>
      </c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  <c r="AE3259" s="8"/>
    </row>
    <row r="3260" spans="1:31" ht="14.4">
      <c r="A3260" s="111">
        <v>45714</v>
      </c>
      <c r="B3260" s="13">
        <v>1213</v>
      </c>
      <c r="C3260" s="13">
        <v>1634</v>
      </c>
      <c r="D3260" s="123">
        <v>1367</v>
      </c>
      <c r="E3260" s="123">
        <v>478</v>
      </c>
      <c r="F3260" s="123">
        <v>50</v>
      </c>
      <c r="G3260" s="123">
        <v>4742</v>
      </c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  <c r="AE3260" s="8"/>
    </row>
    <row r="3261" spans="1:31" ht="14.4">
      <c r="A3261" s="111">
        <v>45715</v>
      </c>
      <c r="B3261" s="13">
        <v>1170</v>
      </c>
      <c r="C3261" s="13">
        <v>1664</v>
      </c>
      <c r="D3261" s="123">
        <v>1359</v>
      </c>
      <c r="E3261" s="123">
        <v>485</v>
      </c>
      <c r="F3261" s="123">
        <v>50</v>
      </c>
      <c r="G3261" s="123">
        <v>4728</v>
      </c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  <c r="AE3261" s="8"/>
    </row>
    <row r="3262" spans="1:31" ht="14.4">
      <c r="A3262" s="111">
        <v>45716</v>
      </c>
      <c r="B3262" s="13">
        <v>1162</v>
      </c>
      <c r="C3262" s="13">
        <v>1675</v>
      </c>
      <c r="D3262" s="123">
        <v>1386</v>
      </c>
      <c r="E3262" s="123">
        <v>490</v>
      </c>
      <c r="F3262" s="123">
        <v>50</v>
      </c>
      <c r="G3262" s="123">
        <v>4763</v>
      </c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</row>
    <row r="3263" spans="1:31" ht="14.4">
      <c r="A3263" s="111">
        <v>45717</v>
      </c>
      <c r="B3263" s="13">
        <v>1135</v>
      </c>
      <c r="C3263" s="13">
        <v>1652</v>
      </c>
      <c r="D3263" s="123">
        <v>1367</v>
      </c>
      <c r="E3263" s="123">
        <v>497</v>
      </c>
      <c r="F3263" s="123">
        <v>49</v>
      </c>
      <c r="G3263" s="123">
        <v>4701</v>
      </c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  <c r="AD3263" s="8"/>
      <c r="AE3263" s="8"/>
    </row>
    <row r="3264" spans="1:31" ht="14.4">
      <c r="A3264" s="111">
        <v>45718</v>
      </c>
      <c r="B3264" s="13">
        <v>1101</v>
      </c>
      <c r="C3264" s="13">
        <v>1610</v>
      </c>
      <c r="D3264" s="123">
        <v>1302</v>
      </c>
      <c r="E3264" s="123">
        <v>503</v>
      </c>
      <c r="F3264" s="123">
        <v>44</v>
      </c>
      <c r="G3264" s="123">
        <v>4559</v>
      </c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  <c r="AD3264" s="8"/>
      <c r="AE3264" s="8"/>
    </row>
    <row r="3265" spans="1:31" ht="14.4">
      <c r="A3265" s="111">
        <v>45719</v>
      </c>
      <c r="B3265" s="13">
        <v>1163</v>
      </c>
      <c r="C3265" s="13">
        <v>1644</v>
      </c>
      <c r="D3265" s="123">
        <v>1379</v>
      </c>
      <c r="E3265" s="123">
        <v>519</v>
      </c>
      <c r="F3265" s="123">
        <v>49</v>
      </c>
      <c r="G3265" s="123">
        <v>4754</v>
      </c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</row>
    <row r="3266" spans="1:31" ht="14.4">
      <c r="A3266" s="111">
        <v>45720</v>
      </c>
      <c r="B3266" s="13">
        <v>1177</v>
      </c>
      <c r="C3266" s="13">
        <v>1653</v>
      </c>
      <c r="D3266" s="123">
        <v>1417</v>
      </c>
      <c r="E3266" s="123">
        <v>527</v>
      </c>
      <c r="F3266" s="123">
        <v>50</v>
      </c>
      <c r="G3266" s="123">
        <v>4824</v>
      </c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  <c r="AD3266" s="8"/>
      <c r="AE3266" s="8"/>
    </row>
    <row r="3267" spans="1:31" ht="14.4">
      <c r="A3267" s="111">
        <v>45721</v>
      </c>
      <c r="B3267" s="13">
        <v>1129</v>
      </c>
      <c r="C3267" s="13">
        <v>1622</v>
      </c>
      <c r="D3267" s="123">
        <v>1428</v>
      </c>
      <c r="E3267" s="123">
        <v>510</v>
      </c>
      <c r="F3267" s="123">
        <v>50</v>
      </c>
      <c r="G3267" s="123">
        <v>4740</v>
      </c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</row>
    <row r="3268" spans="1:31" ht="14.4">
      <c r="A3268" s="111">
        <v>45722</v>
      </c>
      <c r="B3268" s="13">
        <v>1177</v>
      </c>
      <c r="C3268" s="13">
        <v>1611</v>
      </c>
      <c r="D3268" s="123">
        <v>1420</v>
      </c>
      <c r="E3268" s="123">
        <v>494</v>
      </c>
      <c r="F3268" s="123">
        <v>51</v>
      </c>
      <c r="G3268" s="123">
        <v>4752</v>
      </c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</row>
    <row r="3269" spans="1:31" ht="14.4">
      <c r="A3269" s="111">
        <v>45723</v>
      </c>
      <c r="B3269" s="13">
        <v>1257</v>
      </c>
      <c r="C3269" s="13">
        <v>1628</v>
      </c>
      <c r="D3269" s="123">
        <v>1431</v>
      </c>
      <c r="E3269" s="123">
        <v>487</v>
      </c>
      <c r="F3269" s="123">
        <v>51</v>
      </c>
      <c r="G3269" s="123">
        <v>4854</v>
      </c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</row>
    <row r="3270" spans="1:31" ht="14.4">
      <c r="A3270" s="111">
        <v>45724</v>
      </c>
      <c r="B3270" s="13">
        <v>1280</v>
      </c>
      <c r="C3270" s="13">
        <v>1640</v>
      </c>
      <c r="D3270" s="123">
        <v>1414</v>
      </c>
      <c r="E3270" s="123">
        <v>499</v>
      </c>
      <c r="F3270" s="123">
        <v>50</v>
      </c>
      <c r="G3270" s="123">
        <v>4883</v>
      </c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  <c r="AD3270" s="8"/>
      <c r="AE3270" s="8"/>
    </row>
    <row r="3271" spans="1:31" ht="14.4">
      <c r="A3271" s="111">
        <v>45725</v>
      </c>
      <c r="B3271" s="13">
        <v>1252</v>
      </c>
      <c r="C3271" s="13">
        <v>1618</v>
      </c>
      <c r="D3271" s="123">
        <v>1341</v>
      </c>
      <c r="E3271" s="123">
        <v>507</v>
      </c>
      <c r="F3271" s="123">
        <v>48</v>
      </c>
      <c r="G3271" s="123">
        <v>4766</v>
      </c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  <c r="AD3271" s="8"/>
      <c r="AE3271" s="8"/>
    </row>
    <row r="3272" spans="1:31" ht="14.4">
      <c r="A3272" s="111">
        <v>45726</v>
      </c>
      <c r="B3272" s="13">
        <v>1277</v>
      </c>
      <c r="C3272" s="13">
        <v>1672</v>
      </c>
      <c r="D3272" s="123">
        <v>1380</v>
      </c>
      <c r="E3272" s="123">
        <v>527</v>
      </c>
      <c r="F3272" s="123">
        <v>49</v>
      </c>
      <c r="G3272" s="123">
        <v>4905</v>
      </c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</row>
    <row r="3273" spans="1:31" ht="14.4">
      <c r="A3273" s="111">
        <v>45727</v>
      </c>
      <c r="B3273" s="13">
        <v>1300</v>
      </c>
      <c r="C3273" s="13">
        <v>1690</v>
      </c>
      <c r="D3273" s="123">
        <v>1372</v>
      </c>
      <c r="E3273" s="123">
        <v>529</v>
      </c>
      <c r="F3273" s="123">
        <v>52</v>
      </c>
      <c r="G3273" s="123">
        <v>4942</v>
      </c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</row>
    <row r="3274" spans="1:31" ht="14.4">
      <c r="A3274" s="111">
        <v>45728</v>
      </c>
      <c r="B3274" s="13">
        <v>1293</v>
      </c>
      <c r="C3274" s="13">
        <v>1644</v>
      </c>
      <c r="D3274" s="123">
        <v>1351</v>
      </c>
      <c r="E3274" s="123">
        <v>537</v>
      </c>
      <c r="F3274" s="123">
        <v>50</v>
      </c>
      <c r="G3274" s="123">
        <v>4875</v>
      </c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  <c r="AD3274" s="8"/>
      <c r="AE3274" s="8"/>
    </row>
    <row r="3275" spans="1:31" ht="14.4">
      <c r="A3275" s="111">
        <v>45729</v>
      </c>
      <c r="B3275" s="13">
        <v>1250</v>
      </c>
      <c r="C3275" s="13">
        <v>1659</v>
      </c>
      <c r="D3275" s="123">
        <v>1365</v>
      </c>
      <c r="E3275" s="123">
        <v>555</v>
      </c>
      <c r="F3275" s="123">
        <v>47</v>
      </c>
      <c r="G3275" s="123">
        <v>4876</v>
      </c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  <c r="AE3275" s="8"/>
    </row>
    <row r="3276" spans="1:31" ht="14.4">
      <c r="A3276" s="111">
        <v>45730</v>
      </c>
      <c r="B3276" s="13">
        <v>1045</v>
      </c>
      <c r="C3276" s="13">
        <v>1435</v>
      </c>
      <c r="D3276" s="123">
        <v>1352</v>
      </c>
      <c r="E3276" s="123">
        <v>521</v>
      </c>
      <c r="F3276" s="123">
        <v>46</v>
      </c>
      <c r="G3276" s="123">
        <v>4398</v>
      </c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</row>
    <row r="3277" spans="1:31" ht="14.4">
      <c r="A3277" s="111">
        <v>45731</v>
      </c>
      <c r="B3277" s="13">
        <v>1017</v>
      </c>
      <c r="C3277" s="13">
        <v>1535</v>
      </c>
      <c r="D3277" s="123">
        <v>1359</v>
      </c>
      <c r="E3277" s="123">
        <v>532</v>
      </c>
      <c r="F3277" s="123">
        <v>46</v>
      </c>
      <c r="G3277" s="123">
        <v>4489</v>
      </c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  <c r="AD3277" s="8"/>
      <c r="AE3277" s="8"/>
    </row>
    <row r="3278" spans="1:31" ht="14.4">
      <c r="A3278" s="111">
        <v>45732</v>
      </c>
      <c r="B3278" s="13">
        <v>1106</v>
      </c>
      <c r="C3278" s="13">
        <v>1590</v>
      </c>
      <c r="D3278" s="123">
        <v>1328</v>
      </c>
      <c r="E3278" s="123">
        <v>536</v>
      </c>
      <c r="F3278" s="123">
        <v>47</v>
      </c>
      <c r="G3278" s="123">
        <v>4607</v>
      </c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</row>
    <row r="3279" spans="1:31" ht="14.4">
      <c r="A3279" s="111">
        <v>45733</v>
      </c>
      <c r="B3279" s="13">
        <v>1192</v>
      </c>
      <c r="C3279" s="13">
        <v>1645</v>
      </c>
      <c r="D3279" s="123">
        <v>1416</v>
      </c>
      <c r="E3279" s="123">
        <v>546</v>
      </c>
      <c r="F3279" s="123">
        <v>49</v>
      </c>
      <c r="G3279" s="123">
        <v>4847</v>
      </c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  <c r="AD3279" s="8"/>
      <c r="AE3279" s="8"/>
    </row>
    <row r="3280" spans="1:31" ht="14.4">
      <c r="A3280" s="111">
        <v>45734</v>
      </c>
      <c r="B3280" s="13">
        <v>1212</v>
      </c>
      <c r="C3280" s="13">
        <v>1644</v>
      </c>
      <c r="D3280" s="123">
        <v>1451</v>
      </c>
      <c r="E3280" s="123">
        <v>549</v>
      </c>
      <c r="F3280" s="123">
        <v>48</v>
      </c>
      <c r="G3280" s="123">
        <v>4904</v>
      </c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</row>
    <row r="3281" spans="1:31" ht="14.4">
      <c r="A3281" s="111">
        <v>45735</v>
      </c>
      <c r="B3281" s="13">
        <v>1239</v>
      </c>
      <c r="C3281" s="13">
        <v>1640</v>
      </c>
      <c r="D3281" s="123">
        <v>1460</v>
      </c>
      <c r="E3281" s="123">
        <v>561</v>
      </c>
      <c r="F3281" s="123">
        <v>54</v>
      </c>
      <c r="G3281" s="123">
        <v>4953</v>
      </c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</row>
    <row r="3282" spans="1:31" ht="14.4">
      <c r="A3282" s="111">
        <v>45736</v>
      </c>
      <c r="B3282" s="13">
        <v>1227</v>
      </c>
      <c r="C3282" s="13">
        <v>1631</v>
      </c>
      <c r="D3282" s="123">
        <v>1456</v>
      </c>
      <c r="E3282" s="123">
        <v>538</v>
      </c>
      <c r="F3282" s="123">
        <v>53</v>
      </c>
      <c r="G3282" s="123">
        <v>4905</v>
      </c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</row>
    <row r="3283" spans="1:31" ht="14.4">
      <c r="A3283" s="111">
        <v>45737</v>
      </c>
      <c r="B3283" s="13">
        <v>1231</v>
      </c>
      <c r="C3283" s="13">
        <v>1616</v>
      </c>
      <c r="D3283" s="123">
        <v>1457</v>
      </c>
      <c r="E3283" s="123">
        <v>499</v>
      </c>
      <c r="F3283" s="123">
        <v>53</v>
      </c>
      <c r="G3283" s="123">
        <v>4857</v>
      </c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</row>
    <row r="3284" spans="1:31" ht="14.4">
      <c r="A3284" s="111">
        <v>45738</v>
      </c>
      <c r="B3284" s="13">
        <v>1203</v>
      </c>
      <c r="C3284" s="13">
        <v>1606</v>
      </c>
      <c r="D3284" s="123">
        <v>1386</v>
      </c>
      <c r="E3284" s="123">
        <v>460</v>
      </c>
      <c r="F3284" s="123">
        <v>52</v>
      </c>
      <c r="G3284" s="123">
        <v>4707</v>
      </c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</row>
    <row r="3285" spans="1:31" ht="14.4">
      <c r="A3285" s="111">
        <v>45739</v>
      </c>
      <c r="B3285" s="13">
        <v>1150</v>
      </c>
      <c r="C3285" s="13">
        <v>1581</v>
      </c>
      <c r="D3285" s="123">
        <v>1297</v>
      </c>
      <c r="E3285" s="123">
        <v>457</v>
      </c>
      <c r="F3285" s="123">
        <v>56</v>
      </c>
      <c r="G3285" s="123">
        <v>4542</v>
      </c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</row>
    <row r="3286" spans="1:31" ht="14.4">
      <c r="A3286" s="111">
        <v>45740</v>
      </c>
      <c r="B3286" s="13">
        <v>1206</v>
      </c>
      <c r="C3286" s="13">
        <v>1640</v>
      </c>
      <c r="D3286" s="123">
        <v>1383</v>
      </c>
      <c r="E3286" s="123">
        <v>503</v>
      </c>
      <c r="F3286" s="123">
        <v>52</v>
      </c>
      <c r="G3286" s="123">
        <v>4784</v>
      </c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</row>
    <row r="3287" spans="1:31" ht="14.4">
      <c r="A3287" s="111">
        <v>45741</v>
      </c>
      <c r="B3287" s="13">
        <v>1219</v>
      </c>
      <c r="C3287" s="13">
        <v>1662</v>
      </c>
      <c r="D3287" s="123">
        <v>1410</v>
      </c>
      <c r="E3287" s="123">
        <v>532</v>
      </c>
      <c r="F3287" s="123">
        <v>54</v>
      </c>
      <c r="G3287" s="123">
        <v>4876</v>
      </c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</row>
    <row r="3288" spans="1:31" ht="14.4">
      <c r="A3288" s="111">
        <v>45742</v>
      </c>
      <c r="B3288" s="13">
        <v>1245</v>
      </c>
      <c r="C3288" s="13">
        <v>1657</v>
      </c>
      <c r="D3288" s="123">
        <v>1416</v>
      </c>
      <c r="E3288" s="123">
        <v>553</v>
      </c>
      <c r="F3288" s="123">
        <v>55</v>
      </c>
      <c r="G3288" s="123">
        <v>4926</v>
      </c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</row>
    <row r="3289" spans="1:31" ht="14.4">
      <c r="A3289" s="111">
        <v>45743</v>
      </c>
      <c r="B3289" s="13">
        <v>1241</v>
      </c>
      <c r="C3289" s="13">
        <v>1665</v>
      </c>
      <c r="D3289" s="123">
        <v>1438</v>
      </c>
      <c r="E3289" s="123">
        <v>572</v>
      </c>
      <c r="F3289" s="123">
        <v>57</v>
      </c>
      <c r="G3289" s="123">
        <v>4973</v>
      </c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</row>
    <row r="3290" spans="1:31" ht="14.4">
      <c r="A3290" s="111">
        <v>45744</v>
      </c>
      <c r="B3290" s="13"/>
      <c r="C3290" s="13"/>
      <c r="D3290" s="123"/>
      <c r="E3290" s="123"/>
      <c r="F3290" s="123"/>
      <c r="G3290" s="123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</row>
    <row r="3291" spans="1:31" ht="14.4">
      <c r="A3291" s="111">
        <v>45745</v>
      </c>
      <c r="B3291" s="13"/>
      <c r="C3291" s="13"/>
      <c r="D3291" s="123"/>
      <c r="E3291" s="123"/>
      <c r="F3291" s="123"/>
      <c r="G3291" s="123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</row>
    <row r="3292" spans="1:31" ht="14.4">
      <c r="A3292" s="111">
        <v>45746</v>
      </c>
      <c r="B3292" s="13"/>
      <c r="C3292" s="13"/>
      <c r="D3292" s="123"/>
      <c r="E3292" s="123"/>
      <c r="F3292" s="123"/>
      <c r="G3292" s="123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</row>
    <row r="3293" spans="1:31" ht="14.4">
      <c r="A3293" s="111">
        <v>45747</v>
      </c>
      <c r="B3293" s="13"/>
      <c r="C3293" s="13"/>
      <c r="D3293" s="123"/>
      <c r="E3293" s="123"/>
      <c r="F3293" s="123"/>
      <c r="G3293" s="123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</row>
    <row r="3294" spans="1:31" ht="14.4">
      <c r="A3294" s="111">
        <v>45748</v>
      </c>
      <c r="B3294" s="13"/>
      <c r="C3294" s="13"/>
      <c r="D3294" s="123"/>
      <c r="E3294" s="123"/>
      <c r="F3294" s="123"/>
      <c r="G3294" s="123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</row>
    <row r="3295" spans="1:31" ht="14.4">
      <c r="A3295" s="111">
        <v>45749</v>
      </c>
      <c r="B3295" s="13"/>
      <c r="C3295" s="13"/>
      <c r="D3295" s="123"/>
      <c r="E3295" s="123"/>
      <c r="F3295" s="123"/>
      <c r="G3295" s="123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  <c r="AD3295" s="8"/>
      <c r="AE3295" s="8"/>
    </row>
    <row r="3296" spans="1:31" ht="14.4">
      <c r="A3296" s="111">
        <v>45750</v>
      </c>
      <c r="B3296" s="13"/>
      <c r="C3296" s="13"/>
      <c r="D3296" s="123"/>
      <c r="E3296" s="123"/>
      <c r="F3296" s="123"/>
      <c r="G3296" s="123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  <c r="AD3296" s="8"/>
      <c r="AE3296" s="8"/>
    </row>
    <row r="3297" spans="1:31" ht="14.4">
      <c r="A3297" s="111">
        <v>45751</v>
      </c>
      <c r="B3297" s="13"/>
      <c r="C3297" s="13"/>
      <c r="D3297" s="123"/>
      <c r="E3297" s="123"/>
      <c r="F3297" s="123"/>
      <c r="G3297" s="123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</row>
    <row r="3298" spans="1:31" ht="14.4">
      <c r="A3298" s="111">
        <v>45752</v>
      </c>
      <c r="B3298" s="13"/>
      <c r="C3298" s="13"/>
      <c r="D3298" s="123"/>
      <c r="E3298" s="123"/>
      <c r="F3298" s="123"/>
      <c r="G3298" s="123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</row>
    <row r="3299" spans="1:31" ht="14.4">
      <c r="A3299" s="111">
        <v>45753</v>
      </c>
      <c r="B3299" s="13"/>
      <c r="C3299" s="13"/>
      <c r="D3299" s="123"/>
      <c r="E3299" s="123"/>
      <c r="F3299" s="123"/>
      <c r="G3299" s="123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</row>
    <row r="3300" spans="1:31" ht="14.4">
      <c r="A3300" s="111">
        <v>45754</v>
      </c>
      <c r="B3300" s="13"/>
      <c r="C3300" s="13"/>
      <c r="D3300" s="123"/>
      <c r="E3300" s="123"/>
      <c r="F3300" s="123"/>
      <c r="G3300" s="123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</row>
    <row r="3301" spans="1:31" ht="14.4">
      <c r="A3301" s="111">
        <v>45755</v>
      </c>
      <c r="B3301" s="13"/>
      <c r="C3301" s="13"/>
      <c r="D3301" s="123"/>
      <c r="E3301" s="123"/>
      <c r="F3301" s="123"/>
      <c r="G3301" s="123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</row>
    <row r="3302" spans="1:31" ht="14.4">
      <c r="A3302" s="111"/>
      <c r="B3302" s="13"/>
      <c r="C3302" s="13"/>
      <c r="D3302" s="123"/>
      <c r="E3302" s="123"/>
      <c r="F3302" s="123"/>
      <c r="G3302" s="123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</row>
    <row r="3303" spans="1:31" ht="14.4">
      <c r="A3303" s="111"/>
      <c r="B3303" s="13"/>
      <c r="C3303" s="13"/>
      <c r="D3303" s="123"/>
      <c r="E3303" s="123"/>
      <c r="F3303" s="123"/>
      <c r="G3303" s="123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  <c r="AD3303" s="8"/>
      <c r="AE3303" s="8"/>
    </row>
    <row r="3304" spans="1:31" ht="14.4">
      <c r="A3304" s="111"/>
      <c r="B3304" s="13"/>
      <c r="C3304" s="13"/>
      <c r="D3304" s="123"/>
      <c r="E3304" s="123"/>
      <c r="F3304" s="123"/>
      <c r="G3304" s="123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</row>
    <row r="3305" spans="1:31" ht="14.4">
      <c r="A3305" s="111"/>
      <c r="B3305" s="13"/>
      <c r="C3305" s="13"/>
      <c r="D3305" s="123"/>
      <c r="E3305" s="123"/>
      <c r="F3305" s="123"/>
      <c r="G3305" s="123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</row>
    <row r="3306" spans="1:31" ht="14.4">
      <c r="A3306" s="111"/>
      <c r="B3306" s="13"/>
      <c r="C3306" s="13"/>
      <c r="D3306" s="123"/>
      <c r="E3306" s="123"/>
      <c r="F3306" s="123"/>
      <c r="G3306" s="123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</row>
    <row r="3307" spans="1:31" ht="14.4">
      <c r="A3307" s="111"/>
      <c r="B3307" s="13"/>
      <c r="C3307" s="13"/>
      <c r="D3307" s="123"/>
      <c r="E3307" s="123"/>
      <c r="F3307" s="123"/>
      <c r="G3307" s="123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</row>
    <row r="3308" spans="1:31" ht="14.4">
      <c r="A3308" s="111"/>
      <c r="B3308" s="13"/>
      <c r="C3308" s="13"/>
      <c r="D3308" s="123"/>
      <c r="E3308" s="123"/>
      <c r="F3308" s="123"/>
      <c r="G3308" s="123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  <c r="AE3308" s="8"/>
    </row>
    <row r="3309" spans="1:31" ht="14.4">
      <c r="A3309" s="111"/>
      <c r="B3309" s="13"/>
      <c r="C3309" s="13"/>
      <c r="D3309" s="123"/>
      <c r="E3309" s="123"/>
      <c r="F3309" s="123"/>
      <c r="G3309" s="123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</row>
    <row r="3310" spans="1:31" ht="14.4">
      <c r="A3310" s="111"/>
      <c r="B3310" s="13"/>
      <c r="C3310" s="13"/>
      <c r="D3310" s="123"/>
      <c r="E3310" s="123"/>
      <c r="F3310" s="123"/>
      <c r="G3310" s="123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</row>
    <row r="3311" spans="1:31" ht="14.4">
      <c r="A3311" s="111"/>
      <c r="B3311" s="13"/>
      <c r="C3311" s="13"/>
      <c r="D3311" s="123"/>
      <c r="E3311" s="123"/>
      <c r="F3311" s="123"/>
      <c r="G3311" s="123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</row>
    <row r="3312" spans="1:31" ht="14.4">
      <c r="A3312" s="111"/>
      <c r="B3312" s="13"/>
      <c r="C3312" s="13"/>
      <c r="D3312" s="123"/>
      <c r="E3312" s="123"/>
      <c r="F3312" s="123"/>
      <c r="G3312" s="123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  <c r="AE3312" s="8"/>
    </row>
    <row r="3313" spans="1:31" ht="14.4">
      <c r="A3313" s="111"/>
      <c r="B3313" s="13"/>
      <c r="C3313" s="13"/>
      <c r="D3313" s="123"/>
      <c r="E3313" s="123"/>
      <c r="F3313" s="123"/>
      <c r="G3313" s="123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  <c r="AE3313" s="8"/>
    </row>
    <row r="3314" spans="1:31" ht="14.4">
      <c r="A3314" s="111"/>
      <c r="B3314" s="13"/>
      <c r="C3314" s="13"/>
      <c r="D3314" s="123"/>
      <c r="E3314" s="123"/>
      <c r="F3314" s="123"/>
      <c r="G3314" s="123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  <c r="AE3314" s="8"/>
    </row>
    <row r="3315" spans="1:31" ht="14.4">
      <c r="A3315" s="111"/>
      <c r="B3315" s="13"/>
      <c r="C3315" s="13"/>
      <c r="D3315" s="123"/>
      <c r="E3315" s="123"/>
      <c r="F3315" s="123"/>
      <c r="G3315" s="123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  <c r="AE3315" s="8"/>
    </row>
    <row r="3316" spans="1:31" ht="14.4">
      <c r="A3316" s="111"/>
      <c r="B3316" s="13"/>
      <c r="C3316" s="13"/>
      <c r="D3316" s="123"/>
      <c r="E3316" s="123"/>
      <c r="F3316" s="123"/>
      <c r="G3316" s="123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</row>
    <row r="3317" spans="1:31" ht="14.4">
      <c r="A3317" s="111"/>
      <c r="B3317" s="13"/>
      <c r="C3317" s="13"/>
      <c r="D3317" s="123"/>
      <c r="E3317" s="123"/>
      <c r="F3317" s="123"/>
      <c r="G3317" s="123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</row>
    <row r="3318" spans="1:31" ht="14.4">
      <c r="A3318" s="111"/>
      <c r="B3318" s="13"/>
      <c r="C3318" s="13"/>
      <c r="D3318" s="123"/>
      <c r="E3318" s="123"/>
      <c r="F3318" s="123"/>
      <c r="G3318" s="123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</row>
    <row r="3319" spans="1:31" ht="14.4">
      <c r="A3319" s="111"/>
      <c r="B3319" s="13"/>
      <c r="C3319" s="13"/>
      <c r="D3319" s="123"/>
      <c r="E3319" s="123"/>
      <c r="F3319" s="123"/>
      <c r="G3319" s="123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</row>
    <row r="3320" spans="1:31" ht="14.4">
      <c r="A3320" s="111"/>
      <c r="B3320" s="13"/>
      <c r="C3320" s="13"/>
      <c r="D3320" s="123"/>
      <c r="E3320" s="123"/>
      <c r="F3320" s="123"/>
      <c r="G3320" s="123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</row>
    <row r="3321" spans="1:31" ht="14.4">
      <c r="A3321" s="111"/>
      <c r="B3321" s="13"/>
      <c r="C3321" s="13"/>
      <c r="D3321" s="123"/>
      <c r="E3321" s="123"/>
      <c r="F3321" s="123"/>
      <c r="G3321" s="123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</row>
    <row r="3322" spans="1:31" ht="14.4">
      <c r="A3322" s="111"/>
      <c r="B3322" s="13"/>
      <c r="C3322" s="13"/>
      <c r="D3322" s="123"/>
      <c r="E3322" s="123"/>
      <c r="F3322" s="123"/>
      <c r="G3322" s="123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</row>
    <row r="3323" spans="1:31" ht="14.4">
      <c r="A3323" s="111"/>
      <c r="B3323" s="13"/>
      <c r="C3323" s="13"/>
      <c r="D3323" s="123"/>
      <c r="E3323" s="123"/>
      <c r="F3323" s="123"/>
      <c r="G3323" s="123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</row>
    <row r="3324" spans="1:31" ht="14.4">
      <c r="A3324" s="111"/>
      <c r="B3324" s="13"/>
      <c r="C3324" s="13"/>
      <c r="D3324" s="123"/>
      <c r="E3324" s="123"/>
      <c r="F3324" s="123"/>
      <c r="G3324" s="123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</row>
    <row r="3325" spans="1:31" ht="14.4">
      <c r="A3325" s="111"/>
      <c r="B3325" s="13"/>
      <c r="C3325" s="13"/>
      <c r="D3325" s="123"/>
      <c r="E3325" s="123"/>
      <c r="F3325" s="123"/>
      <c r="G3325" s="123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</row>
    <row r="3326" spans="1:31" ht="14.4">
      <c r="A3326" s="111"/>
      <c r="B3326" s="13"/>
      <c r="C3326" s="13"/>
      <c r="D3326" s="123"/>
      <c r="E3326" s="123"/>
      <c r="F3326" s="123"/>
      <c r="G3326" s="123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</row>
    <row r="3327" spans="1:31" ht="14.4">
      <c r="A3327" s="111"/>
      <c r="B3327" s="13"/>
      <c r="C3327" s="13"/>
      <c r="D3327" s="123"/>
      <c r="E3327" s="123"/>
      <c r="F3327" s="123"/>
      <c r="G3327" s="123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</row>
    <row r="3328" spans="1:31" ht="14.4">
      <c r="A3328" s="111"/>
      <c r="B3328" s="13"/>
      <c r="C3328" s="13"/>
      <c r="D3328" s="123"/>
      <c r="E3328" s="123"/>
      <c r="F3328" s="123"/>
      <c r="G3328" s="123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</row>
    <row r="3329" spans="1:31" ht="14.4">
      <c r="A3329" s="111"/>
      <c r="B3329" s="13"/>
      <c r="C3329" s="13"/>
      <c r="D3329" s="123"/>
      <c r="E3329" s="123"/>
      <c r="F3329" s="123"/>
      <c r="G3329" s="123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</row>
    <row r="3330" spans="1:31" ht="14.4">
      <c r="A3330" s="111"/>
      <c r="B3330" s="13"/>
      <c r="C3330" s="13"/>
      <c r="D3330" s="123"/>
      <c r="E3330" s="123"/>
      <c r="F3330" s="123"/>
      <c r="G3330" s="123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  <c r="AE3330" s="8"/>
    </row>
    <row r="3331" spans="1:31" ht="14.4">
      <c r="A3331" s="111"/>
      <c r="B3331" s="13"/>
      <c r="C3331" s="13"/>
      <c r="D3331" s="123"/>
      <c r="E3331" s="123"/>
      <c r="F3331" s="123"/>
      <c r="G3331" s="123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  <c r="AE3331" s="8"/>
    </row>
    <row r="3332" spans="1:31" ht="14.4">
      <c r="A3332" s="111"/>
      <c r="B3332" s="13"/>
      <c r="C3332" s="13"/>
      <c r="D3332" s="123"/>
      <c r="E3332" s="123"/>
      <c r="F3332" s="123"/>
      <c r="G3332" s="123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  <c r="AE3332" s="8"/>
    </row>
    <row r="3333" spans="1:31" ht="14.4">
      <c r="A3333" s="111"/>
      <c r="B3333" s="13"/>
      <c r="C3333" s="13"/>
      <c r="D3333" s="123"/>
      <c r="E3333" s="123"/>
      <c r="F3333" s="123"/>
      <c r="G3333" s="123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  <c r="AE3333" s="8"/>
    </row>
    <row r="3334" spans="1:31" ht="14.4">
      <c r="A3334" s="111"/>
      <c r="B3334" s="13"/>
      <c r="C3334" s="13"/>
      <c r="D3334" s="123"/>
      <c r="E3334" s="123"/>
      <c r="F3334" s="123"/>
      <c r="G3334" s="123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  <c r="AD3334" s="8"/>
      <c r="AE3334" s="8"/>
    </row>
    <row r="3335" spans="1:31" ht="14.4">
      <c r="A3335" s="111"/>
      <c r="B3335" s="13"/>
      <c r="C3335" s="13"/>
      <c r="D3335" s="123"/>
      <c r="E3335" s="123"/>
      <c r="F3335" s="123"/>
      <c r="G3335" s="123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  <c r="AD3335" s="8"/>
      <c r="AE3335" s="8"/>
    </row>
    <row r="3336" spans="1:31" ht="14.4">
      <c r="A3336" s="111"/>
      <c r="B3336" s="13"/>
      <c r="C3336" s="13"/>
      <c r="D3336" s="123"/>
      <c r="E3336" s="123"/>
      <c r="F3336" s="123"/>
      <c r="G3336" s="123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  <c r="AD3336" s="8"/>
      <c r="AE3336" s="8"/>
    </row>
    <row r="3337" spans="1:31" ht="14.4">
      <c r="A3337" s="111"/>
      <c r="B3337" s="13"/>
      <c r="C3337" s="13"/>
      <c r="D3337" s="123"/>
      <c r="E3337" s="123"/>
      <c r="F3337" s="123"/>
      <c r="G3337" s="123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  <c r="AD3337" s="8"/>
      <c r="AE3337" s="8"/>
    </row>
    <row r="3338" spans="1:31" ht="14.4">
      <c r="A3338" s="111"/>
      <c r="B3338" s="13"/>
      <c r="C3338" s="13"/>
      <c r="D3338" s="123"/>
      <c r="E3338" s="123"/>
      <c r="F3338" s="123"/>
      <c r="G3338" s="123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</row>
    <row r="3339" spans="1:31" ht="14.4">
      <c r="A3339" s="111"/>
      <c r="B3339" s="13"/>
      <c r="C3339" s="13"/>
      <c r="D3339" s="123"/>
      <c r="E3339" s="123"/>
      <c r="F3339" s="123"/>
      <c r="G3339" s="123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</row>
    <row r="3340" spans="1:31" ht="14.4">
      <c r="A3340" s="111"/>
      <c r="B3340" s="13"/>
      <c r="C3340" s="13"/>
      <c r="D3340" s="123"/>
      <c r="E3340" s="123"/>
      <c r="F3340" s="123"/>
      <c r="G3340" s="123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</row>
    <row r="3341" spans="1:31" ht="14.4">
      <c r="A3341" s="111"/>
      <c r="B3341" s="13"/>
      <c r="C3341" s="13"/>
      <c r="D3341" s="123"/>
      <c r="E3341" s="123"/>
      <c r="F3341" s="123"/>
      <c r="G3341" s="123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  <c r="AE3341" s="8"/>
    </row>
    <row r="3342" spans="1:31" ht="14.4">
      <c r="A3342" s="111"/>
      <c r="B3342" s="13"/>
      <c r="C3342" s="13"/>
      <c r="D3342" s="123"/>
      <c r="E3342" s="123"/>
      <c r="F3342" s="123"/>
      <c r="G3342" s="123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  <c r="AE3342" s="8"/>
    </row>
    <row r="3343" spans="1:31" ht="14.4">
      <c r="A3343" s="111"/>
      <c r="B3343" s="13"/>
      <c r="C3343" s="13"/>
      <c r="D3343" s="123"/>
      <c r="E3343" s="123"/>
      <c r="F3343" s="123"/>
      <c r="G3343" s="123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</row>
    <row r="3344" spans="1:31" ht="14.4">
      <c r="A3344" s="111"/>
      <c r="B3344" s="13"/>
      <c r="C3344" s="13"/>
      <c r="D3344" s="123"/>
      <c r="E3344" s="123"/>
      <c r="F3344" s="123"/>
      <c r="G3344" s="123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  <c r="AE3344" s="8"/>
    </row>
    <row r="3345" spans="1:31" ht="14.4">
      <c r="A3345" s="111"/>
      <c r="B3345" s="13"/>
      <c r="C3345" s="13"/>
      <c r="D3345" s="123"/>
      <c r="E3345" s="123"/>
      <c r="F3345" s="123"/>
      <c r="G3345" s="123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  <c r="AE3345" s="8"/>
    </row>
    <row r="3346" spans="1:31" ht="14.4">
      <c r="A3346" s="111"/>
      <c r="B3346" s="13"/>
      <c r="C3346" s="13"/>
      <c r="D3346" s="123"/>
      <c r="E3346" s="123"/>
      <c r="F3346" s="123"/>
      <c r="G3346" s="123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  <c r="AD3346" s="8"/>
      <c r="AE3346" s="8"/>
    </row>
    <row r="3347" spans="1:31" ht="14.4">
      <c r="A3347" s="111"/>
      <c r="B3347" s="13"/>
      <c r="C3347" s="13"/>
      <c r="D3347" s="123"/>
      <c r="E3347" s="123"/>
      <c r="F3347" s="123"/>
      <c r="G3347" s="123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  <c r="AD3347" s="8"/>
      <c r="AE3347" s="8"/>
    </row>
    <row r="3348" spans="1:31" ht="14.4">
      <c r="A3348" s="111"/>
      <c r="B3348" s="13"/>
      <c r="C3348" s="13"/>
      <c r="D3348" s="123"/>
      <c r="E3348" s="123"/>
      <c r="F3348" s="123"/>
      <c r="G3348" s="123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  <c r="AD3348" s="8"/>
      <c r="AE3348" s="8"/>
    </row>
    <row r="3349" spans="1:31" ht="14.4">
      <c r="A3349" s="111"/>
      <c r="B3349" s="13"/>
      <c r="C3349" s="13"/>
      <c r="D3349" s="123"/>
      <c r="E3349" s="123"/>
      <c r="F3349" s="123"/>
      <c r="G3349" s="123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  <c r="AD3349" s="8"/>
      <c r="AE3349" s="8"/>
    </row>
    <row r="3350" spans="1:31" ht="14.4">
      <c r="A3350" s="111"/>
      <c r="B3350" s="13"/>
      <c r="C3350" s="13"/>
      <c r="D3350" s="123"/>
      <c r="E3350" s="123"/>
      <c r="F3350" s="123"/>
      <c r="G3350" s="123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8"/>
      <c r="W3350" s="8"/>
      <c r="X3350" s="8"/>
      <c r="Y3350" s="8"/>
      <c r="Z3350" s="8"/>
      <c r="AA3350" s="8"/>
      <c r="AB3350" s="8"/>
      <c r="AC3350" s="8"/>
      <c r="AD3350" s="8"/>
      <c r="AE3350" s="8"/>
    </row>
    <row r="3351" spans="1:31" ht="14.4">
      <c r="A3351" s="111"/>
      <c r="B3351" s="13"/>
      <c r="C3351" s="13"/>
      <c r="D3351" s="123"/>
      <c r="E3351" s="123"/>
      <c r="F3351" s="123"/>
      <c r="G3351" s="123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  <c r="AD3351" s="8"/>
      <c r="AE3351" s="8"/>
    </row>
    <row r="3352" spans="1:31" ht="14.4">
      <c r="A3352" s="111"/>
      <c r="B3352" s="13"/>
      <c r="C3352" s="13"/>
      <c r="D3352" s="123"/>
      <c r="E3352" s="123"/>
      <c r="F3352" s="123"/>
      <c r="G3352" s="123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  <c r="AD3352" s="8"/>
      <c r="AE3352" s="8"/>
    </row>
    <row r="3353" spans="1:31" ht="14.4">
      <c r="A3353" s="111"/>
      <c r="B3353" s="13"/>
      <c r="C3353" s="13"/>
      <c r="D3353" s="123"/>
      <c r="E3353" s="123"/>
      <c r="F3353" s="123"/>
      <c r="G3353" s="123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8"/>
      <c r="W3353" s="8"/>
      <c r="X3353" s="8"/>
      <c r="Y3353" s="8"/>
      <c r="Z3353" s="8"/>
      <c r="AA3353" s="8"/>
      <c r="AB3353" s="8"/>
      <c r="AC3353" s="8"/>
      <c r="AD3353" s="8"/>
      <c r="AE3353" s="8"/>
    </row>
    <row r="3354" spans="1:31" ht="14.4">
      <c r="A3354" s="111"/>
      <c r="B3354" s="13"/>
      <c r="C3354" s="13"/>
      <c r="D3354" s="123"/>
      <c r="E3354" s="123"/>
      <c r="F3354" s="123"/>
      <c r="G3354" s="123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  <c r="AD3354" s="8"/>
      <c r="AE3354" s="8"/>
    </row>
    <row r="3355" spans="1:31" ht="14.4">
      <c r="A3355" s="111"/>
      <c r="B3355" s="13"/>
      <c r="C3355" s="13"/>
      <c r="D3355" s="123"/>
      <c r="E3355" s="123"/>
      <c r="F3355" s="123"/>
      <c r="G3355" s="123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  <c r="AD3355" s="8"/>
      <c r="AE3355" s="8"/>
    </row>
    <row r="3356" spans="1:31" ht="14.4">
      <c r="A3356" s="111"/>
      <c r="B3356" s="13"/>
      <c r="C3356" s="13"/>
      <c r="D3356" s="123"/>
      <c r="E3356" s="123"/>
      <c r="F3356" s="123"/>
      <c r="G3356" s="123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  <c r="AD3356" s="8"/>
      <c r="AE3356" s="8"/>
    </row>
    <row r="3357" spans="1:31" ht="14.4">
      <c r="A3357" s="111"/>
      <c r="B3357" s="13"/>
      <c r="C3357" s="13"/>
      <c r="D3357" s="123"/>
      <c r="E3357" s="123"/>
      <c r="F3357" s="123"/>
      <c r="G3357" s="123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  <c r="AD3357" s="8"/>
      <c r="AE3357" s="8"/>
    </row>
    <row r="3358" spans="1:31" ht="14.4">
      <c r="A3358" s="111"/>
      <c r="B3358" s="13"/>
      <c r="C3358" s="13"/>
      <c r="D3358" s="123"/>
      <c r="E3358" s="123"/>
      <c r="F3358" s="123"/>
      <c r="G3358" s="123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</row>
    <row r="3359" spans="1:31" ht="14.4">
      <c r="A3359" s="111"/>
      <c r="B3359" s="13"/>
      <c r="C3359" s="13"/>
      <c r="D3359" s="123"/>
      <c r="E3359" s="123"/>
      <c r="F3359" s="123"/>
      <c r="G3359" s="123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  <c r="AE3359" s="8"/>
    </row>
    <row r="3360" spans="1:31" ht="14.4">
      <c r="A3360" s="111"/>
      <c r="B3360" s="13"/>
      <c r="C3360" s="13"/>
      <c r="D3360" s="123"/>
      <c r="E3360" s="123"/>
      <c r="F3360" s="123"/>
      <c r="G3360" s="123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  <c r="AD3360" s="8"/>
      <c r="AE3360" s="8"/>
    </row>
    <row r="3361" spans="1:31" ht="14.4">
      <c r="A3361" s="111"/>
      <c r="B3361" s="13"/>
      <c r="C3361" s="13"/>
      <c r="D3361" s="123"/>
      <c r="E3361" s="123"/>
      <c r="F3361" s="123"/>
      <c r="G3361" s="123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  <c r="AE3361" s="8"/>
    </row>
    <row r="3362" spans="1:31" ht="14.4">
      <c r="A3362" s="111"/>
      <c r="B3362" s="13"/>
      <c r="C3362" s="13"/>
      <c r="D3362" s="123"/>
      <c r="E3362" s="123"/>
      <c r="F3362" s="123"/>
      <c r="G3362" s="123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  <c r="AE3362" s="8"/>
    </row>
    <row r="3363" spans="1:31" ht="14.4">
      <c r="A3363" s="111"/>
      <c r="B3363" s="13"/>
      <c r="C3363" s="13"/>
      <c r="D3363" s="123"/>
      <c r="E3363" s="123"/>
      <c r="F3363" s="123"/>
      <c r="G3363" s="123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  <c r="AE3363" s="8"/>
    </row>
    <row r="3364" spans="1:31" ht="14.4">
      <c r="A3364" s="111"/>
      <c r="B3364" s="13"/>
      <c r="C3364" s="13"/>
      <c r="D3364" s="123"/>
      <c r="E3364" s="123"/>
      <c r="F3364" s="123"/>
      <c r="G3364" s="123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  <c r="AE3364" s="8"/>
    </row>
    <row r="3365" spans="1:31" ht="14.4">
      <c r="A3365" s="111"/>
      <c r="B3365" s="13"/>
      <c r="C3365" s="13"/>
      <c r="D3365" s="123"/>
      <c r="E3365" s="123"/>
      <c r="F3365" s="123"/>
      <c r="G3365" s="123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  <c r="AE3365" s="8"/>
    </row>
    <row r="3366" spans="1:31" ht="14.4">
      <c r="A3366" s="111"/>
      <c r="B3366" s="13"/>
      <c r="C3366" s="13"/>
      <c r="D3366" s="123"/>
      <c r="E3366" s="123"/>
      <c r="F3366" s="123"/>
      <c r="G3366" s="123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  <c r="AE3366" s="8"/>
    </row>
    <row r="3367" spans="1:31" ht="14.4">
      <c r="A3367" s="111"/>
      <c r="B3367" s="13"/>
      <c r="C3367" s="13"/>
      <c r="D3367" s="123"/>
      <c r="E3367" s="123"/>
      <c r="F3367" s="123"/>
      <c r="G3367" s="123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  <c r="AE3367" s="8"/>
    </row>
    <row r="3368" spans="1:31" ht="14.4">
      <c r="A3368" s="111"/>
      <c r="B3368" s="13"/>
      <c r="C3368" s="13"/>
      <c r="D3368" s="123"/>
      <c r="E3368" s="123"/>
      <c r="F3368" s="123"/>
      <c r="G3368" s="123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  <c r="AE3368" s="8"/>
    </row>
    <row r="3369" spans="1:31" ht="14.4">
      <c r="A3369" s="111"/>
      <c r="B3369" s="13"/>
      <c r="C3369" s="13"/>
      <c r="D3369" s="123"/>
      <c r="E3369" s="123"/>
      <c r="F3369" s="123"/>
      <c r="G3369" s="123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  <c r="AD3369" s="8"/>
      <c r="AE3369" s="8"/>
    </row>
    <row r="3370" spans="1:31" ht="14.4">
      <c r="A3370" s="111"/>
      <c r="B3370" s="13"/>
      <c r="C3370" s="13"/>
      <c r="D3370" s="123"/>
      <c r="E3370" s="123"/>
      <c r="F3370" s="123"/>
      <c r="G3370" s="123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  <c r="AE3370" s="8"/>
    </row>
    <row r="3371" spans="1:31" ht="14.4">
      <c r="A3371" s="111"/>
      <c r="B3371" s="13"/>
      <c r="C3371" s="13"/>
      <c r="D3371" s="123"/>
      <c r="E3371" s="123"/>
      <c r="F3371" s="123"/>
      <c r="G3371" s="123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  <c r="AD3371" s="8"/>
      <c r="AE3371" s="8"/>
    </row>
    <row r="3372" spans="1:31" ht="14.4">
      <c r="A3372" s="111"/>
      <c r="B3372" s="13"/>
      <c r="C3372" s="13"/>
      <c r="D3372" s="123"/>
      <c r="E3372" s="123"/>
      <c r="F3372" s="123"/>
      <c r="G3372" s="123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  <c r="W3372" s="8"/>
      <c r="X3372" s="8"/>
      <c r="Y3372" s="8"/>
      <c r="Z3372" s="8"/>
      <c r="AA3372" s="8"/>
      <c r="AB3372" s="8"/>
      <c r="AC3372" s="8"/>
      <c r="AD3372" s="8"/>
      <c r="AE3372" s="8"/>
    </row>
    <row r="3373" spans="1:31" ht="14.4">
      <c r="A3373" s="111"/>
      <c r="B3373" s="13"/>
      <c r="C3373" s="13"/>
      <c r="D3373" s="123"/>
      <c r="E3373" s="123"/>
      <c r="F3373" s="123"/>
      <c r="G3373" s="123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  <c r="AD3373" s="8"/>
      <c r="AE3373" s="8"/>
    </row>
    <row r="3374" spans="1:31" ht="14.4">
      <c r="A3374" s="111"/>
      <c r="B3374" s="13"/>
      <c r="C3374" s="13"/>
      <c r="D3374" s="123"/>
      <c r="E3374" s="123"/>
      <c r="F3374" s="123"/>
      <c r="G3374" s="123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  <c r="AD3374" s="8"/>
      <c r="AE3374" s="8"/>
    </row>
    <row r="3375" spans="1:31" ht="14.4">
      <c r="A3375" s="111"/>
      <c r="B3375" s="13"/>
      <c r="C3375" s="13"/>
      <c r="D3375" s="123"/>
      <c r="E3375" s="123"/>
      <c r="F3375" s="123"/>
      <c r="G3375" s="123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8"/>
      <c r="W3375" s="8"/>
      <c r="X3375" s="8"/>
      <c r="Y3375" s="8"/>
      <c r="Z3375" s="8"/>
      <c r="AA3375" s="8"/>
      <c r="AB3375" s="8"/>
      <c r="AC3375" s="8"/>
      <c r="AD3375" s="8"/>
      <c r="AE3375" s="8"/>
    </row>
    <row r="3376" spans="1:31" ht="14.4">
      <c r="A3376" s="111"/>
      <c r="B3376" s="13"/>
      <c r="C3376" s="13"/>
      <c r="D3376" s="123"/>
      <c r="E3376" s="123"/>
      <c r="F3376" s="123"/>
      <c r="G3376" s="123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8"/>
      <c r="W3376" s="8"/>
      <c r="X3376" s="8"/>
      <c r="Y3376" s="8"/>
      <c r="Z3376" s="8"/>
      <c r="AA3376" s="8"/>
      <c r="AB3376" s="8"/>
      <c r="AC3376" s="8"/>
      <c r="AD3376" s="8"/>
      <c r="AE3376" s="8"/>
    </row>
    <row r="3377" spans="1:31" ht="14.4">
      <c r="A3377" s="111"/>
      <c r="B3377" s="13"/>
      <c r="C3377" s="13"/>
      <c r="D3377" s="123"/>
      <c r="E3377" s="123"/>
      <c r="F3377" s="123"/>
      <c r="G3377" s="123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  <c r="AE3377" s="8"/>
    </row>
    <row r="3378" spans="1:31" ht="14.4">
      <c r="A3378" s="111"/>
      <c r="B3378" s="13"/>
      <c r="C3378" s="13"/>
      <c r="D3378" s="123"/>
      <c r="E3378" s="123"/>
      <c r="F3378" s="123"/>
      <c r="G3378" s="123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8"/>
      <c r="W3378" s="8"/>
      <c r="X3378" s="8"/>
      <c r="Y3378" s="8"/>
      <c r="Z3378" s="8"/>
      <c r="AA3378" s="8"/>
      <c r="AB3378" s="8"/>
      <c r="AC3378" s="8"/>
      <c r="AD3378" s="8"/>
      <c r="AE3378" s="8"/>
    </row>
    <row r="3379" spans="1:31" ht="14.4">
      <c r="A3379" s="111"/>
      <c r="B3379" s="13"/>
      <c r="C3379" s="13"/>
      <c r="D3379" s="123"/>
      <c r="E3379" s="123"/>
      <c r="F3379" s="123"/>
      <c r="G3379" s="123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8"/>
      <c r="X3379" s="8"/>
      <c r="Y3379" s="8"/>
      <c r="Z3379" s="8"/>
      <c r="AA3379" s="8"/>
      <c r="AB3379" s="8"/>
      <c r="AC3379" s="8"/>
      <c r="AD3379" s="8"/>
      <c r="AE3379" s="8"/>
    </row>
    <row r="3380" spans="1:31" ht="14.4">
      <c r="A3380" s="111"/>
      <c r="B3380" s="13"/>
      <c r="C3380" s="13"/>
      <c r="D3380" s="123"/>
      <c r="E3380" s="123"/>
      <c r="F3380" s="123"/>
      <c r="G3380" s="123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  <c r="AD3380" s="8"/>
      <c r="AE3380" s="8"/>
    </row>
    <row r="3381" spans="1:31" ht="14.4">
      <c r="A3381" s="111"/>
      <c r="B3381" s="13"/>
      <c r="C3381" s="13"/>
      <c r="D3381" s="123"/>
      <c r="E3381" s="123"/>
      <c r="F3381" s="123"/>
      <c r="G3381" s="123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  <c r="AD3381" s="8"/>
      <c r="AE3381" s="8"/>
    </row>
    <row r="3382" spans="1:31" ht="14.4">
      <c r="A3382" s="111"/>
      <c r="B3382" s="13"/>
      <c r="C3382" s="13"/>
      <c r="D3382" s="123"/>
      <c r="E3382" s="123"/>
      <c r="F3382" s="123"/>
      <c r="G3382" s="123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  <c r="AD3382" s="8"/>
      <c r="AE3382" s="8"/>
    </row>
    <row r="3383" spans="1:31" ht="14.4">
      <c r="A3383" s="111"/>
      <c r="B3383" s="13"/>
      <c r="C3383" s="13"/>
      <c r="D3383" s="123"/>
      <c r="E3383" s="123"/>
      <c r="F3383" s="123"/>
      <c r="G3383" s="123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  <c r="AD3383" s="8"/>
      <c r="AE3383" s="8"/>
    </row>
    <row r="3384" spans="1:31" ht="14.4">
      <c r="A3384" s="111"/>
      <c r="B3384" s="13"/>
      <c r="C3384" s="13"/>
      <c r="D3384" s="123"/>
      <c r="E3384" s="123"/>
      <c r="F3384" s="123"/>
      <c r="G3384" s="123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  <c r="AD3384" s="8"/>
      <c r="AE3384" s="8"/>
    </row>
    <row r="3385" spans="1:31" ht="14.4">
      <c r="A3385" s="111"/>
      <c r="B3385" s="13"/>
      <c r="C3385" s="13"/>
      <c r="D3385" s="123"/>
      <c r="E3385" s="123"/>
      <c r="F3385" s="123"/>
      <c r="G3385" s="123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  <c r="AE3385" s="8"/>
    </row>
    <row r="3386" spans="1:31" ht="14.4">
      <c r="A3386" s="111"/>
      <c r="B3386" s="13"/>
      <c r="C3386" s="13"/>
      <c r="D3386" s="123"/>
      <c r="E3386" s="123"/>
      <c r="F3386" s="123"/>
      <c r="G3386" s="123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  <c r="AD3386" s="8"/>
      <c r="AE3386" s="8"/>
    </row>
    <row r="3387" spans="1:31" ht="14.4">
      <c r="A3387" s="111"/>
      <c r="B3387" s="13"/>
      <c r="C3387" s="13"/>
      <c r="D3387" s="123"/>
      <c r="E3387" s="123"/>
      <c r="F3387" s="123"/>
      <c r="G3387" s="123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  <c r="AD3387" s="8"/>
      <c r="AE3387" s="8"/>
    </row>
    <row r="3388" spans="1:31" ht="14.4">
      <c r="A3388" s="111"/>
      <c r="B3388" s="13"/>
      <c r="C3388" s="13"/>
      <c r="D3388" s="123"/>
      <c r="E3388" s="123"/>
      <c r="F3388" s="123"/>
      <c r="G3388" s="123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  <c r="AD3388" s="8"/>
      <c r="AE3388" s="8"/>
    </row>
    <row r="3389" spans="1:31" ht="14.4">
      <c r="A3389" s="111"/>
      <c r="B3389" s="13"/>
      <c r="C3389" s="13"/>
      <c r="D3389" s="123"/>
      <c r="E3389" s="123"/>
      <c r="F3389" s="123"/>
      <c r="G3389" s="123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  <c r="AD3389" s="8"/>
      <c r="AE3389" s="8"/>
    </row>
    <row r="3390" spans="1:31" ht="14.4">
      <c r="A3390" s="111"/>
      <c r="B3390" s="13"/>
      <c r="C3390" s="13"/>
      <c r="D3390" s="123"/>
      <c r="E3390" s="123"/>
      <c r="F3390" s="123"/>
      <c r="G3390" s="123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  <c r="AD3390" s="8"/>
      <c r="AE3390" s="8"/>
    </row>
    <row r="3391" spans="1:31" ht="14.4">
      <c r="A3391" s="111"/>
      <c r="B3391" s="13"/>
      <c r="C3391" s="13"/>
      <c r="D3391" s="123"/>
      <c r="E3391" s="123"/>
      <c r="F3391" s="123"/>
      <c r="G3391" s="123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  <c r="AE3391" s="8"/>
    </row>
    <row r="3392" spans="1:31" ht="14.4">
      <c r="A3392" s="111"/>
      <c r="B3392" s="13"/>
      <c r="C3392" s="13"/>
      <c r="D3392" s="123"/>
      <c r="E3392" s="123"/>
      <c r="F3392" s="123"/>
      <c r="G3392" s="123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  <c r="AE3392" s="8"/>
    </row>
    <row r="3393" spans="1:31" ht="14.4">
      <c r="A3393" s="111"/>
      <c r="B3393" s="13"/>
      <c r="C3393" s="13"/>
      <c r="D3393" s="123"/>
      <c r="E3393" s="123"/>
      <c r="F3393" s="123"/>
      <c r="G3393" s="123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  <c r="AD3393" s="8"/>
      <c r="AE3393" s="8"/>
    </row>
    <row r="3394" spans="1:31" ht="14.4">
      <c r="A3394" s="111"/>
      <c r="B3394" s="13"/>
      <c r="C3394" s="13"/>
      <c r="D3394" s="123"/>
      <c r="E3394" s="123"/>
      <c r="F3394" s="123"/>
      <c r="G3394" s="123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  <c r="AE3394" s="8"/>
    </row>
    <row r="3395" spans="1:31" ht="14.4">
      <c r="A3395" s="111"/>
      <c r="B3395" s="13"/>
      <c r="C3395" s="13"/>
      <c r="D3395" s="123"/>
      <c r="E3395" s="123"/>
      <c r="F3395" s="123"/>
      <c r="G3395" s="123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  <c r="AE3395" s="8"/>
    </row>
    <row r="3396" spans="1:31" ht="14.4">
      <c r="A3396" s="111"/>
      <c r="B3396" s="13"/>
      <c r="C3396" s="13"/>
      <c r="D3396" s="123"/>
      <c r="E3396" s="123"/>
      <c r="F3396" s="123"/>
      <c r="G3396" s="123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</row>
    <row r="3397" spans="1:31" ht="14.4">
      <c r="A3397" s="111"/>
      <c r="B3397" s="13"/>
      <c r="C3397" s="13"/>
      <c r="D3397" s="123"/>
      <c r="E3397" s="123"/>
      <c r="F3397" s="123"/>
      <c r="G3397" s="123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  <c r="AE3397" s="8"/>
    </row>
    <row r="3398" spans="1:31" ht="14.4">
      <c r="A3398" s="111"/>
      <c r="B3398" s="13"/>
      <c r="C3398" s="13"/>
      <c r="D3398" s="123"/>
      <c r="E3398" s="123"/>
      <c r="F3398" s="123"/>
      <c r="G3398" s="123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</row>
    <row r="3399" spans="1:31" ht="14.4">
      <c r="A3399" s="111"/>
      <c r="B3399" s="13"/>
      <c r="C3399" s="13"/>
      <c r="D3399" s="123"/>
      <c r="E3399" s="123"/>
      <c r="F3399" s="123"/>
      <c r="G3399" s="123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  <c r="AD3399" s="8"/>
      <c r="AE3399" s="8"/>
    </row>
    <row r="3400" spans="1:31" ht="14.4">
      <c r="A3400" s="111"/>
      <c r="B3400" s="13"/>
      <c r="C3400" s="13"/>
      <c r="D3400" s="123"/>
      <c r="E3400" s="123"/>
      <c r="F3400" s="123"/>
      <c r="G3400" s="123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  <c r="AD3400" s="8"/>
      <c r="AE3400" s="8"/>
    </row>
    <row r="3401" spans="1:31" ht="14.4">
      <c r="A3401" s="111"/>
      <c r="B3401" s="13"/>
      <c r="C3401" s="13"/>
      <c r="D3401" s="123"/>
      <c r="E3401" s="123"/>
      <c r="F3401" s="123"/>
      <c r="G3401" s="123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</row>
    <row r="3402" spans="1:31" ht="14.4">
      <c r="A3402" s="111"/>
      <c r="B3402" s="13"/>
      <c r="C3402" s="13"/>
      <c r="D3402" s="123"/>
      <c r="E3402" s="123"/>
      <c r="F3402" s="123"/>
      <c r="G3402" s="123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</row>
    <row r="3403" spans="1:31" ht="14.4">
      <c r="A3403" s="111"/>
      <c r="B3403" s="13"/>
      <c r="C3403" s="13"/>
      <c r="D3403" s="123"/>
      <c r="E3403" s="123"/>
      <c r="F3403" s="123"/>
      <c r="G3403" s="123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</row>
    <row r="3404" spans="1:31" ht="14.4">
      <c r="A3404" s="111"/>
      <c r="B3404" s="13"/>
      <c r="C3404" s="13"/>
      <c r="D3404" s="123"/>
      <c r="E3404" s="123"/>
      <c r="F3404" s="123"/>
      <c r="G3404" s="123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  <c r="AD3404" s="8"/>
      <c r="AE3404" s="8"/>
    </row>
    <row r="3405" spans="1:31" ht="14.4">
      <c r="A3405" s="111"/>
      <c r="B3405" s="13"/>
      <c r="C3405" s="13"/>
      <c r="D3405" s="123"/>
      <c r="E3405" s="123"/>
      <c r="F3405" s="123"/>
      <c r="G3405" s="123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</row>
    <row r="3406" spans="1:31" ht="14.4">
      <c r="A3406" s="111"/>
      <c r="B3406" s="13"/>
      <c r="C3406" s="13"/>
      <c r="D3406" s="123"/>
      <c r="E3406" s="123"/>
      <c r="F3406" s="123"/>
      <c r="G3406" s="123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</row>
    <row r="3407" spans="1:31" ht="14.4">
      <c r="A3407" s="111"/>
      <c r="B3407" s="13"/>
      <c r="C3407" s="13"/>
      <c r="D3407" s="123"/>
      <c r="E3407" s="123"/>
      <c r="F3407" s="123"/>
      <c r="G3407" s="123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</row>
    <row r="3408" spans="1:31" ht="14.4">
      <c r="A3408" s="111"/>
      <c r="B3408" s="13"/>
      <c r="C3408" s="13"/>
      <c r="D3408" s="123"/>
      <c r="E3408" s="123"/>
      <c r="F3408" s="123"/>
      <c r="G3408" s="123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</row>
    <row r="3409" spans="1:31" ht="14.4">
      <c r="A3409" s="111"/>
      <c r="B3409" s="13"/>
      <c r="C3409" s="13"/>
      <c r="D3409" s="123"/>
      <c r="E3409" s="123"/>
      <c r="F3409" s="123"/>
      <c r="G3409" s="123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</row>
    <row r="3410" spans="1:31" ht="14.4">
      <c r="A3410" s="111"/>
      <c r="B3410" s="13"/>
      <c r="C3410" s="13"/>
      <c r="D3410" s="123"/>
      <c r="E3410" s="123"/>
      <c r="F3410" s="123"/>
      <c r="G3410" s="123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</row>
    <row r="3411" spans="1:31" ht="14.4">
      <c r="A3411" s="111"/>
      <c r="B3411" s="13"/>
      <c r="C3411" s="13"/>
      <c r="D3411" s="123"/>
      <c r="E3411" s="123"/>
      <c r="F3411" s="123"/>
      <c r="G3411" s="123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  <c r="AE3411" s="8"/>
    </row>
    <row r="3412" spans="1:31" ht="14.4">
      <c r="A3412" s="111"/>
      <c r="B3412" s="13"/>
      <c r="C3412" s="13"/>
      <c r="D3412" s="123"/>
      <c r="E3412" s="123"/>
      <c r="F3412" s="123"/>
      <c r="G3412" s="123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</row>
    <row r="3413" spans="1:31" ht="14.4">
      <c r="A3413" s="111"/>
      <c r="B3413" s="13"/>
      <c r="C3413" s="13"/>
      <c r="D3413" s="123"/>
      <c r="E3413" s="123"/>
      <c r="F3413" s="123"/>
      <c r="G3413" s="123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</row>
    <row r="3414" spans="1:31" ht="14.4">
      <c r="A3414" s="111"/>
      <c r="B3414" s="13"/>
      <c r="C3414" s="13"/>
      <c r="D3414" s="123"/>
      <c r="E3414" s="123"/>
      <c r="F3414" s="123"/>
      <c r="G3414" s="123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</row>
    <row r="3415" spans="1:31" ht="14.4">
      <c r="A3415" s="111"/>
      <c r="B3415" s="13"/>
      <c r="C3415" s="13"/>
      <c r="D3415" s="123"/>
      <c r="E3415" s="123"/>
      <c r="F3415" s="123"/>
      <c r="G3415" s="123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</row>
    <row r="3416" spans="1:31" ht="14.4">
      <c r="A3416" s="111"/>
      <c r="B3416" s="13"/>
      <c r="C3416" s="13"/>
      <c r="D3416" s="123"/>
      <c r="E3416" s="123"/>
      <c r="F3416" s="123"/>
      <c r="G3416" s="123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</row>
    <row r="3417" spans="1:31" ht="14.4">
      <c r="A3417" s="111"/>
      <c r="B3417" s="13"/>
      <c r="C3417" s="13"/>
      <c r="D3417" s="123"/>
      <c r="E3417" s="123"/>
      <c r="F3417" s="123"/>
      <c r="G3417" s="123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  <c r="AE3417" s="8"/>
    </row>
    <row r="3418" spans="1:31" ht="14.4">
      <c r="A3418" s="111"/>
      <c r="B3418" s="13"/>
      <c r="C3418" s="13"/>
      <c r="D3418" s="123"/>
      <c r="E3418" s="123"/>
      <c r="F3418" s="123"/>
      <c r="G3418" s="123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  <c r="AE3418" s="8"/>
    </row>
    <row r="3419" spans="1:31" ht="14.4">
      <c r="A3419" s="111"/>
      <c r="B3419" s="13"/>
      <c r="C3419" s="13"/>
      <c r="D3419" s="123"/>
      <c r="E3419" s="123"/>
      <c r="F3419" s="123"/>
      <c r="G3419" s="123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  <c r="AE3419" s="8"/>
    </row>
    <row r="3420" spans="1:31" ht="14.4">
      <c r="A3420" s="111"/>
      <c r="B3420" s="13"/>
      <c r="C3420" s="13"/>
      <c r="D3420" s="123"/>
      <c r="E3420" s="123"/>
      <c r="F3420" s="123"/>
      <c r="G3420" s="123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  <c r="AE3420" s="8"/>
    </row>
    <row r="3421" spans="1:31" ht="14.4">
      <c r="A3421" s="111"/>
      <c r="B3421" s="13"/>
      <c r="C3421" s="13"/>
      <c r="D3421" s="123"/>
      <c r="E3421" s="123"/>
      <c r="F3421" s="123"/>
      <c r="G3421" s="123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</row>
    <row r="3422" spans="1:31" ht="14.4">
      <c r="A3422" s="111"/>
      <c r="B3422" s="13"/>
      <c r="C3422" s="13"/>
      <c r="D3422" s="123"/>
      <c r="E3422" s="123"/>
      <c r="F3422" s="123"/>
      <c r="G3422" s="123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  <c r="AE3422" s="8"/>
    </row>
    <row r="3423" spans="1:31" ht="14.4">
      <c r="A3423" s="111"/>
      <c r="B3423" s="13"/>
      <c r="C3423" s="13"/>
      <c r="D3423" s="123"/>
      <c r="E3423" s="123"/>
      <c r="F3423" s="123"/>
      <c r="G3423" s="123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  <c r="AE3423" s="8"/>
    </row>
    <row r="3424" spans="1:31" ht="14.4">
      <c r="A3424" s="111"/>
      <c r="B3424" s="13"/>
      <c r="C3424" s="13"/>
      <c r="D3424" s="123"/>
      <c r="E3424" s="123"/>
      <c r="F3424" s="123"/>
      <c r="G3424" s="123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8"/>
      <c r="V3424" s="8"/>
      <c r="W3424" s="8"/>
      <c r="X3424" s="8"/>
      <c r="Y3424" s="8"/>
      <c r="Z3424" s="8"/>
      <c r="AA3424" s="8"/>
      <c r="AB3424" s="8"/>
      <c r="AC3424" s="8"/>
      <c r="AD3424" s="8"/>
      <c r="AE3424" s="8"/>
    </row>
    <row r="3425" spans="1:31" ht="14.4">
      <c r="A3425" s="111"/>
      <c r="B3425" s="13"/>
      <c r="C3425" s="13"/>
      <c r="D3425" s="123"/>
      <c r="E3425" s="123"/>
      <c r="F3425" s="123"/>
      <c r="G3425" s="123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8"/>
      <c r="V3425" s="8"/>
      <c r="W3425" s="8"/>
      <c r="X3425" s="8"/>
      <c r="Y3425" s="8"/>
      <c r="Z3425" s="8"/>
      <c r="AA3425" s="8"/>
      <c r="AB3425" s="8"/>
      <c r="AC3425" s="8"/>
      <c r="AD3425" s="8"/>
      <c r="AE3425" s="8"/>
    </row>
    <row r="3426" spans="1:31" ht="14.4">
      <c r="A3426" s="111"/>
      <c r="B3426" s="13"/>
      <c r="C3426" s="13"/>
      <c r="D3426" s="123"/>
      <c r="E3426" s="123"/>
      <c r="F3426" s="123"/>
      <c r="G3426" s="123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  <c r="AE3426" s="8"/>
    </row>
    <row r="3427" spans="1:31" ht="14.4">
      <c r="A3427" s="111"/>
      <c r="B3427" s="13"/>
      <c r="C3427" s="13"/>
      <c r="D3427" s="123"/>
      <c r="E3427" s="123"/>
      <c r="F3427" s="123"/>
      <c r="G3427" s="123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  <c r="AD3427" s="8"/>
      <c r="AE3427" s="8"/>
    </row>
    <row r="3428" spans="1:31" ht="14.4">
      <c r="A3428" s="111"/>
      <c r="B3428" s="13"/>
      <c r="C3428" s="13"/>
      <c r="D3428" s="123"/>
      <c r="E3428" s="123"/>
      <c r="F3428" s="123"/>
      <c r="G3428" s="123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  <c r="V3428" s="8"/>
      <c r="W3428" s="8"/>
      <c r="X3428" s="8"/>
      <c r="Y3428" s="8"/>
      <c r="Z3428" s="8"/>
      <c r="AA3428" s="8"/>
      <c r="AB3428" s="8"/>
      <c r="AC3428" s="8"/>
      <c r="AD3428" s="8"/>
      <c r="AE3428" s="8"/>
    </row>
    <row r="3429" spans="1:31" ht="14.4">
      <c r="A3429" s="111"/>
      <c r="B3429" s="13"/>
      <c r="C3429" s="13"/>
      <c r="D3429" s="123"/>
      <c r="E3429" s="123"/>
      <c r="F3429" s="123"/>
      <c r="G3429" s="123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  <c r="AD3429" s="8"/>
      <c r="AE3429" s="8"/>
    </row>
    <row r="3430" spans="1:31" ht="14.4">
      <c r="A3430" s="111"/>
      <c r="B3430" s="13"/>
      <c r="C3430" s="13"/>
      <c r="D3430" s="123"/>
      <c r="E3430" s="123"/>
      <c r="F3430" s="123"/>
      <c r="G3430" s="123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  <c r="AD3430" s="8"/>
      <c r="AE3430" s="8"/>
    </row>
    <row r="3431" spans="1:31" ht="14.4">
      <c r="A3431" s="111"/>
      <c r="B3431" s="13"/>
      <c r="C3431" s="13"/>
      <c r="D3431" s="123"/>
      <c r="E3431" s="123"/>
      <c r="F3431" s="123"/>
      <c r="G3431" s="123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  <c r="AE3431" s="8"/>
    </row>
    <row r="3432" spans="1:31" ht="14.4">
      <c r="A3432" s="111"/>
      <c r="B3432" s="13"/>
      <c r="C3432" s="13"/>
      <c r="D3432" s="123"/>
      <c r="E3432" s="123"/>
      <c r="F3432" s="123"/>
      <c r="G3432" s="123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</row>
    <row r="3433" spans="1:31" ht="14.4">
      <c r="A3433" s="111"/>
      <c r="B3433" s="13"/>
      <c r="C3433" s="13"/>
      <c r="D3433" s="123"/>
      <c r="E3433" s="123"/>
      <c r="F3433" s="123"/>
      <c r="G3433" s="123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  <c r="AD3433" s="8"/>
      <c r="AE3433" s="8"/>
    </row>
    <row r="3434" spans="1:31" ht="14.4">
      <c r="A3434" s="111"/>
      <c r="B3434" s="13"/>
      <c r="C3434" s="13"/>
      <c r="D3434" s="123"/>
      <c r="E3434" s="123"/>
      <c r="F3434" s="123"/>
      <c r="G3434" s="123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</row>
    <row r="3435" spans="1:31" ht="14.4">
      <c r="A3435" s="111"/>
      <c r="B3435" s="13"/>
      <c r="C3435" s="13"/>
      <c r="D3435" s="123"/>
      <c r="E3435" s="123"/>
      <c r="F3435" s="123"/>
      <c r="G3435" s="123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  <c r="AD3435" s="8"/>
      <c r="AE3435" s="8"/>
    </row>
    <row r="3436" spans="1:31" ht="14.4">
      <c r="A3436" s="111"/>
      <c r="B3436" s="13"/>
      <c r="C3436" s="13"/>
      <c r="D3436" s="123"/>
      <c r="E3436" s="123"/>
      <c r="F3436" s="123"/>
      <c r="G3436" s="123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  <c r="AE3436" s="8"/>
    </row>
    <row r="3437" spans="1:31" ht="14.4">
      <c r="A3437" s="111"/>
      <c r="B3437" s="13"/>
      <c r="C3437" s="13"/>
      <c r="D3437" s="123"/>
      <c r="E3437" s="123"/>
      <c r="F3437" s="123"/>
      <c r="G3437" s="123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  <c r="AE3437" s="8"/>
    </row>
    <row r="3438" spans="1:31" ht="14.4">
      <c r="A3438" s="111"/>
      <c r="B3438" s="13"/>
      <c r="C3438" s="13"/>
      <c r="D3438" s="123"/>
      <c r="E3438" s="123"/>
      <c r="F3438" s="123"/>
      <c r="G3438" s="123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  <c r="AE3438" s="8"/>
    </row>
    <row r="3439" spans="1:31" ht="14.4">
      <c r="A3439" s="111"/>
      <c r="B3439" s="13"/>
      <c r="C3439" s="13"/>
      <c r="D3439" s="123"/>
      <c r="E3439" s="123"/>
      <c r="F3439" s="123"/>
      <c r="G3439" s="123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  <c r="AD3439" s="8"/>
      <c r="AE3439" s="8"/>
    </row>
    <row r="3440" spans="1:31" ht="14.4">
      <c r="A3440" s="111"/>
      <c r="B3440" s="13"/>
      <c r="C3440" s="13"/>
      <c r="D3440" s="123"/>
      <c r="E3440" s="123"/>
      <c r="F3440" s="123"/>
      <c r="G3440" s="123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  <c r="AE3440" s="8"/>
    </row>
    <row r="3441" spans="1:31" ht="14.4">
      <c r="A3441" s="111"/>
      <c r="B3441" s="13"/>
      <c r="C3441" s="13"/>
      <c r="D3441" s="123"/>
      <c r="E3441" s="123"/>
      <c r="F3441" s="123"/>
      <c r="G3441" s="123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</row>
    <row r="3442" spans="1:31" ht="14.4">
      <c r="A3442" s="111"/>
      <c r="B3442" s="13"/>
      <c r="C3442" s="13"/>
      <c r="D3442" s="123"/>
      <c r="E3442" s="123"/>
      <c r="F3442" s="123"/>
      <c r="G3442" s="123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  <c r="AE3442" s="8"/>
    </row>
    <row r="3443" spans="1:31" ht="14.4">
      <c r="A3443" s="111"/>
      <c r="B3443" s="13"/>
      <c r="C3443" s="13"/>
      <c r="D3443" s="123"/>
      <c r="E3443" s="123"/>
      <c r="F3443" s="123"/>
      <c r="G3443" s="123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  <c r="AD3443" s="8"/>
      <c r="AE3443" s="8"/>
    </row>
    <row r="3444" spans="1:31" ht="14.4">
      <c r="A3444" s="111"/>
      <c r="B3444" s="13"/>
      <c r="C3444" s="13"/>
      <c r="D3444" s="123"/>
      <c r="E3444" s="123"/>
      <c r="F3444" s="123"/>
      <c r="G3444" s="123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  <c r="AE3444" s="8"/>
    </row>
    <row r="3445" spans="1:31" ht="14.4">
      <c r="A3445" s="111"/>
      <c r="B3445" s="13"/>
      <c r="C3445" s="13"/>
      <c r="D3445" s="123"/>
      <c r="E3445" s="123"/>
      <c r="F3445" s="123"/>
      <c r="G3445" s="123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  <c r="V3445" s="8"/>
      <c r="W3445" s="8"/>
      <c r="X3445" s="8"/>
      <c r="Y3445" s="8"/>
      <c r="Z3445" s="8"/>
      <c r="AA3445" s="8"/>
      <c r="AB3445" s="8"/>
      <c r="AC3445" s="8"/>
      <c r="AD3445" s="8"/>
      <c r="AE3445" s="8"/>
    </row>
    <row r="3446" spans="1:31" ht="14.4">
      <c r="A3446" s="111"/>
      <c r="B3446" s="13"/>
      <c r="C3446" s="13"/>
      <c r="D3446" s="123"/>
      <c r="E3446" s="123"/>
      <c r="F3446" s="123"/>
      <c r="G3446" s="123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  <c r="AD3446" s="8"/>
      <c r="AE3446" s="8"/>
    </row>
    <row r="3447" spans="1:31" ht="14.4">
      <c r="A3447" s="111"/>
      <c r="B3447" s="13"/>
      <c r="C3447" s="13"/>
      <c r="D3447" s="123"/>
      <c r="E3447" s="123"/>
      <c r="F3447" s="123"/>
      <c r="G3447" s="123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  <c r="AD3447" s="8"/>
      <c r="AE3447" s="8"/>
    </row>
    <row r="3448" spans="1:31" ht="14.4">
      <c r="A3448" s="111"/>
      <c r="B3448" s="13"/>
      <c r="C3448" s="13"/>
      <c r="D3448" s="123"/>
      <c r="E3448" s="123"/>
      <c r="F3448" s="123"/>
      <c r="G3448" s="123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</row>
    <row r="3449" spans="1:31" ht="14.4">
      <c r="A3449" s="111"/>
      <c r="B3449" s="13"/>
      <c r="C3449" s="13"/>
      <c r="D3449" s="123"/>
      <c r="E3449" s="123"/>
      <c r="F3449" s="123"/>
      <c r="G3449" s="123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</row>
    <row r="3450" spans="1:31" ht="14.4">
      <c r="A3450" s="111"/>
      <c r="B3450" s="13"/>
      <c r="C3450" s="13"/>
      <c r="D3450" s="123"/>
      <c r="E3450" s="123"/>
      <c r="F3450" s="123"/>
      <c r="G3450" s="123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</row>
    <row r="3451" spans="1:31" ht="14.4">
      <c r="A3451" s="111"/>
      <c r="B3451" s="13"/>
      <c r="C3451" s="13"/>
      <c r="D3451" s="123"/>
      <c r="E3451" s="123"/>
      <c r="F3451" s="123"/>
      <c r="G3451" s="123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</row>
    <row r="3452" spans="1:31" ht="14.4">
      <c r="A3452" s="111"/>
      <c r="B3452" s="13"/>
      <c r="C3452" s="13"/>
      <c r="D3452" s="123"/>
      <c r="E3452" s="123"/>
      <c r="F3452" s="123"/>
      <c r="G3452" s="123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</row>
    <row r="3453" spans="1:31" ht="14.4">
      <c r="A3453" s="111"/>
      <c r="B3453" s="13"/>
      <c r="C3453" s="13"/>
      <c r="D3453" s="123"/>
      <c r="E3453" s="123"/>
      <c r="F3453" s="123"/>
      <c r="G3453" s="123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</row>
    <row r="3454" spans="1:31" ht="14.4">
      <c r="A3454" s="111"/>
      <c r="B3454" s="13"/>
      <c r="C3454" s="13"/>
      <c r="D3454" s="123"/>
      <c r="E3454" s="123"/>
      <c r="F3454" s="123"/>
      <c r="G3454" s="123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</row>
    <row r="3455" spans="1:31" ht="14.4">
      <c r="A3455" s="111"/>
      <c r="B3455" s="13"/>
      <c r="C3455" s="13"/>
      <c r="D3455" s="123"/>
      <c r="E3455" s="123"/>
      <c r="F3455" s="123"/>
      <c r="G3455" s="123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</row>
    <row r="3456" spans="1:31" ht="14.4">
      <c r="A3456" s="111"/>
      <c r="B3456" s="13"/>
      <c r="C3456" s="13"/>
      <c r="D3456" s="123"/>
      <c r="E3456" s="123"/>
      <c r="F3456" s="123"/>
      <c r="G3456" s="123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</row>
    <row r="3457" spans="1:31" ht="14.4">
      <c r="A3457" s="111"/>
      <c r="B3457" s="13"/>
      <c r="C3457" s="13"/>
      <c r="D3457" s="123"/>
      <c r="E3457" s="123"/>
      <c r="F3457" s="123"/>
      <c r="G3457" s="123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</row>
    <row r="3458" spans="1:31" ht="14.4">
      <c r="A3458" s="111"/>
      <c r="B3458" s="13"/>
      <c r="C3458" s="13"/>
      <c r="D3458" s="123"/>
      <c r="E3458" s="123"/>
      <c r="F3458" s="123"/>
      <c r="G3458" s="123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  <c r="AD3458" s="8"/>
      <c r="AE3458" s="8"/>
    </row>
    <row r="3459" spans="1:31" ht="14.4">
      <c r="A3459" s="111"/>
      <c r="B3459" s="13"/>
      <c r="C3459" s="13"/>
      <c r="D3459" s="123"/>
      <c r="E3459" s="123"/>
      <c r="F3459" s="123"/>
      <c r="G3459" s="123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  <c r="AD3459" s="8"/>
      <c r="AE3459" s="8"/>
    </row>
    <row r="3460" spans="1:31" ht="14.4">
      <c r="A3460" s="111"/>
      <c r="B3460" s="13"/>
      <c r="C3460" s="13"/>
      <c r="D3460" s="123"/>
      <c r="E3460" s="123"/>
      <c r="F3460" s="123"/>
      <c r="G3460" s="123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</row>
    <row r="3461" spans="1:31" ht="14.4">
      <c r="A3461" s="111"/>
      <c r="B3461" s="13"/>
      <c r="C3461" s="13"/>
      <c r="D3461" s="123"/>
      <c r="E3461" s="123"/>
      <c r="F3461" s="123"/>
      <c r="G3461" s="123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</row>
    <row r="3462" spans="1:31" ht="14.4">
      <c r="A3462" s="111"/>
      <c r="B3462" s="13"/>
      <c r="C3462" s="13"/>
      <c r="D3462" s="123"/>
      <c r="E3462" s="123"/>
      <c r="F3462" s="123"/>
      <c r="G3462" s="123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</row>
    <row r="3463" spans="1:31" ht="14.4">
      <c r="A3463" s="111"/>
      <c r="B3463" s="13"/>
      <c r="C3463" s="13"/>
      <c r="D3463" s="123"/>
      <c r="E3463" s="123"/>
      <c r="F3463" s="123"/>
      <c r="G3463" s="123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</row>
    <row r="3464" spans="1:31" ht="14.4">
      <c r="A3464" s="111"/>
      <c r="B3464" s="13"/>
      <c r="C3464" s="13"/>
      <c r="D3464" s="123"/>
      <c r="E3464" s="123"/>
      <c r="F3464" s="123"/>
      <c r="G3464" s="123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</row>
    <row r="3465" spans="1:31" ht="14.4">
      <c r="A3465" s="111"/>
      <c r="B3465" s="13"/>
      <c r="C3465" s="13"/>
      <c r="D3465" s="123"/>
      <c r="E3465" s="123"/>
      <c r="F3465" s="123"/>
      <c r="G3465" s="123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  <c r="AE3465" s="8"/>
    </row>
    <row r="3466" spans="1:31" ht="14.4">
      <c r="A3466" s="111"/>
      <c r="B3466" s="13"/>
      <c r="C3466" s="13"/>
      <c r="D3466" s="123"/>
      <c r="E3466" s="123"/>
      <c r="F3466" s="123"/>
      <c r="G3466" s="123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  <c r="AD3466" s="8"/>
      <c r="AE3466" s="8"/>
    </row>
    <row r="3467" spans="1:31" ht="14.4">
      <c r="A3467" s="111"/>
      <c r="B3467" s="13"/>
      <c r="C3467" s="13"/>
      <c r="D3467" s="123"/>
      <c r="E3467" s="123"/>
      <c r="F3467" s="123"/>
      <c r="G3467" s="123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8"/>
      <c r="W3467" s="8"/>
      <c r="X3467" s="8"/>
      <c r="Y3467" s="8"/>
      <c r="Z3467" s="8"/>
      <c r="AA3467" s="8"/>
      <c r="AB3467" s="8"/>
      <c r="AC3467" s="8"/>
      <c r="AD3467" s="8"/>
      <c r="AE3467" s="8"/>
    </row>
    <row r="3468" spans="1:31" ht="14.4">
      <c r="A3468" s="111"/>
      <c r="B3468" s="13"/>
      <c r="C3468" s="13"/>
      <c r="D3468" s="123"/>
      <c r="E3468" s="123"/>
      <c r="F3468" s="123"/>
      <c r="G3468" s="123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  <c r="AD3468" s="8"/>
      <c r="AE3468" s="8"/>
    </row>
    <row r="3469" spans="1:31" ht="14.4">
      <c r="A3469" s="111"/>
      <c r="B3469" s="13"/>
      <c r="C3469" s="13"/>
      <c r="D3469" s="123"/>
      <c r="E3469" s="123"/>
      <c r="F3469" s="123"/>
      <c r="G3469" s="123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  <c r="AD3469" s="8"/>
      <c r="AE3469" s="8"/>
    </row>
    <row r="3470" spans="1:31" ht="14.4">
      <c r="A3470" s="111"/>
      <c r="B3470" s="13"/>
      <c r="C3470" s="13"/>
      <c r="D3470" s="123"/>
      <c r="E3470" s="123"/>
      <c r="F3470" s="123"/>
      <c r="G3470" s="123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  <c r="AD3470" s="8"/>
      <c r="AE3470" s="8"/>
    </row>
    <row r="3471" spans="1:31" ht="14.4">
      <c r="A3471" s="111"/>
      <c r="B3471" s="13"/>
      <c r="C3471" s="13"/>
      <c r="D3471" s="123"/>
      <c r="E3471" s="123"/>
      <c r="F3471" s="123"/>
      <c r="G3471" s="123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  <c r="AD3471" s="8"/>
      <c r="AE3471" s="8"/>
    </row>
    <row r="3472" spans="1:31" ht="14.4">
      <c r="A3472" s="111"/>
      <c r="B3472" s="13"/>
      <c r="C3472" s="13"/>
      <c r="D3472" s="123"/>
      <c r="E3472" s="123"/>
      <c r="F3472" s="123"/>
      <c r="G3472" s="123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  <c r="AD3472" s="8"/>
      <c r="AE3472" s="8"/>
    </row>
    <row r="3473" spans="1:31" ht="14.4">
      <c r="A3473" s="111"/>
      <c r="B3473" s="13"/>
      <c r="C3473" s="13"/>
      <c r="D3473" s="123"/>
      <c r="E3473" s="123"/>
      <c r="F3473" s="123"/>
      <c r="G3473" s="123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  <c r="AE3473" s="8"/>
    </row>
    <row r="3474" spans="1:31" ht="14.4">
      <c r="A3474" s="111"/>
      <c r="B3474" s="13"/>
      <c r="C3474" s="13"/>
      <c r="D3474" s="123"/>
      <c r="E3474" s="123"/>
      <c r="F3474" s="123"/>
      <c r="G3474" s="123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  <c r="AD3474" s="8"/>
      <c r="AE3474" s="8"/>
    </row>
    <row r="3475" spans="1:31" ht="14.4">
      <c r="A3475" s="111"/>
      <c r="B3475" s="13"/>
      <c r="C3475" s="13"/>
      <c r="D3475" s="123"/>
      <c r="E3475" s="123"/>
      <c r="F3475" s="123"/>
      <c r="G3475" s="123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  <c r="AD3475" s="8"/>
      <c r="AE3475" s="8"/>
    </row>
    <row r="3476" spans="1:31" ht="14.4">
      <c r="A3476" s="111"/>
      <c r="B3476" s="13"/>
      <c r="C3476" s="13"/>
      <c r="D3476" s="123"/>
      <c r="E3476" s="123"/>
      <c r="F3476" s="123"/>
      <c r="G3476" s="123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</row>
    <row r="3477" spans="1:31" ht="14.4">
      <c r="A3477" s="111"/>
      <c r="B3477" s="13"/>
      <c r="C3477" s="13"/>
      <c r="D3477" s="123"/>
      <c r="E3477" s="123"/>
      <c r="F3477" s="123"/>
      <c r="G3477" s="123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</row>
    <row r="3478" spans="1:31" ht="14.4">
      <c r="A3478" s="111"/>
      <c r="B3478" s="13"/>
      <c r="C3478" s="13"/>
      <c r="D3478" s="123"/>
      <c r="E3478" s="123"/>
      <c r="F3478" s="123"/>
      <c r="G3478" s="123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  <c r="AD3478" s="8"/>
      <c r="AE3478" s="8"/>
    </row>
    <row r="3479" spans="1:31" ht="14.4">
      <c r="A3479" s="111"/>
      <c r="B3479" s="13"/>
      <c r="C3479" s="13"/>
      <c r="D3479" s="123"/>
      <c r="E3479" s="123"/>
      <c r="F3479" s="123"/>
      <c r="G3479" s="123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  <c r="AD3479" s="8"/>
      <c r="AE3479" s="8"/>
    </row>
    <row r="3480" spans="1:31" ht="14.4">
      <c r="A3480" s="111"/>
      <c r="B3480" s="13"/>
      <c r="C3480" s="13"/>
      <c r="D3480" s="123"/>
      <c r="E3480" s="123"/>
      <c r="F3480" s="123"/>
      <c r="G3480" s="123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  <c r="AE3480" s="8"/>
    </row>
    <row r="3481" spans="1:31" ht="14.4">
      <c r="A3481" s="111"/>
      <c r="B3481" s="13"/>
      <c r="C3481" s="13"/>
      <c r="D3481" s="123"/>
      <c r="E3481" s="123"/>
      <c r="F3481" s="123"/>
      <c r="G3481" s="123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  <c r="AE3481" s="8"/>
    </row>
    <row r="3482" spans="1:31" ht="14.4">
      <c r="A3482" s="111"/>
      <c r="B3482" s="13"/>
      <c r="C3482" s="13"/>
      <c r="D3482" s="123"/>
      <c r="E3482" s="123"/>
      <c r="F3482" s="123"/>
      <c r="G3482" s="123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</row>
    <row r="3483" spans="1:31" ht="14.4">
      <c r="A3483" s="111"/>
      <c r="B3483" s="13"/>
      <c r="C3483" s="13"/>
      <c r="D3483" s="123"/>
      <c r="E3483" s="123"/>
      <c r="F3483" s="123"/>
      <c r="G3483" s="123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</row>
    <row r="3484" spans="1:31" ht="14.4">
      <c r="A3484" s="111"/>
      <c r="B3484" s="13"/>
      <c r="C3484" s="13"/>
      <c r="D3484" s="123"/>
      <c r="E3484" s="123"/>
      <c r="F3484" s="123"/>
      <c r="G3484" s="123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  <c r="AD3484" s="8"/>
      <c r="AE3484" s="8"/>
    </row>
    <row r="3485" spans="1:31" ht="14.4">
      <c r="A3485" s="111"/>
      <c r="B3485" s="13"/>
      <c r="C3485" s="13"/>
      <c r="D3485" s="123"/>
      <c r="E3485" s="123"/>
      <c r="F3485" s="123"/>
      <c r="G3485" s="123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  <c r="AD3485" s="8"/>
      <c r="AE3485" s="8"/>
    </row>
    <row r="3486" spans="1:31" ht="14.4">
      <c r="A3486" s="111"/>
      <c r="B3486" s="13"/>
      <c r="C3486" s="13"/>
      <c r="D3486" s="123"/>
      <c r="E3486" s="123"/>
      <c r="F3486" s="123"/>
      <c r="G3486" s="123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</row>
    <row r="3487" spans="1:31" ht="14.4">
      <c r="A3487" s="111"/>
      <c r="B3487" s="13"/>
      <c r="C3487" s="13"/>
      <c r="D3487" s="123"/>
      <c r="E3487" s="123"/>
      <c r="F3487" s="123"/>
      <c r="G3487" s="123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  <c r="V3487" s="8"/>
      <c r="W3487" s="8"/>
      <c r="X3487" s="8"/>
      <c r="Y3487" s="8"/>
      <c r="Z3487" s="8"/>
      <c r="AA3487" s="8"/>
      <c r="AB3487" s="8"/>
      <c r="AC3487" s="8"/>
      <c r="AD3487" s="8"/>
      <c r="AE3487" s="8"/>
    </row>
    <row r="3488" spans="1:31" ht="14.4">
      <c r="A3488" s="111"/>
      <c r="B3488" s="13"/>
      <c r="C3488" s="13"/>
      <c r="D3488" s="123"/>
      <c r="E3488" s="123"/>
      <c r="F3488" s="123"/>
      <c r="G3488" s="123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  <c r="AD3488" s="8"/>
      <c r="AE3488" s="8"/>
    </row>
    <row r="3489" spans="1:31" ht="14.4">
      <c r="A3489" s="111"/>
      <c r="B3489" s="13"/>
      <c r="C3489" s="13"/>
      <c r="D3489" s="123"/>
      <c r="E3489" s="123"/>
      <c r="F3489" s="123"/>
      <c r="G3489" s="123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  <c r="AD3489" s="8"/>
      <c r="AE3489" s="8"/>
    </row>
    <row r="3490" spans="1:31" ht="14.4">
      <c r="A3490" s="111"/>
      <c r="B3490" s="13"/>
      <c r="C3490" s="13"/>
      <c r="D3490" s="123"/>
      <c r="E3490" s="123"/>
      <c r="F3490" s="123"/>
      <c r="G3490" s="123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  <c r="AD3490" s="8"/>
      <c r="AE3490" s="8"/>
    </row>
    <row r="3491" spans="1:31" ht="14.4">
      <c r="A3491" s="111"/>
      <c r="B3491" s="13"/>
      <c r="C3491" s="13"/>
      <c r="D3491" s="123"/>
      <c r="E3491" s="123"/>
      <c r="F3491" s="123"/>
      <c r="G3491" s="123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  <c r="AD3491" s="8"/>
      <c r="AE3491" s="8"/>
    </row>
    <row r="3492" spans="1:31" ht="14.4">
      <c r="A3492" s="111"/>
      <c r="B3492" s="13"/>
      <c r="C3492" s="13"/>
      <c r="D3492" s="123"/>
      <c r="E3492" s="123"/>
      <c r="F3492" s="123"/>
      <c r="G3492" s="123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  <c r="AD3492" s="8"/>
      <c r="AE3492" s="8"/>
    </row>
    <row r="3493" spans="1:31" ht="14.4">
      <c r="A3493" s="111"/>
      <c r="B3493" s="13"/>
      <c r="C3493" s="13"/>
      <c r="D3493" s="123"/>
      <c r="E3493" s="123"/>
      <c r="F3493" s="123"/>
      <c r="G3493" s="123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</row>
    <row r="3494" spans="1:31" ht="14.4">
      <c r="A3494" s="111"/>
      <c r="B3494" s="13"/>
      <c r="C3494" s="13"/>
      <c r="D3494" s="123"/>
      <c r="E3494" s="123"/>
      <c r="F3494" s="123"/>
      <c r="G3494" s="123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  <c r="AE3494" s="8"/>
    </row>
    <row r="3495" spans="1:31" ht="14.4">
      <c r="A3495" s="111"/>
      <c r="B3495" s="13"/>
      <c r="C3495" s="13"/>
      <c r="D3495" s="123"/>
      <c r="E3495" s="123"/>
      <c r="F3495" s="123"/>
      <c r="G3495" s="123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  <c r="AD3495" s="8"/>
      <c r="AE3495" s="8"/>
    </row>
    <row r="3496" spans="1:31" ht="14.4">
      <c r="A3496" s="111"/>
      <c r="B3496" s="13"/>
      <c r="C3496" s="13"/>
      <c r="D3496" s="123"/>
      <c r="E3496" s="123"/>
      <c r="F3496" s="123"/>
      <c r="G3496" s="123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  <c r="AE3496" s="8"/>
    </row>
    <row r="3497" spans="1:31" ht="14.4">
      <c r="A3497" s="111"/>
      <c r="B3497" s="13"/>
      <c r="C3497" s="13"/>
      <c r="D3497" s="123"/>
      <c r="E3497" s="123"/>
      <c r="F3497" s="123"/>
      <c r="G3497" s="123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  <c r="AE3497" s="8"/>
    </row>
    <row r="3498" spans="1:31" ht="14.4">
      <c r="A3498" s="111"/>
      <c r="B3498" s="13"/>
      <c r="C3498" s="13"/>
      <c r="D3498" s="123"/>
      <c r="E3498" s="123"/>
      <c r="F3498" s="123"/>
      <c r="G3498" s="123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  <c r="AE3498" s="8"/>
    </row>
    <row r="3499" spans="1:31" ht="14.4">
      <c r="A3499" s="111"/>
      <c r="B3499" s="13"/>
      <c r="C3499" s="13"/>
      <c r="D3499" s="123"/>
      <c r="E3499" s="123"/>
      <c r="F3499" s="123"/>
      <c r="G3499" s="123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</row>
    <row r="3500" spans="1:31" ht="14.4">
      <c r="A3500" s="111"/>
      <c r="B3500" s="13"/>
      <c r="C3500" s="13"/>
      <c r="D3500" s="123"/>
      <c r="E3500" s="123"/>
      <c r="F3500" s="123"/>
      <c r="G3500" s="123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</row>
    <row r="3501" spans="1:31" ht="14.4">
      <c r="A3501" s="111"/>
      <c r="B3501" s="13"/>
      <c r="C3501" s="13"/>
      <c r="D3501" s="123"/>
      <c r="E3501" s="123"/>
      <c r="F3501" s="123"/>
      <c r="G3501" s="123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</row>
    <row r="3502" spans="1:31" ht="14.4">
      <c r="A3502" s="111"/>
      <c r="B3502" s="13"/>
      <c r="C3502" s="13"/>
      <c r="D3502" s="123"/>
      <c r="E3502" s="123"/>
      <c r="F3502" s="123"/>
      <c r="G3502" s="123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  <c r="AE3502" s="8"/>
    </row>
    <row r="3503" spans="1:31" ht="14.4">
      <c r="A3503" s="111"/>
      <c r="B3503" s="13"/>
      <c r="C3503" s="13"/>
      <c r="D3503" s="123"/>
      <c r="E3503" s="123"/>
      <c r="F3503" s="123"/>
      <c r="G3503" s="123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  <c r="AE3503" s="8"/>
    </row>
    <row r="3504" spans="1:31" ht="14.4">
      <c r="A3504" s="111"/>
      <c r="B3504" s="13"/>
      <c r="C3504" s="13"/>
      <c r="D3504" s="123"/>
      <c r="E3504" s="123"/>
      <c r="F3504" s="123"/>
      <c r="G3504" s="123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  <c r="AE3504" s="8"/>
    </row>
    <row r="3505" spans="1:31" ht="14.4">
      <c r="A3505" s="111"/>
      <c r="B3505" s="13"/>
      <c r="C3505" s="13"/>
      <c r="D3505" s="123"/>
      <c r="E3505" s="123"/>
      <c r="F3505" s="123"/>
      <c r="G3505" s="123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  <c r="AE3505" s="8"/>
    </row>
    <row r="3506" spans="1:31" ht="14.4">
      <c r="A3506" s="111"/>
      <c r="B3506" s="13"/>
      <c r="C3506" s="13"/>
      <c r="D3506" s="123"/>
      <c r="E3506" s="123"/>
      <c r="F3506" s="123"/>
      <c r="G3506" s="123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  <c r="AE3506" s="8"/>
    </row>
    <row r="3507" spans="1:31" ht="14.4">
      <c r="A3507" s="111"/>
      <c r="B3507" s="13"/>
      <c r="C3507" s="13"/>
      <c r="D3507" s="123"/>
      <c r="E3507" s="123"/>
      <c r="F3507" s="123"/>
      <c r="G3507" s="123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  <c r="AE3507" s="8"/>
    </row>
    <row r="3508" spans="1:31" ht="14.4">
      <c r="A3508" s="111"/>
      <c r="B3508" s="13"/>
      <c r="C3508" s="13"/>
      <c r="D3508" s="123"/>
      <c r="E3508" s="123"/>
      <c r="F3508" s="123"/>
      <c r="G3508" s="123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  <c r="AE3508" s="8"/>
    </row>
    <row r="3509" spans="1:31" ht="14.4">
      <c r="A3509" s="111"/>
      <c r="B3509" s="13"/>
      <c r="C3509" s="13"/>
      <c r="D3509" s="123"/>
      <c r="E3509" s="123"/>
      <c r="F3509" s="123"/>
      <c r="G3509" s="123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  <c r="AE3509" s="8"/>
    </row>
    <row r="3510" spans="1:31" ht="14.4">
      <c r="A3510" s="111"/>
      <c r="B3510" s="13"/>
      <c r="C3510" s="13"/>
      <c r="D3510" s="123"/>
      <c r="E3510" s="123"/>
      <c r="F3510" s="123"/>
      <c r="G3510" s="123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</row>
    <row r="3511" spans="1:31" ht="14.4">
      <c r="A3511" s="111"/>
      <c r="B3511" s="13"/>
      <c r="C3511" s="13"/>
      <c r="D3511" s="123"/>
      <c r="E3511" s="123"/>
      <c r="F3511" s="123"/>
      <c r="G3511" s="123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  <c r="AE3511" s="8"/>
    </row>
    <row r="3512" spans="1:31" ht="14.4">
      <c r="A3512" s="111"/>
      <c r="B3512" s="13"/>
      <c r="C3512" s="13"/>
      <c r="D3512" s="123"/>
      <c r="E3512" s="123"/>
      <c r="F3512" s="123"/>
      <c r="G3512" s="123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  <c r="AE3512" s="8"/>
    </row>
    <row r="3513" spans="1:31" ht="14.4">
      <c r="A3513" s="111"/>
      <c r="B3513" s="13"/>
      <c r="C3513" s="13"/>
      <c r="D3513" s="123"/>
      <c r="E3513" s="123"/>
      <c r="F3513" s="123"/>
      <c r="G3513" s="123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  <c r="AD3513" s="8"/>
      <c r="AE3513" s="8"/>
    </row>
    <row r="3514" spans="1:31" ht="14.4">
      <c r="A3514" s="111"/>
      <c r="B3514" s="13"/>
      <c r="C3514" s="13"/>
      <c r="D3514" s="123"/>
      <c r="E3514" s="123"/>
      <c r="F3514" s="123"/>
      <c r="G3514" s="123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</row>
    <row r="3515" spans="1:31" ht="14.4">
      <c r="A3515" s="111"/>
      <c r="B3515" s="13"/>
      <c r="C3515" s="13"/>
      <c r="D3515" s="123"/>
      <c r="E3515" s="123"/>
      <c r="F3515" s="123"/>
      <c r="G3515" s="123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  <c r="AD3515" s="8"/>
      <c r="AE3515" s="8"/>
    </row>
    <row r="3516" spans="1:31" ht="14.4">
      <c r="A3516" s="111"/>
      <c r="B3516" s="13"/>
      <c r="C3516" s="13"/>
      <c r="D3516" s="123"/>
      <c r="E3516" s="123"/>
      <c r="F3516" s="123"/>
      <c r="G3516" s="123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  <c r="AD3516" s="8"/>
      <c r="AE3516" s="8"/>
    </row>
    <row r="3517" spans="1:31" ht="14.4">
      <c r="A3517" s="111"/>
      <c r="B3517" s="13"/>
      <c r="C3517" s="13"/>
      <c r="D3517" s="123"/>
      <c r="E3517" s="123"/>
      <c r="F3517" s="123"/>
      <c r="G3517" s="123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  <c r="AD3517" s="8"/>
      <c r="AE3517" s="8"/>
    </row>
    <row r="3518" spans="1:31" ht="14.4">
      <c r="A3518" s="111"/>
      <c r="B3518" s="13"/>
      <c r="C3518" s="13"/>
      <c r="D3518" s="123"/>
      <c r="E3518" s="123"/>
      <c r="F3518" s="123"/>
      <c r="G3518" s="123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  <c r="AD3518" s="8"/>
      <c r="AE3518" s="8"/>
    </row>
    <row r="3519" spans="1:31" ht="14.4">
      <c r="A3519" s="111"/>
      <c r="B3519" s="13"/>
      <c r="C3519" s="13"/>
      <c r="D3519" s="123"/>
      <c r="E3519" s="123"/>
      <c r="F3519" s="123"/>
      <c r="G3519" s="123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  <c r="AD3519" s="8"/>
      <c r="AE3519" s="8"/>
    </row>
    <row r="3520" spans="1:31" ht="14.4">
      <c r="A3520" s="111"/>
      <c r="B3520" s="13"/>
      <c r="C3520" s="13"/>
      <c r="D3520" s="123"/>
      <c r="E3520" s="123"/>
      <c r="F3520" s="123"/>
      <c r="G3520" s="123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  <c r="AE3520" s="8"/>
    </row>
    <row r="3521" spans="1:31" ht="14.4">
      <c r="A3521" s="111"/>
      <c r="B3521" s="13"/>
      <c r="C3521" s="13"/>
      <c r="D3521" s="123"/>
      <c r="E3521" s="123"/>
      <c r="F3521" s="123"/>
      <c r="G3521" s="123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  <c r="AD3521" s="8"/>
      <c r="AE3521" s="8"/>
    </row>
    <row r="3522" spans="1:31" ht="14.4">
      <c r="A3522" s="111"/>
      <c r="B3522" s="13"/>
      <c r="C3522" s="13"/>
      <c r="D3522" s="123"/>
      <c r="E3522" s="123"/>
      <c r="F3522" s="123"/>
      <c r="G3522" s="123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8"/>
      <c r="W3522" s="8"/>
      <c r="X3522" s="8"/>
      <c r="Y3522" s="8"/>
      <c r="Z3522" s="8"/>
      <c r="AA3522" s="8"/>
      <c r="AB3522" s="8"/>
      <c r="AC3522" s="8"/>
      <c r="AD3522" s="8"/>
      <c r="AE3522" s="8"/>
    </row>
    <row r="3523" spans="1:31" ht="14.4">
      <c r="A3523" s="111"/>
      <c r="B3523" s="13"/>
      <c r="C3523" s="13"/>
      <c r="D3523" s="123"/>
      <c r="E3523" s="123"/>
      <c r="F3523" s="123"/>
      <c r="G3523" s="123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  <c r="AD3523" s="8"/>
      <c r="AE3523" s="8"/>
    </row>
    <row r="3524" spans="1:31" ht="14.4">
      <c r="A3524" s="111"/>
      <c r="B3524" s="13"/>
      <c r="C3524" s="13"/>
      <c r="D3524" s="123"/>
      <c r="E3524" s="123"/>
      <c r="F3524" s="123"/>
      <c r="G3524" s="123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</row>
    <row r="3525" spans="1:31" ht="14.4">
      <c r="A3525" s="111"/>
      <c r="B3525" s="13"/>
      <c r="C3525" s="13"/>
      <c r="D3525" s="123"/>
      <c r="E3525" s="123"/>
      <c r="F3525" s="123"/>
      <c r="G3525" s="123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  <c r="V3525" s="8"/>
      <c r="W3525" s="8"/>
      <c r="X3525" s="8"/>
      <c r="Y3525" s="8"/>
      <c r="Z3525" s="8"/>
      <c r="AA3525" s="8"/>
      <c r="AB3525" s="8"/>
      <c r="AC3525" s="8"/>
      <c r="AD3525" s="8"/>
      <c r="AE3525" s="8"/>
    </row>
    <row r="3526" spans="1:31" ht="14.4">
      <c r="A3526" s="111"/>
      <c r="B3526" s="13"/>
      <c r="C3526" s="13"/>
      <c r="D3526" s="123"/>
      <c r="E3526" s="123"/>
      <c r="F3526" s="123"/>
      <c r="G3526" s="123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</row>
    <row r="3527" spans="1:31" ht="14.4">
      <c r="A3527" s="111"/>
      <c r="B3527" s="13"/>
      <c r="C3527" s="13"/>
      <c r="D3527" s="123"/>
      <c r="E3527" s="123"/>
      <c r="F3527" s="123"/>
      <c r="G3527" s="123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  <c r="AD3527" s="8"/>
      <c r="AE3527" s="8"/>
    </row>
    <row r="3528" spans="1:31" ht="14.4">
      <c r="A3528" s="111"/>
      <c r="B3528" s="13"/>
      <c r="C3528" s="13"/>
      <c r="D3528" s="123"/>
      <c r="E3528" s="123"/>
      <c r="F3528" s="123"/>
      <c r="G3528" s="123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  <c r="AD3528" s="8"/>
      <c r="AE3528" s="8"/>
    </row>
    <row r="3529" spans="1:31" ht="14.4">
      <c r="A3529" s="111"/>
      <c r="B3529" s="13"/>
      <c r="C3529" s="13"/>
      <c r="D3529" s="123"/>
      <c r="E3529" s="123"/>
      <c r="F3529" s="123"/>
      <c r="G3529" s="123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  <c r="V3529" s="8"/>
      <c r="W3529" s="8"/>
      <c r="X3529" s="8"/>
      <c r="Y3529" s="8"/>
      <c r="Z3529" s="8"/>
      <c r="AA3529" s="8"/>
      <c r="AB3529" s="8"/>
      <c r="AC3529" s="8"/>
      <c r="AD3529" s="8"/>
      <c r="AE3529" s="8"/>
    </row>
    <row r="3530" spans="1:31" ht="14.4">
      <c r="A3530" s="111"/>
      <c r="B3530" s="13"/>
      <c r="C3530" s="13"/>
      <c r="D3530" s="123"/>
      <c r="E3530" s="123"/>
      <c r="F3530" s="123"/>
      <c r="G3530" s="123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</row>
    <row r="3531" spans="1:31" ht="14.4">
      <c r="A3531" s="111"/>
      <c r="B3531" s="13"/>
      <c r="C3531" s="13"/>
      <c r="D3531" s="123"/>
      <c r="E3531" s="123"/>
      <c r="F3531" s="123"/>
      <c r="G3531" s="123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  <c r="AD3531" s="8"/>
      <c r="AE3531" s="8"/>
    </row>
    <row r="3532" spans="1:31" ht="14.4">
      <c r="A3532" s="111"/>
      <c r="B3532" s="13"/>
      <c r="C3532" s="13"/>
      <c r="D3532" s="123"/>
      <c r="E3532" s="123"/>
      <c r="F3532" s="123"/>
      <c r="G3532" s="123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</row>
    <row r="3533" spans="1:31" ht="14.4">
      <c r="A3533" s="111"/>
      <c r="B3533" s="13"/>
      <c r="C3533" s="13"/>
      <c r="D3533" s="123"/>
      <c r="E3533" s="123"/>
      <c r="F3533" s="123"/>
      <c r="G3533" s="123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</row>
    <row r="3534" spans="1:31" ht="14.4">
      <c r="A3534" s="111"/>
      <c r="B3534" s="13"/>
      <c r="C3534" s="13"/>
      <c r="D3534" s="123"/>
      <c r="E3534" s="123"/>
      <c r="F3534" s="123"/>
      <c r="G3534" s="123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</row>
    <row r="3535" spans="1:31" ht="14.4">
      <c r="A3535" s="111"/>
      <c r="B3535" s="13"/>
      <c r="C3535" s="13"/>
      <c r="D3535" s="123"/>
      <c r="E3535" s="123"/>
      <c r="F3535" s="123"/>
      <c r="G3535" s="123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</row>
    <row r="3536" spans="1:31" ht="14.4">
      <c r="A3536" s="111"/>
      <c r="B3536" s="13"/>
      <c r="C3536" s="13"/>
      <c r="D3536" s="123"/>
      <c r="E3536" s="123"/>
      <c r="F3536" s="123"/>
      <c r="G3536" s="123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  <c r="AD3536" s="8"/>
      <c r="AE3536" s="8"/>
    </row>
    <row r="3537" spans="1:31" ht="14.4">
      <c r="A3537" s="111"/>
      <c r="B3537" s="13"/>
      <c r="C3537" s="13"/>
      <c r="D3537" s="123"/>
      <c r="E3537" s="123"/>
      <c r="F3537" s="123"/>
      <c r="G3537" s="123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</row>
    <row r="3538" spans="1:31" ht="14.4">
      <c r="A3538" s="111"/>
      <c r="B3538" s="13"/>
      <c r="C3538" s="13"/>
      <c r="D3538" s="123"/>
      <c r="E3538" s="123"/>
      <c r="F3538" s="123"/>
      <c r="G3538" s="123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  <c r="AD3538" s="8"/>
      <c r="AE3538" s="8"/>
    </row>
    <row r="3539" spans="1:31" ht="14.4">
      <c r="A3539" s="111"/>
      <c r="B3539" s="13"/>
      <c r="C3539" s="13"/>
      <c r="D3539" s="123"/>
      <c r="E3539" s="123"/>
      <c r="F3539" s="123"/>
      <c r="G3539" s="123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  <c r="AD3539" s="8"/>
      <c r="AE3539" s="8"/>
    </row>
    <row r="3540" spans="1:31" ht="14.4">
      <c r="A3540" s="111"/>
      <c r="B3540" s="13"/>
      <c r="C3540" s="13"/>
      <c r="D3540" s="123"/>
      <c r="E3540" s="123"/>
      <c r="F3540" s="123"/>
      <c r="G3540" s="123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</row>
    <row r="3541" spans="1:31" ht="14.4">
      <c r="A3541" s="111"/>
      <c r="B3541" s="13"/>
      <c r="C3541" s="13"/>
      <c r="D3541" s="123"/>
      <c r="E3541" s="123"/>
      <c r="F3541" s="123"/>
      <c r="G3541" s="123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  <c r="AD3541" s="8"/>
      <c r="AE3541" s="8"/>
    </row>
    <row r="3542" spans="1:31" ht="14.4">
      <c r="A3542" s="111"/>
      <c r="B3542" s="13"/>
      <c r="C3542" s="13"/>
      <c r="D3542" s="123"/>
      <c r="E3542" s="123"/>
      <c r="F3542" s="123"/>
      <c r="G3542" s="123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  <c r="AD3542" s="8"/>
      <c r="AE3542" s="8"/>
    </row>
    <row r="3543" spans="1:31" ht="14.4">
      <c r="A3543" s="111"/>
      <c r="B3543" s="13"/>
      <c r="C3543" s="13"/>
      <c r="D3543" s="123"/>
      <c r="E3543" s="123"/>
      <c r="F3543" s="123"/>
      <c r="G3543" s="123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  <c r="AD3543" s="8"/>
      <c r="AE3543" s="8"/>
    </row>
    <row r="3544" spans="1:31" ht="14.4">
      <c r="A3544" s="111"/>
      <c r="B3544" s="13"/>
      <c r="C3544" s="13"/>
      <c r="D3544" s="123"/>
      <c r="E3544" s="123"/>
      <c r="F3544" s="123"/>
      <c r="G3544" s="123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  <c r="AD3544" s="8"/>
      <c r="AE3544" s="8"/>
    </row>
    <row r="3545" spans="1:31" ht="14.4">
      <c r="A3545" s="111"/>
      <c r="B3545" s="13"/>
      <c r="C3545" s="13"/>
      <c r="D3545" s="123"/>
      <c r="E3545" s="123"/>
      <c r="F3545" s="123"/>
      <c r="G3545" s="123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  <c r="AD3545" s="8"/>
      <c r="AE3545" s="8"/>
    </row>
    <row r="3546" spans="1:31" ht="14.4">
      <c r="A3546" s="111"/>
      <c r="B3546" s="13"/>
      <c r="C3546" s="13"/>
      <c r="D3546" s="123"/>
      <c r="E3546" s="123"/>
      <c r="F3546" s="123"/>
      <c r="G3546" s="123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</row>
    <row r="3547" spans="1:31" ht="14.4">
      <c r="A3547" s="111"/>
      <c r="B3547" s="13"/>
      <c r="C3547" s="13"/>
      <c r="D3547" s="123"/>
      <c r="E3547" s="123"/>
      <c r="F3547" s="123"/>
      <c r="G3547" s="123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</row>
    <row r="3548" spans="1:31" ht="14.4">
      <c r="A3548" s="111"/>
      <c r="B3548" s="13"/>
      <c r="C3548" s="13"/>
      <c r="D3548" s="123"/>
      <c r="E3548" s="123"/>
      <c r="F3548" s="123"/>
      <c r="G3548" s="123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  <c r="AD3548" s="8"/>
      <c r="AE3548" s="8"/>
    </row>
    <row r="3549" spans="1:31" ht="14.4">
      <c r="A3549" s="111"/>
      <c r="B3549" s="13"/>
      <c r="C3549" s="13"/>
      <c r="D3549" s="123"/>
      <c r="E3549" s="123"/>
      <c r="F3549" s="123"/>
      <c r="G3549" s="123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  <c r="AD3549" s="8"/>
      <c r="AE3549" s="8"/>
    </row>
    <row r="3550" spans="1:31" ht="14.4">
      <c r="A3550" s="111"/>
      <c r="B3550" s="13"/>
      <c r="C3550" s="13"/>
      <c r="D3550" s="123"/>
      <c r="E3550" s="123"/>
      <c r="F3550" s="123"/>
      <c r="G3550" s="123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  <c r="AD3550" s="8"/>
      <c r="AE3550" s="8"/>
    </row>
    <row r="3551" spans="1:31" ht="14.4">
      <c r="A3551" s="111"/>
      <c r="B3551" s="13"/>
      <c r="C3551" s="13"/>
      <c r="D3551" s="123"/>
      <c r="E3551" s="123"/>
      <c r="F3551" s="123"/>
      <c r="G3551" s="123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  <c r="AD3551" s="8"/>
      <c r="AE3551" s="8"/>
    </row>
    <row r="3552" spans="1:31" ht="14.4">
      <c r="A3552" s="111"/>
      <c r="B3552" s="13"/>
      <c r="C3552" s="13"/>
      <c r="D3552" s="123"/>
      <c r="E3552" s="123"/>
      <c r="F3552" s="123"/>
      <c r="G3552" s="123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  <c r="AE3552" s="8"/>
    </row>
    <row r="3553" spans="1:31" ht="14.4">
      <c r="A3553" s="111"/>
      <c r="B3553" s="13"/>
      <c r="C3553" s="13"/>
      <c r="D3553" s="123"/>
      <c r="E3553" s="123"/>
      <c r="F3553" s="123"/>
      <c r="G3553" s="123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  <c r="AD3553" s="8"/>
      <c r="AE3553" s="8"/>
    </row>
    <row r="3554" spans="1:31" ht="14.4">
      <c r="A3554" s="111"/>
      <c r="B3554" s="13"/>
      <c r="C3554" s="13"/>
      <c r="D3554" s="123"/>
      <c r="E3554" s="123"/>
      <c r="F3554" s="123"/>
      <c r="G3554" s="123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  <c r="AD3554" s="8"/>
      <c r="AE3554" s="8"/>
    </row>
    <row r="3555" spans="1:31" ht="14.4">
      <c r="A3555" s="111"/>
      <c r="B3555" s="13"/>
      <c r="C3555" s="13"/>
      <c r="D3555" s="123"/>
      <c r="E3555" s="123"/>
      <c r="F3555" s="123"/>
      <c r="G3555" s="123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</row>
    <row r="3556" spans="1:31" ht="14.4">
      <c r="A3556" s="111"/>
      <c r="B3556" s="13"/>
      <c r="C3556" s="13"/>
      <c r="D3556" s="123"/>
      <c r="E3556" s="123"/>
      <c r="F3556" s="123"/>
      <c r="G3556" s="123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</row>
    <row r="3557" spans="1:31" ht="14.4">
      <c r="A3557" s="111"/>
      <c r="B3557" s="13"/>
      <c r="C3557" s="13"/>
      <c r="D3557" s="123"/>
      <c r="E3557" s="123"/>
      <c r="F3557" s="123"/>
      <c r="G3557" s="123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  <c r="AE3557" s="8"/>
    </row>
    <row r="3558" spans="1:31" ht="14.4">
      <c r="A3558" s="111"/>
      <c r="B3558" s="13"/>
      <c r="C3558" s="13"/>
      <c r="D3558" s="123"/>
      <c r="E3558" s="123"/>
      <c r="F3558" s="123"/>
      <c r="G3558" s="123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  <c r="AE3558" s="8"/>
    </row>
    <row r="3559" spans="1:31" ht="14.4">
      <c r="A3559" s="111"/>
      <c r="B3559" s="13"/>
      <c r="C3559" s="13"/>
      <c r="D3559" s="123"/>
      <c r="E3559" s="123"/>
      <c r="F3559" s="123"/>
      <c r="G3559" s="123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  <c r="AD3559" s="8"/>
      <c r="AE3559" s="8"/>
    </row>
    <row r="3560" spans="1:31" ht="14.4">
      <c r="A3560" s="111"/>
      <c r="B3560" s="13"/>
      <c r="C3560" s="13"/>
      <c r="D3560" s="123"/>
      <c r="E3560" s="123"/>
      <c r="F3560" s="123"/>
      <c r="G3560" s="123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  <c r="AE3560" s="8"/>
    </row>
    <row r="3561" spans="1:31" ht="14.4">
      <c r="A3561" s="111"/>
      <c r="B3561" s="13"/>
      <c r="C3561" s="13"/>
      <c r="D3561" s="123"/>
      <c r="E3561" s="123"/>
      <c r="F3561" s="123"/>
      <c r="G3561" s="123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  <c r="AD3561" s="8"/>
      <c r="AE3561" s="8"/>
    </row>
    <row r="3562" spans="1:31" ht="14.4">
      <c r="A3562" s="111"/>
      <c r="B3562" s="13"/>
      <c r="C3562" s="13"/>
      <c r="D3562" s="123"/>
      <c r="E3562" s="123"/>
      <c r="F3562" s="123"/>
      <c r="G3562" s="123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  <c r="AD3562" s="8"/>
      <c r="AE3562" s="8"/>
    </row>
    <row r="3563" spans="1:31" ht="14.4">
      <c r="A3563" s="111"/>
      <c r="B3563" s="13"/>
      <c r="C3563" s="13"/>
      <c r="D3563" s="123"/>
      <c r="E3563" s="123"/>
      <c r="F3563" s="123"/>
      <c r="G3563" s="123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  <c r="AE3563" s="8"/>
    </row>
    <row r="3564" spans="1:31" ht="14.4">
      <c r="A3564" s="111"/>
      <c r="B3564" s="13"/>
      <c r="C3564" s="13"/>
      <c r="D3564" s="123"/>
      <c r="E3564" s="123"/>
      <c r="F3564" s="123"/>
      <c r="G3564" s="123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  <c r="AD3564" s="8"/>
      <c r="AE3564" s="8"/>
    </row>
    <row r="3565" spans="1:31" ht="14.4">
      <c r="A3565" s="111"/>
      <c r="B3565" s="13"/>
      <c r="C3565" s="13"/>
      <c r="D3565" s="123"/>
      <c r="E3565" s="123"/>
      <c r="F3565" s="123"/>
      <c r="G3565" s="123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</row>
    <row r="3566" spans="1:31" ht="14.4">
      <c r="A3566" s="111"/>
      <c r="B3566" s="13"/>
      <c r="C3566" s="13"/>
      <c r="D3566" s="123"/>
      <c r="E3566" s="123"/>
      <c r="F3566" s="123"/>
      <c r="G3566" s="123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  <c r="AD3566" s="8"/>
      <c r="AE3566" s="8"/>
    </row>
    <row r="3567" spans="1:31" ht="14.4">
      <c r="A3567" s="111"/>
      <c r="B3567" s="13"/>
      <c r="C3567" s="13"/>
      <c r="D3567" s="123"/>
      <c r="E3567" s="123"/>
      <c r="F3567" s="123"/>
      <c r="G3567" s="123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8"/>
      <c r="S3567" s="8"/>
      <c r="T3567" s="8"/>
      <c r="U3567" s="8"/>
      <c r="V3567" s="8"/>
      <c r="W3567" s="8"/>
      <c r="X3567" s="8"/>
      <c r="Y3567" s="8"/>
      <c r="Z3567" s="8"/>
      <c r="AA3567" s="8"/>
      <c r="AB3567" s="8"/>
      <c r="AC3567" s="8"/>
      <c r="AD3567" s="8"/>
      <c r="AE3567" s="8"/>
    </row>
    <row r="3568" spans="1:31" ht="14.4">
      <c r="A3568" s="111"/>
      <c r="B3568" s="13"/>
      <c r="C3568" s="13"/>
      <c r="D3568" s="123"/>
      <c r="E3568" s="123"/>
      <c r="F3568" s="123"/>
      <c r="G3568" s="123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  <c r="AD3568" s="8"/>
      <c r="AE3568" s="8"/>
    </row>
    <row r="3569" spans="1:31" ht="14.4">
      <c r="A3569" s="111"/>
      <c r="B3569" s="13"/>
      <c r="C3569" s="13"/>
      <c r="D3569" s="123"/>
      <c r="E3569" s="123"/>
      <c r="F3569" s="123"/>
      <c r="G3569" s="123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  <c r="V3569" s="8"/>
      <c r="W3569" s="8"/>
      <c r="X3569" s="8"/>
      <c r="Y3569" s="8"/>
      <c r="Z3569" s="8"/>
      <c r="AA3569" s="8"/>
      <c r="AB3569" s="8"/>
      <c r="AC3569" s="8"/>
      <c r="AD3569" s="8"/>
      <c r="AE3569" s="8"/>
    </row>
    <row r="3570" spans="1:31" ht="14.4">
      <c r="A3570" s="111"/>
      <c r="B3570" s="13"/>
      <c r="C3570" s="13"/>
      <c r="D3570" s="123"/>
      <c r="E3570" s="123"/>
      <c r="F3570" s="123"/>
      <c r="G3570" s="123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  <c r="AD3570" s="8"/>
      <c r="AE3570" s="8"/>
    </row>
    <row r="3571" spans="1:31" ht="14.4">
      <c r="A3571" s="111"/>
      <c r="B3571" s="13"/>
      <c r="C3571" s="13"/>
      <c r="D3571" s="123"/>
      <c r="E3571" s="123"/>
      <c r="F3571" s="123"/>
      <c r="G3571" s="123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  <c r="AD3571" s="8"/>
      <c r="AE3571" s="8"/>
    </row>
    <row r="3572" spans="1:31" ht="14.4">
      <c r="A3572" s="111"/>
      <c r="B3572" s="13"/>
      <c r="C3572" s="13"/>
      <c r="D3572" s="123"/>
      <c r="E3572" s="123"/>
      <c r="F3572" s="123"/>
      <c r="G3572" s="123"/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</row>
    <row r="3573" spans="1:31" ht="14.4">
      <c r="A3573" s="111"/>
      <c r="B3573" s="13"/>
      <c r="C3573" s="13"/>
      <c r="D3573" s="123"/>
      <c r="E3573" s="123"/>
      <c r="F3573" s="123"/>
      <c r="G3573" s="123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</row>
    <row r="3574" spans="1:31" ht="14.4">
      <c r="A3574" s="111"/>
      <c r="B3574" s="13"/>
      <c r="C3574" s="13"/>
      <c r="D3574" s="123"/>
      <c r="E3574" s="123"/>
      <c r="F3574" s="123"/>
      <c r="G3574" s="123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</row>
    <row r="3575" spans="1:31" ht="14.4">
      <c r="A3575" s="111"/>
      <c r="B3575" s="13"/>
      <c r="C3575" s="13"/>
      <c r="D3575" s="123"/>
      <c r="E3575" s="123"/>
      <c r="F3575" s="123"/>
      <c r="G3575" s="123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  <c r="AD3575" s="8"/>
      <c r="AE3575" s="8"/>
    </row>
    <row r="3576" spans="1:31" ht="14.4">
      <c r="A3576" s="111"/>
      <c r="B3576" s="13"/>
      <c r="C3576" s="13"/>
      <c r="D3576" s="123"/>
      <c r="E3576" s="123"/>
      <c r="F3576" s="123"/>
      <c r="G3576" s="123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  <c r="AD3576" s="8"/>
      <c r="AE3576" s="8"/>
    </row>
    <row r="3577" spans="1:31" ht="14.4">
      <c r="A3577" s="111"/>
      <c r="B3577" s="13"/>
      <c r="C3577" s="13"/>
      <c r="D3577" s="123"/>
      <c r="E3577" s="123"/>
      <c r="F3577" s="123"/>
      <c r="G3577" s="123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</row>
    <row r="3578" spans="1:31" ht="14.4">
      <c r="A3578" s="111"/>
      <c r="B3578" s="13"/>
      <c r="C3578" s="13"/>
      <c r="D3578" s="123"/>
      <c r="E3578" s="123"/>
      <c r="F3578" s="123"/>
      <c r="G3578" s="123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  <c r="AD3578" s="8"/>
      <c r="AE3578" s="8"/>
    </row>
    <row r="3579" spans="1:31" ht="14.4">
      <c r="A3579" s="111"/>
      <c r="B3579" s="13"/>
      <c r="C3579" s="13"/>
      <c r="D3579" s="123"/>
      <c r="E3579" s="123"/>
      <c r="F3579" s="123"/>
      <c r="G3579" s="123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  <c r="AE3579" s="8"/>
    </row>
    <row r="3580" spans="1:31" ht="14.4">
      <c r="A3580" s="111"/>
      <c r="B3580" s="13"/>
      <c r="C3580" s="13"/>
      <c r="D3580" s="123"/>
      <c r="E3580" s="123"/>
      <c r="F3580" s="123"/>
      <c r="G3580" s="123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</row>
    <row r="3581" spans="1:31" ht="14.4">
      <c r="A3581" s="111"/>
      <c r="B3581" s="13"/>
      <c r="C3581" s="13"/>
      <c r="D3581" s="123"/>
      <c r="E3581" s="123"/>
      <c r="F3581" s="123"/>
      <c r="G3581" s="123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</row>
    <row r="3582" spans="1:31" ht="14.4">
      <c r="A3582" s="111"/>
      <c r="B3582" s="13"/>
      <c r="C3582" s="13"/>
      <c r="D3582" s="123"/>
      <c r="E3582" s="123"/>
      <c r="F3582" s="123"/>
      <c r="G3582" s="123"/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</row>
    <row r="3583" spans="1:31" ht="14.4">
      <c r="A3583" s="111"/>
      <c r="B3583" s="13"/>
      <c r="C3583" s="13"/>
      <c r="D3583" s="123"/>
      <c r="E3583" s="123"/>
      <c r="F3583" s="123"/>
      <c r="G3583" s="123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  <c r="AD3583" s="8"/>
      <c r="AE3583" s="8"/>
    </row>
    <row r="3584" spans="1:31" ht="14.4">
      <c r="A3584" s="111"/>
      <c r="B3584" s="13"/>
      <c r="C3584" s="13"/>
      <c r="D3584" s="123"/>
      <c r="E3584" s="123"/>
      <c r="F3584" s="123"/>
      <c r="G3584" s="123"/>
      <c r="H3584" s="8"/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</row>
    <row r="3585" spans="1:31" ht="14.4">
      <c r="A3585" s="111"/>
      <c r="B3585" s="13"/>
      <c r="C3585" s="13"/>
      <c r="D3585" s="123"/>
      <c r="E3585" s="123"/>
      <c r="F3585" s="123"/>
      <c r="G3585" s="123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  <c r="AE3585" s="8"/>
    </row>
    <row r="3586" spans="1:31" ht="14.4">
      <c r="A3586" s="111"/>
      <c r="B3586" s="13"/>
      <c r="C3586" s="13"/>
      <c r="D3586" s="123"/>
      <c r="E3586" s="123"/>
      <c r="F3586" s="123"/>
      <c r="G3586" s="123"/>
      <c r="H3586" s="8"/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8"/>
      <c r="W3586" s="8"/>
      <c r="X3586" s="8"/>
      <c r="Y3586" s="8"/>
      <c r="Z3586" s="8"/>
      <c r="AA3586" s="8"/>
      <c r="AB3586" s="8"/>
      <c r="AC3586" s="8"/>
      <c r="AD3586" s="8"/>
      <c r="AE3586" s="8"/>
    </row>
    <row r="3587" spans="1:31" ht="14.4">
      <c r="A3587" s="111"/>
      <c r="B3587" s="13"/>
      <c r="C3587" s="13"/>
      <c r="D3587" s="123"/>
      <c r="E3587" s="123"/>
      <c r="F3587" s="123"/>
      <c r="G3587" s="123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  <c r="AD3587" s="8"/>
      <c r="AE3587" s="8"/>
    </row>
    <row r="3588" spans="1:31" ht="14.4">
      <c r="A3588" s="111"/>
      <c r="B3588" s="13"/>
      <c r="C3588" s="13"/>
      <c r="D3588" s="123"/>
      <c r="E3588" s="123"/>
      <c r="F3588" s="123"/>
      <c r="G3588" s="123"/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  <c r="AD3588" s="8"/>
      <c r="AE3588" s="8"/>
    </row>
    <row r="3589" spans="1:31" ht="14.4">
      <c r="A3589" s="111"/>
      <c r="B3589" s="13"/>
      <c r="C3589" s="13"/>
      <c r="D3589" s="123"/>
      <c r="E3589" s="123"/>
      <c r="F3589" s="123"/>
      <c r="G3589" s="123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  <c r="AD3589" s="8"/>
      <c r="AE3589" s="8"/>
    </row>
    <row r="3590" spans="1:31" ht="14.4">
      <c r="A3590" s="111"/>
      <c r="B3590" s="13"/>
      <c r="C3590" s="13"/>
      <c r="D3590" s="123"/>
      <c r="E3590" s="123"/>
      <c r="F3590" s="123"/>
      <c r="G3590" s="123"/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  <c r="AD3590" s="8"/>
      <c r="AE3590" s="8"/>
    </row>
    <row r="3591" spans="1:31" ht="14.4">
      <c r="A3591" s="111"/>
      <c r="B3591" s="13"/>
      <c r="C3591" s="13"/>
      <c r="D3591" s="123"/>
      <c r="E3591" s="123"/>
      <c r="F3591" s="123"/>
      <c r="G3591" s="123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  <c r="AD3591" s="8"/>
      <c r="AE3591" s="8"/>
    </row>
    <row r="3592" spans="1:31" ht="14.4">
      <c r="A3592" s="111"/>
      <c r="B3592" s="13"/>
      <c r="C3592" s="13"/>
      <c r="D3592" s="123"/>
      <c r="E3592" s="123"/>
      <c r="F3592" s="123"/>
      <c r="G3592" s="123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  <c r="AD3592" s="8"/>
      <c r="AE3592" s="8"/>
    </row>
    <row r="3593" spans="1:31" ht="14.4">
      <c r="A3593" s="111"/>
      <c r="B3593" s="13"/>
      <c r="C3593" s="13"/>
      <c r="D3593" s="123"/>
      <c r="E3593" s="123"/>
      <c r="F3593" s="123"/>
      <c r="G3593" s="123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  <c r="AD3593" s="8"/>
      <c r="AE3593" s="8"/>
    </row>
    <row r="3594" spans="1:31" ht="14.4">
      <c r="A3594" s="111"/>
      <c r="B3594" s="13"/>
      <c r="C3594" s="13"/>
      <c r="D3594" s="123"/>
      <c r="E3594" s="123"/>
      <c r="F3594" s="123"/>
      <c r="G3594" s="123"/>
      <c r="H3594" s="8"/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  <c r="V3594" s="8"/>
      <c r="W3594" s="8"/>
      <c r="X3594" s="8"/>
      <c r="Y3594" s="8"/>
      <c r="Z3594" s="8"/>
      <c r="AA3594" s="8"/>
      <c r="AB3594" s="8"/>
      <c r="AC3594" s="8"/>
      <c r="AD3594" s="8"/>
      <c r="AE3594" s="8"/>
    </row>
    <row r="3595" spans="1:31" ht="14.4">
      <c r="A3595" s="111"/>
      <c r="B3595" s="13"/>
      <c r="C3595" s="13"/>
      <c r="D3595" s="123"/>
      <c r="E3595" s="123"/>
      <c r="F3595" s="123"/>
      <c r="G3595" s="123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  <c r="AD3595" s="8"/>
      <c r="AE3595" s="8"/>
    </row>
    <row r="3596" spans="1:31" ht="14.4">
      <c r="A3596" s="111"/>
      <c r="B3596" s="13"/>
      <c r="C3596" s="13"/>
      <c r="D3596" s="123"/>
      <c r="E3596" s="123"/>
      <c r="F3596" s="123"/>
      <c r="G3596" s="123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8"/>
      <c r="AD3596" s="8"/>
      <c r="AE3596" s="8"/>
    </row>
    <row r="3597" spans="1:31" ht="14.4">
      <c r="A3597" s="111"/>
      <c r="B3597" s="13"/>
      <c r="C3597" s="13"/>
      <c r="D3597" s="123"/>
      <c r="E3597" s="123"/>
      <c r="F3597" s="123"/>
      <c r="G3597" s="123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  <c r="AE3597" s="8"/>
    </row>
    <row r="3598" spans="1:31" ht="14.4">
      <c r="A3598" s="111"/>
      <c r="B3598" s="13"/>
      <c r="C3598" s="13"/>
      <c r="D3598" s="123"/>
      <c r="E3598" s="123"/>
      <c r="F3598" s="123"/>
      <c r="G3598" s="123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  <c r="AD3598" s="8"/>
      <c r="AE3598" s="8"/>
    </row>
    <row r="3599" spans="1:31" ht="14.4">
      <c r="A3599" s="111"/>
      <c r="B3599" s="13"/>
      <c r="C3599" s="13"/>
      <c r="D3599" s="123"/>
      <c r="E3599" s="123"/>
      <c r="F3599" s="123"/>
      <c r="G3599" s="123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  <c r="AD3599" s="8"/>
      <c r="AE3599" s="8"/>
    </row>
    <row r="3600" spans="1:31" ht="14.4">
      <c r="A3600" s="111"/>
      <c r="B3600" s="13"/>
      <c r="C3600" s="13"/>
      <c r="D3600" s="123"/>
      <c r="E3600" s="123"/>
      <c r="F3600" s="123"/>
      <c r="G3600" s="123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8"/>
      <c r="AD3600" s="8"/>
      <c r="AE3600" s="8"/>
    </row>
    <row r="3601" spans="1:31" ht="14.4">
      <c r="A3601" s="111"/>
      <c r="B3601" s="13"/>
      <c r="C3601" s="13"/>
      <c r="D3601" s="123"/>
      <c r="E3601" s="123"/>
      <c r="F3601" s="123"/>
      <c r="G3601" s="123"/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  <c r="AE3601" s="8"/>
    </row>
    <row r="3602" spans="1:31" ht="14.4">
      <c r="A3602" s="111"/>
      <c r="B3602" s="13"/>
      <c r="C3602" s="13"/>
      <c r="D3602" s="123"/>
      <c r="E3602" s="123"/>
      <c r="F3602" s="123"/>
      <c r="G3602" s="123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  <c r="AD3602" s="8"/>
      <c r="AE3602" s="8"/>
    </row>
    <row r="3603" spans="1:31" ht="14.4">
      <c r="A3603" s="111"/>
      <c r="B3603" s="13"/>
      <c r="C3603" s="13"/>
      <c r="D3603" s="123"/>
      <c r="E3603" s="123"/>
      <c r="F3603" s="123"/>
      <c r="G3603" s="123"/>
      <c r="H3603" s="8"/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  <c r="AD3603" s="8"/>
      <c r="AE3603" s="8"/>
    </row>
    <row r="3604" spans="1:31" ht="14.4">
      <c r="A3604" s="111"/>
      <c r="B3604" s="13"/>
      <c r="C3604" s="13"/>
      <c r="D3604" s="123"/>
      <c r="E3604" s="123"/>
      <c r="F3604" s="123"/>
      <c r="G3604" s="123"/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  <c r="AE3604" s="8"/>
    </row>
    <row r="3605" spans="1:31" ht="14.4">
      <c r="A3605" s="111"/>
      <c r="B3605" s="13"/>
      <c r="C3605" s="13"/>
      <c r="D3605" s="123"/>
      <c r="E3605" s="123"/>
      <c r="F3605" s="123"/>
      <c r="G3605" s="123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  <c r="AE3605" s="8"/>
    </row>
    <row r="3606" spans="1:31" ht="14.4">
      <c r="A3606" s="111"/>
      <c r="B3606" s="13"/>
      <c r="C3606" s="13"/>
      <c r="D3606" s="123"/>
      <c r="E3606" s="123"/>
      <c r="F3606" s="123"/>
      <c r="G3606" s="123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</row>
    <row r="3607" spans="1:31" ht="14.4">
      <c r="A3607" s="111"/>
      <c r="B3607" s="13"/>
      <c r="C3607" s="13"/>
      <c r="D3607" s="123"/>
      <c r="E3607" s="123"/>
      <c r="F3607" s="123"/>
      <c r="G3607" s="123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</row>
    <row r="3608" spans="1:31" ht="14.4">
      <c r="A3608" s="111"/>
      <c r="B3608" s="13"/>
      <c r="C3608" s="13"/>
      <c r="D3608" s="123"/>
      <c r="E3608" s="123"/>
      <c r="F3608" s="123"/>
      <c r="G3608" s="123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</row>
    <row r="3609" spans="1:31" ht="14.4">
      <c r="A3609" s="111"/>
      <c r="B3609" s="13"/>
      <c r="C3609" s="13"/>
      <c r="D3609" s="123"/>
      <c r="E3609" s="123"/>
      <c r="F3609" s="123"/>
      <c r="G3609" s="123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</row>
    <row r="3610" spans="1:31" ht="14.4">
      <c r="A3610" s="111"/>
      <c r="B3610" s="13"/>
      <c r="C3610" s="13"/>
      <c r="D3610" s="123"/>
      <c r="E3610" s="123"/>
      <c r="F3610" s="123"/>
      <c r="G3610" s="123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  <c r="AD3610" s="8"/>
      <c r="AE3610" s="8"/>
    </row>
    <row r="3611" spans="1:31" ht="14.4">
      <c r="A3611" s="111"/>
      <c r="B3611" s="13"/>
      <c r="C3611" s="13"/>
      <c r="D3611" s="123"/>
      <c r="E3611" s="123"/>
      <c r="F3611" s="123"/>
      <c r="G3611" s="123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</row>
    <row r="3612" spans="1:31" ht="14.4">
      <c r="A3612" s="111"/>
      <c r="B3612" s="13"/>
      <c r="C3612" s="13"/>
      <c r="D3612" s="123"/>
      <c r="E3612" s="123"/>
      <c r="F3612" s="123"/>
      <c r="G3612" s="123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  <c r="AD3612" s="8"/>
      <c r="AE3612" s="8"/>
    </row>
    <row r="3613" spans="1:31" ht="14.4">
      <c r="A3613" s="111"/>
      <c r="B3613" s="13"/>
      <c r="C3613" s="13"/>
      <c r="D3613" s="123"/>
      <c r="E3613" s="123"/>
      <c r="F3613" s="123"/>
      <c r="G3613" s="123"/>
      <c r="H3613" s="8"/>
      <c r="I3613" s="8"/>
      <c r="J3613" s="8"/>
      <c r="K3613" s="8"/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  <c r="AE3613" s="8"/>
    </row>
    <row r="3614" spans="1:31" ht="14.4">
      <c r="A3614" s="111"/>
      <c r="B3614" s="13"/>
      <c r="C3614" s="13"/>
      <c r="D3614" s="123"/>
      <c r="E3614" s="123"/>
      <c r="F3614" s="123"/>
      <c r="G3614" s="123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  <c r="AD3614" s="8"/>
      <c r="AE3614" s="8"/>
    </row>
    <row r="3615" spans="1:31" ht="14.4">
      <c r="A3615" s="111"/>
      <c r="B3615" s="13"/>
      <c r="C3615" s="13"/>
      <c r="D3615" s="123"/>
      <c r="E3615" s="123"/>
      <c r="F3615" s="123"/>
      <c r="G3615" s="123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  <c r="AE3615" s="8"/>
    </row>
    <row r="3616" spans="1:31" ht="14.4">
      <c r="A3616" s="111"/>
      <c r="B3616" s="13"/>
      <c r="C3616" s="13"/>
      <c r="D3616" s="123"/>
      <c r="E3616" s="123"/>
      <c r="F3616" s="123"/>
      <c r="G3616" s="123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  <c r="AD3616" s="8"/>
      <c r="AE3616" s="8"/>
    </row>
    <row r="3617" spans="1:31" ht="14.4">
      <c r="A3617" s="111"/>
      <c r="B3617" s="13"/>
      <c r="C3617" s="13"/>
      <c r="D3617" s="123"/>
      <c r="E3617" s="123"/>
      <c r="F3617" s="123"/>
      <c r="G3617" s="123"/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  <c r="AE3617" s="8"/>
    </row>
    <row r="3618" spans="1:31" ht="14.4">
      <c r="A3618" s="111"/>
      <c r="B3618" s="13"/>
      <c r="C3618" s="13"/>
      <c r="D3618" s="123"/>
      <c r="E3618" s="123"/>
      <c r="F3618" s="123"/>
      <c r="G3618" s="123"/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  <c r="AD3618" s="8"/>
      <c r="AE3618" s="8"/>
    </row>
    <row r="3619" spans="1:31" ht="14.4">
      <c r="A3619" s="111"/>
      <c r="B3619" s="13"/>
      <c r="C3619" s="13"/>
      <c r="D3619" s="123"/>
      <c r="E3619" s="123"/>
      <c r="F3619" s="123"/>
      <c r="G3619" s="123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  <c r="AE3619" s="8"/>
    </row>
    <row r="3620" spans="1:31" ht="14.4">
      <c r="A3620" s="111"/>
      <c r="B3620" s="13"/>
      <c r="C3620" s="13"/>
      <c r="D3620" s="123"/>
      <c r="E3620" s="123"/>
      <c r="F3620" s="123"/>
      <c r="G3620" s="123"/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  <c r="AD3620" s="8"/>
      <c r="AE3620" s="8"/>
    </row>
    <row r="3621" spans="1:31" ht="14.4">
      <c r="A3621" s="111"/>
      <c r="B3621" s="13"/>
      <c r="C3621" s="13"/>
      <c r="D3621" s="123"/>
      <c r="E3621" s="123"/>
      <c r="F3621" s="123"/>
      <c r="G3621" s="123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  <c r="AE3621" s="8"/>
    </row>
    <row r="3622" spans="1:31" ht="14.4">
      <c r="A3622" s="111"/>
      <c r="B3622" s="13"/>
      <c r="C3622" s="13"/>
      <c r="D3622" s="123"/>
      <c r="E3622" s="123"/>
      <c r="F3622" s="123"/>
      <c r="G3622" s="123"/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  <c r="AD3622" s="8"/>
      <c r="AE3622" s="8"/>
    </row>
    <row r="3623" spans="1:31" ht="14.4">
      <c r="A3623" s="111"/>
      <c r="B3623" s="13"/>
      <c r="C3623" s="13"/>
      <c r="D3623" s="123"/>
      <c r="E3623" s="123"/>
      <c r="F3623" s="123"/>
      <c r="G3623" s="123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  <c r="AE3623" s="8"/>
    </row>
    <row r="3624" spans="1:31" ht="14.4">
      <c r="A3624" s="111"/>
      <c r="B3624" s="13"/>
      <c r="C3624" s="13"/>
      <c r="D3624" s="123"/>
      <c r="E3624" s="123"/>
      <c r="F3624" s="123"/>
      <c r="G3624" s="123"/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  <c r="AD3624" s="8"/>
      <c r="AE3624" s="8"/>
    </row>
    <row r="3625" spans="1:31" ht="14.4">
      <c r="A3625" s="111"/>
      <c r="B3625" s="13"/>
      <c r="C3625" s="13"/>
      <c r="D3625" s="123"/>
      <c r="E3625" s="123"/>
      <c r="F3625" s="123"/>
      <c r="G3625" s="123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  <c r="AD3625" s="8"/>
      <c r="AE3625" s="8"/>
    </row>
    <row r="3626" spans="1:31" ht="14.4">
      <c r="A3626" s="111"/>
      <c r="B3626" s="13"/>
      <c r="C3626" s="13"/>
      <c r="D3626" s="123"/>
      <c r="E3626" s="123"/>
      <c r="F3626" s="123"/>
      <c r="G3626" s="123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  <c r="AD3626" s="8"/>
      <c r="AE3626" s="8"/>
    </row>
    <row r="3627" spans="1:31" ht="14.4">
      <c r="A3627" s="111"/>
      <c r="B3627" s="13"/>
      <c r="C3627" s="13"/>
      <c r="D3627" s="123"/>
      <c r="E3627" s="123"/>
      <c r="F3627" s="123"/>
      <c r="G3627" s="123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  <c r="AD3627" s="8"/>
      <c r="AE3627" s="8"/>
    </row>
    <row r="3628" spans="1:31" ht="14.4">
      <c r="A3628" s="111"/>
      <c r="B3628" s="13"/>
      <c r="C3628" s="13"/>
      <c r="D3628" s="123"/>
      <c r="E3628" s="123"/>
      <c r="F3628" s="123"/>
      <c r="G3628" s="123"/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  <c r="AD3628" s="8"/>
      <c r="AE3628" s="8"/>
    </row>
    <row r="3629" spans="1:31" ht="14.4">
      <c r="A3629" s="111"/>
      <c r="B3629" s="13"/>
      <c r="C3629" s="13"/>
      <c r="D3629" s="123"/>
      <c r="E3629" s="123"/>
      <c r="F3629" s="123"/>
      <c r="G3629" s="123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  <c r="AD3629" s="8"/>
      <c r="AE3629" s="8"/>
    </row>
    <row r="3630" spans="1:31" ht="14.4">
      <c r="A3630" s="111"/>
      <c r="B3630" s="13"/>
      <c r="C3630" s="13"/>
      <c r="D3630" s="123"/>
      <c r="E3630" s="123"/>
      <c r="F3630" s="123"/>
      <c r="G3630" s="123"/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  <c r="AD3630" s="8"/>
      <c r="AE3630" s="8"/>
    </row>
    <row r="3631" spans="1:31" ht="14.4">
      <c r="A3631" s="111"/>
      <c r="B3631" s="13"/>
      <c r="C3631" s="13"/>
      <c r="D3631" s="123"/>
      <c r="E3631" s="123"/>
      <c r="F3631" s="123"/>
      <c r="G3631" s="123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  <c r="AD3631" s="8"/>
      <c r="AE3631" s="8"/>
    </row>
    <row r="3632" spans="1:31" ht="14.4">
      <c r="A3632" s="111"/>
      <c r="B3632" s="13"/>
      <c r="C3632" s="13"/>
      <c r="D3632" s="123"/>
      <c r="E3632" s="123"/>
      <c r="F3632" s="123"/>
      <c r="G3632" s="123"/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  <c r="AD3632" s="8"/>
      <c r="AE3632" s="8"/>
    </row>
    <row r="3633" spans="1:31" ht="14.4">
      <c r="A3633" s="111"/>
      <c r="B3633" s="13"/>
      <c r="C3633" s="13"/>
      <c r="D3633" s="123"/>
      <c r="E3633" s="123"/>
      <c r="F3633" s="123"/>
      <c r="G3633" s="123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  <c r="AD3633" s="8"/>
      <c r="AE3633" s="8"/>
    </row>
    <row r="3634" spans="1:31" ht="14.4">
      <c r="A3634" s="111"/>
      <c r="B3634" s="13"/>
      <c r="C3634" s="13"/>
      <c r="D3634" s="123"/>
      <c r="E3634" s="123"/>
      <c r="F3634" s="123"/>
      <c r="G3634" s="123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  <c r="AD3634" s="8"/>
      <c r="AE3634" s="8"/>
    </row>
    <row r="3635" spans="1:31" ht="14.4">
      <c r="A3635" s="111"/>
      <c r="B3635" s="13"/>
      <c r="C3635" s="13"/>
      <c r="D3635" s="123"/>
      <c r="E3635" s="123"/>
      <c r="F3635" s="123"/>
      <c r="G3635" s="123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  <c r="AE3635" s="8"/>
    </row>
    <row r="3636" spans="1:31" ht="14.4">
      <c r="A3636" s="111"/>
      <c r="B3636" s="13"/>
      <c r="C3636" s="13"/>
      <c r="D3636" s="123"/>
      <c r="E3636" s="123"/>
      <c r="F3636" s="123"/>
      <c r="G3636" s="123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  <c r="AD3636" s="8"/>
      <c r="AE3636" s="8"/>
    </row>
    <row r="3637" spans="1:31" ht="14.4">
      <c r="A3637" s="111"/>
      <c r="B3637" s="13"/>
      <c r="C3637" s="13"/>
      <c r="D3637" s="123"/>
      <c r="E3637" s="123"/>
      <c r="F3637" s="123"/>
      <c r="G3637" s="123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  <c r="AD3637" s="8"/>
      <c r="AE3637" s="8"/>
    </row>
    <row r="3638" spans="1:31" ht="14.4">
      <c r="A3638" s="111"/>
      <c r="B3638" s="13"/>
      <c r="C3638" s="13"/>
      <c r="D3638" s="123"/>
      <c r="E3638" s="123"/>
      <c r="F3638" s="123"/>
      <c r="G3638" s="123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  <c r="AD3638" s="8"/>
      <c r="AE3638" s="8"/>
    </row>
    <row r="3639" spans="1:31" ht="14.4">
      <c r="A3639" s="111"/>
      <c r="B3639" s="13"/>
      <c r="C3639" s="13"/>
      <c r="D3639" s="123"/>
      <c r="E3639" s="123"/>
      <c r="F3639" s="123"/>
      <c r="G3639" s="123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  <c r="AD3639" s="8"/>
      <c r="AE3639" s="8"/>
    </row>
    <row r="3640" spans="1:31" ht="14.4">
      <c r="A3640" s="111"/>
      <c r="B3640" s="13"/>
      <c r="C3640" s="13"/>
      <c r="D3640" s="123"/>
      <c r="E3640" s="123"/>
      <c r="F3640" s="123"/>
      <c r="G3640" s="123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  <c r="AD3640" s="8"/>
      <c r="AE3640" s="8"/>
    </row>
    <row r="3641" spans="1:31" ht="14.4">
      <c r="A3641" s="111"/>
      <c r="B3641" s="13"/>
      <c r="C3641" s="13"/>
      <c r="D3641" s="123"/>
      <c r="E3641" s="123"/>
      <c r="F3641" s="123"/>
      <c r="G3641" s="123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  <c r="V3641" s="8"/>
      <c r="W3641" s="8"/>
      <c r="X3641" s="8"/>
      <c r="Y3641" s="8"/>
      <c r="Z3641" s="8"/>
      <c r="AA3641" s="8"/>
      <c r="AB3641" s="8"/>
      <c r="AC3641" s="8"/>
      <c r="AD3641" s="8"/>
      <c r="AE3641" s="8"/>
    </row>
    <row r="3642" spans="1:31" ht="14.4">
      <c r="A3642" s="111"/>
      <c r="B3642" s="13"/>
      <c r="C3642" s="13"/>
      <c r="D3642" s="123"/>
      <c r="E3642" s="123"/>
      <c r="F3642" s="123"/>
      <c r="G3642" s="123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  <c r="AD3642" s="8"/>
      <c r="AE3642" s="8"/>
    </row>
    <row r="3643" spans="1:31" ht="14.4">
      <c r="A3643" s="111"/>
      <c r="B3643" s="13"/>
      <c r="C3643" s="13"/>
      <c r="D3643" s="123"/>
      <c r="E3643" s="123"/>
      <c r="F3643" s="123"/>
      <c r="G3643" s="123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  <c r="AD3643" s="8"/>
      <c r="AE3643" s="8"/>
    </row>
    <row r="3644" spans="1:31" ht="14.4">
      <c r="A3644" s="111"/>
      <c r="B3644" s="13"/>
      <c r="C3644" s="13"/>
      <c r="D3644" s="123"/>
      <c r="E3644" s="123"/>
      <c r="F3644" s="123"/>
      <c r="G3644" s="123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</row>
    <row r="3645" spans="1:31" ht="14.4">
      <c r="A3645" s="111"/>
      <c r="B3645" s="13"/>
      <c r="C3645" s="13"/>
      <c r="D3645" s="123"/>
      <c r="E3645" s="123"/>
      <c r="F3645" s="123"/>
      <c r="G3645" s="123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  <c r="AE3645" s="8"/>
    </row>
    <row r="3646" spans="1:31" ht="14.4">
      <c r="A3646" s="111"/>
      <c r="B3646" s="13"/>
      <c r="C3646" s="13"/>
      <c r="D3646" s="123"/>
      <c r="E3646" s="123"/>
      <c r="F3646" s="123"/>
      <c r="G3646" s="123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8"/>
      <c r="S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  <c r="AD3646" s="8"/>
      <c r="AE3646" s="8"/>
    </row>
    <row r="3647" spans="1:31" ht="14.4">
      <c r="A3647" s="111"/>
      <c r="B3647" s="13"/>
      <c r="C3647" s="13"/>
      <c r="D3647" s="123"/>
      <c r="E3647" s="123"/>
      <c r="F3647" s="123"/>
      <c r="G3647" s="123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  <c r="V3647" s="8"/>
      <c r="W3647" s="8"/>
      <c r="X3647" s="8"/>
      <c r="Y3647" s="8"/>
      <c r="Z3647" s="8"/>
      <c r="AA3647" s="8"/>
      <c r="AB3647" s="8"/>
      <c r="AC3647" s="8"/>
      <c r="AD3647" s="8"/>
      <c r="AE3647" s="8"/>
    </row>
    <row r="3648" spans="1:31" ht="14.4">
      <c r="A3648" s="111"/>
      <c r="B3648" s="13"/>
      <c r="C3648" s="13"/>
      <c r="D3648" s="123"/>
      <c r="E3648" s="123"/>
      <c r="F3648" s="123"/>
      <c r="G3648" s="123"/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  <c r="AE3648" s="8"/>
    </row>
    <row r="3649" spans="1:31" ht="14.4">
      <c r="A3649" s="111"/>
      <c r="B3649" s="13"/>
      <c r="C3649" s="13"/>
      <c r="D3649" s="123"/>
      <c r="E3649" s="123"/>
      <c r="F3649" s="123"/>
      <c r="G3649" s="123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  <c r="AD3649" s="8"/>
      <c r="AE3649" s="8"/>
    </row>
    <row r="3650" spans="1:31" ht="14.4">
      <c r="A3650" s="111"/>
      <c r="B3650" s="13"/>
      <c r="C3650" s="13"/>
      <c r="D3650" s="123"/>
      <c r="E3650" s="123"/>
      <c r="F3650" s="123"/>
      <c r="G3650" s="123"/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  <c r="AE3650" s="8"/>
    </row>
    <row r="3651" spans="1:31" ht="14.4">
      <c r="A3651" s="111"/>
      <c r="B3651" s="13"/>
      <c r="C3651" s="13"/>
      <c r="D3651" s="123"/>
      <c r="E3651" s="123"/>
      <c r="F3651" s="123"/>
      <c r="G3651" s="123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  <c r="AE3651" s="8"/>
    </row>
    <row r="3652" spans="1:31" ht="14.4">
      <c r="A3652" s="111"/>
      <c r="B3652" s="13"/>
      <c r="C3652" s="13"/>
      <c r="D3652" s="123"/>
      <c r="E3652" s="123"/>
      <c r="F3652" s="123"/>
      <c r="G3652" s="123"/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  <c r="AE3652" s="8"/>
    </row>
    <row r="3653" spans="1:31" ht="14.4">
      <c r="A3653" s="111"/>
      <c r="B3653" s="13"/>
      <c r="C3653" s="13"/>
      <c r="D3653" s="123"/>
      <c r="E3653" s="123"/>
      <c r="F3653" s="123"/>
      <c r="G3653" s="123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  <c r="V3653" s="8"/>
      <c r="W3653" s="8"/>
      <c r="X3653" s="8"/>
      <c r="Y3653" s="8"/>
      <c r="Z3653" s="8"/>
      <c r="AA3653" s="8"/>
      <c r="AB3653" s="8"/>
      <c r="AC3653" s="8"/>
      <c r="AD3653" s="8"/>
      <c r="AE3653" s="8"/>
    </row>
    <row r="3654" spans="1:31" ht="14.4">
      <c r="A3654" s="111"/>
      <c r="B3654" s="13"/>
      <c r="C3654" s="13"/>
      <c r="D3654" s="123"/>
      <c r="E3654" s="123"/>
      <c r="F3654" s="123"/>
      <c r="G3654" s="123"/>
      <c r="H3654" s="8"/>
      <c r="I3654" s="8"/>
      <c r="J3654" s="8"/>
      <c r="K3654" s="8"/>
      <c r="L3654" s="8"/>
      <c r="M3654" s="8"/>
      <c r="N3654" s="8"/>
      <c r="O3654" s="8"/>
      <c r="P3654" s="8"/>
      <c r="Q3654" s="8"/>
      <c r="R3654" s="8"/>
      <c r="S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  <c r="AD3654" s="8"/>
      <c r="AE3654" s="8"/>
    </row>
    <row r="3655" spans="1:31" ht="14.4">
      <c r="A3655" s="111"/>
      <c r="B3655" s="13"/>
      <c r="C3655" s="13"/>
      <c r="D3655" s="123"/>
      <c r="E3655" s="123"/>
      <c r="F3655" s="123"/>
      <c r="G3655" s="123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  <c r="AE3655" s="8"/>
    </row>
    <row r="3656" spans="1:31" ht="14.4">
      <c r="A3656" s="111"/>
      <c r="B3656" s="13"/>
      <c r="C3656" s="13"/>
      <c r="D3656" s="123"/>
      <c r="E3656" s="123"/>
      <c r="F3656" s="123"/>
      <c r="G3656" s="123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</row>
    <row r="3657" spans="1:31" ht="14.4">
      <c r="A3657" s="111"/>
      <c r="B3657" s="13"/>
      <c r="C3657" s="13"/>
      <c r="D3657" s="123"/>
      <c r="E3657" s="123"/>
      <c r="F3657" s="123"/>
      <c r="G3657" s="123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  <c r="AD3657" s="8"/>
      <c r="AE3657" s="8"/>
    </row>
    <row r="3658" spans="1:31" ht="14.4">
      <c r="A3658" s="111"/>
      <c r="B3658" s="13"/>
      <c r="C3658" s="13"/>
      <c r="D3658" s="123"/>
      <c r="E3658" s="123"/>
      <c r="F3658" s="123"/>
      <c r="G3658" s="123"/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</row>
    <row r="3659" spans="1:31" ht="14.4">
      <c r="A3659" s="111"/>
      <c r="B3659" s="13"/>
      <c r="C3659" s="13"/>
      <c r="D3659" s="123"/>
      <c r="E3659" s="123"/>
      <c r="F3659" s="123"/>
      <c r="G3659" s="123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  <c r="AD3659" s="8"/>
      <c r="AE3659" s="8"/>
    </row>
    <row r="3660" spans="1:31" ht="14.4">
      <c r="A3660" s="111"/>
      <c r="B3660" s="13"/>
      <c r="C3660" s="13"/>
      <c r="D3660" s="123"/>
      <c r="E3660" s="123"/>
      <c r="F3660" s="123"/>
      <c r="G3660" s="123"/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  <c r="AE3660" s="8"/>
    </row>
    <row r="3661" spans="1:31" ht="14.4">
      <c r="A3661" s="111"/>
      <c r="B3661" s="13"/>
      <c r="C3661" s="13"/>
      <c r="D3661" s="123"/>
      <c r="E3661" s="123"/>
      <c r="F3661" s="123"/>
      <c r="G3661" s="123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  <c r="AD3661" s="8"/>
      <c r="AE3661" s="8"/>
    </row>
    <row r="3662" spans="1:31" ht="14.4">
      <c r="A3662" s="111"/>
      <c r="B3662" s="13"/>
      <c r="C3662" s="13"/>
      <c r="D3662" s="123"/>
      <c r="E3662" s="123"/>
      <c r="F3662" s="123"/>
      <c r="G3662" s="123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  <c r="AD3662" s="8"/>
      <c r="AE3662" s="8"/>
    </row>
    <row r="3663" spans="1:31" ht="14.4">
      <c r="A3663" s="111"/>
      <c r="B3663" s="13"/>
      <c r="C3663" s="13"/>
      <c r="D3663" s="123"/>
      <c r="E3663" s="123"/>
      <c r="F3663" s="123"/>
      <c r="G3663" s="123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  <c r="AD3663" s="8"/>
      <c r="AE3663" s="8"/>
    </row>
    <row r="3664" spans="1:31" ht="14.4">
      <c r="A3664" s="111"/>
      <c r="B3664" s="13"/>
      <c r="C3664" s="13"/>
      <c r="D3664" s="123"/>
      <c r="E3664" s="123"/>
      <c r="F3664" s="123"/>
      <c r="G3664" s="123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  <c r="AD3664" s="8"/>
      <c r="AE3664" s="8"/>
    </row>
    <row r="3665" spans="1:31" ht="14.4">
      <c r="A3665" s="111"/>
      <c r="B3665" s="13"/>
      <c r="C3665" s="13"/>
      <c r="D3665" s="123"/>
      <c r="E3665" s="123"/>
      <c r="F3665" s="123"/>
      <c r="G3665" s="123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  <c r="AD3665" s="8"/>
      <c r="AE3665" s="8"/>
    </row>
    <row r="3666" spans="1:31" ht="14.4">
      <c r="A3666" s="111"/>
      <c r="B3666" s="13"/>
      <c r="C3666" s="13"/>
      <c r="D3666" s="123"/>
      <c r="E3666" s="123"/>
      <c r="F3666" s="123"/>
      <c r="G3666" s="123"/>
      <c r="H3666" s="8"/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  <c r="AD3666" s="8"/>
      <c r="AE3666" s="8"/>
    </row>
    <row r="3667" spans="1:31" ht="14.4">
      <c r="A3667" s="111"/>
      <c r="B3667" s="13"/>
      <c r="C3667" s="13"/>
      <c r="D3667" s="123"/>
      <c r="E3667" s="123"/>
      <c r="F3667" s="123"/>
      <c r="G3667" s="123"/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  <c r="AE3667" s="8"/>
    </row>
    <row r="3668" spans="1:31" ht="14.4">
      <c r="A3668" s="111"/>
      <c r="B3668" s="13"/>
      <c r="C3668" s="13"/>
      <c r="D3668" s="123"/>
      <c r="E3668" s="123"/>
      <c r="F3668" s="123"/>
      <c r="G3668" s="123"/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</row>
    <row r="3669" spans="1:31" ht="14.4">
      <c r="A3669" s="111"/>
      <c r="B3669" s="13"/>
      <c r="C3669" s="13"/>
      <c r="D3669" s="123"/>
      <c r="E3669" s="123"/>
      <c r="F3669" s="123"/>
      <c r="G3669" s="123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</row>
    <row r="3670" spans="1:31" ht="14.4">
      <c r="A3670" s="111"/>
      <c r="B3670" s="13"/>
      <c r="C3670" s="13"/>
      <c r="D3670" s="123"/>
      <c r="E3670" s="123"/>
      <c r="F3670" s="123"/>
      <c r="G3670" s="123"/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  <c r="AD3670" s="8"/>
      <c r="AE3670" s="8"/>
    </row>
    <row r="3671" spans="1:31" ht="14.4">
      <c r="A3671" s="111"/>
      <c r="B3671" s="13"/>
      <c r="C3671" s="13"/>
      <c r="D3671" s="123"/>
      <c r="E3671" s="123"/>
      <c r="F3671" s="123"/>
      <c r="G3671" s="123"/>
      <c r="H3671" s="8"/>
      <c r="I3671" s="8"/>
      <c r="J3671" s="8"/>
      <c r="K3671" s="8"/>
      <c r="L3671" s="8"/>
      <c r="M3671" s="8"/>
      <c r="N3671" s="8"/>
      <c r="O3671" s="8"/>
      <c r="P3671" s="8"/>
      <c r="Q3671" s="8"/>
      <c r="R3671" s="8"/>
      <c r="S3671" s="8"/>
      <c r="T3671" s="8"/>
      <c r="U3671" s="8"/>
      <c r="V3671" s="8"/>
      <c r="W3671" s="8"/>
      <c r="X3671" s="8"/>
      <c r="Y3671" s="8"/>
      <c r="Z3671" s="8"/>
      <c r="AA3671" s="8"/>
      <c r="AB3671" s="8"/>
      <c r="AC3671" s="8"/>
      <c r="AD3671" s="8"/>
      <c r="AE3671" s="8"/>
    </row>
    <row r="3672" spans="1:31" ht="14.4">
      <c r="A3672" s="111"/>
      <c r="B3672" s="13"/>
      <c r="C3672" s="13"/>
      <c r="D3672" s="123"/>
      <c r="E3672" s="123"/>
      <c r="F3672" s="123"/>
      <c r="G3672" s="123"/>
      <c r="H3672" s="8"/>
      <c r="I3672" s="8"/>
      <c r="J3672" s="8"/>
      <c r="K3672" s="8"/>
      <c r="L3672" s="8"/>
      <c r="M3672" s="8"/>
      <c r="N3672" s="8"/>
      <c r="O3672" s="8"/>
      <c r="P3672" s="8"/>
      <c r="Q3672" s="8"/>
      <c r="R3672" s="8"/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  <c r="AD3672" s="8"/>
      <c r="AE3672" s="8"/>
    </row>
    <row r="3673" spans="1:31" ht="14.4">
      <c r="A3673" s="111"/>
      <c r="B3673" s="13"/>
      <c r="C3673" s="13"/>
      <c r="D3673" s="123"/>
      <c r="E3673" s="123"/>
      <c r="F3673" s="123"/>
      <c r="G3673" s="123"/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  <c r="AE3673" s="8"/>
    </row>
    <row r="3674" spans="1:31" ht="14.4">
      <c r="A3674" s="111"/>
      <c r="B3674" s="13"/>
      <c r="C3674" s="13"/>
      <c r="D3674" s="123"/>
      <c r="E3674" s="123"/>
      <c r="F3674" s="123"/>
      <c r="G3674" s="123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  <c r="AE3674" s="8"/>
    </row>
    <row r="3675" spans="1:31" ht="14.4">
      <c r="A3675" s="111"/>
      <c r="B3675" s="13"/>
      <c r="C3675" s="13"/>
      <c r="D3675" s="123"/>
      <c r="E3675" s="123"/>
      <c r="F3675" s="123"/>
      <c r="G3675" s="123"/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  <c r="AE3675" s="8"/>
    </row>
    <row r="3676" spans="1:31" ht="14.4">
      <c r="A3676" s="111"/>
      <c r="B3676" s="13"/>
      <c r="C3676" s="13"/>
      <c r="D3676" s="123"/>
      <c r="E3676" s="123"/>
      <c r="F3676" s="123"/>
      <c r="G3676" s="123"/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  <c r="AD3676" s="8"/>
      <c r="AE3676" s="8"/>
    </row>
    <row r="3677" spans="1:31" ht="14.4">
      <c r="A3677" s="111"/>
      <c r="B3677" s="13"/>
      <c r="C3677" s="13"/>
      <c r="D3677" s="123"/>
      <c r="E3677" s="123"/>
      <c r="F3677" s="123"/>
      <c r="G3677" s="123"/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</row>
    <row r="3678" spans="1:31" ht="14.4">
      <c r="A3678" s="111"/>
      <c r="B3678" s="13"/>
      <c r="C3678" s="13"/>
      <c r="D3678" s="123"/>
      <c r="E3678" s="123"/>
      <c r="F3678" s="123"/>
      <c r="G3678" s="123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  <c r="AD3678" s="8"/>
      <c r="AE3678" s="8"/>
    </row>
    <row r="3679" spans="1:31" ht="14.4">
      <c r="A3679" s="111"/>
      <c r="B3679" s="13"/>
      <c r="C3679" s="13"/>
      <c r="D3679" s="123"/>
      <c r="E3679" s="123"/>
      <c r="F3679" s="123"/>
      <c r="G3679" s="123"/>
      <c r="H3679" s="8"/>
      <c r="I3679" s="8"/>
      <c r="J3679" s="8"/>
      <c r="K3679" s="8"/>
      <c r="L3679" s="8"/>
      <c r="M3679" s="8"/>
      <c r="N3679" s="8"/>
      <c r="O3679" s="8"/>
      <c r="P3679" s="8"/>
      <c r="Q3679" s="8"/>
      <c r="R3679" s="8"/>
      <c r="S3679" s="8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  <c r="AD3679" s="8"/>
      <c r="AE3679" s="8"/>
    </row>
    <row r="3680" spans="1:31" ht="14.4">
      <c r="A3680" s="111"/>
      <c r="B3680" s="13"/>
      <c r="C3680" s="13"/>
      <c r="D3680" s="123"/>
      <c r="E3680" s="123"/>
      <c r="F3680" s="123"/>
      <c r="G3680" s="123"/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  <c r="AE3680" s="8"/>
    </row>
    <row r="3681" spans="1:31" ht="14.4">
      <c r="A3681" s="111"/>
      <c r="B3681" s="13"/>
      <c r="C3681" s="13"/>
      <c r="D3681" s="123"/>
      <c r="E3681" s="123"/>
      <c r="F3681" s="123"/>
      <c r="G3681" s="123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  <c r="AE3681" s="8"/>
    </row>
    <row r="3682" spans="1:31" ht="14.4">
      <c r="A3682" s="111"/>
      <c r="B3682" s="13"/>
      <c r="C3682" s="13"/>
      <c r="D3682" s="123"/>
      <c r="E3682" s="123"/>
      <c r="F3682" s="123"/>
      <c r="G3682" s="123"/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  <c r="AE3682" s="8"/>
    </row>
    <row r="3683" spans="1:31" ht="14.4">
      <c r="A3683" s="111"/>
      <c r="B3683" s="13"/>
      <c r="C3683" s="13"/>
      <c r="D3683" s="123"/>
      <c r="E3683" s="123"/>
      <c r="F3683" s="123"/>
      <c r="G3683" s="123"/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</row>
    <row r="3684" spans="1:31" ht="14.4">
      <c r="A3684" s="111"/>
      <c r="B3684" s="13"/>
      <c r="C3684" s="13"/>
      <c r="D3684" s="123"/>
      <c r="E3684" s="123"/>
      <c r="F3684" s="123"/>
      <c r="G3684" s="123"/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</row>
    <row r="3685" spans="1:31" ht="14.4">
      <c r="A3685" s="111"/>
      <c r="B3685" s="13"/>
      <c r="C3685" s="13"/>
      <c r="D3685" s="123"/>
      <c r="E3685" s="123"/>
      <c r="F3685" s="123"/>
      <c r="G3685" s="123"/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</row>
    <row r="3686" spans="1:31" ht="14.4">
      <c r="A3686" s="111"/>
      <c r="B3686" s="13"/>
      <c r="C3686" s="13"/>
      <c r="D3686" s="123"/>
      <c r="E3686" s="123"/>
      <c r="F3686" s="123"/>
      <c r="G3686" s="123"/>
      <c r="H3686" s="8"/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  <c r="AD3686" s="8"/>
      <c r="AE3686" s="8"/>
    </row>
    <row r="3687" spans="1:31" ht="14.4">
      <c r="A3687" s="111"/>
      <c r="B3687" s="13"/>
      <c r="C3687" s="13"/>
      <c r="D3687" s="123"/>
      <c r="E3687" s="123"/>
      <c r="F3687" s="123"/>
      <c r="G3687" s="123"/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  <c r="AE3687" s="8"/>
    </row>
    <row r="3688" spans="1:31" ht="14.4">
      <c r="A3688" s="111"/>
      <c r="B3688" s="13"/>
      <c r="C3688" s="13"/>
      <c r="D3688" s="123"/>
      <c r="E3688" s="123"/>
      <c r="F3688" s="123"/>
      <c r="G3688" s="123"/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  <c r="AE3688" s="8"/>
    </row>
    <row r="3689" spans="1:31" ht="14.4">
      <c r="A3689" s="111"/>
      <c r="B3689" s="13"/>
      <c r="C3689" s="13"/>
      <c r="D3689" s="123"/>
      <c r="E3689" s="123"/>
      <c r="F3689" s="123"/>
      <c r="G3689" s="123"/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</row>
    <row r="3690" spans="1:31" ht="14.4">
      <c r="A3690" s="111"/>
      <c r="B3690" s="13"/>
      <c r="C3690" s="13"/>
      <c r="D3690" s="123"/>
      <c r="E3690" s="123"/>
      <c r="F3690" s="123"/>
      <c r="G3690" s="123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</row>
    <row r="3691" spans="1:31" ht="14.4">
      <c r="A3691" s="111"/>
      <c r="B3691" s="13"/>
      <c r="C3691" s="13"/>
      <c r="D3691" s="123"/>
      <c r="E3691" s="123"/>
      <c r="F3691" s="123"/>
      <c r="G3691" s="123"/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  <c r="AE3691" s="8"/>
    </row>
    <row r="3692" spans="1:31" ht="14.4">
      <c r="A3692" s="111"/>
      <c r="B3692" s="13"/>
      <c r="C3692" s="13"/>
      <c r="D3692" s="123"/>
      <c r="E3692" s="123"/>
      <c r="F3692" s="123"/>
      <c r="G3692" s="123"/>
      <c r="H3692" s="8"/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  <c r="AD3692" s="8"/>
      <c r="AE3692" s="8"/>
    </row>
    <row r="3693" spans="1:31" ht="14.4">
      <c r="A3693" s="111"/>
      <c r="B3693" s="13"/>
      <c r="C3693" s="13"/>
      <c r="D3693" s="123"/>
      <c r="E3693" s="123"/>
      <c r="F3693" s="123"/>
      <c r="G3693" s="123"/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8"/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  <c r="AE3693" s="8"/>
    </row>
    <row r="3694" spans="1:31" ht="14.4">
      <c r="A3694" s="111"/>
      <c r="B3694" s="13"/>
      <c r="C3694" s="13"/>
      <c r="D3694" s="123"/>
      <c r="E3694" s="123"/>
      <c r="F3694" s="123"/>
      <c r="G3694" s="123"/>
      <c r="H3694" s="8"/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  <c r="AD3694" s="8"/>
      <c r="AE3694" s="8"/>
    </row>
    <row r="3695" spans="1:31" ht="14.4">
      <c r="A3695" s="111"/>
      <c r="B3695" s="13"/>
      <c r="C3695" s="13"/>
      <c r="D3695" s="123"/>
      <c r="E3695" s="123"/>
      <c r="F3695" s="123"/>
      <c r="G3695" s="123"/>
      <c r="H3695" s="8"/>
      <c r="I3695" s="8"/>
      <c r="J3695" s="8"/>
      <c r="K3695" s="8"/>
      <c r="L3695" s="8"/>
      <c r="M3695" s="8"/>
      <c r="N3695" s="8"/>
      <c r="O3695" s="8"/>
      <c r="P3695" s="8"/>
      <c r="Q3695" s="8"/>
      <c r="R3695" s="8"/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  <c r="AE3695" s="8"/>
    </row>
    <row r="3696" spans="1:31" ht="14.4">
      <c r="A3696" s="111"/>
      <c r="B3696" s="13"/>
      <c r="C3696" s="13"/>
      <c r="D3696" s="123"/>
      <c r="E3696" s="123"/>
      <c r="F3696" s="123"/>
      <c r="G3696" s="123"/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  <c r="AE3696" s="8"/>
    </row>
    <row r="3697" spans="1:31" ht="14.4">
      <c r="A3697" s="111"/>
      <c r="B3697" s="13"/>
      <c r="C3697" s="13"/>
      <c r="D3697" s="123"/>
      <c r="E3697" s="123"/>
      <c r="F3697" s="123"/>
      <c r="G3697" s="123"/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</row>
    <row r="3698" spans="1:31" ht="14.4">
      <c r="A3698" s="111"/>
      <c r="B3698" s="13"/>
      <c r="C3698" s="13"/>
      <c r="D3698" s="123"/>
      <c r="E3698" s="123"/>
      <c r="F3698" s="123"/>
      <c r="G3698" s="123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</row>
    <row r="3699" spans="1:31" ht="14.4">
      <c r="A3699" s="111"/>
      <c r="B3699" s="13"/>
      <c r="C3699" s="13"/>
      <c r="D3699" s="123"/>
      <c r="E3699" s="123"/>
      <c r="F3699" s="123"/>
      <c r="G3699" s="123"/>
      <c r="H3699" s="8"/>
      <c r="I3699" s="8"/>
      <c r="J3699" s="8"/>
      <c r="K3699" s="8"/>
      <c r="L3699" s="8"/>
      <c r="M3699" s="8"/>
      <c r="N3699" s="8"/>
      <c r="O3699" s="8"/>
      <c r="P3699" s="8"/>
      <c r="Q3699" s="8"/>
      <c r="R3699" s="8"/>
      <c r="S3699" s="8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  <c r="AD3699" s="8"/>
      <c r="AE3699" s="8"/>
    </row>
    <row r="3700" spans="1:31" ht="14.4">
      <c r="A3700" s="111"/>
      <c r="B3700" s="13"/>
      <c r="C3700" s="13"/>
      <c r="D3700" s="123"/>
      <c r="E3700" s="123"/>
      <c r="F3700" s="123"/>
      <c r="G3700" s="123"/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  <c r="AE3700" s="8"/>
    </row>
    <row r="3701" spans="1:31" ht="14.4">
      <c r="A3701" s="111"/>
      <c r="B3701" s="13"/>
      <c r="C3701" s="13"/>
      <c r="D3701" s="123"/>
      <c r="E3701" s="123"/>
      <c r="F3701" s="123"/>
      <c r="G3701" s="123"/>
      <c r="H3701" s="8"/>
      <c r="I3701" s="8"/>
      <c r="J3701" s="8"/>
      <c r="K3701" s="8"/>
      <c r="L3701" s="8"/>
      <c r="M3701" s="8"/>
      <c r="N3701" s="8"/>
      <c r="O3701" s="8"/>
      <c r="P3701" s="8"/>
      <c r="Q3701" s="8"/>
      <c r="R3701" s="8"/>
      <c r="S3701" s="8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  <c r="AD3701" s="8"/>
      <c r="AE3701" s="8"/>
    </row>
    <row r="3702" spans="1:31" ht="14.4">
      <c r="A3702" s="111"/>
      <c r="B3702" s="13"/>
      <c r="C3702" s="13"/>
      <c r="D3702" s="123"/>
      <c r="E3702" s="123"/>
      <c r="F3702" s="123"/>
      <c r="G3702" s="123"/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  <c r="AE3702" s="8"/>
    </row>
    <row r="3703" spans="1:31" ht="14.4">
      <c r="A3703" s="111"/>
      <c r="B3703" s="13"/>
      <c r="C3703" s="13"/>
      <c r="D3703" s="123"/>
      <c r="E3703" s="123"/>
      <c r="F3703" s="123"/>
      <c r="G3703" s="123"/>
      <c r="H3703" s="8"/>
      <c r="I3703" s="8"/>
      <c r="J3703" s="8"/>
      <c r="K3703" s="8"/>
      <c r="L3703" s="8"/>
      <c r="M3703" s="8"/>
      <c r="N3703" s="8"/>
      <c r="O3703" s="8"/>
      <c r="P3703" s="8"/>
      <c r="Q3703" s="8"/>
      <c r="R3703" s="8"/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  <c r="AE3703" s="8"/>
    </row>
    <row r="3704" spans="1:31" ht="14.4">
      <c r="A3704" s="111"/>
      <c r="B3704" s="13"/>
      <c r="C3704" s="13"/>
      <c r="D3704" s="123"/>
      <c r="E3704" s="123"/>
      <c r="F3704" s="123"/>
      <c r="G3704" s="123"/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  <c r="AE3704" s="8"/>
    </row>
    <row r="3705" spans="1:31" ht="14.4">
      <c r="A3705" s="111"/>
      <c r="B3705" s="13"/>
      <c r="C3705" s="13"/>
      <c r="D3705" s="123"/>
      <c r="E3705" s="123"/>
      <c r="F3705" s="123"/>
      <c r="G3705" s="123"/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</row>
    <row r="3706" spans="1:31" ht="14.4">
      <c r="A3706" s="111"/>
      <c r="B3706" s="13"/>
      <c r="C3706" s="13"/>
      <c r="D3706" s="123"/>
      <c r="E3706" s="123"/>
      <c r="F3706" s="123"/>
      <c r="G3706" s="123"/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  <c r="AE3706" s="8"/>
    </row>
    <row r="3707" spans="1:31" ht="14.4">
      <c r="A3707" s="111"/>
      <c r="B3707" s="13"/>
      <c r="C3707" s="13"/>
      <c r="D3707" s="123"/>
      <c r="E3707" s="123"/>
      <c r="F3707" s="123"/>
      <c r="G3707" s="123"/>
      <c r="H3707" s="8"/>
      <c r="I3707" s="8"/>
      <c r="J3707" s="8"/>
      <c r="K3707" s="8"/>
      <c r="L3707" s="8"/>
      <c r="M3707" s="8"/>
      <c r="N3707" s="8"/>
      <c r="O3707" s="8"/>
      <c r="P3707" s="8"/>
      <c r="Q3707" s="8"/>
      <c r="R3707" s="8"/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  <c r="AE3707" s="8"/>
    </row>
    <row r="3708" spans="1:31" ht="14.4">
      <c r="A3708" s="111"/>
      <c r="B3708" s="13"/>
      <c r="C3708" s="13"/>
      <c r="D3708" s="123"/>
      <c r="E3708" s="123"/>
      <c r="F3708" s="123"/>
      <c r="G3708" s="123"/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  <c r="AE3708" s="8"/>
    </row>
    <row r="3709" spans="1:31" ht="14.4">
      <c r="A3709" s="111"/>
      <c r="B3709" s="13"/>
      <c r="C3709" s="13"/>
      <c r="D3709" s="123"/>
      <c r="E3709" s="123"/>
      <c r="F3709" s="123"/>
      <c r="G3709" s="123"/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</row>
    <row r="3710" spans="1:31" ht="14.4">
      <c r="A3710" s="111"/>
      <c r="B3710" s="13"/>
      <c r="C3710" s="13"/>
      <c r="D3710" s="123"/>
      <c r="E3710" s="123"/>
      <c r="F3710" s="123"/>
      <c r="G3710" s="123"/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</row>
    <row r="3711" spans="1:31" ht="14.4">
      <c r="A3711" s="111"/>
      <c r="B3711" s="13"/>
      <c r="C3711" s="13"/>
      <c r="D3711" s="123"/>
      <c r="E3711" s="123"/>
      <c r="F3711" s="123"/>
      <c r="G3711" s="123"/>
      <c r="H3711" s="8"/>
      <c r="I3711" s="8"/>
      <c r="J3711" s="8"/>
      <c r="K3711" s="8"/>
      <c r="L3711" s="8"/>
      <c r="M3711" s="8"/>
      <c r="N3711" s="8"/>
      <c r="O3711" s="8"/>
      <c r="P3711" s="8"/>
      <c r="Q3711" s="8"/>
      <c r="R3711" s="8"/>
      <c r="S3711" s="8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  <c r="AD3711" s="8"/>
      <c r="AE3711" s="8"/>
    </row>
    <row r="3712" spans="1:31" ht="14.4">
      <c r="A3712" s="111"/>
      <c r="B3712" s="13"/>
      <c r="C3712" s="13"/>
      <c r="D3712" s="123"/>
      <c r="E3712" s="123"/>
      <c r="F3712" s="123"/>
      <c r="G3712" s="123"/>
      <c r="H3712" s="8"/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  <c r="AD3712" s="8"/>
      <c r="AE3712" s="8"/>
    </row>
    <row r="3713" spans="1:31" ht="14.4">
      <c r="A3713" s="111"/>
      <c r="B3713" s="13"/>
      <c r="C3713" s="13"/>
      <c r="D3713" s="123"/>
      <c r="E3713" s="123"/>
      <c r="F3713" s="123"/>
      <c r="G3713" s="123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  <c r="AE3713" s="8"/>
    </row>
    <row r="3714" spans="1:31" ht="14.4">
      <c r="A3714" s="111"/>
      <c r="B3714" s="13"/>
      <c r="C3714" s="13"/>
      <c r="D3714" s="123"/>
      <c r="E3714" s="123"/>
      <c r="F3714" s="123"/>
      <c r="G3714" s="123"/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  <c r="AE3714" s="8"/>
    </row>
    <row r="3715" spans="1:31" ht="14.4">
      <c r="A3715" s="111"/>
      <c r="B3715" s="13"/>
      <c r="C3715" s="13"/>
      <c r="D3715" s="123"/>
      <c r="E3715" s="123"/>
      <c r="F3715" s="123"/>
      <c r="G3715" s="123"/>
      <c r="H3715" s="8"/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  <c r="AE3715" s="8"/>
    </row>
    <row r="3716" spans="1:31" ht="14.4">
      <c r="A3716" s="111"/>
      <c r="B3716" s="13"/>
      <c r="C3716" s="13"/>
      <c r="D3716" s="123"/>
      <c r="E3716" s="123"/>
      <c r="F3716" s="123"/>
      <c r="G3716" s="123"/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  <c r="AE3716" s="8"/>
    </row>
    <row r="3717" spans="1:31" ht="14.4">
      <c r="A3717" s="111"/>
      <c r="B3717" s="13"/>
      <c r="C3717" s="13"/>
      <c r="D3717" s="123"/>
      <c r="E3717" s="123"/>
      <c r="F3717" s="123"/>
      <c r="G3717" s="123"/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  <c r="AD3717" s="8"/>
      <c r="AE3717" s="8"/>
    </row>
    <row r="3718" spans="1:31" ht="14.4">
      <c r="A3718" s="111"/>
      <c r="B3718" s="13"/>
      <c r="C3718" s="13"/>
      <c r="D3718" s="123"/>
      <c r="E3718" s="123"/>
      <c r="F3718" s="123"/>
      <c r="G3718" s="123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  <c r="AD3718" s="8"/>
      <c r="AE3718" s="8"/>
    </row>
    <row r="3719" spans="1:31" ht="14.4">
      <c r="A3719" s="111"/>
      <c r="B3719" s="13"/>
      <c r="C3719" s="13"/>
      <c r="D3719" s="123"/>
      <c r="E3719" s="123"/>
      <c r="F3719" s="123"/>
      <c r="G3719" s="123"/>
      <c r="H3719" s="8"/>
      <c r="I3719" s="8"/>
      <c r="J3719" s="8"/>
      <c r="K3719" s="8"/>
      <c r="L3719" s="8"/>
      <c r="M3719" s="8"/>
      <c r="N3719" s="8"/>
      <c r="O3719" s="8"/>
      <c r="P3719" s="8"/>
      <c r="Q3719" s="8"/>
      <c r="R3719" s="8"/>
      <c r="S3719" s="8"/>
      <c r="T3719" s="8"/>
      <c r="U3719" s="8"/>
      <c r="V3719" s="8"/>
      <c r="W3719" s="8"/>
      <c r="X3719" s="8"/>
      <c r="Y3719" s="8"/>
      <c r="Z3719" s="8"/>
      <c r="AA3719" s="8"/>
      <c r="AB3719" s="8"/>
      <c r="AC3719" s="8"/>
      <c r="AD3719" s="8"/>
      <c r="AE3719" s="8"/>
    </row>
    <row r="3720" spans="1:31" ht="14.4">
      <c r="A3720" s="111"/>
      <c r="B3720" s="13"/>
      <c r="C3720" s="13"/>
      <c r="D3720" s="123"/>
      <c r="E3720" s="123"/>
      <c r="F3720" s="123"/>
      <c r="G3720" s="123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  <c r="AD3720" s="8"/>
      <c r="AE3720" s="8"/>
    </row>
    <row r="3721" spans="1:31" ht="14.4">
      <c r="A3721" s="111"/>
      <c r="B3721" s="13"/>
      <c r="C3721" s="13"/>
      <c r="D3721" s="123"/>
      <c r="E3721" s="123"/>
      <c r="F3721" s="123"/>
      <c r="G3721" s="123"/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  <c r="AD3721" s="8"/>
      <c r="AE3721" s="8"/>
    </row>
    <row r="3722" spans="1:31" ht="14.4">
      <c r="A3722" s="111"/>
      <c r="B3722" s="13"/>
      <c r="C3722" s="13"/>
      <c r="D3722" s="123"/>
      <c r="E3722" s="123"/>
      <c r="F3722" s="123"/>
      <c r="G3722" s="123"/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  <c r="AD3722" s="8"/>
      <c r="AE3722" s="8"/>
    </row>
    <row r="3723" spans="1:31" ht="14.4">
      <c r="A3723" s="111"/>
      <c r="B3723" s="13"/>
      <c r="C3723" s="13"/>
      <c r="D3723" s="123"/>
      <c r="E3723" s="123"/>
      <c r="F3723" s="123"/>
      <c r="G3723" s="123"/>
      <c r="H3723" s="8"/>
      <c r="I3723" s="8"/>
      <c r="J3723" s="8"/>
      <c r="K3723" s="8"/>
      <c r="L3723" s="8"/>
      <c r="M3723" s="8"/>
      <c r="N3723" s="8"/>
      <c r="O3723" s="8"/>
      <c r="P3723" s="8"/>
      <c r="Q3723" s="8"/>
      <c r="R3723" s="8"/>
      <c r="S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  <c r="AD3723" s="8"/>
      <c r="AE3723" s="8"/>
    </row>
    <row r="3724" spans="1:31" ht="14.4">
      <c r="A3724" s="111"/>
      <c r="B3724" s="13"/>
      <c r="C3724" s="13"/>
      <c r="D3724" s="123"/>
      <c r="E3724" s="123"/>
      <c r="F3724" s="123"/>
      <c r="G3724" s="123"/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  <c r="AD3724" s="8"/>
      <c r="AE3724" s="8"/>
    </row>
    <row r="3725" spans="1:31" ht="14.4">
      <c r="A3725" s="111"/>
      <c r="B3725" s="13"/>
      <c r="C3725" s="13"/>
      <c r="D3725" s="123"/>
      <c r="E3725" s="123"/>
      <c r="F3725" s="123"/>
      <c r="G3725" s="123"/>
      <c r="H3725" s="8"/>
      <c r="I3725" s="8"/>
      <c r="J3725" s="8"/>
      <c r="K3725" s="8"/>
      <c r="L3725" s="8"/>
      <c r="M3725" s="8"/>
      <c r="N3725" s="8"/>
      <c r="O3725" s="8"/>
      <c r="P3725" s="8"/>
      <c r="Q3725" s="8"/>
      <c r="R3725" s="8"/>
      <c r="S3725" s="8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  <c r="AD3725" s="8"/>
      <c r="AE3725" s="8"/>
    </row>
    <row r="3726" spans="1:31" ht="14.4">
      <c r="A3726" s="111"/>
      <c r="B3726" s="13"/>
      <c r="C3726" s="13"/>
      <c r="D3726" s="123"/>
      <c r="E3726" s="123"/>
      <c r="F3726" s="123"/>
      <c r="G3726" s="123"/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  <c r="AE3726" s="8"/>
    </row>
    <row r="3727" spans="1:31" ht="14.4">
      <c r="A3727" s="111"/>
      <c r="B3727" s="13"/>
      <c r="C3727" s="13"/>
      <c r="D3727" s="123"/>
      <c r="E3727" s="123"/>
      <c r="F3727" s="123"/>
      <c r="G3727" s="123"/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8"/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  <c r="AE3727" s="8"/>
    </row>
    <row r="3728" spans="1:31" ht="14.4">
      <c r="A3728" s="111"/>
      <c r="B3728" s="13"/>
      <c r="C3728" s="13"/>
      <c r="D3728" s="123"/>
      <c r="E3728" s="123"/>
      <c r="F3728" s="123"/>
      <c r="G3728" s="123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  <c r="AE3728" s="8"/>
    </row>
    <row r="3729" spans="1:31" ht="14.4">
      <c r="A3729" s="111"/>
      <c r="B3729" s="13"/>
      <c r="C3729" s="13"/>
      <c r="D3729" s="123"/>
      <c r="E3729" s="123"/>
      <c r="F3729" s="123"/>
      <c r="G3729" s="123"/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  <c r="AD3729" s="8"/>
      <c r="AE3729" s="8"/>
    </row>
    <row r="3730" spans="1:31" ht="14.4">
      <c r="A3730" s="111"/>
      <c r="B3730" s="13"/>
      <c r="C3730" s="13"/>
      <c r="D3730" s="123"/>
      <c r="E3730" s="123"/>
      <c r="F3730" s="123"/>
      <c r="G3730" s="123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  <c r="AE3730" s="8"/>
    </row>
    <row r="3731" spans="1:31" ht="14.4">
      <c r="A3731" s="111"/>
      <c r="B3731" s="13"/>
      <c r="C3731" s="13"/>
      <c r="D3731" s="123"/>
      <c r="E3731" s="123"/>
      <c r="F3731" s="123"/>
      <c r="G3731" s="123"/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  <c r="AE3731" s="8"/>
    </row>
    <row r="3732" spans="1:31" ht="14.4">
      <c r="A3732" s="111"/>
      <c r="B3732" s="13"/>
      <c r="C3732" s="13"/>
      <c r="D3732" s="123"/>
      <c r="E3732" s="123"/>
      <c r="F3732" s="123"/>
      <c r="G3732" s="123"/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  <c r="AE3732" s="8"/>
    </row>
    <row r="3733" spans="1:31" ht="14.4">
      <c r="A3733" s="111"/>
      <c r="B3733" s="13"/>
      <c r="C3733" s="13"/>
      <c r="D3733" s="123"/>
      <c r="E3733" s="123"/>
      <c r="F3733" s="123"/>
      <c r="G3733" s="123"/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  <c r="AE3733" s="8"/>
    </row>
    <row r="3734" spans="1:31" ht="14.4">
      <c r="A3734" s="111"/>
      <c r="B3734" s="13"/>
      <c r="C3734" s="13"/>
      <c r="D3734" s="123"/>
      <c r="E3734" s="123"/>
      <c r="F3734" s="123"/>
      <c r="G3734" s="123"/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  <c r="AE3734" s="8"/>
    </row>
    <row r="3735" spans="1:31" ht="14.4">
      <c r="A3735" s="111"/>
      <c r="B3735" s="13"/>
      <c r="C3735" s="13"/>
      <c r="D3735" s="123"/>
      <c r="E3735" s="123"/>
      <c r="F3735" s="123"/>
      <c r="G3735" s="123"/>
      <c r="H3735" s="8"/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  <c r="AE3735" s="8"/>
    </row>
    <row r="3736" spans="1:31" ht="14.4">
      <c r="A3736" s="111"/>
      <c r="B3736" s="13"/>
      <c r="C3736" s="13"/>
      <c r="D3736" s="123"/>
      <c r="E3736" s="123"/>
      <c r="F3736" s="123"/>
      <c r="G3736" s="123"/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  <c r="AD3736" s="8"/>
      <c r="AE3736" s="8"/>
    </row>
    <row r="3737" spans="1:31" ht="14.4">
      <c r="A3737" s="111"/>
      <c r="B3737" s="13"/>
      <c r="C3737" s="13"/>
      <c r="D3737" s="123"/>
      <c r="E3737" s="123"/>
      <c r="F3737" s="123"/>
      <c r="G3737" s="123"/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  <c r="AD3737" s="8"/>
      <c r="AE3737" s="8"/>
    </row>
    <row r="3738" spans="1:31" ht="14.4">
      <c r="A3738" s="111"/>
      <c r="B3738" s="13"/>
      <c r="C3738" s="13"/>
      <c r="D3738" s="123"/>
      <c r="E3738" s="123"/>
      <c r="F3738" s="123"/>
      <c r="G3738" s="123"/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  <c r="AE3738" s="8"/>
    </row>
    <row r="3739" spans="1:31" ht="14.4">
      <c r="A3739" s="111"/>
      <c r="B3739" s="13"/>
      <c r="C3739" s="13"/>
      <c r="D3739" s="123"/>
      <c r="E3739" s="123"/>
      <c r="F3739" s="123"/>
      <c r="G3739" s="123"/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  <c r="AD3739" s="8"/>
      <c r="AE3739" s="8"/>
    </row>
    <row r="3740" spans="1:31" ht="14.4">
      <c r="A3740" s="111"/>
      <c r="B3740" s="13"/>
      <c r="C3740" s="13"/>
      <c r="D3740" s="123"/>
      <c r="E3740" s="123"/>
      <c r="F3740" s="123"/>
      <c r="G3740" s="123"/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  <c r="AD3740" s="8"/>
      <c r="AE3740" s="8"/>
    </row>
    <row r="3741" spans="1:31" ht="14.4">
      <c r="A3741" s="111"/>
      <c r="B3741" s="13"/>
      <c r="C3741" s="13"/>
      <c r="D3741" s="123"/>
      <c r="E3741" s="123"/>
      <c r="F3741" s="123"/>
      <c r="G3741" s="123"/>
      <c r="H3741" s="8"/>
      <c r="I3741" s="8"/>
      <c r="J3741" s="8"/>
      <c r="K3741" s="8"/>
      <c r="L3741" s="8"/>
      <c r="M3741" s="8"/>
      <c r="N3741" s="8"/>
      <c r="O3741" s="8"/>
      <c r="P3741" s="8"/>
      <c r="Q3741" s="8"/>
      <c r="R3741" s="8"/>
      <c r="S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  <c r="AD3741" s="8"/>
      <c r="AE3741" s="8"/>
    </row>
    <row r="3742" spans="1:31" ht="14.4">
      <c r="A3742" s="111"/>
      <c r="B3742" s="13"/>
      <c r="C3742" s="13"/>
      <c r="D3742" s="123"/>
      <c r="E3742" s="123"/>
      <c r="F3742" s="123"/>
      <c r="G3742" s="123"/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  <c r="AD3742" s="8"/>
      <c r="AE3742" s="8"/>
    </row>
    <row r="3743" spans="1:31" ht="14.4">
      <c r="A3743" s="111"/>
      <c r="B3743" s="13"/>
      <c r="C3743" s="13"/>
      <c r="D3743" s="123"/>
      <c r="E3743" s="123"/>
      <c r="F3743" s="123"/>
      <c r="G3743" s="123"/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</row>
    <row r="3744" spans="1:31" ht="14.4">
      <c r="A3744" s="111"/>
      <c r="B3744" s="13"/>
      <c r="C3744" s="13"/>
      <c r="D3744" s="123"/>
      <c r="E3744" s="123"/>
      <c r="F3744" s="123"/>
      <c r="G3744" s="123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  <c r="AD3744" s="8"/>
      <c r="AE3744" s="8"/>
    </row>
    <row r="3745" spans="1:31" ht="14.4">
      <c r="A3745" s="111"/>
      <c r="B3745" s="13"/>
      <c r="C3745" s="13"/>
      <c r="D3745" s="123"/>
      <c r="E3745" s="123"/>
      <c r="F3745" s="123"/>
      <c r="G3745" s="123"/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  <c r="AD3745" s="8"/>
      <c r="AE3745" s="8"/>
    </row>
    <row r="3746" spans="1:31" ht="14.4">
      <c r="A3746" s="111"/>
      <c r="B3746" s="13"/>
      <c r="C3746" s="13"/>
      <c r="D3746" s="123"/>
      <c r="E3746" s="123"/>
      <c r="F3746" s="123"/>
      <c r="G3746" s="123"/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</row>
    <row r="3747" spans="1:31" ht="14.4">
      <c r="A3747" s="111"/>
      <c r="B3747" s="13"/>
      <c r="C3747" s="13"/>
      <c r="D3747" s="123"/>
      <c r="E3747" s="123"/>
      <c r="F3747" s="123"/>
      <c r="G3747" s="123"/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</row>
    <row r="3748" spans="1:31" ht="14.4">
      <c r="A3748" s="111"/>
      <c r="B3748" s="13"/>
      <c r="C3748" s="13"/>
      <c r="D3748" s="123"/>
      <c r="E3748" s="123"/>
      <c r="F3748" s="123"/>
      <c r="G3748" s="123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  <c r="AD3748" s="8"/>
      <c r="AE3748" s="8"/>
    </row>
    <row r="3749" spans="1:31" ht="14.4">
      <c r="A3749" s="111"/>
      <c r="B3749" s="13"/>
      <c r="C3749" s="13"/>
      <c r="D3749" s="123"/>
      <c r="E3749" s="123"/>
      <c r="F3749" s="123"/>
      <c r="G3749" s="123"/>
      <c r="H3749" s="8"/>
      <c r="I3749" s="8"/>
      <c r="J3749" s="8"/>
      <c r="K3749" s="8"/>
      <c r="L3749" s="8"/>
      <c r="M3749" s="8"/>
      <c r="N3749" s="8"/>
      <c r="O3749" s="8"/>
      <c r="P3749" s="8"/>
      <c r="Q3749" s="8"/>
      <c r="R3749" s="8"/>
      <c r="S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  <c r="AD3749" s="8"/>
      <c r="AE3749" s="8"/>
    </row>
    <row r="3750" spans="1:31" ht="14.4">
      <c r="A3750" s="111"/>
      <c r="B3750" s="13"/>
      <c r="C3750" s="13"/>
      <c r="D3750" s="123"/>
      <c r="E3750" s="123"/>
      <c r="F3750" s="123"/>
      <c r="G3750" s="123"/>
      <c r="H3750" s="8"/>
      <c r="I3750" s="8"/>
      <c r="J3750" s="8"/>
      <c r="K3750" s="8"/>
      <c r="L3750" s="8"/>
      <c r="M3750" s="8"/>
      <c r="N3750" s="8"/>
      <c r="O3750" s="8"/>
      <c r="P3750" s="8"/>
      <c r="Q3750" s="8"/>
      <c r="R3750" s="8"/>
      <c r="S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  <c r="AD3750" s="8"/>
      <c r="AE3750" s="8"/>
    </row>
    <row r="3751" spans="1:31" ht="14.4">
      <c r="A3751" s="111"/>
      <c r="B3751" s="13"/>
      <c r="C3751" s="13"/>
      <c r="D3751" s="123"/>
      <c r="E3751" s="123"/>
      <c r="F3751" s="123"/>
      <c r="G3751" s="123"/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  <c r="AE3751" s="8"/>
    </row>
    <row r="3752" spans="1:31" ht="14.4">
      <c r="A3752" s="111"/>
      <c r="B3752" s="13"/>
      <c r="C3752" s="13"/>
      <c r="D3752" s="123"/>
      <c r="E3752" s="123"/>
      <c r="F3752" s="123"/>
      <c r="G3752" s="123"/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  <c r="AE3752" s="8"/>
    </row>
    <row r="3753" spans="1:31" ht="14.4">
      <c r="A3753" s="111"/>
      <c r="B3753" s="13"/>
      <c r="C3753" s="13"/>
      <c r="D3753" s="123"/>
      <c r="E3753" s="123"/>
      <c r="F3753" s="123"/>
      <c r="G3753" s="123"/>
      <c r="H3753" s="8"/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  <c r="AE3753" s="8"/>
    </row>
    <row r="3754" spans="1:31" ht="14.4">
      <c r="A3754" s="111"/>
      <c r="B3754" s="13"/>
      <c r="C3754" s="13"/>
      <c r="D3754" s="123"/>
      <c r="E3754" s="123"/>
      <c r="F3754" s="123"/>
      <c r="G3754" s="123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</row>
    <row r="3755" spans="1:31" ht="14.4">
      <c r="A3755" s="111"/>
      <c r="B3755" s="13"/>
      <c r="C3755" s="13"/>
      <c r="D3755" s="123"/>
      <c r="E3755" s="123"/>
      <c r="F3755" s="123"/>
      <c r="G3755" s="123"/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</row>
    <row r="3756" spans="1:31" ht="14.4">
      <c r="A3756" s="111"/>
      <c r="B3756" s="13"/>
      <c r="C3756" s="13"/>
      <c r="D3756" s="123"/>
      <c r="E3756" s="123"/>
      <c r="F3756" s="123"/>
      <c r="G3756" s="123"/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</row>
    <row r="3757" spans="1:31" ht="14.4">
      <c r="A3757" s="111"/>
      <c r="B3757" s="13"/>
      <c r="C3757" s="13"/>
      <c r="D3757" s="123"/>
      <c r="E3757" s="123"/>
      <c r="F3757" s="123"/>
      <c r="G3757" s="123"/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</row>
    <row r="3758" spans="1:31" ht="14.4">
      <c r="A3758" s="111"/>
      <c r="B3758" s="13"/>
      <c r="C3758" s="13"/>
      <c r="D3758" s="123"/>
      <c r="E3758" s="123"/>
      <c r="F3758" s="123"/>
      <c r="G3758" s="123"/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</row>
    <row r="3759" spans="1:31" ht="14.4">
      <c r="A3759" s="111"/>
      <c r="B3759" s="13"/>
      <c r="C3759" s="13"/>
      <c r="D3759" s="123"/>
      <c r="E3759" s="123"/>
      <c r="F3759" s="123"/>
      <c r="G3759" s="123"/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</row>
    <row r="3760" spans="1:31" ht="14.4">
      <c r="A3760" s="111"/>
      <c r="B3760" s="13"/>
      <c r="C3760" s="13"/>
      <c r="D3760" s="123"/>
      <c r="E3760" s="123"/>
      <c r="F3760" s="123"/>
      <c r="G3760" s="123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</row>
    <row r="3761" spans="1:31" ht="14.4">
      <c r="A3761" s="111"/>
      <c r="B3761" s="13"/>
      <c r="C3761" s="13"/>
      <c r="D3761" s="123"/>
      <c r="E3761" s="123"/>
      <c r="F3761" s="123"/>
      <c r="G3761" s="123"/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  <c r="AD3761" s="8"/>
      <c r="AE3761" s="8"/>
    </row>
    <row r="3762" spans="1:31" ht="14.4">
      <c r="A3762" s="111"/>
      <c r="B3762" s="13"/>
      <c r="C3762" s="13"/>
      <c r="D3762" s="123"/>
      <c r="E3762" s="123"/>
      <c r="F3762" s="123"/>
      <c r="G3762" s="123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</row>
    <row r="3763" spans="1:31" ht="14.4">
      <c r="A3763" s="111"/>
      <c r="B3763" s="13"/>
      <c r="C3763" s="13"/>
      <c r="D3763" s="123"/>
      <c r="E3763" s="123"/>
      <c r="F3763" s="123"/>
      <c r="G3763" s="123"/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  <c r="AE3763" s="8"/>
    </row>
    <row r="3764" spans="1:31" ht="14.4">
      <c r="A3764" s="111"/>
      <c r="B3764" s="13"/>
      <c r="C3764" s="13"/>
      <c r="D3764" s="123"/>
      <c r="E3764" s="123"/>
      <c r="F3764" s="123"/>
      <c r="G3764" s="123"/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</row>
    <row r="3765" spans="1:31" ht="14.4">
      <c r="A3765" s="111"/>
      <c r="B3765" s="13"/>
      <c r="C3765" s="13"/>
      <c r="D3765" s="123"/>
      <c r="E3765" s="123"/>
      <c r="F3765" s="123"/>
      <c r="G3765" s="123"/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</row>
    <row r="3766" spans="1:31" ht="14.4">
      <c r="A3766" s="111"/>
      <c r="B3766" s="13"/>
      <c r="C3766" s="13"/>
      <c r="D3766" s="123"/>
      <c r="E3766" s="123"/>
      <c r="F3766" s="123"/>
      <c r="G3766" s="123"/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  <c r="AE3766" s="8"/>
    </row>
    <row r="3767" spans="1:31" ht="14.4">
      <c r="A3767" s="111"/>
      <c r="B3767" s="13"/>
      <c r="C3767" s="13"/>
      <c r="D3767" s="123"/>
      <c r="E3767" s="123"/>
      <c r="F3767" s="123"/>
      <c r="G3767" s="123"/>
      <c r="H3767" s="8"/>
      <c r="I3767" s="8"/>
      <c r="J3767" s="8"/>
      <c r="K3767" s="8"/>
      <c r="L3767" s="8"/>
      <c r="M3767" s="8"/>
      <c r="N3767" s="8"/>
      <c r="O3767" s="8"/>
      <c r="P3767" s="8"/>
      <c r="Q3767" s="8"/>
      <c r="R3767" s="8"/>
      <c r="S3767" s="8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  <c r="AD3767" s="8"/>
      <c r="AE3767" s="8"/>
    </row>
    <row r="3768" spans="1:31" ht="14.4">
      <c r="A3768" s="111"/>
      <c r="B3768" s="13"/>
      <c r="C3768" s="13"/>
      <c r="D3768" s="123"/>
      <c r="E3768" s="123"/>
      <c r="F3768" s="123"/>
      <c r="G3768" s="123"/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  <c r="AE3768" s="8"/>
    </row>
    <row r="3769" spans="1:31" ht="14.4">
      <c r="A3769" s="111"/>
      <c r="B3769" s="13"/>
      <c r="C3769" s="13"/>
      <c r="D3769" s="123"/>
      <c r="E3769" s="123"/>
      <c r="F3769" s="123"/>
      <c r="G3769" s="123"/>
      <c r="H3769" s="8"/>
      <c r="I3769" s="8"/>
      <c r="J3769" s="8"/>
      <c r="K3769" s="8"/>
      <c r="L3769" s="8"/>
      <c r="M3769" s="8"/>
      <c r="N3769" s="8"/>
      <c r="O3769" s="8"/>
      <c r="P3769" s="8"/>
      <c r="Q3769" s="8"/>
      <c r="R3769" s="8"/>
      <c r="S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  <c r="AD3769" s="8"/>
      <c r="AE3769" s="8"/>
    </row>
    <row r="3770" spans="1:31" ht="14.4">
      <c r="A3770" s="111"/>
      <c r="B3770" s="13"/>
      <c r="C3770" s="13"/>
      <c r="D3770" s="123"/>
      <c r="E3770" s="123"/>
      <c r="F3770" s="123"/>
      <c r="G3770" s="123"/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  <c r="AE3770" s="8"/>
    </row>
    <row r="3771" spans="1:31" ht="14.4">
      <c r="A3771" s="111"/>
      <c r="B3771" s="13"/>
      <c r="C3771" s="13"/>
      <c r="D3771" s="123"/>
      <c r="E3771" s="123"/>
      <c r="F3771" s="123"/>
      <c r="G3771" s="123"/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8"/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  <c r="AE3771" s="8"/>
    </row>
    <row r="3772" spans="1:31" ht="14.4">
      <c r="A3772" s="111"/>
      <c r="B3772" s="13"/>
      <c r="C3772" s="13"/>
      <c r="D3772" s="123"/>
      <c r="E3772" s="123"/>
      <c r="F3772" s="123"/>
      <c r="G3772" s="123"/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  <c r="AE3772" s="8"/>
    </row>
    <row r="3773" spans="1:31" ht="14.4">
      <c r="A3773" s="111"/>
      <c r="B3773" s="13"/>
      <c r="C3773" s="13"/>
      <c r="D3773" s="123"/>
      <c r="E3773" s="123"/>
      <c r="F3773" s="123"/>
      <c r="G3773" s="123"/>
      <c r="H3773" s="8"/>
      <c r="I3773" s="8"/>
      <c r="J3773" s="8"/>
      <c r="K3773" s="8"/>
      <c r="L3773" s="8"/>
      <c r="M3773" s="8"/>
      <c r="N3773" s="8"/>
      <c r="O3773" s="8"/>
      <c r="P3773" s="8"/>
      <c r="Q3773" s="8"/>
      <c r="R3773" s="8"/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  <c r="AE3773" s="8"/>
    </row>
    <row r="3774" spans="1:31" ht="14.4">
      <c r="A3774" s="111"/>
      <c r="B3774" s="13"/>
      <c r="C3774" s="13"/>
      <c r="D3774" s="123"/>
      <c r="E3774" s="123"/>
      <c r="F3774" s="123"/>
      <c r="G3774" s="123"/>
      <c r="H3774" s="8"/>
      <c r="I3774" s="8"/>
      <c r="J3774" s="8"/>
      <c r="K3774" s="8"/>
      <c r="L3774" s="8"/>
      <c r="M3774" s="8"/>
      <c r="N3774" s="8"/>
      <c r="O3774" s="8"/>
      <c r="P3774" s="8"/>
      <c r="Q3774" s="8"/>
      <c r="R3774" s="8"/>
      <c r="S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  <c r="AD3774" s="8"/>
      <c r="AE3774" s="8"/>
    </row>
    <row r="3775" spans="1:31" ht="14.4">
      <c r="A3775" s="111"/>
      <c r="B3775" s="13"/>
      <c r="C3775" s="13"/>
      <c r="D3775" s="123"/>
      <c r="E3775" s="123"/>
      <c r="F3775" s="123"/>
      <c r="G3775" s="123"/>
      <c r="H3775" s="8"/>
      <c r="I3775" s="8"/>
      <c r="J3775" s="8"/>
      <c r="K3775" s="8"/>
      <c r="L3775" s="8"/>
      <c r="M3775" s="8"/>
      <c r="N3775" s="8"/>
      <c r="O3775" s="8"/>
      <c r="P3775" s="8"/>
      <c r="Q3775" s="8"/>
      <c r="R3775" s="8"/>
      <c r="S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  <c r="AD3775" s="8"/>
      <c r="AE3775" s="8"/>
    </row>
    <row r="3776" spans="1:31" ht="14.4">
      <c r="A3776" s="111"/>
      <c r="B3776" s="13"/>
      <c r="C3776" s="13"/>
      <c r="D3776" s="123"/>
      <c r="E3776" s="123"/>
      <c r="F3776" s="123"/>
      <c r="G3776" s="123"/>
      <c r="H3776" s="8"/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  <c r="AD3776" s="8"/>
      <c r="AE3776" s="8"/>
    </row>
    <row r="3777" spans="1:31" ht="14.4">
      <c r="A3777" s="111"/>
      <c r="B3777" s="13"/>
      <c r="C3777" s="13"/>
      <c r="D3777" s="123"/>
      <c r="E3777" s="123"/>
      <c r="F3777" s="123"/>
      <c r="G3777" s="123"/>
      <c r="H3777" s="8"/>
      <c r="I3777" s="8"/>
      <c r="J3777" s="8"/>
      <c r="K3777" s="8"/>
      <c r="L3777" s="8"/>
      <c r="M3777" s="8"/>
      <c r="N3777" s="8"/>
      <c r="O3777" s="8"/>
      <c r="P3777" s="8"/>
      <c r="Q3777" s="8"/>
      <c r="R3777" s="8"/>
      <c r="S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  <c r="AD3777" s="8"/>
      <c r="AE3777" s="8"/>
    </row>
    <row r="3778" spans="1:31" ht="14.4">
      <c r="A3778" s="111"/>
      <c r="B3778" s="13"/>
      <c r="C3778" s="13"/>
      <c r="D3778" s="123"/>
      <c r="E3778" s="123"/>
      <c r="F3778" s="123"/>
      <c r="G3778" s="123"/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  <c r="AE3778" s="8"/>
    </row>
    <row r="3779" spans="1:31" ht="14.4">
      <c r="A3779" s="111"/>
      <c r="B3779" s="13"/>
      <c r="C3779" s="13"/>
      <c r="D3779" s="123"/>
      <c r="E3779" s="123"/>
      <c r="F3779" s="123"/>
      <c r="G3779" s="123"/>
      <c r="H3779" s="8"/>
      <c r="I3779" s="8"/>
      <c r="J3779" s="8"/>
      <c r="K3779" s="8"/>
      <c r="L3779" s="8"/>
      <c r="M3779" s="8"/>
      <c r="N3779" s="8"/>
      <c r="O3779" s="8"/>
      <c r="P3779" s="8"/>
      <c r="Q3779" s="8"/>
      <c r="R3779" s="8"/>
      <c r="S3779" s="8"/>
      <c r="T3779" s="8"/>
      <c r="U3779" s="8"/>
      <c r="V3779" s="8"/>
      <c r="W3779" s="8"/>
      <c r="X3779" s="8"/>
      <c r="Y3779" s="8"/>
      <c r="Z3779" s="8"/>
      <c r="AA3779" s="8"/>
      <c r="AB3779" s="8"/>
      <c r="AC3779" s="8"/>
      <c r="AD3779" s="8"/>
      <c r="AE3779" s="8"/>
    </row>
    <row r="3780" spans="1:31" ht="14.4">
      <c r="A3780" s="111"/>
      <c r="B3780" s="13"/>
      <c r="C3780" s="13"/>
      <c r="D3780" s="123"/>
      <c r="E3780" s="123"/>
      <c r="F3780" s="123"/>
      <c r="G3780" s="123"/>
      <c r="H3780" s="8"/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  <c r="AD3780" s="8"/>
      <c r="AE3780" s="8"/>
    </row>
    <row r="3781" spans="1:31" ht="14.4">
      <c r="A3781" s="111"/>
      <c r="B3781" s="13"/>
      <c r="C3781" s="13"/>
      <c r="D3781" s="123"/>
      <c r="E3781" s="123"/>
      <c r="F3781" s="123"/>
      <c r="G3781" s="123"/>
      <c r="H3781" s="8"/>
      <c r="I3781" s="8"/>
      <c r="J3781" s="8"/>
      <c r="K3781" s="8"/>
      <c r="L3781" s="8"/>
      <c r="M3781" s="8"/>
      <c r="N3781" s="8"/>
      <c r="O3781" s="8"/>
      <c r="P3781" s="8"/>
      <c r="Q3781" s="8"/>
      <c r="R3781" s="8"/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  <c r="AE3781" s="8"/>
    </row>
    <row r="3782" spans="1:31" ht="14.4">
      <c r="A3782" s="111"/>
      <c r="B3782" s="13"/>
      <c r="C3782" s="13"/>
      <c r="D3782" s="123"/>
      <c r="E3782" s="123"/>
      <c r="F3782" s="123"/>
      <c r="G3782" s="123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  <c r="AD3782" s="8"/>
      <c r="AE3782" s="8"/>
    </row>
    <row r="3783" spans="1:31" ht="14.4">
      <c r="A3783" s="111"/>
      <c r="B3783" s="13"/>
      <c r="C3783" s="13"/>
      <c r="D3783" s="123"/>
      <c r="E3783" s="123"/>
      <c r="F3783" s="123"/>
      <c r="G3783" s="123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  <c r="AD3783" s="8"/>
      <c r="AE3783" s="8"/>
    </row>
    <row r="3784" spans="1:31" ht="14.4">
      <c r="A3784" s="111"/>
      <c r="B3784" s="13"/>
      <c r="C3784" s="13"/>
      <c r="D3784" s="123"/>
      <c r="E3784" s="123"/>
      <c r="F3784" s="123"/>
      <c r="G3784" s="123"/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  <c r="AD3784" s="8"/>
      <c r="AE3784" s="8"/>
    </row>
    <row r="3785" spans="1:31" ht="14.4">
      <c r="A3785" s="111"/>
      <c r="B3785" s="13"/>
      <c r="C3785" s="13"/>
      <c r="D3785" s="123"/>
      <c r="E3785" s="123"/>
      <c r="F3785" s="123"/>
      <c r="G3785" s="123"/>
      <c r="H3785" s="8"/>
      <c r="I3785" s="8"/>
      <c r="J3785" s="8"/>
      <c r="K3785" s="8"/>
      <c r="L3785" s="8"/>
      <c r="M3785" s="8"/>
      <c r="N3785" s="8"/>
      <c r="O3785" s="8"/>
      <c r="P3785" s="8"/>
      <c r="Q3785" s="8"/>
      <c r="R3785" s="8"/>
      <c r="S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  <c r="AD3785" s="8"/>
      <c r="AE3785" s="8"/>
    </row>
    <row r="3786" spans="1:31" ht="14.4">
      <c r="A3786" s="111"/>
      <c r="B3786" s="13"/>
      <c r="C3786" s="13"/>
      <c r="D3786" s="123"/>
      <c r="E3786" s="123"/>
      <c r="F3786" s="123"/>
      <c r="G3786" s="123"/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  <c r="AD3786" s="8"/>
      <c r="AE3786" s="8"/>
    </row>
    <row r="3787" spans="1:31" ht="14.4">
      <c r="A3787" s="111"/>
      <c r="B3787" s="13"/>
      <c r="C3787" s="13"/>
      <c r="D3787" s="123"/>
      <c r="E3787" s="123"/>
      <c r="F3787" s="123"/>
      <c r="G3787" s="123"/>
      <c r="H3787" s="8"/>
      <c r="I3787" s="8"/>
      <c r="J3787" s="8"/>
      <c r="K3787" s="8"/>
      <c r="L3787" s="8"/>
      <c r="M3787" s="8"/>
      <c r="N3787" s="8"/>
      <c r="O3787" s="8"/>
      <c r="P3787" s="8"/>
      <c r="Q3787" s="8"/>
      <c r="R3787" s="8"/>
      <c r="S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  <c r="AD3787" s="8"/>
      <c r="AE3787" s="8"/>
    </row>
    <row r="3788" spans="1:31" ht="14.4">
      <c r="A3788" s="111"/>
      <c r="B3788" s="13"/>
      <c r="C3788" s="13"/>
      <c r="D3788" s="123"/>
      <c r="E3788" s="123"/>
      <c r="F3788" s="123"/>
      <c r="G3788" s="123"/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  <c r="AD3788" s="8"/>
      <c r="AE3788" s="8"/>
    </row>
    <row r="3789" spans="1:31" ht="14.4">
      <c r="A3789" s="111"/>
      <c r="B3789" s="13"/>
      <c r="C3789" s="13"/>
      <c r="D3789" s="123"/>
      <c r="E3789" s="123"/>
      <c r="F3789" s="123"/>
      <c r="G3789" s="123"/>
      <c r="H3789" s="8"/>
      <c r="I3789" s="8"/>
      <c r="J3789" s="8"/>
      <c r="K3789" s="8"/>
      <c r="L3789" s="8"/>
      <c r="M3789" s="8"/>
      <c r="N3789" s="8"/>
      <c r="O3789" s="8"/>
      <c r="P3789" s="8"/>
      <c r="Q3789" s="8"/>
      <c r="R3789" s="8"/>
      <c r="S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  <c r="AD3789" s="8"/>
      <c r="AE3789" s="8"/>
    </row>
    <row r="3790" spans="1:31" ht="14.4">
      <c r="A3790" s="111"/>
      <c r="B3790" s="13"/>
      <c r="C3790" s="13"/>
      <c r="D3790" s="123"/>
      <c r="E3790" s="123"/>
      <c r="F3790" s="123"/>
      <c r="G3790" s="123"/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  <c r="AD3790" s="8"/>
      <c r="AE3790" s="8"/>
    </row>
    <row r="3791" spans="1:31" ht="14.4">
      <c r="A3791" s="111"/>
      <c r="B3791" s="13"/>
      <c r="C3791" s="13"/>
      <c r="D3791" s="123"/>
      <c r="E3791" s="123"/>
      <c r="F3791" s="123"/>
      <c r="G3791" s="123"/>
      <c r="H3791" s="8"/>
      <c r="I3791" s="8"/>
      <c r="J3791" s="8"/>
      <c r="K3791" s="8"/>
      <c r="L3791" s="8"/>
      <c r="M3791" s="8"/>
      <c r="N3791" s="8"/>
      <c r="O3791" s="8"/>
      <c r="P3791" s="8"/>
      <c r="Q3791" s="8"/>
      <c r="R3791" s="8"/>
      <c r="S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  <c r="AD3791" s="8"/>
      <c r="AE3791" s="8"/>
    </row>
    <row r="3792" spans="1:31" ht="14.4">
      <c r="A3792" s="111"/>
      <c r="B3792" s="13"/>
      <c r="C3792" s="13"/>
      <c r="D3792" s="123"/>
      <c r="E3792" s="123"/>
      <c r="F3792" s="123"/>
      <c r="G3792" s="123"/>
      <c r="H3792" s="8"/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  <c r="AD3792" s="8"/>
      <c r="AE3792" s="8"/>
    </row>
    <row r="3793" spans="1:31" ht="14.4">
      <c r="A3793" s="111"/>
      <c r="B3793" s="13"/>
      <c r="C3793" s="13"/>
      <c r="D3793" s="123"/>
      <c r="E3793" s="123"/>
      <c r="F3793" s="123"/>
      <c r="G3793" s="123"/>
      <c r="H3793" s="8"/>
      <c r="I3793" s="8"/>
      <c r="J3793" s="8"/>
      <c r="K3793" s="8"/>
      <c r="L3793" s="8"/>
      <c r="M3793" s="8"/>
      <c r="N3793" s="8"/>
      <c r="O3793" s="8"/>
      <c r="P3793" s="8"/>
      <c r="Q3793" s="8"/>
      <c r="R3793" s="8"/>
      <c r="S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  <c r="AD3793" s="8"/>
      <c r="AE3793" s="8"/>
    </row>
    <row r="3794" spans="1:31" ht="14.4">
      <c r="A3794" s="111"/>
      <c r="B3794" s="13"/>
      <c r="C3794" s="13"/>
      <c r="D3794" s="123"/>
      <c r="E3794" s="123"/>
      <c r="F3794" s="123"/>
      <c r="G3794" s="123"/>
      <c r="H3794" s="8"/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  <c r="T3794" s="8"/>
      <c r="U3794" s="8"/>
      <c r="V3794" s="8"/>
      <c r="W3794" s="8"/>
      <c r="X3794" s="8"/>
      <c r="Y3794" s="8"/>
      <c r="Z3794" s="8"/>
      <c r="AA3794" s="8"/>
      <c r="AB3794" s="8"/>
      <c r="AC3794" s="8"/>
      <c r="AD3794" s="8"/>
      <c r="AE3794" s="8"/>
    </row>
    <row r="3795" spans="1:31" ht="14.4">
      <c r="A3795" s="111"/>
      <c r="B3795" s="13"/>
      <c r="C3795" s="13"/>
      <c r="D3795" s="123"/>
      <c r="E3795" s="123"/>
      <c r="F3795" s="123"/>
      <c r="G3795" s="123"/>
      <c r="H3795" s="8"/>
      <c r="I3795" s="8"/>
      <c r="J3795" s="8"/>
      <c r="K3795" s="8"/>
      <c r="L3795" s="8"/>
      <c r="M3795" s="8"/>
      <c r="N3795" s="8"/>
      <c r="O3795" s="8"/>
      <c r="P3795" s="8"/>
      <c r="Q3795" s="8"/>
      <c r="R3795" s="8"/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  <c r="AE3795" s="8"/>
    </row>
    <row r="3796" spans="1:31" ht="14.4">
      <c r="A3796" s="111"/>
      <c r="B3796" s="13"/>
      <c r="C3796" s="13"/>
      <c r="D3796" s="123"/>
      <c r="E3796" s="123"/>
      <c r="F3796" s="123"/>
      <c r="G3796" s="123"/>
      <c r="H3796" s="8"/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</row>
    <row r="3797" spans="1:31" ht="14.4">
      <c r="A3797" s="111"/>
      <c r="B3797" s="13"/>
      <c r="C3797" s="13"/>
      <c r="D3797" s="123"/>
      <c r="E3797" s="123"/>
      <c r="F3797" s="123"/>
      <c r="G3797" s="123"/>
      <c r="H3797" s="8"/>
      <c r="I3797" s="8"/>
      <c r="J3797" s="8"/>
      <c r="K3797" s="8"/>
      <c r="L3797" s="8"/>
      <c r="M3797" s="8"/>
      <c r="N3797" s="8"/>
      <c r="O3797" s="8"/>
      <c r="P3797" s="8"/>
      <c r="Q3797" s="8"/>
      <c r="R3797" s="8"/>
      <c r="S3797" s="8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  <c r="AD3797" s="8"/>
      <c r="AE3797" s="8"/>
    </row>
    <row r="3798" spans="1:31" ht="14.4">
      <c r="A3798" s="111"/>
      <c r="B3798" s="13"/>
      <c r="C3798" s="13"/>
      <c r="D3798" s="123"/>
      <c r="E3798" s="123"/>
      <c r="F3798" s="123"/>
      <c r="G3798" s="123"/>
      <c r="H3798" s="8"/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</row>
    <row r="3799" spans="1:31" ht="14.4">
      <c r="A3799" s="111"/>
      <c r="B3799" s="13"/>
      <c r="C3799" s="13"/>
      <c r="D3799" s="123"/>
      <c r="E3799" s="123"/>
      <c r="F3799" s="123"/>
      <c r="G3799" s="123"/>
      <c r="H3799" s="8"/>
      <c r="I3799" s="8"/>
      <c r="J3799" s="8"/>
      <c r="K3799" s="8"/>
      <c r="L3799" s="8"/>
      <c r="M3799" s="8"/>
      <c r="N3799" s="8"/>
      <c r="O3799" s="8"/>
      <c r="P3799" s="8"/>
      <c r="Q3799" s="8"/>
      <c r="R3799" s="8"/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</row>
    <row r="3800" spans="1:31" ht="14.4">
      <c r="A3800" s="111"/>
      <c r="B3800" s="13"/>
      <c r="C3800" s="13"/>
      <c r="D3800" s="123"/>
      <c r="E3800" s="123"/>
      <c r="F3800" s="123"/>
      <c r="G3800" s="123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  <c r="AD3800" s="8"/>
      <c r="AE3800" s="8"/>
    </row>
    <row r="3801" spans="1:31" ht="14.4">
      <c r="A3801" s="111"/>
      <c r="B3801" s="13"/>
      <c r="C3801" s="13"/>
      <c r="D3801" s="123"/>
      <c r="E3801" s="123"/>
      <c r="F3801" s="123"/>
      <c r="G3801" s="123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  <c r="AD3801" s="8"/>
      <c r="AE3801" s="8"/>
    </row>
    <row r="3802" spans="1:31" ht="14.4">
      <c r="A3802" s="111"/>
      <c r="B3802" s="13"/>
      <c r="C3802" s="13"/>
      <c r="D3802" s="123"/>
      <c r="E3802" s="123"/>
      <c r="F3802" s="123"/>
      <c r="G3802" s="123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8"/>
      <c r="AD3802" s="8"/>
      <c r="AE3802" s="8"/>
    </row>
    <row r="3803" spans="1:31" ht="14.4">
      <c r="A3803" s="111"/>
      <c r="B3803" s="13"/>
      <c r="C3803" s="13"/>
      <c r="D3803" s="123"/>
      <c r="E3803" s="123"/>
      <c r="F3803" s="123"/>
      <c r="G3803" s="123"/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  <c r="AD3803" s="8"/>
      <c r="AE3803" s="8"/>
    </row>
    <row r="3804" spans="1:31" ht="14.4">
      <c r="A3804" s="111"/>
      <c r="B3804" s="13"/>
      <c r="C3804" s="13"/>
      <c r="D3804" s="123"/>
      <c r="E3804" s="123"/>
      <c r="F3804" s="123"/>
      <c r="G3804" s="123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8"/>
      <c r="W3804" s="8"/>
      <c r="X3804" s="8"/>
      <c r="Y3804" s="8"/>
      <c r="Z3804" s="8"/>
      <c r="AA3804" s="8"/>
      <c r="AB3804" s="8"/>
      <c r="AC3804" s="8"/>
      <c r="AD3804" s="8"/>
      <c r="AE3804" s="8"/>
    </row>
    <row r="3805" spans="1:31" ht="14.4">
      <c r="A3805" s="111"/>
      <c r="B3805" s="13"/>
      <c r="C3805" s="13"/>
      <c r="D3805" s="123"/>
      <c r="E3805" s="123"/>
      <c r="F3805" s="123"/>
      <c r="G3805" s="123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  <c r="AD3805" s="8"/>
      <c r="AE3805" s="8"/>
    </row>
    <row r="3806" spans="1:31" ht="14.4">
      <c r="A3806" s="111"/>
      <c r="B3806" s="13"/>
      <c r="C3806" s="13"/>
      <c r="D3806" s="123"/>
      <c r="E3806" s="123"/>
      <c r="F3806" s="123"/>
      <c r="G3806" s="123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  <c r="AD3806" s="8"/>
      <c r="AE3806" s="8"/>
    </row>
    <row r="3807" spans="1:31" ht="14.4">
      <c r="A3807" s="111"/>
      <c r="B3807" s="13"/>
      <c r="C3807" s="13"/>
      <c r="D3807" s="123"/>
      <c r="E3807" s="123"/>
      <c r="F3807" s="123"/>
      <c r="G3807" s="123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  <c r="AD3807" s="8"/>
      <c r="AE3807" s="8"/>
    </row>
    <row r="3808" spans="1:31" ht="14.4">
      <c r="A3808" s="111"/>
      <c r="B3808" s="13"/>
      <c r="C3808" s="13"/>
      <c r="D3808" s="123"/>
      <c r="E3808" s="123"/>
      <c r="F3808" s="123"/>
      <c r="G3808" s="123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  <c r="AD3808" s="8"/>
      <c r="AE3808" s="8"/>
    </row>
    <row r="3809" spans="1:31" ht="14.4">
      <c r="A3809" s="111"/>
      <c r="B3809" s="13"/>
      <c r="C3809" s="13"/>
      <c r="D3809" s="123"/>
      <c r="E3809" s="123"/>
      <c r="F3809" s="123"/>
      <c r="G3809" s="123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  <c r="AD3809" s="8"/>
      <c r="AE3809" s="8"/>
    </row>
    <row r="3810" spans="1:31" ht="14.4">
      <c r="A3810" s="111"/>
      <c r="B3810" s="13"/>
      <c r="C3810" s="13"/>
      <c r="D3810" s="123"/>
      <c r="E3810" s="123"/>
      <c r="F3810" s="123"/>
      <c r="G3810" s="123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</row>
    <row r="3811" spans="1:31" ht="14.4">
      <c r="A3811" s="111"/>
      <c r="B3811" s="13"/>
      <c r="C3811" s="13"/>
      <c r="D3811" s="123"/>
      <c r="E3811" s="123"/>
      <c r="F3811" s="123"/>
      <c r="G3811" s="123"/>
      <c r="H3811" s="8"/>
      <c r="I3811" s="8"/>
      <c r="J3811" s="8"/>
      <c r="K3811" s="8"/>
      <c r="L3811" s="8"/>
      <c r="M3811" s="8"/>
      <c r="N3811" s="8"/>
      <c r="O3811" s="8"/>
      <c r="P3811" s="8"/>
      <c r="Q3811" s="8"/>
      <c r="R3811" s="8"/>
      <c r="S3811" s="8"/>
      <c r="T3811" s="8"/>
      <c r="U3811" s="8"/>
      <c r="V3811" s="8"/>
      <c r="W3811" s="8"/>
      <c r="X3811" s="8"/>
      <c r="Y3811" s="8"/>
      <c r="Z3811" s="8"/>
      <c r="AA3811" s="8"/>
      <c r="AB3811" s="8"/>
      <c r="AC3811" s="8"/>
      <c r="AD3811" s="8"/>
      <c r="AE3811" s="8"/>
    </row>
    <row r="3812" spans="1:31" ht="14.4">
      <c r="A3812" s="111"/>
      <c r="B3812" s="13"/>
      <c r="C3812" s="13"/>
      <c r="D3812" s="123"/>
      <c r="E3812" s="123"/>
      <c r="F3812" s="123"/>
      <c r="G3812" s="123"/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  <c r="AD3812" s="8"/>
      <c r="AE3812" s="8"/>
    </row>
    <row r="3813" spans="1:31" ht="14.4">
      <c r="A3813" s="111"/>
      <c r="B3813" s="13"/>
      <c r="C3813" s="13"/>
      <c r="D3813" s="123"/>
      <c r="E3813" s="123"/>
      <c r="F3813" s="123"/>
      <c r="G3813" s="123"/>
      <c r="H3813" s="8"/>
      <c r="I3813" s="8"/>
      <c r="J3813" s="8"/>
      <c r="K3813" s="8"/>
      <c r="L3813" s="8"/>
      <c r="M3813" s="8"/>
      <c r="N3813" s="8"/>
      <c r="O3813" s="8"/>
      <c r="P3813" s="8"/>
      <c r="Q3813" s="8"/>
      <c r="R3813" s="8"/>
      <c r="S3813" s="8"/>
      <c r="T3813" s="8"/>
      <c r="U3813" s="8"/>
      <c r="V3813" s="8"/>
      <c r="W3813" s="8"/>
      <c r="X3813" s="8"/>
      <c r="Y3813" s="8"/>
      <c r="Z3813" s="8"/>
      <c r="AA3813" s="8"/>
      <c r="AB3813" s="8"/>
      <c r="AC3813" s="8"/>
      <c r="AD3813" s="8"/>
      <c r="AE3813" s="8"/>
    </row>
    <row r="3814" spans="1:31" ht="14.4">
      <c r="A3814" s="111"/>
      <c r="B3814" s="13"/>
      <c r="C3814" s="13"/>
      <c r="D3814" s="123"/>
      <c r="E3814" s="123"/>
      <c r="F3814" s="123"/>
      <c r="G3814" s="123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  <c r="V3814" s="8"/>
      <c r="W3814" s="8"/>
      <c r="X3814" s="8"/>
      <c r="Y3814" s="8"/>
      <c r="Z3814" s="8"/>
      <c r="AA3814" s="8"/>
      <c r="AB3814" s="8"/>
      <c r="AC3814" s="8"/>
      <c r="AD3814" s="8"/>
      <c r="AE3814" s="8"/>
    </row>
    <row r="3815" spans="1:31" ht="14.4">
      <c r="A3815" s="111"/>
      <c r="B3815" s="13"/>
      <c r="C3815" s="13"/>
      <c r="D3815" s="123"/>
      <c r="E3815" s="123"/>
      <c r="F3815" s="123"/>
      <c r="G3815" s="123"/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</row>
    <row r="3816" spans="1:31" ht="14.4">
      <c r="A3816" s="111"/>
      <c r="B3816" s="13"/>
      <c r="C3816" s="13"/>
      <c r="D3816" s="123"/>
      <c r="E3816" s="123"/>
      <c r="F3816" s="123"/>
      <c r="G3816" s="123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  <c r="AD3816" s="8"/>
      <c r="AE3816" s="8"/>
    </row>
    <row r="3817" spans="1:31" ht="14.4">
      <c r="A3817" s="111"/>
      <c r="B3817" s="13"/>
      <c r="C3817" s="13"/>
      <c r="D3817" s="123"/>
      <c r="E3817" s="123"/>
      <c r="F3817" s="123"/>
      <c r="G3817" s="123"/>
      <c r="H3817" s="8"/>
      <c r="I3817" s="8"/>
      <c r="J3817" s="8"/>
      <c r="K3817" s="8"/>
      <c r="L3817" s="8"/>
      <c r="M3817" s="8"/>
      <c r="N3817" s="8"/>
      <c r="O3817" s="8"/>
      <c r="P3817" s="8"/>
      <c r="Q3817" s="8"/>
      <c r="R3817" s="8"/>
      <c r="S3817" s="8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  <c r="AD3817" s="8"/>
      <c r="AE3817" s="8"/>
    </row>
    <row r="3818" spans="1:31" ht="14.4">
      <c r="A3818" s="111"/>
      <c r="B3818" s="13"/>
      <c r="C3818" s="13"/>
      <c r="D3818" s="123"/>
      <c r="E3818" s="123"/>
      <c r="F3818" s="123"/>
      <c r="G3818" s="123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  <c r="AE3818" s="8"/>
    </row>
    <row r="3819" spans="1:31" ht="14.4">
      <c r="A3819" s="111"/>
      <c r="B3819" s="13"/>
      <c r="C3819" s="13"/>
      <c r="D3819" s="123"/>
      <c r="E3819" s="123"/>
      <c r="F3819" s="123"/>
      <c r="G3819" s="123"/>
      <c r="H3819" s="8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  <c r="AE3819" s="8"/>
    </row>
    <row r="3820" spans="1:31" ht="14.4">
      <c r="A3820" s="111"/>
      <c r="B3820" s="13"/>
      <c r="C3820" s="13"/>
      <c r="D3820" s="123"/>
      <c r="E3820" s="123"/>
      <c r="F3820" s="123"/>
      <c r="G3820" s="123"/>
      <c r="H3820" s="8"/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  <c r="AD3820" s="8"/>
      <c r="AE3820" s="8"/>
    </row>
    <row r="3821" spans="1:31" ht="14.4">
      <c r="A3821" s="111"/>
      <c r="B3821" s="13"/>
      <c r="C3821" s="13"/>
      <c r="D3821" s="123"/>
      <c r="E3821" s="123"/>
      <c r="F3821" s="123"/>
      <c r="G3821" s="123"/>
      <c r="H3821" s="8"/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  <c r="AD3821" s="8"/>
      <c r="AE3821" s="8"/>
    </row>
    <row r="3822" spans="1:31" ht="14.4">
      <c r="A3822" s="111"/>
      <c r="B3822" s="13"/>
      <c r="C3822" s="13"/>
      <c r="D3822" s="123"/>
      <c r="E3822" s="123"/>
      <c r="F3822" s="123"/>
      <c r="G3822" s="123"/>
      <c r="H3822" s="8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  <c r="AE3822" s="8"/>
    </row>
    <row r="3823" spans="1:31" ht="14.4">
      <c r="A3823" s="111"/>
      <c r="B3823" s="13"/>
      <c r="C3823" s="13"/>
      <c r="D3823" s="123"/>
      <c r="E3823" s="123"/>
      <c r="F3823" s="123"/>
      <c r="G3823" s="123"/>
      <c r="H3823" s="8"/>
      <c r="I3823" s="8"/>
      <c r="J3823" s="8"/>
      <c r="K3823" s="8"/>
      <c r="L3823" s="8"/>
      <c r="M3823" s="8"/>
      <c r="N3823" s="8"/>
      <c r="O3823" s="8"/>
      <c r="P3823" s="8"/>
      <c r="Q3823" s="8"/>
      <c r="R3823" s="8"/>
      <c r="S3823" s="8"/>
      <c r="T3823" s="8"/>
      <c r="U3823" s="8"/>
      <c r="V3823" s="8"/>
      <c r="W3823" s="8"/>
      <c r="X3823" s="8"/>
      <c r="Y3823" s="8"/>
      <c r="Z3823" s="8"/>
      <c r="AA3823" s="8"/>
      <c r="AB3823" s="8"/>
      <c r="AC3823" s="8"/>
      <c r="AD3823" s="8"/>
      <c r="AE3823" s="8"/>
    </row>
    <row r="3824" spans="1:31" ht="14.4">
      <c r="A3824" s="111"/>
      <c r="B3824" s="13"/>
      <c r="C3824" s="13"/>
      <c r="D3824" s="123"/>
      <c r="E3824" s="123"/>
      <c r="F3824" s="123"/>
      <c r="G3824" s="123"/>
      <c r="H3824" s="8"/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  <c r="AE3824" s="8"/>
    </row>
    <row r="3825" spans="1:31" ht="14.4">
      <c r="A3825" s="111"/>
      <c r="B3825" s="13"/>
      <c r="C3825" s="13"/>
      <c r="D3825" s="123"/>
      <c r="E3825" s="123"/>
      <c r="F3825" s="123"/>
      <c r="G3825" s="123"/>
      <c r="H3825" s="8"/>
      <c r="I3825" s="8"/>
      <c r="J3825" s="8"/>
      <c r="K3825" s="8"/>
      <c r="L3825" s="8"/>
      <c r="M3825" s="8"/>
      <c r="N3825" s="8"/>
      <c r="O3825" s="8"/>
      <c r="P3825" s="8"/>
      <c r="Q3825" s="8"/>
      <c r="R3825" s="8"/>
      <c r="S3825" s="8"/>
      <c r="T3825" s="8"/>
      <c r="U3825" s="8"/>
      <c r="V3825" s="8"/>
      <c r="W3825" s="8"/>
      <c r="X3825" s="8"/>
      <c r="Y3825" s="8"/>
      <c r="Z3825" s="8"/>
      <c r="AA3825" s="8"/>
      <c r="AB3825" s="8"/>
      <c r="AC3825" s="8"/>
      <c r="AD3825" s="8"/>
      <c r="AE3825" s="8"/>
    </row>
    <row r="3826" spans="1:31" ht="14.4">
      <c r="A3826" s="111"/>
      <c r="B3826" s="13"/>
      <c r="C3826" s="13"/>
      <c r="D3826" s="123"/>
      <c r="E3826" s="123"/>
      <c r="F3826" s="123"/>
      <c r="G3826" s="123"/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  <c r="AD3826" s="8"/>
      <c r="AE3826" s="8"/>
    </row>
    <row r="3827" spans="1:31" ht="14.4">
      <c r="A3827" s="111"/>
      <c r="B3827" s="13"/>
      <c r="C3827" s="13"/>
      <c r="D3827" s="123"/>
      <c r="E3827" s="123"/>
      <c r="F3827" s="123"/>
      <c r="G3827" s="123"/>
      <c r="H3827" s="8"/>
      <c r="I3827" s="8"/>
      <c r="J3827" s="8"/>
      <c r="K3827" s="8"/>
      <c r="L3827" s="8"/>
      <c r="M3827" s="8"/>
      <c r="N3827" s="8"/>
      <c r="O3827" s="8"/>
      <c r="P3827" s="8"/>
      <c r="Q3827" s="8"/>
      <c r="R3827" s="8"/>
      <c r="S3827" s="8"/>
      <c r="T3827" s="8"/>
      <c r="U3827" s="8"/>
      <c r="V3827" s="8"/>
      <c r="W3827" s="8"/>
      <c r="X3827" s="8"/>
      <c r="Y3827" s="8"/>
      <c r="Z3827" s="8"/>
      <c r="AA3827" s="8"/>
      <c r="AB3827" s="8"/>
      <c r="AC3827" s="8"/>
      <c r="AD3827" s="8"/>
      <c r="AE3827" s="8"/>
    </row>
    <row r="3828" spans="1:31" ht="14.4">
      <c r="A3828" s="111"/>
      <c r="B3828" s="13"/>
      <c r="C3828" s="13"/>
      <c r="D3828" s="123"/>
      <c r="E3828" s="123"/>
      <c r="F3828" s="123"/>
      <c r="G3828" s="123"/>
      <c r="H3828" s="8"/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  <c r="AD3828" s="8"/>
      <c r="AE3828" s="8"/>
    </row>
    <row r="3829" spans="1:31" ht="14.4">
      <c r="A3829" s="111"/>
      <c r="B3829" s="13"/>
      <c r="C3829" s="13"/>
      <c r="D3829" s="123"/>
      <c r="E3829" s="123"/>
      <c r="F3829" s="123"/>
      <c r="G3829" s="123"/>
      <c r="H3829" s="8"/>
      <c r="I3829" s="8"/>
      <c r="J3829" s="8"/>
      <c r="K3829" s="8"/>
      <c r="L3829" s="8"/>
      <c r="M3829" s="8"/>
      <c r="N3829" s="8"/>
      <c r="O3829" s="8"/>
      <c r="P3829" s="8"/>
      <c r="Q3829" s="8"/>
      <c r="R3829" s="8"/>
      <c r="S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  <c r="AD3829" s="8"/>
      <c r="AE3829" s="8"/>
    </row>
    <row r="3830" spans="1:31" ht="14.4">
      <c r="A3830" s="111"/>
      <c r="B3830" s="13"/>
      <c r="C3830" s="13"/>
      <c r="D3830" s="123"/>
      <c r="E3830" s="123"/>
      <c r="F3830" s="123"/>
      <c r="G3830" s="123"/>
      <c r="H3830" s="8"/>
      <c r="I3830" s="8"/>
      <c r="J3830" s="8"/>
      <c r="K3830" s="8"/>
      <c r="L3830" s="8"/>
      <c r="M3830" s="8"/>
      <c r="N3830" s="8"/>
      <c r="O3830" s="8"/>
      <c r="P3830" s="8"/>
      <c r="Q3830" s="8"/>
      <c r="R3830" s="8"/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  <c r="AD3830" s="8"/>
      <c r="AE3830" s="8"/>
    </row>
    <row r="3831" spans="1:31" ht="14.4">
      <c r="A3831" s="111"/>
      <c r="B3831" s="13"/>
      <c r="C3831" s="13"/>
      <c r="D3831" s="123"/>
      <c r="E3831" s="123"/>
      <c r="F3831" s="123"/>
      <c r="G3831" s="123"/>
      <c r="H3831" s="8"/>
      <c r="I3831" s="8"/>
      <c r="J3831" s="8"/>
      <c r="K3831" s="8"/>
      <c r="L3831" s="8"/>
      <c r="M3831" s="8"/>
      <c r="N3831" s="8"/>
      <c r="O3831" s="8"/>
      <c r="P3831" s="8"/>
      <c r="Q3831" s="8"/>
      <c r="R3831" s="8"/>
      <c r="S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  <c r="AD3831" s="8"/>
      <c r="AE3831" s="8"/>
    </row>
    <row r="3832" spans="1:31" ht="14.4">
      <c r="A3832" s="111"/>
      <c r="B3832" s="13"/>
      <c r="C3832" s="13"/>
      <c r="D3832" s="123"/>
      <c r="E3832" s="123"/>
      <c r="F3832" s="123"/>
      <c r="G3832" s="123"/>
      <c r="H3832" s="8"/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  <c r="AE3832" s="8"/>
    </row>
    <row r="3833" spans="1:31" ht="14.4">
      <c r="A3833" s="111"/>
      <c r="B3833" s="13"/>
      <c r="C3833" s="13"/>
      <c r="D3833" s="123"/>
      <c r="E3833" s="123"/>
      <c r="F3833" s="123"/>
      <c r="G3833" s="123"/>
      <c r="H3833" s="8"/>
      <c r="I3833" s="8"/>
      <c r="J3833" s="8"/>
      <c r="K3833" s="8"/>
      <c r="L3833" s="8"/>
      <c r="M3833" s="8"/>
      <c r="N3833" s="8"/>
      <c r="O3833" s="8"/>
      <c r="P3833" s="8"/>
      <c r="Q3833" s="8"/>
      <c r="R3833" s="8"/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</row>
    <row r="3834" spans="1:31" ht="14.4">
      <c r="A3834" s="111"/>
      <c r="B3834" s="13"/>
      <c r="C3834" s="13"/>
      <c r="D3834" s="123"/>
      <c r="E3834" s="123"/>
      <c r="F3834" s="123"/>
      <c r="G3834" s="123"/>
      <c r="H3834" s="8"/>
      <c r="I3834" s="8"/>
      <c r="J3834" s="8"/>
      <c r="K3834" s="8"/>
      <c r="L3834" s="8"/>
      <c r="M3834" s="8"/>
      <c r="N3834" s="8"/>
      <c r="O3834" s="8"/>
      <c r="P3834" s="8"/>
      <c r="Q3834" s="8"/>
      <c r="R3834" s="8"/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  <c r="AE3834" s="8"/>
    </row>
    <row r="3835" spans="1:31" ht="14.4">
      <c r="A3835" s="111"/>
      <c r="B3835" s="13"/>
      <c r="C3835" s="13"/>
      <c r="D3835" s="123"/>
      <c r="E3835" s="123"/>
      <c r="F3835" s="123"/>
      <c r="G3835" s="123"/>
      <c r="H3835" s="8"/>
      <c r="I3835" s="8"/>
      <c r="J3835" s="8"/>
      <c r="K3835" s="8"/>
      <c r="L3835" s="8"/>
      <c r="M3835" s="8"/>
      <c r="N3835" s="8"/>
      <c r="O3835" s="8"/>
      <c r="P3835" s="8"/>
      <c r="Q3835" s="8"/>
      <c r="R3835" s="8"/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  <c r="AE3835" s="8"/>
    </row>
    <row r="3836" spans="1:31" ht="14.4">
      <c r="A3836" s="111"/>
      <c r="B3836" s="13"/>
      <c r="C3836" s="13"/>
      <c r="D3836" s="123"/>
      <c r="E3836" s="123"/>
      <c r="F3836" s="123"/>
      <c r="G3836" s="123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  <c r="AD3836" s="8"/>
      <c r="AE3836" s="8"/>
    </row>
    <row r="3837" spans="1:31" ht="14.4">
      <c r="A3837" s="111"/>
      <c r="B3837" s="13"/>
      <c r="C3837" s="13"/>
      <c r="D3837" s="123"/>
      <c r="E3837" s="123"/>
      <c r="F3837" s="123"/>
      <c r="G3837" s="123"/>
      <c r="H3837" s="8"/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  <c r="AE3837" s="8"/>
    </row>
    <row r="3838" spans="1:31" ht="14.4">
      <c r="A3838" s="111"/>
      <c r="B3838" s="13"/>
      <c r="C3838" s="13"/>
      <c r="D3838" s="123"/>
      <c r="E3838" s="123"/>
      <c r="F3838" s="123"/>
      <c r="G3838" s="123"/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</row>
    <row r="3839" spans="1:31" ht="14.4">
      <c r="A3839" s="111"/>
      <c r="B3839" s="13"/>
      <c r="C3839" s="13"/>
      <c r="D3839" s="123"/>
      <c r="E3839" s="123"/>
      <c r="F3839" s="123"/>
      <c r="G3839" s="123"/>
      <c r="H3839" s="8"/>
      <c r="I3839" s="8"/>
      <c r="J3839" s="8"/>
      <c r="K3839" s="8"/>
      <c r="L3839" s="8"/>
      <c r="M3839" s="8"/>
      <c r="N3839" s="8"/>
      <c r="O3839" s="8"/>
      <c r="P3839" s="8"/>
      <c r="Q3839" s="8"/>
      <c r="R3839" s="8"/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</row>
    <row r="3840" spans="1:31" ht="14.4">
      <c r="A3840" s="111"/>
      <c r="B3840" s="13"/>
      <c r="C3840" s="13"/>
      <c r="D3840" s="123"/>
      <c r="E3840" s="123"/>
      <c r="F3840" s="123"/>
      <c r="G3840" s="123"/>
      <c r="H3840" s="8"/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</row>
    <row r="3841" spans="1:31" ht="14.4">
      <c r="A3841" s="111"/>
      <c r="B3841" s="13"/>
      <c r="C3841" s="13"/>
      <c r="D3841" s="123"/>
      <c r="E3841" s="123"/>
      <c r="F3841" s="123"/>
      <c r="G3841" s="123"/>
      <c r="H3841" s="8"/>
      <c r="I3841" s="8"/>
      <c r="J3841" s="8"/>
      <c r="K3841" s="8"/>
      <c r="L3841" s="8"/>
      <c r="M3841" s="8"/>
      <c r="N3841" s="8"/>
      <c r="O3841" s="8"/>
      <c r="P3841" s="8"/>
      <c r="Q3841" s="8"/>
      <c r="R3841" s="8"/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  <c r="AE3841" s="8"/>
    </row>
    <row r="3842" spans="1:31" ht="14.4">
      <c r="A3842" s="111"/>
      <c r="B3842" s="13"/>
      <c r="C3842" s="13"/>
      <c r="D3842" s="123"/>
      <c r="E3842" s="123"/>
      <c r="F3842" s="123"/>
      <c r="G3842" s="123"/>
      <c r="H3842" s="8"/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  <c r="AD3842" s="8"/>
      <c r="AE3842" s="8"/>
    </row>
    <row r="3843" spans="1:31" ht="14.4">
      <c r="A3843" s="111"/>
      <c r="B3843" s="13"/>
      <c r="C3843" s="13"/>
      <c r="D3843" s="123"/>
      <c r="E3843" s="123"/>
      <c r="F3843" s="123"/>
      <c r="G3843" s="123"/>
      <c r="H3843" s="8"/>
      <c r="I3843" s="8"/>
      <c r="J3843" s="8"/>
      <c r="K3843" s="8"/>
      <c r="L3843" s="8"/>
      <c r="M3843" s="8"/>
      <c r="N3843" s="8"/>
      <c r="O3843" s="8"/>
      <c r="P3843" s="8"/>
      <c r="Q3843" s="8"/>
      <c r="R3843" s="8"/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  <c r="AE3843" s="8"/>
    </row>
    <row r="3844" spans="1:31" ht="14.4">
      <c r="A3844" s="111"/>
      <c r="B3844" s="13"/>
      <c r="C3844" s="13"/>
      <c r="D3844" s="123"/>
      <c r="E3844" s="123"/>
      <c r="F3844" s="123"/>
      <c r="G3844" s="123"/>
      <c r="H3844" s="8"/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  <c r="AE3844" s="8"/>
    </row>
    <row r="3845" spans="1:31" ht="14.4">
      <c r="A3845" s="111"/>
      <c r="B3845" s="13"/>
      <c r="C3845" s="13"/>
      <c r="D3845" s="123"/>
      <c r="E3845" s="123"/>
      <c r="F3845" s="123"/>
      <c r="G3845" s="123"/>
      <c r="H3845" s="8"/>
      <c r="I3845" s="8"/>
      <c r="J3845" s="8"/>
      <c r="K3845" s="8"/>
      <c r="L3845" s="8"/>
      <c r="M3845" s="8"/>
      <c r="N3845" s="8"/>
      <c r="O3845" s="8"/>
      <c r="P3845" s="8"/>
      <c r="Q3845" s="8"/>
      <c r="R3845" s="8"/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  <c r="AE3845" s="8"/>
    </row>
    <row r="3846" spans="1:31" ht="14.4">
      <c r="A3846" s="111"/>
      <c r="B3846" s="13"/>
      <c r="C3846" s="13"/>
      <c r="D3846" s="123"/>
      <c r="E3846" s="123"/>
      <c r="F3846" s="123"/>
      <c r="G3846" s="123"/>
      <c r="H3846" s="8"/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  <c r="AD3846" s="8"/>
      <c r="AE3846" s="8"/>
    </row>
    <row r="3847" spans="1:31" ht="14.4">
      <c r="A3847" s="111"/>
      <c r="B3847" s="13"/>
      <c r="C3847" s="13"/>
      <c r="D3847" s="123"/>
      <c r="E3847" s="123"/>
      <c r="F3847" s="123"/>
      <c r="G3847" s="123"/>
      <c r="H3847" s="8"/>
      <c r="I3847" s="8"/>
      <c r="J3847" s="8"/>
      <c r="K3847" s="8"/>
      <c r="L3847" s="8"/>
      <c r="M3847" s="8"/>
      <c r="N3847" s="8"/>
      <c r="O3847" s="8"/>
      <c r="P3847" s="8"/>
      <c r="Q3847" s="8"/>
      <c r="R3847" s="8"/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  <c r="AE3847" s="8"/>
    </row>
    <row r="3848" spans="1:31" ht="14.4">
      <c r="A3848" s="111"/>
      <c r="B3848" s="13"/>
      <c r="C3848" s="13"/>
      <c r="D3848" s="123"/>
      <c r="E3848" s="123"/>
      <c r="F3848" s="123"/>
      <c r="G3848" s="123"/>
      <c r="H3848" s="8"/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  <c r="AE3848" s="8"/>
    </row>
    <row r="3849" spans="1:31" ht="14.4">
      <c r="A3849" s="111"/>
      <c r="B3849" s="13"/>
      <c r="C3849" s="13"/>
      <c r="D3849" s="123"/>
      <c r="E3849" s="123"/>
      <c r="F3849" s="123"/>
      <c r="G3849" s="123"/>
      <c r="H3849" s="8"/>
      <c r="I3849" s="8"/>
      <c r="J3849" s="8"/>
      <c r="K3849" s="8"/>
      <c r="L3849" s="8"/>
      <c r="M3849" s="8"/>
      <c r="N3849" s="8"/>
      <c r="O3849" s="8"/>
      <c r="P3849" s="8"/>
      <c r="Q3849" s="8"/>
      <c r="R3849" s="8"/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</row>
    <row r="3850" spans="1:31" ht="14.4">
      <c r="A3850" s="111"/>
      <c r="B3850" s="13"/>
      <c r="C3850" s="13"/>
      <c r="D3850" s="123"/>
      <c r="E3850" s="123"/>
      <c r="F3850" s="123"/>
      <c r="G3850" s="123"/>
      <c r="H3850" s="8"/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  <c r="AE3850" s="8"/>
    </row>
    <row r="3851" spans="1:31" ht="14.4">
      <c r="A3851" s="111"/>
      <c r="B3851" s="13"/>
      <c r="C3851" s="13"/>
      <c r="D3851" s="123"/>
      <c r="E3851" s="123"/>
      <c r="F3851" s="123"/>
      <c r="G3851" s="123"/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  <c r="AE3851" s="8"/>
    </row>
    <row r="3852" spans="1:31" ht="14.4">
      <c r="A3852" s="111"/>
      <c r="B3852" s="13"/>
      <c r="C3852" s="13"/>
      <c r="D3852" s="123"/>
      <c r="E3852" s="123"/>
      <c r="F3852" s="123"/>
      <c r="G3852" s="123"/>
      <c r="H3852" s="8"/>
      <c r="I3852" s="8"/>
      <c r="J3852" s="8"/>
      <c r="K3852" s="8"/>
      <c r="L3852" s="8"/>
      <c r="M3852" s="8"/>
      <c r="N3852" s="8"/>
      <c r="O3852" s="8"/>
      <c r="P3852" s="8"/>
      <c r="Q3852" s="8"/>
      <c r="R3852" s="8"/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  <c r="AD3852" s="8"/>
      <c r="AE3852" s="8"/>
    </row>
    <row r="3853" spans="1:31" ht="14.4">
      <c r="A3853" s="111"/>
      <c r="B3853" s="13"/>
      <c r="C3853" s="13"/>
      <c r="D3853" s="123"/>
      <c r="E3853" s="123"/>
      <c r="F3853" s="123"/>
      <c r="G3853" s="123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</row>
    <row r="3854" spans="1:31" ht="14.4">
      <c r="A3854" s="111"/>
      <c r="B3854" s="13"/>
      <c r="C3854" s="13"/>
      <c r="D3854" s="123"/>
      <c r="E3854" s="123"/>
      <c r="F3854" s="123"/>
      <c r="G3854" s="123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</row>
    <row r="3855" spans="1:31" ht="14.4">
      <c r="A3855" s="111"/>
      <c r="B3855" s="13"/>
      <c r="C3855" s="13"/>
      <c r="D3855" s="123"/>
      <c r="E3855" s="123"/>
      <c r="F3855" s="123"/>
      <c r="G3855" s="123"/>
      <c r="H3855" s="8"/>
      <c r="I3855" s="8"/>
      <c r="J3855" s="8"/>
      <c r="K3855" s="8"/>
      <c r="L3855" s="8"/>
      <c r="M3855" s="8"/>
      <c r="N3855" s="8"/>
      <c r="O3855" s="8"/>
      <c r="P3855" s="8"/>
      <c r="Q3855" s="8"/>
      <c r="R3855" s="8"/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</row>
    <row r="3856" spans="1:31" ht="14.4">
      <c r="A3856" s="111"/>
      <c r="B3856" s="13"/>
      <c r="C3856" s="13"/>
      <c r="D3856" s="123"/>
      <c r="E3856" s="123"/>
      <c r="F3856" s="123"/>
      <c r="G3856" s="123"/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</row>
    <row r="3857" spans="1:31" ht="14.4">
      <c r="A3857" s="111"/>
      <c r="B3857" s="13"/>
      <c r="C3857" s="13"/>
      <c r="D3857" s="123"/>
      <c r="E3857" s="123"/>
      <c r="F3857" s="123"/>
      <c r="G3857" s="123"/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  <c r="AD3857" s="8"/>
      <c r="AE3857" s="8"/>
    </row>
    <row r="3858" spans="1:31" ht="14.4">
      <c r="A3858" s="111"/>
      <c r="B3858" s="13"/>
      <c r="C3858" s="13"/>
      <c r="D3858" s="123"/>
      <c r="E3858" s="123"/>
      <c r="F3858" s="123"/>
      <c r="G3858" s="123"/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  <c r="AD3858" s="8"/>
      <c r="AE3858" s="8"/>
    </row>
    <row r="3859" spans="1:31" ht="14.4">
      <c r="A3859" s="111"/>
      <c r="B3859" s="13"/>
      <c r="C3859" s="13"/>
      <c r="D3859" s="123"/>
      <c r="E3859" s="123"/>
      <c r="F3859" s="123"/>
      <c r="G3859" s="123"/>
      <c r="H3859" s="8"/>
      <c r="I3859" s="8"/>
      <c r="J3859" s="8"/>
      <c r="K3859" s="8"/>
      <c r="L3859" s="8"/>
      <c r="M3859" s="8"/>
      <c r="N3859" s="8"/>
      <c r="O3859" s="8"/>
      <c r="P3859" s="8"/>
      <c r="Q3859" s="8"/>
      <c r="R3859" s="8"/>
      <c r="S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  <c r="AD3859" s="8"/>
      <c r="AE3859" s="8"/>
    </row>
    <row r="3860" spans="1:31" ht="14.4">
      <c r="A3860" s="111"/>
      <c r="B3860" s="13"/>
      <c r="C3860" s="13"/>
      <c r="D3860" s="123"/>
      <c r="E3860" s="123"/>
      <c r="F3860" s="123"/>
      <c r="G3860" s="123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  <c r="AE3860" s="8"/>
    </row>
    <row r="3861" spans="1:31" ht="14.4">
      <c r="A3861" s="111"/>
      <c r="B3861" s="13"/>
      <c r="C3861" s="13"/>
      <c r="D3861" s="123"/>
      <c r="E3861" s="123"/>
      <c r="F3861" s="123"/>
      <c r="G3861" s="123"/>
      <c r="H3861" s="8"/>
      <c r="I3861" s="8"/>
      <c r="J3861" s="8"/>
      <c r="K3861" s="8"/>
      <c r="L3861" s="8"/>
      <c r="M3861" s="8"/>
      <c r="N3861" s="8"/>
      <c r="O3861" s="8"/>
      <c r="P3861" s="8"/>
      <c r="Q3861" s="8"/>
      <c r="R3861" s="8"/>
      <c r="S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  <c r="AD3861" s="8"/>
      <c r="AE3861" s="8"/>
    </row>
    <row r="3862" spans="1:31" ht="14.4">
      <c r="A3862" s="111"/>
      <c r="B3862" s="13"/>
      <c r="C3862" s="13"/>
      <c r="D3862" s="123"/>
      <c r="E3862" s="123"/>
      <c r="F3862" s="123"/>
      <c r="G3862" s="123"/>
      <c r="H3862" s="8"/>
      <c r="I3862" s="8"/>
      <c r="J3862" s="8"/>
      <c r="K3862" s="8"/>
      <c r="L3862" s="8"/>
      <c r="M3862" s="8"/>
      <c r="N3862" s="8"/>
      <c r="O3862" s="8"/>
      <c r="P3862" s="8"/>
      <c r="Q3862" s="8"/>
      <c r="R3862" s="8"/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  <c r="AD3862" s="8"/>
      <c r="AE3862" s="8"/>
    </row>
    <row r="3863" spans="1:31" ht="14.4">
      <c r="A3863" s="111"/>
      <c r="B3863" s="13"/>
      <c r="C3863" s="13"/>
      <c r="D3863" s="123"/>
      <c r="E3863" s="123"/>
      <c r="F3863" s="123"/>
      <c r="G3863" s="123"/>
      <c r="H3863" s="8"/>
      <c r="I3863" s="8"/>
      <c r="J3863" s="8"/>
      <c r="K3863" s="8"/>
      <c r="L3863" s="8"/>
      <c r="M3863" s="8"/>
      <c r="N3863" s="8"/>
      <c r="O3863" s="8"/>
      <c r="P3863" s="8"/>
      <c r="Q3863" s="8"/>
      <c r="R3863" s="8"/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  <c r="AE3863" s="8"/>
    </row>
    <row r="3864" spans="1:31" ht="14.4">
      <c r="A3864" s="111"/>
      <c r="B3864" s="13"/>
      <c r="C3864" s="13"/>
      <c r="D3864" s="123"/>
      <c r="E3864" s="123"/>
      <c r="F3864" s="123"/>
      <c r="G3864" s="123"/>
      <c r="H3864" s="8"/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  <c r="AE3864" s="8"/>
    </row>
    <row r="3865" spans="1:31" ht="14.4">
      <c r="A3865" s="111"/>
      <c r="B3865" s="13"/>
      <c r="C3865" s="13"/>
      <c r="D3865" s="123"/>
      <c r="E3865" s="123"/>
      <c r="F3865" s="123"/>
      <c r="G3865" s="123"/>
      <c r="H3865" s="8"/>
      <c r="I3865" s="8"/>
      <c r="J3865" s="8"/>
      <c r="K3865" s="8"/>
      <c r="L3865" s="8"/>
      <c r="M3865" s="8"/>
      <c r="N3865" s="8"/>
      <c r="O3865" s="8"/>
      <c r="P3865" s="8"/>
      <c r="Q3865" s="8"/>
      <c r="R3865" s="8"/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  <c r="AE3865" s="8"/>
    </row>
    <row r="3866" spans="1:31" ht="14.4">
      <c r="A3866" s="111"/>
      <c r="B3866" s="13"/>
      <c r="C3866" s="13"/>
      <c r="D3866" s="123"/>
      <c r="E3866" s="123"/>
      <c r="F3866" s="123"/>
      <c r="G3866" s="123"/>
      <c r="H3866" s="8"/>
      <c r="I3866" s="8"/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  <c r="AE3866" s="8"/>
    </row>
    <row r="3867" spans="1:31" ht="14.4">
      <c r="A3867" s="111"/>
      <c r="B3867" s="13"/>
      <c r="C3867" s="13"/>
      <c r="D3867" s="123"/>
      <c r="E3867" s="123"/>
      <c r="F3867" s="123"/>
      <c r="G3867" s="123"/>
      <c r="H3867" s="8"/>
      <c r="I3867" s="8"/>
      <c r="J3867" s="8"/>
      <c r="K3867" s="8"/>
      <c r="L3867" s="8"/>
      <c r="M3867" s="8"/>
      <c r="N3867" s="8"/>
      <c r="O3867" s="8"/>
      <c r="P3867" s="8"/>
      <c r="Q3867" s="8"/>
      <c r="R3867" s="8"/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</row>
    <row r="3868" spans="1:31" ht="14.4">
      <c r="A3868" s="111"/>
      <c r="B3868" s="13"/>
      <c r="C3868" s="13"/>
      <c r="D3868" s="123"/>
      <c r="E3868" s="123"/>
      <c r="F3868" s="123"/>
      <c r="G3868" s="123"/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</row>
    <row r="3869" spans="1:31" ht="14.4">
      <c r="A3869" s="111"/>
      <c r="B3869" s="13"/>
      <c r="C3869" s="13"/>
      <c r="D3869" s="123"/>
      <c r="E3869" s="123"/>
      <c r="F3869" s="123"/>
      <c r="G3869" s="123"/>
      <c r="H3869" s="8"/>
      <c r="I3869" s="8"/>
      <c r="J3869" s="8"/>
      <c r="K3869" s="8"/>
      <c r="L3869" s="8"/>
      <c r="M3869" s="8"/>
      <c r="N3869" s="8"/>
      <c r="O3869" s="8"/>
      <c r="P3869" s="8"/>
      <c r="Q3869" s="8"/>
      <c r="R3869" s="8"/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</row>
    <row r="3870" spans="1:31" ht="14.4">
      <c r="A3870" s="111"/>
      <c r="B3870" s="13"/>
      <c r="C3870" s="13"/>
      <c r="D3870" s="123"/>
      <c r="E3870" s="123"/>
      <c r="F3870" s="123"/>
      <c r="G3870" s="123"/>
      <c r="H3870" s="8"/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</row>
    <row r="3871" spans="1:31" ht="14.4">
      <c r="A3871" s="111"/>
      <c r="B3871" s="13"/>
      <c r="C3871" s="13"/>
      <c r="D3871" s="123"/>
      <c r="E3871" s="123"/>
      <c r="F3871" s="123"/>
      <c r="G3871" s="123"/>
      <c r="H3871" s="8"/>
      <c r="I3871" s="8"/>
      <c r="J3871" s="8"/>
      <c r="K3871" s="8"/>
      <c r="L3871" s="8"/>
      <c r="M3871" s="8"/>
      <c r="N3871" s="8"/>
      <c r="O3871" s="8"/>
      <c r="P3871" s="8"/>
      <c r="Q3871" s="8"/>
      <c r="R3871" s="8"/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</row>
    <row r="3872" spans="1:31" ht="14.4">
      <c r="A3872" s="111"/>
      <c r="B3872" s="13"/>
      <c r="C3872" s="13"/>
      <c r="D3872" s="123"/>
      <c r="E3872" s="123"/>
      <c r="F3872" s="123"/>
      <c r="G3872" s="123"/>
      <c r="H3872" s="8"/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</row>
    <row r="3873" spans="1:31" ht="14.4">
      <c r="A3873" s="111"/>
      <c r="B3873" s="13"/>
      <c r="C3873" s="13"/>
      <c r="D3873" s="123"/>
      <c r="E3873" s="123"/>
      <c r="F3873" s="123"/>
      <c r="G3873" s="123"/>
      <c r="H3873" s="8"/>
      <c r="I3873" s="8"/>
      <c r="J3873" s="8"/>
      <c r="K3873" s="8"/>
      <c r="L3873" s="8"/>
      <c r="M3873" s="8"/>
      <c r="N3873" s="8"/>
      <c r="O3873" s="8"/>
      <c r="P3873" s="8"/>
      <c r="Q3873" s="8"/>
      <c r="R3873" s="8"/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</row>
    <row r="3874" spans="1:31" ht="14.4">
      <c r="A3874" s="111"/>
      <c r="B3874" s="13"/>
      <c r="C3874" s="13"/>
      <c r="D3874" s="123"/>
      <c r="E3874" s="123"/>
      <c r="F3874" s="123"/>
      <c r="G3874" s="123"/>
      <c r="H3874" s="8"/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</row>
    <row r="3875" spans="1:31" ht="14.4">
      <c r="A3875" s="111"/>
      <c r="B3875" s="13"/>
      <c r="C3875" s="13"/>
      <c r="D3875" s="123"/>
      <c r="E3875" s="123"/>
      <c r="F3875" s="123"/>
      <c r="G3875" s="123"/>
      <c r="H3875" s="8"/>
      <c r="I3875" s="8"/>
      <c r="J3875" s="8"/>
      <c r="K3875" s="8"/>
      <c r="L3875" s="8"/>
      <c r="M3875" s="8"/>
      <c r="N3875" s="8"/>
      <c r="O3875" s="8"/>
      <c r="P3875" s="8"/>
      <c r="Q3875" s="8"/>
      <c r="R3875" s="8"/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</row>
    <row r="3876" spans="1:31" ht="14.4">
      <c r="A3876" s="111"/>
      <c r="B3876" s="13"/>
      <c r="C3876" s="13"/>
      <c r="D3876" s="123"/>
      <c r="E3876" s="123"/>
      <c r="F3876" s="123"/>
      <c r="G3876" s="123"/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</row>
    <row r="3877" spans="1:31" ht="14.4">
      <c r="A3877" s="111"/>
      <c r="B3877" s="13"/>
      <c r="C3877" s="13"/>
      <c r="D3877" s="123"/>
      <c r="E3877" s="123"/>
      <c r="F3877" s="123"/>
      <c r="G3877" s="123"/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8"/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</row>
    <row r="3878" spans="1:31" ht="14.4">
      <c r="A3878" s="111"/>
      <c r="B3878" s="13"/>
      <c r="C3878" s="13"/>
      <c r="D3878" s="123"/>
      <c r="E3878" s="123"/>
      <c r="F3878" s="123"/>
      <c r="G3878" s="123"/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</row>
    <row r="3879" spans="1:31" ht="14.4">
      <c r="A3879" s="111"/>
      <c r="B3879" s="13"/>
      <c r="C3879" s="13"/>
      <c r="D3879" s="123"/>
      <c r="E3879" s="123"/>
      <c r="F3879" s="123"/>
      <c r="G3879" s="123"/>
      <c r="H3879" s="8"/>
      <c r="I3879" s="8"/>
      <c r="J3879" s="8"/>
      <c r="K3879" s="8"/>
      <c r="L3879" s="8"/>
      <c r="M3879" s="8"/>
      <c r="N3879" s="8"/>
      <c r="O3879" s="8"/>
      <c r="P3879" s="8"/>
      <c r="Q3879" s="8"/>
      <c r="R3879" s="8"/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</row>
    <row r="3880" spans="1:31" ht="14.4">
      <c r="A3880" s="111"/>
      <c r="B3880" s="13"/>
      <c r="C3880" s="13"/>
      <c r="D3880" s="123"/>
      <c r="E3880" s="123"/>
      <c r="F3880" s="123"/>
      <c r="G3880" s="123"/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</row>
    <row r="3881" spans="1:31" ht="14.4">
      <c r="A3881" s="111"/>
      <c r="B3881" s="13"/>
      <c r="C3881" s="13"/>
      <c r="D3881" s="123"/>
      <c r="E3881" s="123"/>
      <c r="F3881" s="123"/>
      <c r="G3881" s="123"/>
      <c r="H3881" s="8"/>
      <c r="I3881" s="8"/>
      <c r="J3881" s="8"/>
      <c r="K3881" s="8"/>
      <c r="L3881" s="8"/>
      <c r="M3881" s="8"/>
      <c r="N3881" s="8"/>
      <c r="O3881" s="8"/>
      <c r="P3881" s="8"/>
      <c r="Q3881" s="8"/>
      <c r="R3881" s="8"/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</row>
    <row r="3882" spans="1:31" ht="14.4">
      <c r="A3882" s="111"/>
      <c r="B3882" s="13"/>
      <c r="C3882" s="13"/>
      <c r="D3882" s="123"/>
      <c r="E3882" s="123"/>
      <c r="F3882" s="123"/>
      <c r="G3882" s="123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</row>
    <row r="3883" spans="1:31" ht="14.4">
      <c r="A3883" s="111"/>
      <c r="B3883" s="13"/>
      <c r="C3883" s="13"/>
      <c r="D3883" s="123"/>
      <c r="E3883" s="123"/>
      <c r="F3883" s="123"/>
      <c r="G3883" s="123"/>
      <c r="H3883" s="8"/>
      <c r="I3883" s="8"/>
      <c r="J3883" s="8"/>
      <c r="K3883" s="8"/>
      <c r="L3883" s="8"/>
      <c r="M3883" s="8"/>
      <c r="N3883" s="8"/>
      <c r="O3883" s="8"/>
      <c r="P3883" s="8"/>
      <c r="Q3883" s="8"/>
      <c r="R3883" s="8"/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</row>
    <row r="3884" spans="1:31" ht="14.4">
      <c r="A3884" s="111"/>
      <c r="B3884" s="13"/>
      <c r="C3884" s="13"/>
      <c r="D3884" s="123"/>
      <c r="E3884" s="123"/>
      <c r="F3884" s="123"/>
      <c r="G3884" s="123"/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</row>
    <row r="3885" spans="1:31" ht="14.4">
      <c r="A3885" s="111"/>
      <c r="B3885" s="13"/>
      <c r="C3885" s="13"/>
      <c r="D3885" s="123"/>
      <c r="E3885" s="123"/>
      <c r="F3885" s="123"/>
      <c r="G3885" s="123"/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</row>
    <row r="3886" spans="1:31" ht="14.4">
      <c r="A3886" s="111"/>
      <c r="B3886" s="13"/>
      <c r="C3886" s="13"/>
      <c r="D3886" s="123"/>
      <c r="E3886" s="123"/>
      <c r="F3886" s="123"/>
      <c r="G3886" s="123"/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</row>
    <row r="3887" spans="1:31" ht="14.4">
      <c r="A3887" s="111"/>
      <c r="B3887" s="13"/>
      <c r="C3887" s="13"/>
      <c r="D3887" s="123"/>
      <c r="E3887" s="123"/>
      <c r="F3887" s="123"/>
      <c r="G3887" s="123"/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</row>
    <row r="3888" spans="1:31" ht="14.4">
      <c r="A3888" s="111"/>
      <c r="B3888" s="13"/>
      <c r="C3888" s="13"/>
      <c r="D3888" s="123"/>
      <c r="E3888" s="123"/>
      <c r="F3888" s="123"/>
      <c r="G3888" s="123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</row>
    <row r="3889" spans="1:31" ht="14.4">
      <c r="A3889" s="111"/>
      <c r="B3889" s="13"/>
      <c r="C3889" s="13"/>
      <c r="D3889" s="123"/>
      <c r="E3889" s="123"/>
      <c r="F3889" s="123"/>
      <c r="G3889" s="123"/>
      <c r="H3889" s="8"/>
      <c r="I3889" s="8"/>
      <c r="J3889" s="8"/>
      <c r="K3889" s="8"/>
      <c r="L3889" s="8"/>
      <c r="M3889" s="8"/>
      <c r="N3889" s="8"/>
      <c r="O3889" s="8"/>
      <c r="P3889" s="8"/>
      <c r="Q3889" s="8"/>
      <c r="R3889" s="8"/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</row>
    <row r="3890" spans="1:31" ht="14.4">
      <c r="A3890" s="111"/>
      <c r="B3890" s="13"/>
      <c r="C3890" s="13"/>
      <c r="D3890" s="123"/>
      <c r="E3890" s="123"/>
      <c r="F3890" s="123"/>
      <c r="G3890" s="123"/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</row>
    <row r="3891" spans="1:31" ht="14.4">
      <c r="A3891" s="111"/>
      <c r="B3891" s="13"/>
      <c r="C3891" s="13"/>
      <c r="D3891" s="123"/>
      <c r="E3891" s="123"/>
      <c r="F3891" s="123"/>
      <c r="G3891" s="123"/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  <c r="AE3891" s="8"/>
    </row>
    <row r="3892" spans="1:31" ht="14.4">
      <c r="A3892" s="111"/>
      <c r="B3892" s="13"/>
      <c r="C3892" s="13"/>
      <c r="D3892" s="123"/>
      <c r="E3892" s="123"/>
      <c r="F3892" s="123"/>
      <c r="G3892" s="123"/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  <c r="AD3892" s="8"/>
      <c r="AE3892" s="8"/>
    </row>
    <row r="3893" spans="1:31" ht="14.4">
      <c r="A3893" s="111"/>
      <c r="B3893" s="13"/>
      <c r="C3893" s="13"/>
      <c r="D3893" s="123"/>
      <c r="E3893" s="123"/>
      <c r="F3893" s="123"/>
      <c r="G3893" s="123"/>
      <c r="H3893" s="8"/>
      <c r="I3893" s="8"/>
      <c r="J3893" s="8"/>
      <c r="K3893" s="8"/>
      <c r="L3893" s="8"/>
      <c r="M3893" s="8"/>
      <c r="N3893" s="8"/>
      <c r="O3893" s="8"/>
      <c r="P3893" s="8"/>
      <c r="Q3893" s="8"/>
      <c r="R3893" s="8"/>
      <c r="S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  <c r="AD3893" s="8"/>
      <c r="AE3893" s="8"/>
    </row>
    <row r="3894" spans="1:31" ht="14.4">
      <c r="A3894" s="111"/>
      <c r="B3894" s="13"/>
      <c r="C3894" s="13"/>
      <c r="D3894" s="123"/>
      <c r="E3894" s="123"/>
      <c r="F3894" s="123"/>
      <c r="G3894" s="123"/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  <c r="AD3894" s="8"/>
      <c r="AE3894" s="8"/>
    </row>
    <row r="3895" spans="1:31" ht="14.4">
      <c r="A3895" s="111"/>
      <c r="B3895" s="13"/>
      <c r="C3895" s="13"/>
      <c r="D3895" s="123"/>
      <c r="E3895" s="123"/>
      <c r="F3895" s="123"/>
      <c r="G3895" s="123"/>
      <c r="H3895" s="8"/>
      <c r="I3895" s="8"/>
      <c r="J3895" s="8"/>
      <c r="K3895" s="8"/>
      <c r="L3895" s="8"/>
      <c r="M3895" s="8"/>
      <c r="N3895" s="8"/>
      <c r="O3895" s="8"/>
      <c r="P3895" s="8"/>
      <c r="Q3895" s="8"/>
      <c r="R3895" s="8"/>
      <c r="S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  <c r="AD3895" s="8"/>
      <c r="AE3895" s="8"/>
    </row>
    <row r="3896" spans="1:31" ht="14.4">
      <c r="A3896" s="111"/>
      <c r="B3896" s="13"/>
      <c r="C3896" s="13"/>
      <c r="D3896" s="123"/>
      <c r="E3896" s="123"/>
      <c r="F3896" s="123"/>
      <c r="G3896" s="123"/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</row>
    <row r="3897" spans="1:31" ht="14.4">
      <c r="A3897" s="111"/>
      <c r="B3897" s="13"/>
      <c r="C3897" s="13"/>
      <c r="D3897" s="123"/>
      <c r="E3897" s="123"/>
      <c r="F3897" s="123"/>
      <c r="G3897" s="123"/>
      <c r="H3897" s="8"/>
      <c r="I3897" s="8"/>
      <c r="J3897" s="8"/>
      <c r="K3897" s="8"/>
      <c r="L3897" s="8"/>
      <c r="M3897" s="8"/>
      <c r="N3897" s="8"/>
      <c r="O3897" s="8"/>
      <c r="P3897" s="8"/>
      <c r="Q3897" s="8"/>
      <c r="R3897" s="8"/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  <c r="AD3897" s="8"/>
      <c r="AE3897" s="8"/>
    </row>
    <row r="3898" spans="1:31" ht="14.4">
      <c r="A3898" s="111"/>
      <c r="B3898" s="13"/>
      <c r="C3898" s="13"/>
      <c r="D3898" s="123"/>
      <c r="E3898" s="123"/>
      <c r="F3898" s="123"/>
      <c r="G3898" s="123"/>
      <c r="H3898" s="8"/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  <c r="AE3898" s="8"/>
    </row>
    <row r="3899" spans="1:31" ht="14.4">
      <c r="A3899" s="111"/>
      <c r="B3899" s="13"/>
      <c r="C3899" s="13"/>
      <c r="D3899" s="123"/>
      <c r="E3899" s="123"/>
      <c r="F3899" s="123"/>
      <c r="G3899" s="123"/>
      <c r="H3899" s="8"/>
      <c r="I3899" s="8"/>
      <c r="J3899" s="8"/>
      <c r="K3899" s="8"/>
      <c r="L3899" s="8"/>
      <c r="M3899" s="8"/>
      <c r="N3899" s="8"/>
      <c r="O3899" s="8"/>
      <c r="P3899" s="8"/>
      <c r="Q3899" s="8"/>
      <c r="R3899" s="8"/>
      <c r="S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  <c r="AD3899" s="8"/>
      <c r="AE3899" s="8"/>
    </row>
    <row r="3900" spans="1:31" ht="14.4">
      <c r="A3900" s="111"/>
      <c r="B3900" s="13"/>
      <c r="C3900" s="13"/>
      <c r="D3900" s="123"/>
      <c r="E3900" s="123"/>
      <c r="F3900" s="123"/>
      <c r="G3900" s="123"/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  <c r="AE3900" s="8"/>
    </row>
    <row r="3901" spans="1:31" ht="14.4">
      <c r="A3901" s="111"/>
      <c r="B3901" s="13"/>
      <c r="C3901" s="13"/>
      <c r="D3901" s="123"/>
      <c r="E3901" s="123"/>
      <c r="F3901" s="123"/>
      <c r="G3901" s="123"/>
      <c r="H3901" s="8"/>
      <c r="I3901" s="8"/>
      <c r="J3901" s="8"/>
      <c r="K3901" s="8"/>
      <c r="L3901" s="8"/>
      <c r="M3901" s="8"/>
      <c r="N3901" s="8"/>
      <c r="O3901" s="8"/>
      <c r="P3901" s="8"/>
      <c r="Q3901" s="8"/>
      <c r="R3901" s="8"/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  <c r="AE3901" s="8"/>
    </row>
    <row r="3902" spans="1:31" ht="14.4">
      <c r="A3902" s="111"/>
      <c r="B3902" s="13"/>
      <c r="C3902" s="13"/>
      <c r="D3902" s="123"/>
      <c r="E3902" s="123"/>
      <c r="F3902" s="123"/>
      <c r="G3902" s="123"/>
      <c r="H3902" s="8"/>
      <c r="I3902" s="8"/>
      <c r="J3902" s="8"/>
      <c r="K3902" s="8"/>
      <c r="L3902" s="8"/>
      <c r="M3902" s="8"/>
      <c r="N3902" s="8"/>
      <c r="O3902" s="8"/>
      <c r="P3902" s="8"/>
      <c r="Q3902" s="8"/>
      <c r="R3902" s="8"/>
      <c r="S3902" s="8"/>
      <c r="T3902" s="8"/>
      <c r="U3902" s="8"/>
      <c r="V3902" s="8"/>
      <c r="W3902" s="8"/>
      <c r="X3902" s="8"/>
      <c r="Y3902" s="8"/>
      <c r="Z3902" s="8"/>
      <c r="AA3902" s="8"/>
      <c r="AB3902" s="8"/>
      <c r="AC3902" s="8"/>
      <c r="AD3902" s="8"/>
      <c r="AE3902" s="8"/>
    </row>
    <row r="3903" spans="1:31" ht="14.4">
      <c r="A3903" s="111"/>
      <c r="B3903" s="13"/>
      <c r="C3903" s="13"/>
      <c r="D3903" s="123"/>
      <c r="E3903" s="123"/>
      <c r="F3903" s="123"/>
      <c r="G3903" s="123"/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  <c r="AD3903" s="8"/>
      <c r="AE3903" s="8"/>
    </row>
    <row r="3904" spans="1:31" ht="14.4">
      <c r="A3904" s="111"/>
      <c r="B3904" s="13"/>
      <c r="C3904" s="13"/>
      <c r="D3904" s="123"/>
      <c r="E3904" s="123"/>
      <c r="F3904" s="123"/>
      <c r="G3904" s="123"/>
      <c r="H3904" s="8"/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  <c r="AE3904" s="8"/>
    </row>
    <row r="3905" spans="1:31" ht="14.4">
      <c r="A3905" s="111"/>
      <c r="B3905" s="13"/>
      <c r="C3905" s="13"/>
      <c r="D3905" s="123"/>
      <c r="E3905" s="123"/>
      <c r="F3905" s="123"/>
      <c r="G3905" s="123"/>
      <c r="H3905" s="8"/>
      <c r="I3905" s="8"/>
      <c r="J3905" s="8"/>
      <c r="K3905" s="8"/>
      <c r="L3905" s="8"/>
      <c r="M3905" s="8"/>
      <c r="N3905" s="8"/>
      <c r="O3905" s="8"/>
      <c r="P3905" s="8"/>
      <c r="Q3905" s="8"/>
      <c r="R3905" s="8"/>
      <c r="S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  <c r="AD3905" s="8"/>
      <c r="AE3905" s="8"/>
    </row>
    <row r="3906" spans="1:31" ht="14.4">
      <c r="A3906" s="111"/>
      <c r="B3906" s="13"/>
      <c r="C3906" s="13"/>
      <c r="D3906" s="123"/>
      <c r="E3906" s="123"/>
      <c r="F3906" s="123"/>
      <c r="G3906" s="123"/>
      <c r="H3906" s="8"/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  <c r="AE3906" s="8"/>
    </row>
    <row r="3907" spans="1:31" ht="14.4">
      <c r="A3907" s="111"/>
      <c r="B3907" s="13"/>
      <c r="C3907" s="13"/>
      <c r="D3907" s="123"/>
      <c r="E3907" s="123"/>
      <c r="F3907" s="123"/>
      <c r="G3907" s="123"/>
      <c r="H3907" s="8"/>
      <c r="I3907" s="8"/>
      <c r="J3907" s="8"/>
      <c r="K3907" s="8"/>
      <c r="L3907" s="8"/>
      <c r="M3907" s="8"/>
      <c r="N3907" s="8"/>
      <c r="O3907" s="8"/>
      <c r="P3907" s="8"/>
      <c r="Q3907" s="8"/>
      <c r="R3907" s="8"/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  <c r="AD3907" s="8"/>
      <c r="AE3907" s="8"/>
    </row>
    <row r="3908" spans="1:31" ht="14.4">
      <c r="A3908" s="111"/>
      <c r="B3908" s="13"/>
      <c r="C3908" s="13"/>
      <c r="D3908" s="123"/>
      <c r="E3908" s="123"/>
      <c r="F3908" s="123"/>
      <c r="G3908" s="123"/>
      <c r="H3908" s="8"/>
      <c r="I3908" s="8"/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8"/>
      <c r="AD3908" s="8"/>
      <c r="AE3908" s="8"/>
    </row>
    <row r="3909" spans="1:31" ht="14.4">
      <c r="A3909" s="111"/>
      <c r="B3909" s="13"/>
      <c r="C3909" s="13"/>
      <c r="D3909" s="123"/>
      <c r="E3909" s="123"/>
      <c r="F3909" s="123"/>
      <c r="G3909" s="123"/>
      <c r="H3909" s="8"/>
      <c r="I3909" s="8"/>
      <c r="J3909" s="8"/>
      <c r="K3909" s="8"/>
      <c r="L3909" s="8"/>
      <c r="M3909" s="8"/>
      <c r="N3909" s="8"/>
      <c r="O3909" s="8"/>
      <c r="P3909" s="8"/>
      <c r="Q3909" s="8"/>
      <c r="R3909" s="8"/>
      <c r="S3909" s="8"/>
      <c r="T3909" s="8"/>
      <c r="U3909" s="8"/>
      <c r="V3909" s="8"/>
      <c r="W3909" s="8"/>
      <c r="X3909" s="8"/>
      <c r="Y3909" s="8"/>
      <c r="Z3909" s="8"/>
      <c r="AA3909" s="8"/>
      <c r="AB3909" s="8"/>
      <c r="AC3909" s="8"/>
      <c r="AD3909" s="8"/>
      <c r="AE3909" s="8"/>
    </row>
    <row r="3910" spans="1:31" ht="14.4">
      <c r="A3910" s="111"/>
      <c r="B3910" s="13"/>
      <c r="C3910" s="13"/>
      <c r="D3910" s="123"/>
      <c r="E3910" s="123"/>
      <c r="F3910" s="123"/>
      <c r="G3910" s="123"/>
      <c r="H3910" s="8"/>
      <c r="I3910" s="8"/>
      <c r="J3910" s="8"/>
      <c r="K3910" s="8"/>
      <c r="L3910" s="8"/>
      <c r="M3910" s="8"/>
      <c r="N3910" s="8"/>
      <c r="O3910" s="8"/>
      <c r="P3910" s="8"/>
      <c r="Q3910" s="8"/>
      <c r="R3910" s="8"/>
      <c r="S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8"/>
      <c r="AD3910" s="8"/>
      <c r="AE3910" s="8"/>
    </row>
    <row r="3911" spans="1:31" ht="14.4">
      <c r="A3911" s="111"/>
      <c r="B3911" s="13"/>
      <c r="C3911" s="13"/>
      <c r="D3911" s="123"/>
      <c r="E3911" s="123"/>
      <c r="F3911" s="123"/>
      <c r="G3911" s="123"/>
      <c r="H3911" s="8"/>
      <c r="I3911" s="8"/>
      <c r="J3911" s="8"/>
      <c r="K3911" s="8"/>
      <c r="L3911" s="8"/>
      <c r="M3911" s="8"/>
      <c r="N3911" s="8"/>
      <c r="O3911" s="8"/>
      <c r="P3911" s="8"/>
      <c r="Q3911" s="8"/>
      <c r="R3911" s="8"/>
      <c r="S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  <c r="AD3911" s="8"/>
      <c r="AE3911" s="8"/>
    </row>
    <row r="3912" spans="1:31" ht="14.4">
      <c r="A3912" s="111"/>
      <c r="B3912" s="13"/>
      <c r="C3912" s="13"/>
      <c r="D3912" s="123"/>
      <c r="E3912" s="123"/>
      <c r="F3912" s="123"/>
      <c r="G3912" s="123"/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  <c r="AD3912" s="8"/>
      <c r="AE3912" s="8"/>
    </row>
    <row r="3913" spans="1:31" ht="14.4">
      <c r="A3913" s="111"/>
      <c r="B3913" s="13"/>
      <c r="C3913" s="13"/>
      <c r="D3913" s="123"/>
      <c r="E3913" s="123"/>
      <c r="F3913" s="123"/>
      <c r="G3913" s="123"/>
      <c r="H3913" s="8"/>
      <c r="I3913" s="8"/>
      <c r="J3913" s="8"/>
      <c r="K3913" s="8"/>
      <c r="L3913" s="8"/>
      <c r="M3913" s="8"/>
      <c r="N3913" s="8"/>
      <c r="O3913" s="8"/>
      <c r="P3913" s="8"/>
      <c r="Q3913" s="8"/>
      <c r="R3913" s="8"/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</row>
    <row r="3914" spans="1:31" ht="14.4">
      <c r="A3914" s="111"/>
      <c r="B3914" s="13"/>
      <c r="C3914" s="13"/>
      <c r="D3914" s="123"/>
      <c r="E3914" s="123"/>
      <c r="F3914" s="123"/>
      <c r="G3914" s="123"/>
      <c r="H3914" s="8"/>
      <c r="I3914" s="8"/>
      <c r="J3914" s="8"/>
      <c r="K3914" s="8"/>
      <c r="L3914" s="8"/>
      <c r="M3914" s="8"/>
      <c r="N3914" s="8"/>
      <c r="O3914" s="8"/>
      <c r="P3914" s="8"/>
      <c r="Q3914" s="8"/>
      <c r="R3914" s="8"/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  <c r="AD3914" s="8"/>
      <c r="AE3914" s="8"/>
    </row>
    <row r="3915" spans="1:31" ht="14.4">
      <c r="A3915" s="111"/>
      <c r="B3915" s="13"/>
      <c r="C3915" s="13"/>
      <c r="D3915" s="123"/>
      <c r="E3915" s="123"/>
      <c r="F3915" s="123"/>
      <c r="G3915" s="123"/>
      <c r="H3915" s="8"/>
      <c r="I3915" s="8"/>
      <c r="J3915" s="8"/>
      <c r="K3915" s="8"/>
      <c r="L3915" s="8"/>
      <c r="M3915" s="8"/>
      <c r="N3915" s="8"/>
      <c r="O3915" s="8"/>
      <c r="P3915" s="8"/>
      <c r="Q3915" s="8"/>
      <c r="R3915" s="8"/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  <c r="AE3915" s="8"/>
    </row>
    <row r="3916" spans="1:31" ht="14.4">
      <c r="A3916" s="111"/>
      <c r="B3916" s="13"/>
      <c r="C3916" s="13"/>
      <c r="D3916" s="123"/>
      <c r="E3916" s="123"/>
      <c r="F3916" s="123"/>
      <c r="G3916" s="123"/>
      <c r="H3916" s="8"/>
      <c r="I3916" s="8"/>
      <c r="J3916" s="8"/>
      <c r="K3916" s="8"/>
      <c r="L3916" s="8"/>
      <c r="M3916" s="8"/>
      <c r="N3916" s="8"/>
      <c r="O3916" s="8"/>
      <c r="P3916" s="8"/>
      <c r="Q3916" s="8"/>
      <c r="R3916" s="8"/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  <c r="AD3916" s="8"/>
      <c r="AE3916" s="8"/>
    </row>
    <row r="3917" spans="1:31" ht="14.4">
      <c r="A3917" s="111"/>
      <c r="B3917" s="13"/>
      <c r="C3917" s="13"/>
      <c r="D3917" s="123"/>
      <c r="E3917" s="123"/>
      <c r="F3917" s="123"/>
      <c r="G3917" s="123"/>
      <c r="H3917" s="8"/>
      <c r="I3917" s="8"/>
      <c r="J3917" s="8"/>
      <c r="K3917" s="8"/>
      <c r="L3917" s="8"/>
      <c r="M3917" s="8"/>
      <c r="N3917" s="8"/>
      <c r="O3917" s="8"/>
      <c r="P3917" s="8"/>
      <c r="Q3917" s="8"/>
      <c r="R3917" s="8"/>
      <c r="S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  <c r="AD3917" s="8"/>
      <c r="AE3917" s="8"/>
    </row>
    <row r="3918" spans="1:31" ht="14.4">
      <c r="A3918" s="111"/>
      <c r="B3918" s="13"/>
      <c r="C3918" s="13"/>
      <c r="D3918" s="123"/>
      <c r="E3918" s="123"/>
      <c r="F3918" s="123"/>
      <c r="G3918" s="123"/>
      <c r="H3918" s="8"/>
      <c r="I3918" s="8"/>
      <c r="J3918" s="8"/>
      <c r="K3918" s="8"/>
      <c r="L3918" s="8"/>
      <c r="M3918" s="8"/>
      <c r="N3918" s="8"/>
      <c r="O3918" s="8"/>
      <c r="P3918" s="8"/>
      <c r="Q3918" s="8"/>
      <c r="R3918" s="8"/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  <c r="AD3918" s="8"/>
      <c r="AE3918" s="8"/>
    </row>
    <row r="3919" spans="1:31" ht="14.4">
      <c r="A3919" s="111"/>
      <c r="B3919" s="13"/>
      <c r="C3919" s="13"/>
      <c r="D3919" s="123"/>
      <c r="E3919" s="123"/>
      <c r="F3919" s="123"/>
      <c r="G3919" s="123"/>
      <c r="H3919" s="8"/>
      <c r="I3919" s="8"/>
      <c r="J3919" s="8"/>
      <c r="K3919" s="8"/>
      <c r="L3919" s="8"/>
      <c r="M3919" s="8"/>
      <c r="N3919" s="8"/>
      <c r="O3919" s="8"/>
      <c r="P3919" s="8"/>
      <c r="Q3919" s="8"/>
      <c r="R3919" s="8"/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  <c r="AE3919" s="8"/>
    </row>
    <row r="3920" spans="1:31" ht="14.4">
      <c r="A3920" s="111"/>
      <c r="B3920" s="13"/>
      <c r="C3920" s="13"/>
      <c r="D3920" s="123"/>
      <c r="E3920" s="123"/>
      <c r="F3920" s="123"/>
      <c r="G3920" s="123"/>
      <c r="H3920" s="8"/>
      <c r="I3920" s="8"/>
      <c r="J3920" s="8"/>
      <c r="K3920" s="8"/>
      <c r="L3920" s="8"/>
      <c r="M3920" s="8"/>
      <c r="N3920" s="8"/>
      <c r="O3920" s="8"/>
      <c r="P3920" s="8"/>
      <c r="Q3920" s="8"/>
      <c r="R3920" s="8"/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  <c r="AE3920" s="8"/>
    </row>
    <row r="3921" spans="1:31" ht="14.4">
      <c r="A3921" s="111"/>
      <c r="B3921" s="13"/>
      <c r="C3921" s="13"/>
      <c r="D3921" s="123"/>
      <c r="E3921" s="123"/>
      <c r="F3921" s="123"/>
      <c r="G3921" s="123"/>
      <c r="H3921" s="8"/>
      <c r="I3921" s="8"/>
      <c r="J3921" s="8"/>
      <c r="K3921" s="8"/>
      <c r="L3921" s="8"/>
      <c r="M3921" s="8"/>
      <c r="N3921" s="8"/>
      <c r="O3921" s="8"/>
      <c r="P3921" s="8"/>
      <c r="Q3921" s="8"/>
      <c r="R3921" s="8"/>
      <c r="S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  <c r="AD3921" s="8"/>
      <c r="AE3921" s="8"/>
    </row>
    <row r="3922" spans="1:31" ht="14.4">
      <c r="A3922" s="111"/>
      <c r="B3922" s="13"/>
      <c r="C3922" s="13"/>
      <c r="D3922" s="123"/>
      <c r="E3922" s="123"/>
      <c r="F3922" s="123"/>
      <c r="G3922" s="123"/>
      <c r="H3922" s="8"/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  <c r="AE3922" s="8"/>
    </row>
    <row r="3923" spans="1:31" ht="14.4">
      <c r="A3923" s="111"/>
      <c r="B3923" s="13"/>
      <c r="C3923" s="13"/>
      <c r="D3923" s="123"/>
      <c r="E3923" s="123"/>
      <c r="F3923" s="123"/>
      <c r="G3923" s="123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  <c r="AD3923" s="8"/>
      <c r="AE3923" s="8"/>
    </row>
    <row r="3924" spans="1:31" ht="14.4">
      <c r="A3924" s="111"/>
      <c r="B3924" s="13"/>
      <c r="C3924" s="13"/>
      <c r="D3924" s="123"/>
      <c r="E3924" s="123"/>
      <c r="F3924" s="123"/>
      <c r="G3924" s="123"/>
      <c r="H3924" s="8"/>
      <c r="I3924" s="8"/>
      <c r="J3924" s="8"/>
      <c r="K3924" s="8"/>
      <c r="L3924" s="8"/>
      <c r="M3924" s="8"/>
      <c r="N3924" s="8"/>
      <c r="O3924" s="8"/>
      <c r="P3924" s="8"/>
      <c r="Q3924" s="8"/>
      <c r="R3924" s="8"/>
      <c r="S3924" s="8"/>
      <c r="T3924" s="8"/>
      <c r="U3924" s="8"/>
      <c r="V3924" s="8"/>
      <c r="W3924" s="8"/>
      <c r="X3924" s="8"/>
      <c r="Y3924" s="8"/>
      <c r="Z3924" s="8"/>
      <c r="AA3924" s="8"/>
      <c r="AB3924" s="8"/>
      <c r="AC3924" s="8"/>
      <c r="AD3924" s="8"/>
      <c r="AE3924" s="8"/>
    </row>
    <row r="3925" spans="1:31" ht="14.4">
      <c r="A3925" s="111"/>
      <c r="B3925" s="13"/>
      <c r="C3925" s="13"/>
      <c r="D3925" s="123"/>
      <c r="E3925" s="123"/>
      <c r="F3925" s="123"/>
      <c r="G3925" s="123"/>
      <c r="H3925" s="8"/>
      <c r="I3925" s="8"/>
      <c r="J3925" s="8"/>
      <c r="K3925" s="8"/>
      <c r="L3925" s="8"/>
      <c r="M3925" s="8"/>
      <c r="N3925" s="8"/>
      <c r="O3925" s="8"/>
      <c r="P3925" s="8"/>
      <c r="Q3925" s="8"/>
      <c r="R3925" s="8"/>
      <c r="S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  <c r="AD3925" s="8"/>
      <c r="AE3925" s="8"/>
    </row>
    <row r="3926" spans="1:31" ht="14.4">
      <c r="A3926" s="111"/>
      <c r="B3926" s="13"/>
      <c r="C3926" s="13"/>
      <c r="D3926" s="123"/>
      <c r="E3926" s="123"/>
      <c r="F3926" s="123"/>
      <c r="G3926" s="123"/>
      <c r="H3926" s="8"/>
      <c r="I3926" s="8"/>
      <c r="J3926" s="8"/>
      <c r="K3926" s="8"/>
      <c r="L3926" s="8"/>
      <c r="M3926" s="8"/>
      <c r="N3926" s="8"/>
      <c r="O3926" s="8"/>
      <c r="P3926" s="8"/>
      <c r="Q3926" s="8"/>
      <c r="R3926" s="8"/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  <c r="AD3926" s="8"/>
      <c r="AE3926" s="8"/>
    </row>
    <row r="3927" spans="1:31" ht="14.4">
      <c r="A3927" s="111"/>
      <c r="B3927" s="13"/>
      <c r="C3927" s="13"/>
      <c r="D3927" s="123"/>
      <c r="E3927" s="123"/>
      <c r="F3927" s="123"/>
      <c r="G3927" s="123"/>
      <c r="H3927" s="8"/>
      <c r="I3927" s="8"/>
      <c r="J3927" s="8"/>
      <c r="K3927" s="8"/>
      <c r="L3927" s="8"/>
      <c r="M3927" s="8"/>
      <c r="N3927" s="8"/>
      <c r="O3927" s="8"/>
      <c r="P3927" s="8"/>
      <c r="Q3927" s="8"/>
      <c r="R3927" s="8"/>
      <c r="S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  <c r="AD3927" s="8"/>
      <c r="AE3927" s="8"/>
    </row>
    <row r="3928" spans="1:31" ht="14.4">
      <c r="A3928" s="111"/>
      <c r="B3928" s="13"/>
      <c r="C3928" s="13"/>
      <c r="D3928" s="123"/>
      <c r="E3928" s="123"/>
      <c r="F3928" s="123"/>
      <c r="G3928" s="123"/>
      <c r="H3928" s="8"/>
      <c r="I3928" s="8"/>
      <c r="J3928" s="8"/>
      <c r="K3928" s="8"/>
      <c r="L3928" s="8"/>
      <c r="M3928" s="8"/>
      <c r="N3928" s="8"/>
      <c r="O3928" s="8"/>
      <c r="P3928" s="8"/>
      <c r="Q3928" s="8"/>
      <c r="R3928" s="8"/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  <c r="AD3928" s="8"/>
      <c r="AE3928" s="8"/>
    </row>
    <row r="3929" spans="1:31" ht="14.4">
      <c r="A3929" s="111"/>
      <c r="B3929" s="13"/>
      <c r="C3929" s="13"/>
      <c r="D3929" s="123"/>
      <c r="E3929" s="123"/>
      <c r="F3929" s="123"/>
      <c r="G3929" s="123"/>
      <c r="H3929" s="8"/>
      <c r="I3929" s="8"/>
      <c r="J3929" s="8"/>
      <c r="K3929" s="8"/>
      <c r="L3929" s="8"/>
      <c r="M3929" s="8"/>
      <c r="N3929" s="8"/>
      <c r="O3929" s="8"/>
      <c r="P3929" s="8"/>
      <c r="Q3929" s="8"/>
      <c r="R3929" s="8"/>
      <c r="S3929" s="8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  <c r="AD3929" s="8"/>
      <c r="AE3929" s="8"/>
    </row>
    <row r="3930" spans="1:31" ht="14.4">
      <c r="A3930" s="111"/>
      <c r="B3930" s="13"/>
      <c r="C3930" s="13"/>
      <c r="D3930" s="123"/>
      <c r="E3930" s="123"/>
      <c r="F3930" s="123"/>
      <c r="G3930" s="123"/>
      <c r="H3930" s="8"/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  <c r="AD3930" s="8"/>
      <c r="AE3930" s="8"/>
    </row>
    <row r="3931" spans="1:31" ht="14.4">
      <c r="A3931" s="111"/>
      <c r="B3931" s="13"/>
      <c r="C3931" s="13"/>
      <c r="D3931" s="123"/>
      <c r="E3931" s="123"/>
      <c r="F3931" s="123"/>
      <c r="G3931" s="123"/>
      <c r="H3931" s="8"/>
      <c r="I3931" s="8"/>
      <c r="J3931" s="8"/>
      <c r="K3931" s="8"/>
      <c r="L3931" s="8"/>
      <c r="M3931" s="8"/>
      <c r="N3931" s="8"/>
      <c r="O3931" s="8"/>
      <c r="P3931" s="8"/>
      <c r="Q3931" s="8"/>
      <c r="R3931" s="8"/>
      <c r="S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  <c r="AD3931" s="8"/>
      <c r="AE3931" s="8"/>
    </row>
    <row r="3932" spans="1:31" ht="14.4">
      <c r="A3932" s="111"/>
      <c r="B3932" s="13"/>
      <c r="C3932" s="13"/>
      <c r="D3932" s="123"/>
      <c r="E3932" s="123"/>
      <c r="F3932" s="123"/>
      <c r="G3932" s="123"/>
      <c r="H3932" s="8"/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  <c r="AE3932" s="8"/>
    </row>
    <row r="3933" spans="1:31" ht="14.4">
      <c r="A3933" s="111"/>
      <c r="B3933" s="13"/>
      <c r="C3933" s="13"/>
      <c r="D3933" s="123"/>
      <c r="E3933" s="123"/>
      <c r="F3933" s="123"/>
      <c r="G3933" s="123"/>
      <c r="H3933" s="8"/>
      <c r="I3933" s="8"/>
      <c r="J3933" s="8"/>
      <c r="K3933" s="8"/>
      <c r="L3933" s="8"/>
      <c r="M3933" s="8"/>
      <c r="N3933" s="8"/>
      <c r="O3933" s="8"/>
      <c r="P3933" s="8"/>
      <c r="Q3933" s="8"/>
      <c r="R3933" s="8"/>
      <c r="S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  <c r="AD3933" s="8"/>
      <c r="AE3933" s="8"/>
    </row>
    <row r="3934" spans="1:31" ht="14.4">
      <c r="A3934" s="111"/>
      <c r="B3934" s="13"/>
      <c r="C3934" s="13"/>
      <c r="D3934" s="123"/>
      <c r="E3934" s="123"/>
      <c r="F3934" s="123"/>
      <c r="G3934" s="123"/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8"/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  <c r="AD3934" s="8"/>
      <c r="AE3934" s="8"/>
    </row>
    <row r="3935" spans="1:31" ht="14.4">
      <c r="A3935" s="111"/>
      <c r="B3935" s="13"/>
      <c r="C3935" s="13"/>
      <c r="D3935" s="123"/>
      <c r="E3935" s="123"/>
      <c r="F3935" s="123"/>
      <c r="G3935" s="123"/>
      <c r="H3935" s="8"/>
      <c r="I3935" s="8"/>
      <c r="J3935" s="8"/>
      <c r="K3935" s="8"/>
      <c r="L3935" s="8"/>
      <c r="M3935" s="8"/>
      <c r="N3935" s="8"/>
      <c r="O3935" s="8"/>
      <c r="P3935" s="8"/>
      <c r="Q3935" s="8"/>
      <c r="R3935" s="8"/>
      <c r="S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  <c r="AD3935" s="8"/>
      <c r="AE3935" s="8"/>
    </row>
    <row r="3936" spans="1:31" ht="14.4">
      <c r="A3936" s="111"/>
      <c r="B3936" s="13"/>
      <c r="C3936" s="13"/>
      <c r="D3936" s="123"/>
      <c r="E3936" s="123"/>
      <c r="F3936" s="123"/>
      <c r="G3936" s="123"/>
      <c r="H3936" s="8"/>
      <c r="I3936" s="8"/>
      <c r="J3936" s="8"/>
      <c r="K3936" s="8"/>
      <c r="L3936" s="8"/>
      <c r="M3936" s="8"/>
      <c r="N3936" s="8"/>
      <c r="O3936" s="8"/>
      <c r="P3936" s="8"/>
      <c r="Q3936" s="8"/>
      <c r="R3936" s="8"/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  <c r="AD3936" s="8"/>
      <c r="AE3936" s="8"/>
    </row>
    <row r="3937" spans="1:31" ht="14.4">
      <c r="A3937" s="111"/>
      <c r="B3937" s="13"/>
      <c r="C3937" s="13"/>
      <c r="D3937" s="123"/>
      <c r="E3937" s="123"/>
      <c r="F3937" s="123"/>
      <c r="G3937" s="123"/>
      <c r="H3937" s="8"/>
      <c r="I3937" s="8"/>
      <c r="J3937" s="8"/>
      <c r="K3937" s="8"/>
      <c r="L3937" s="8"/>
      <c r="M3937" s="8"/>
      <c r="N3937" s="8"/>
      <c r="O3937" s="8"/>
      <c r="P3937" s="8"/>
      <c r="Q3937" s="8"/>
      <c r="R3937" s="8"/>
      <c r="S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  <c r="AD3937" s="8"/>
      <c r="AE3937" s="8"/>
    </row>
    <row r="3938" spans="1:31" ht="14.4">
      <c r="A3938" s="111"/>
      <c r="B3938" s="13"/>
      <c r="C3938" s="13"/>
      <c r="D3938" s="123"/>
      <c r="E3938" s="123"/>
      <c r="F3938" s="123"/>
      <c r="G3938" s="123"/>
      <c r="H3938" s="8"/>
      <c r="I3938" s="8"/>
      <c r="J3938" s="8"/>
      <c r="K3938" s="8"/>
      <c r="L3938" s="8"/>
      <c r="M3938" s="8"/>
      <c r="N3938" s="8"/>
      <c r="O3938" s="8"/>
      <c r="P3938" s="8"/>
      <c r="Q3938" s="8"/>
      <c r="R3938" s="8"/>
      <c r="S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  <c r="AD3938" s="8"/>
      <c r="AE3938" s="8"/>
    </row>
    <row r="3939" spans="1:31" ht="14.4">
      <c r="A3939" s="111"/>
      <c r="B3939" s="13"/>
      <c r="C3939" s="13"/>
      <c r="D3939" s="123"/>
      <c r="E3939" s="123"/>
      <c r="F3939" s="123"/>
      <c r="G3939" s="123"/>
      <c r="H3939" s="8"/>
      <c r="I3939" s="8"/>
      <c r="J3939" s="8"/>
      <c r="K3939" s="8"/>
      <c r="L3939" s="8"/>
      <c r="M3939" s="8"/>
      <c r="N3939" s="8"/>
      <c r="O3939" s="8"/>
      <c r="P3939" s="8"/>
      <c r="Q3939" s="8"/>
      <c r="R3939" s="8"/>
      <c r="S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  <c r="AD3939" s="8"/>
      <c r="AE3939" s="8"/>
    </row>
    <row r="3940" spans="1:31" ht="14.4">
      <c r="A3940" s="111"/>
      <c r="B3940" s="13"/>
      <c r="C3940" s="13"/>
      <c r="D3940" s="123"/>
      <c r="E3940" s="123"/>
      <c r="F3940" s="123"/>
      <c r="G3940" s="123"/>
      <c r="H3940" s="8"/>
      <c r="I3940" s="8"/>
      <c r="J3940" s="8"/>
      <c r="K3940" s="8"/>
      <c r="L3940" s="8"/>
      <c r="M3940" s="8"/>
      <c r="N3940" s="8"/>
      <c r="O3940" s="8"/>
      <c r="P3940" s="8"/>
      <c r="Q3940" s="8"/>
      <c r="R3940" s="8"/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  <c r="AD3940" s="8"/>
      <c r="AE3940" s="8"/>
    </row>
    <row r="3941" spans="1:31" ht="14.4">
      <c r="A3941" s="111"/>
      <c r="B3941" s="13"/>
      <c r="C3941" s="13"/>
      <c r="D3941" s="123"/>
      <c r="E3941" s="123"/>
      <c r="F3941" s="123"/>
      <c r="G3941" s="123"/>
      <c r="H3941" s="8"/>
      <c r="I3941" s="8"/>
      <c r="J3941" s="8"/>
      <c r="K3941" s="8"/>
      <c r="L3941" s="8"/>
      <c r="M3941" s="8"/>
      <c r="N3941" s="8"/>
      <c r="O3941" s="8"/>
      <c r="P3941" s="8"/>
      <c r="Q3941" s="8"/>
      <c r="R3941" s="8"/>
      <c r="S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  <c r="AD3941" s="8"/>
      <c r="AE3941" s="8"/>
    </row>
    <row r="3942" spans="1:31" ht="14.4">
      <c r="A3942" s="111"/>
      <c r="B3942" s="13"/>
      <c r="C3942" s="13"/>
      <c r="D3942" s="123"/>
      <c r="E3942" s="123"/>
      <c r="F3942" s="123"/>
      <c r="G3942" s="123"/>
      <c r="H3942" s="8"/>
      <c r="I3942" s="8"/>
      <c r="J3942" s="8"/>
      <c r="K3942" s="8"/>
      <c r="L3942" s="8"/>
      <c r="M3942" s="8"/>
      <c r="N3942" s="8"/>
      <c r="O3942" s="8"/>
      <c r="P3942" s="8"/>
      <c r="Q3942" s="8"/>
      <c r="R3942" s="8"/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  <c r="AD3942" s="8"/>
      <c r="AE3942" s="8"/>
    </row>
    <row r="3943" spans="1:31" ht="14.4">
      <c r="A3943" s="111"/>
      <c r="B3943" s="13"/>
      <c r="C3943" s="13"/>
      <c r="D3943" s="123"/>
      <c r="E3943" s="123"/>
      <c r="F3943" s="123"/>
      <c r="G3943" s="123"/>
      <c r="H3943" s="8"/>
      <c r="I3943" s="8"/>
      <c r="J3943" s="8"/>
      <c r="K3943" s="8"/>
      <c r="L3943" s="8"/>
      <c r="M3943" s="8"/>
      <c r="N3943" s="8"/>
      <c r="O3943" s="8"/>
      <c r="P3943" s="8"/>
      <c r="Q3943" s="8"/>
      <c r="R3943" s="8"/>
      <c r="S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  <c r="AD3943" s="8"/>
      <c r="AE3943" s="8"/>
    </row>
    <row r="3944" spans="1:31" ht="14.4">
      <c r="A3944" s="111"/>
      <c r="B3944" s="13"/>
      <c r="C3944" s="13"/>
      <c r="D3944" s="123"/>
      <c r="E3944" s="123"/>
      <c r="F3944" s="123"/>
      <c r="G3944" s="123"/>
      <c r="H3944" s="8"/>
      <c r="I3944" s="8"/>
      <c r="J3944" s="8"/>
      <c r="K3944" s="8"/>
      <c r="L3944" s="8"/>
      <c r="M3944" s="8"/>
      <c r="N3944" s="8"/>
      <c r="O3944" s="8"/>
      <c r="P3944" s="8"/>
      <c r="Q3944" s="8"/>
      <c r="R3944" s="8"/>
      <c r="S3944" s="8"/>
      <c r="T3944" s="8"/>
      <c r="U3944" s="8"/>
      <c r="V3944" s="8"/>
      <c r="W3944" s="8"/>
      <c r="X3944" s="8"/>
      <c r="Y3944" s="8"/>
      <c r="Z3944" s="8"/>
      <c r="AA3944" s="8"/>
      <c r="AB3944" s="8"/>
      <c r="AC3944" s="8"/>
      <c r="AD3944" s="8"/>
      <c r="AE3944" s="8"/>
    </row>
    <row r="3945" spans="1:31" ht="14.4">
      <c r="A3945" s="111"/>
      <c r="B3945" s="13"/>
      <c r="C3945" s="13"/>
      <c r="D3945" s="123"/>
      <c r="E3945" s="123"/>
      <c r="F3945" s="123"/>
      <c r="G3945" s="123"/>
      <c r="H3945" s="8"/>
      <c r="I3945" s="8"/>
      <c r="J3945" s="8"/>
      <c r="K3945" s="8"/>
      <c r="L3945" s="8"/>
      <c r="M3945" s="8"/>
      <c r="N3945" s="8"/>
      <c r="O3945" s="8"/>
      <c r="P3945" s="8"/>
      <c r="Q3945" s="8"/>
      <c r="R3945" s="8"/>
      <c r="S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  <c r="AD3945" s="8"/>
      <c r="AE3945" s="8"/>
    </row>
    <row r="3946" spans="1:31" ht="14.4">
      <c r="A3946" s="111"/>
      <c r="B3946" s="13"/>
      <c r="C3946" s="13"/>
      <c r="D3946" s="123"/>
      <c r="E3946" s="123"/>
      <c r="F3946" s="123"/>
      <c r="G3946" s="123"/>
      <c r="H3946" s="8"/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  <c r="AD3946" s="8"/>
      <c r="AE3946" s="8"/>
    </row>
    <row r="3947" spans="1:31" ht="14.4">
      <c r="A3947" s="111"/>
      <c r="B3947" s="13"/>
      <c r="C3947" s="13"/>
      <c r="D3947" s="123"/>
      <c r="E3947" s="123"/>
      <c r="F3947" s="123"/>
      <c r="G3947" s="123"/>
      <c r="H3947" s="8"/>
      <c r="I3947" s="8"/>
      <c r="J3947" s="8"/>
      <c r="K3947" s="8"/>
      <c r="L3947" s="8"/>
      <c r="M3947" s="8"/>
      <c r="N3947" s="8"/>
      <c r="O3947" s="8"/>
      <c r="P3947" s="8"/>
      <c r="Q3947" s="8"/>
      <c r="R3947" s="8"/>
      <c r="S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  <c r="AD3947" s="8"/>
      <c r="AE3947" s="8"/>
    </row>
    <row r="3948" spans="1:31" ht="14.4">
      <c r="A3948" s="111"/>
      <c r="B3948" s="13"/>
      <c r="C3948" s="13"/>
      <c r="D3948" s="123"/>
      <c r="E3948" s="123"/>
      <c r="F3948" s="123"/>
      <c r="G3948" s="123"/>
      <c r="H3948" s="8"/>
      <c r="I3948" s="8"/>
      <c r="J3948" s="8"/>
      <c r="K3948" s="8"/>
      <c r="L3948" s="8"/>
      <c r="M3948" s="8"/>
      <c r="N3948" s="8"/>
      <c r="O3948" s="8"/>
      <c r="P3948" s="8"/>
      <c r="Q3948" s="8"/>
      <c r="R3948" s="8"/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  <c r="AD3948" s="8"/>
      <c r="AE3948" s="8"/>
    </row>
    <row r="3949" spans="1:31" ht="14.4">
      <c r="A3949" s="111"/>
      <c r="B3949" s="13"/>
      <c r="C3949" s="13"/>
      <c r="D3949" s="123"/>
      <c r="E3949" s="123"/>
      <c r="F3949" s="123"/>
      <c r="G3949" s="123"/>
      <c r="H3949" s="8"/>
      <c r="I3949" s="8"/>
      <c r="J3949" s="8"/>
      <c r="K3949" s="8"/>
      <c r="L3949" s="8"/>
      <c r="M3949" s="8"/>
      <c r="N3949" s="8"/>
      <c r="O3949" s="8"/>
      <c r="P3949" s="8"/>
      <c r="Q3949" s="8"/>
      <c r="R3949" s="8"/>
      <c r="S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  <c r="AD3949" s="8"/>
      <c r="AE3949" s="8"/>
    </row>
    <row r="3950" spans="1:31" ht="14.4">
      <c r="A3950" s="111"/>
      <c r="B3950" s="13"/>
      <c r="C3950" s="13"/>
      <c r="D3950" s="123"/>
      <c r="E3950" s="123"/>
      <c r="F3950" s="123"/>
      <c r="G3950" s="123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  <c r="AD3950" s="8"/>
      <c r="AE3950" s="8"/>
    </row>
    <row r="3951" spans="1:31" ht="14.4">
      <c r="A3951" s="111"/>
      <c r="B3951" s="13"/>
      <c r="C3951" s="13"/>
      <c r="D3951" s="123"/>
      <c r="E3951" s="123"/>
      <c r="F3951" s="123"/>
      <c r="G3951" s="123"/>
      <c r="H3951" s="8"/>
      <c r="I3951" s="8"/>
      <c r="J3951" s="8"/>
      <c r="K3951" s="8"/>
      <c r="L3951" s="8"/>
      <c r="M3951" s="8"/>
      <c r="N3951" s="8"/>
      <c r="O3951" s="8"/>
      <c r="P3951" s="8"/>
      <c r="Q3951" s="8"/>
      <c r="R3951" s="8"/>
      <c r="S3951" s="8"/>
      <c r="T3951" s="8"/>
      <c r="U3951" s="8"/>
      <c r="V3951" s="8"/>
      <c r="W3951" s="8"/>
      <c r="X3951" s="8"/>
      <c r="Y3951" s="8"/>
      <c r="Z3951" s="8"/>
      <c r="AA3951" s="8"/>
      <c r="AB3951" s="8"/>
      <c r="AC3951" s="8"/>
      <c r="AD3951" s="8"/>
      <c r="AE3951" s="8"/>
    </row>
    <row r="3952" spans="1:31" ht="14.4">
      <c r="A3952" s="111"/>
      <c r="B3952" s="13"/>
      <c r="C3952" s="13"/>
      <c r="D3952" s="123"/>
      <c r="E3952" s="123"/>
      <c r="F3952" s="123"/>
      <c r="G3952" s="123"/>
      <c r="H3952" s="8"/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  <c r="AD3952" s="8"/>
      <c r="AE3952" s="8"/>
    </row>
    <row r="3953" spans="1:31" ht="14.4">
      <c r="A3953" s="111"/>
      <c r="B3953" s="13"/>
      <c r="C3953" s="13"/>
      <c r="D3953" s="123"/>
      <c r="E3953" s="123"/>
      <c r="F3953" s="123"/>
      <c r="G3953" s="123"/>
      <c r="H3953" s="8"/>
      <c r="I3953" s="8"/>
      <c r="J3953" s="8"/>
      <c r="K3953" s="8"/>
      <c r="L3953" s="8"/>
      <c r="M3953" s="8"/>
      <c r="N3953" s="8"/>
      <c r="O3953" s="8"/>
      <c r="P3953" s="8"/>
      <c r="Q3953" s="8"/>
      <c r="R3953" s="8"/>
      <c r="S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  <c r="AD3953" s="8"/>
      <c r="AE3953" s="8"/>
    </row>
    <row r="3954" spans="1:31" ht="14.4">
      <c r="A3954" s="111"/>
      <c r="B3954" s="13"/>
      <c r="C3954" s="13"/>
      <c r="D3954" s="123"/>
      <c r="E3954" s="123"/>
      <c r="F3954" s="123"/>
      <c r="G3954" s="123"/>
      <c r="H3954" s="8"/>
      <c r="I3954" s="8"/>
      <c r="J3954" s="8"/>
      <c r="K3954" s="8"/>
      <c r="L3954" s="8"/>
      <c r="M3954" s="8"/>
      <c r="N3954" s="8"/>
      <c r="O3954" s="8"/>
      <c r="P3954" s="8"/>
      <c r="Q3954" s="8"/>
      <c r="R3954" s="8"/>
      <c r="S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  <c r="AD3954" s="8"/>
      <c r="AE3954" s="8"/>
    </row>
    <row r="3955" spans="1:31" ht="14.4">
      <c r="A3955" s="111"/>
      <c r="B3955" s="13"/>
      <c r="C3955" s="13"/>
      <c r="D3955" s="123"/>
      <c r="E3955" s="123"/>
      <c r="F3955" s="123"/>
      <c r="G3955" s="123"/>
      <c r="H3955" s="8"/>
      <c r="I3955" s="8"/>
      <c r="J3955" s="8"/>
      <c r="K3955" s="8"/>
      <c r="L3955" s="8"/>
      <c r="M3955" s="8"/>
      <c r="N3955" s="8"/>
      <c r="O3955" s="8"/>
      <c r="P3955" s="8"/>
      <c r="Q3955" s="8"/>
      <c r="R3955" s="8"/>
      <c r="S3955" s="8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  <c r="AD3955" s="8"/>
      <c r="AE3955" s="8"/>
    </row>
    <row r="3956" spans="1:31" ht="14.4">
      <c r="A3956" s="111"/>
      <c r="B3956" s="13"/>
      <c r="C3956" s="13"/>
      <c r="D3956" s="123"/>
      <c r="E3956" s="123"/>
      <c r="F3956" s="123"/>
      <c r="G3956" s="123"/>
      <c r="H3956" s="8"/>
      <c r="I3956" s="8"/>
      <c r="J3956" s="8"/>
      <c r="K3956" s="8"/>
      <c r="L3956" s="8"/>
      <c r="M3956" s="8"/>
      <c r="N3956" s="8"/>
      <c r="O3956" s="8"/>
      <c r="P3956" s="8"/>
      <c r="Q3956" s="8"/>
      <c r="R3956" s="8"/>
      <c r="S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  <c r="AD3956" s="8"/>
      <c r="AE3956" s="8"/>
    </row>
    <row r="3957" spans="1:31" ht="14.4">
      <c r="A3957" s="111"/>
      <c r="B3957" s="13"/>
      <c r="C3957" s="13"/>
      <c r="D3957" s="123"/>
      <c r="E3957" s="123"/>
      <c r="F3957" s="123"/>
      <c r="G3957" s="123"/>
      <c r="H3957" s="8"/>
      <c r="I3957" s="8"/>
      <c r="J3957" s="8"/>
      <c r="K3957" s="8"/>
      <c r="L3957" s="8"/>
      <c r="M3957" s="8"/>
      <c r="N3957" s="8"/>
      <c r="O3957" s="8"/>
      <c r="P3957" s="8"/>
      <c r="Q3957" s="8"/>
      <c r="R3957" s="8"/>
      <c r="S3957" s="8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  <c r="AD3957" s="8"/>
      <c r="AE3957" s="8"/>
    </row>
    <row r="3958" spans="1:31" ht="14.4">
      <c r="A3958" s="111"/>
      <c r="B3958" s="13"/>
      <c r="C3958" s="13"/>
      <c r="D3958" s="123"/>
      <c r="E3958" s="123"/>
      <c r="F3958" s="123"/>
      <c r="G3958" s="123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  <c r="AD3958" s="8"/>
      <c r="AE3958" s="8"/>
    </row>
    <row r="3959" spans="1:31" ht="14.4">
      <c r="A3959" s="111"/>
      <c r="B3959" s="13"/>
      <c r="C3959" s="13"/>
      <c r="D3959" s="123"/>
      <c r="E3959" s="123"/>
      <c r="F3959" s="123"/>
      <c r="G3959" s="123"/>
      <c r="H3959" s="8"/>
      <c r="I3959" s="8"/>
      <c r="J3959" s="8"/>
      <c r="K3959" s="8"/>
      <c r="L3959" s="8"/>
      <c r="M3959" s="8"/>
      <c r="N3959" s="8"/>
      <c r="O3959" s="8"/>
      <c r="P3959" s="8"/>
      <c r="Q3959" s="8"/>
      <c r="R3959" s="8"/>
      <c r="S3959" s="8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  <c r="AD3959" s="8"/>
      <c r="AE3959" s="8"/>
    </row>
    <row r="3960" spans="1:31" ht="14.4">
      <c r="A3960" s="111"/>
      <c r="B3960" s="13"/>
      <c r="C3960" s="13"/>
      <c r="D3960" s="123"/>
      <c r="E3960" s="123"/>
      <c r="F3960" s="123"/>
      <c r="G3960" s="123"/>
      <c r="H3960" s="8"/>
      <c r="I3960" s="8"/>
      <c r="J3960" s="8"/>
      <c r="K3960" s="8"/>
      <c r="L3960" s="8"/>
      <c r="M3960" s="8"/>
      <c r="N3960" s="8"/>
      <c r="O3960" s="8"/>
      <c r="P3960" s="8"/>
      <c r="Q3960" s="8"/>
      <c r="R3960" s="8"/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  <c r="AD3960" s="8"/>
      <c r="AE3960" s="8"/>
    </row>
    <row r="3961" spans="1:31" ht="14.4">
      <c r="A3961" s="111"/>
      <c r="B3961" s="13"/>
      <c r="C3961" s="13"/>
      <c r="D3961" s="123"/>
      <c r="E3961" s="123"/>
      <c r="F3961" s="123"/>
      <c r="G3961" s="123"/>
      <c r="H3961" s="8"/>
      <c r="I3961" s="8"/>
      <c r="J3961" s="8"/>
      <c r="K3961" s="8"/>
      <c r="L3961" s="8"/>
      <c r="M3961" s="8"/>
      <c r="N3961" s="8"/>
      <c r="O3961" s="8"/>
      <c r="P3961" s="8"/>
      <c r="Q3961" s="8"/>
      <c r="R3961" s="8"/>
      <c r="S3961" s="8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  <c r="AD3961" s="8"/>
      <c r="AE3961" s="8"/>
    </row>
    <row r="3962" spans="1:31" ht="14.4">
      <c r="A3962" s="111"/>
      <c r="B3962" s="13"/>
      <c r="C3962" s="13"/>
      <c r="D3962" s="123"/>
      <c r="E3962" s="123"/>
      <c r="F3962" s="123"/>
      <c r="G3962" s="123"/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  <c r="AD3962" s="8"/>
      <c r="AE3962" s="8"/>
    </row>
    <row r="3963" spans="1:31" ht="14.4">
      <c r="A3963" s="111"/>
      <c r="B3963" s="13"/>
      <c r="C3963" s="13"/>
      <c r="D3963" s="123"/>
      <c r="E3963" s="123"/>
      <c r="F3963" s="123"/>
      <c r="G3963" s="123"/>
      <c r="H3963" s="8"/>
      <c r="I3963" s="8"/>
      <c r="J3963" s="8"/>
      <c r="K3963" s="8"/>
      <c r="L3963" s="8"/>
      <c r="M3963" s="8"/>
      <c r="N3963" s="8"/>
      <c r="O3963" s="8"/>
      <c r="P3963" s="8"/>
      <c r="Q3963" s="8"/>
      <c r="R3963" s="8"/>
      <c r="S3963" s="8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  <c r="AD3963" s="8"/>
      <c r="AE3963" s="8"/>
    </row>
    <row r="3964" spans="1:31" ht="14.4">
      <c r="A3964" s="111"/>
      <c r="B3964" s="13"/>
      <c r="C3964" s="13"/>
      <c r="D3964" s="123"/>
      <c r="E3964" s="123"/>
      <c r="F3964" s="123"/>
      <c r="G3964" s="123"/>
      <c r="H3964" s="8"/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  <c r="AD3964" s="8"/>
      <c r="AE3964" s="8"/>
    </row>
    <row r="3965" spans="1:31" ht="14.4">
      <c r="A3965" s="111"/>
      <c r="B3965" s="13"/>
      <c r="C3965" s="13"/>
      <c r="D3965" s="123"/>
      <c r="E3965" s="123"/>
      <c r="F3965" s="123"/>
      <c r="G3965" s="123"/>
      <c r="H3965" s="8"/>
      <c r="I3965" s="8"/>
      <c r="J3965" s="8"/>
      <c r="K3965" s="8"/>
      <c r="L3965" s="8"/>
      <c r="M3965" s="8"/>
      <c r="N3965" s="8"/>
      <c r="O3965" s="8"/>
      <c r="P3965" s="8"/>
      <c r="Q3965" s="8"/>
      <c r="R3965" s="8"/>
      <c r="S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  <c r="AD3965" s="8"/>
      <c r="AE3965" s="8"/>
    </row>
    <row r="3966" spans="1:31" ht="14.4">
      <c r="A3966" s="111"/>
      <c r="B3966" s="13"/>
      <c r="C3966" s="13"/>
      <c r="D3966" s="123"/>
      <c r="E3966" s="123"/>
      <c r="F3966" s="123"/>
      <c r="G3966" s="123"/>
      <c r="H3966" s="8"/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  <c r="AD3966" s="8"/>
      <c r="AE3966" s="8"/>
    </row>
    <row r="3967" spans="1:31" ht="14.4">
      <c r="A3967" s="111"/>
      <c r="B3967" s="13"/>
      <c r="C3967" s="13"/>
      <c r="D3967" s="123"/>
      <c r="E3967" s="123"/>
      <c r="F3967" s="123"/>
      <c r="G3967" s="123"/>
      <c r="H3967" s="8"/>
      <c r="I3967" s="8"/>
      <c r="J3967" s="8"/>
      <c r="K3967" s="8"/>
      <c r="L3967" s="8"/>
      <c r="M3967" s="8"/>
      <c r="N3967" s="8"/>
      <c r="O3967" s="8"/>
      <c r="P3967" s="8"/>
      <c r="Q3967" s="8"/>
      <c r="R3967" s="8"/>
      <c r="S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  <c r="AD3967" s="8"/>
      <c r="AE3967" s="8"/>
    </row>
    <row r="3968" spans="1:31" ht="14.4">
      <c r="A3968" s="111"/>
      <c r="B3968" s="13"/>
      <c r="C3968" s="13"/>
      <c r="D3968" s="123"/>
      <c r="E3968" s="123"/>
      <c r="F3968" s="123"/>
      <c r="G3968" s="123"/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  <c r="AD3968" s="8"/>
      <c r="AE3968" s="8"/>
    </row>
    <row r="3969" spans="1:31" ht="14.4">
      <c r="A3969" s="111"/>
      <c r="B3969" s="13"/>
      <c r="C3969" s="13"/>
      <c r="D3969" s="123"/>
      <c r="E3969" s="123"/>
      <c r="F3969" s="123"/>
      <c r="G3969" s="123"/>
      <c r="H3969" s="8"/>
      <c r="I3969" s="8"/>
      <c r="J3969" s="8"/>
      <c r="K3969" s="8"/>
      <c r="L3969" s="8"/>
      <c r="M3969" s="8"/>
      <c r="N3969" s="8"/>
      <c r="O3969" s="8"/>
      <c r="P3969" s="8"/>
      <c r="Q3969" s="8"/>
      <c r="R3969" s="8"/>
      <c r="S3969" s="8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  <c r="AD3969" s="8"/>
      <c r="AE3969" s="8"/>
    </row>
    <row r="3970" spans="1:31" ht="14.4">
      <c r="A3970" s="111"/>
      <c r="B3970" s="13"/>
      <c r="C3970" s="13"/>
      <c r="D3970" s="123"/>
      <c r="E3970" s="123"/>
      <c r="F3970" s="123"/>
      <c r="G3970" s="123"/>
      <c r="H3970" s="8"/>
      <c r="I3970" s="8"/>
      <c r="J3970" s="8"/>
      <c r="K3970" s="8"/>
      <c r="L3970" s="8"/>
      <c r="M3970" s="8"/>
      <c r="N3970" s="8"/>
      <c r="O3970" s="8"/>
      <c r="P3970" s="8"/>
      <c r="Q3970" s="8"/>
      <c r="R3970" s="8"/>
      <c r="S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  <c r="AD3970" s="8"/>
      <c r="AE3970" s="8"/>
    </row>
    <row r="3971" spans="1:31" ht="14.4">
      <c r="A3971" s="111"/>
      <c r="B3971" s="13"/>
      <c r="C3971" s="13"/>
      <c r="D3971" s="123"/>
      <c r="E3971" s="123"/>
      <c r="F3971" s="123"/>
      <c r="G3971" s="123"/>
      <c r="H3971" s="8"/>
      <c r="I3971" s="8"/>
      <c r="J3971" s="8"/>
      <c r="K3971" s="8"/>
      <c r="L3971" s="8"/>
      <c r="M3971" s="8"/>
      <c r="N3971" s="8"/>
      <c r="O3971" s="8"/>
      <c r="P3971" s="8"/>
      <c r="Q3971" s="8"/>
      <c r="R3971" s="8"/>
      <c r="S3971" s="8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  <c r="AD3971" s="8"/>
      <c r="AE3971" s="8"/>
    </row>
    <row r="3972" spans="1:31" ht="14.4">
      <c r="A3972" s="111"/>
      <c r="B3972" s="13"/>
      <c r="C3972" s="13"/>
      <c r="D3972" s="123"/>
      <c r="E3972" s="123"/>
      <c r="F3972" s="123"/>
      <c r="G3972" s="123"/>
      <c r="H3972" s="8"/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  <c r="AD3972" s="8"/>
      <c r="AE3972" s="8"/>
    </row>
    <row r="3973" spans="1:31" ht="14.4">
      <c r="A3973" s="111"/>
      <c r="B3973" s="13"/>
      <c r="C3973" s="13"/>
      <c r="D3973" s="123"/>
      <c r="E3973" s="123"/>
      <c r="F3973" s="123"/>
      <c r="G3973" s="123"/>
      <c r="H3973" s="8"/>
      <c r="I3973" s="8"/>
      <c r="J3973" s="8"/>
      <c r="K3973" s="8"/>
      <c r="L3973" s="8"/>
      <c r="M3973" s="8"/>
      <c r="N3973" s="8"/>
      <c r="O3973" s="8"/>
      <c r="P3973" s="8"/>
      <c r="Q3973" s="8"/>
      <c r="R3973" s="8"/>
      <c r="S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  <c r="AD3973" s="8"/>
      <c r="AE3973" s="8"/>
    </row>
    <row r="3974" spans="1:31" ht="14.4">
      <c r="A3974" s="111"/>
      <c r="B3974" s="13"/>
      <c r="C3974" s="13"/>
      <c r="D3974" s="123"/>
      <c r="E3974" s="123"/>
      <c r="F3974" s="123"/>
      <c r="G3974" s="123"/>
      <c r="H3974" s="8"/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  <c r="AD3974" s="8"/>
      <c r="AE3974" s="8"/>
    </row>
    <row r="3975" spans="1:31" ht="14.4">
      <c r="A3975" s="111"/>
      <c r="B3975" s="13"/>
      <c r="C3975" s="13"/>
      <c r="D3975" s="123"/>
      <c r="E3975" s="123"/>
      <c r="F3975" s="123"/>
      <c r="G3975" s="123"/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  <c r="AD3975" s="8"/>
      <c r="AE3975" s="8"/>
    </row>
    <row r="3976" spans="1:31" ht="14.4">
      <c r="A3976" s="111"/>
      <c r="B3976" s="13"/>
      <c r="C3976" s="13"/>
      <c r="D3976" s="123"/>
      <c r="E3976" s="123"/>
      <c r="F3976" s="123"/>
      <c r="G3976" s="123"/>
      <c r="H3976" s="8"/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  <c r="AD3976" s="8"/>
      <c r="AE3976" s="8"/>
    </row>
    <row r="3977" spans="1:31" ht="14.4">
      <c r="A3977" s="111"/>
      <c r="B3977" s="13"/>
      <c r="C3977" s="13"/>
      <c r="D3977" s="123"/>
      <c r="E3977" s="123"/>
      <c r="F3977" s="123"/>
      <c r="G3977" s="123"/>
      <c r="H3977" s="8"/>
      <c r="I3977" s="8"/>
      <c r="J3977" s="8"/>
      <c r="K3977" s="8"/>
      <c r="L3977" s="8"/>
      <c r="M3977" s="8"/>
      <c r="N3977" s="8"/>
      <c r="O3977" s="8"/>
      <c r="P3977" s="8"/>
      <c r="Q3977" s="8"/>
      <c r="R3977" s="8"/>
      <c r="S3977" s="8"/>
      <c r="T3977" s="8"/>
      <c r="U3977" s="8"/>
      <c r="V3977" s="8"/>
      <c r="W3977" s="8"/>
      <c r="X3977" s="8"/>
      <c r="Y3977" s="8"/>
      <c r="Z3977" s="8"/>
      <c r="AA3977" s="8"/>
      <c r="AB3977" s="8"/>
      <c r="AC3977" s="8"/>
      <c r="AD3977" s="8"/>
      <c r="AE3977" s="8"/>
    </row>
    <row r="3978" spans="1:31" ht="14.4">
      <c r="A3978" s="111"/>
      <c r="B3978" s="13"/>
      <c r="C3978" s="13"/>
      <c r="D3978" s="123"/>
      <c r="E3978" s="123"/>
      <c r="F3978" s="123"/>
      <c r="G3978" s="123"/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  <c r="AD3978" s="8"/>
      <c r="AE3978" s="8"/>
    </row>
    <row r="3979" spans="1:31" ht="14.4">
      <c r="A3979" s="111"/>
      <c r="B3979" s="13"/>
      <c r="C3979" s="13"/>
      <c r="D3979" s="123"/>
      <c r="E3979" s="123"/>
      <c r="F3979" s="123"/>
      <c r="G3979" s="123"/>
      <c r="H3979" s="8"/>
      <c r="I3979" s="8"/>
      <c r="J3979" s="8"/>
      <c r="K3979" s="8"/>
      <c r="L3979" s="8"/>
      <c r="M3979" s="8"/>
      <c r="N3979" s="8"/>
      <c r="O3979" s="8"/>
      <c r="P3979" s="8"/>
      <c r="Q3979" s="8"/>
      <c r="R3979" s="8"/>
      <c r="S3979" s="8"/>
      <c r="T3979" s="8"/>
      <c r="U3979" s="8"/>
      <c r="V3979" s="8"/>
      <c r="W3979" s="8"/>
      <c r="X3979" s="8"/>
      <c r="Y3979" s="8"/>
      <c r="Z3979" s="8"/>
      <c r="AA3979" s="8"/>
      <c r="AB3979" s="8"/>
      <c r="AC3979" s="8"/>
      <c r="AD3979" s="8"/>
      <c r="AE3979" s="8"/>
    </row>
    <row r="3980" spans="1:31" ht="14.4">
      <c r="A3980" s="111"/>
      <c r="B3980" s="13"/>
      <c r="C3980" s="13"/>
      <c r="D3980" s="123"/>
      <c r="E3980" s="123"/>
      <c r="F3980" s="123"/>
      <c r="G3980" s="123"/>
      <c r="H3980" s="8"/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  <c r="AD3980" s="8"/>
      <c r="AE3980" s="8"/>
    </row>
    <row r="3981" spans="1:31" ht="14.4">
      <c r="A3981" s="111"/>
      <c r="B3981" s="13"/>
      <c r="C3981" s="13"/>
      <c r="D3981" s="123"/>
      <c r="E3981" s="123"/>
      <c r="F3981" s="123"/>
      <c r="G3981" s="123"/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8"/>
      <c r="S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  <c r="AD3981" s="8"/>
      <c r="AE3981" s="8"/>
    </row>
    <row r="3982" spans="1:31" ht="14.4">
      <c r="A3982" s="111"/>
      <c r="B3982" s="13"/>
      <c r="C3982" s="13"/>
      <c r="D3982" s="123"/>
      <c r="E3982" s="123"/>
      <c r="F3982" s="123"/>
      <c r="G3982" s="123"/>
      <c r="H3982" s="8"/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  <c r="AD3982" s="8"/>
      <c r="AE3982" s="8"/>
    </row>
    <row r="3983" spans="1:31" ht="14.4">
      <c r="A3983" s="111"/>
      <c r="B3983" s="13"/>
      <c r="C3983" s="13"/>
      <c r="D3983" s="123"/>
      <c r="E3983" s="123"/>
      <c r="F3983" s="123"/>
      <c r="G3983" s="123"/>
      <c r="H3983" s="8"/>
      <c r="I3983" s="8"/>
      <c r="J3983" s="8"/>
      <c r="K3983" s="8"/>
      <c r="L3983" s="8"/>
      <c r="M3983" s="8"/>
      <c r="N3983" s="8"/>
      <c r="O3983" s="8"/>
      <c r="P3983" s="8"/>
      <c r="Q3983" s="8"/>
      <c r="R3983" s="8"/>
      <c r="S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  <c r="AD3983" s="8"/>
      <c r="AE3983" s="8"/>
    </row>
    <row r="3984" spans="1:31" ht="14.4">
      <c r="A3984" s="111"/>
      <c r="B3984" s="13"/>
      <c r="C3984" s="13"/>
      <c r="D3984" s="123"/>
      <c r="E3984" s="123"/>
      <c r="F3984" s="123"/>
      <c r="G3984" s="123"/>
      <c r="H3984" s="8"/>
      <c r="I3984" s="8"/>
      <c r="J3984" s="8"/>
      <c r="K3984" s="8"/>
      <c r="L3984" s="8"/>
      <c r="M3984" s="8"/>
      <c r="N3984" s="8"/>
      <c r="O3984" s="8"/>
      <c r="P3984" s="8"/>
      <c r="Q3984" s="8"/>
      <c r="R3984" s="8"/>
      <c r="S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  <c r="AD3984" s="8"/>
      <c r="AE3984" s="8"/>
    </row>
    <row r="3985" spans="1:31" ht="14.4">
      <c r="A3985" s="111"/>
      <c r="B3985" s="13"/>
      <c r="C3985" s="13"/>
      <c r="D3985" s="123"/>
      <c r="E3985" s="123"/>
      <c r="F3985" s="123"/>
      <c r="G3985" s="123"/>
      <c r="H3985" s="8"/>
      <c r="I3985" s="8"/>
      <c r="J3985" s="8"/>
      <c r="K3985" s="8"/>
      <c r="L3985" s="8"/>
      <c r="M3985" s="8"/>
      <c r="N3985" s="8"/>
      <c r="O3985" s="8"/>
      <c r="P3985" s="8"/>
      <c r="Q3985" s="8"/>
      <c r="R3985" s="8"/>
      <c r="S3985" s="8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  <c r="AD3985" s="8"/>
      <c r="AE3985" s="8"/>
    </row>
    <row r="3986" spans="1:31" ht="14.4">
      <c r="A3986" s="111"/>
      <c r="B3986" s="13"/>
      <c r="C3986" s="13"/>
      <c r="D3986" s="123"/>
      <c r="E3986" s="123"/>
      <c r="F3986" s="123"/>
      <c r="G3986" s="123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  <c r="AD3986" s="8"/>
      <c r="AE3986" s="8"/>
    </row>
    <row r="3987" spans="1:31" ht="14.4">
      <c r="A3987" s="111"/>
      <c r="B3987" s="13"/>
      <c r="C3987" s="13"/>
      <c r="D3987" s="123"/>
      <c r="E3987" s="123"/>
      <c r="F3987" s="123"/>
      <c r="G3987" s="123"/>
      <c r="H3987" s="8"/>
      <c r="I3987" s="8"/>
      <c r="J3987" s="8"/>
      <c r="K3987" s="8"/>
      <c r="L3987" s="8"/>
      <c r="M3987" s="8"/>
      <c r="N3987" s="8"/>
      <c r="O3987" s="8"/>
      <c r="P3987" s="8"/>
      <c r="Q3987" s="8"/>
      <c r="R3987" s="8"/>
      <c r="S3987" s="8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  <c r="AD3987" s="8"/>
      <c r="AE3987" s="8"/>
    </row>
    <row r="3988" spans="1:31" ht="14.4">
      <c r="A3988" s="111"/>
      <c r="B3988" s="13"/>
      <c r="C3988" s="13"/>
      <c r="D3988" s="123"/>
      <c r="E3988" s="123"/>
      <c r="F3988" s="123"/>
      <c r="G3988" s="123"/>
      <c r="H3988" s="8"/>
      <c r="I3988" s="8"/>
      <c r="J3988" s="8"/>
      <c r="K3988" s="8"/>
      <c r="L3988" s="8"/>
      <c r="M3988" s="8"/>
      <c r="N3988" s="8"/>
      <c r="O3988" s="8"/>
      <c r="P3988" s="8"/>
      <c r="Q3988" s="8"/>
      <c r="R3988" s="8"/>
      <c r="S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  <c r="AD3988" s="8"/>
      <c r="AE3988" s="8"/>
    </row>
    <row r="3989" spans="1:31" ht="14.4">
      <c r="A3989" s="111"/>
      <c r="B3989" s="13"/>
      <c r="C3989" s="13"/>
      <c r="D3989" s="123"/>
      <c r="E3989" s="123"/>
      <c r="F3989" s="123"/>
      <c r="G3989" s="123"/>
      <c r="H3989" s="8"/>
      <c r="I3989" s="8"/>
      <c r="J3989" s="8"/>
      <c r="K3989" s="8"/>
      <c r="L3989" s="8"/>
      <c r="M3989" s="8"/>
      <c r="N3989" s="8"/>
      <c r="O3989" s="8"/>
      <c r="P3989" s="8"/>
      <c r="Q3989" s="8"/>
      <c r="R3989" s="8"/>
      <c r="S3989" s="8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  <c r="AD3989" s="8"/>
      <c r="AE3989" s="8"/>
    </row>
    <row r="3990" spans="1:31" ht="14.4">
      <c r="A3990" s="111"/>
      <c r="B3990" s="13"/>
      <c r="C3990" s="13"/>
      <c r="D3990" s="123"/>
      <c r="E3990" s="123"/>
      <c r="F3990" s="123"/>
      <c r="G3990" s="123"/>
      <c r="H3990" s="8"/>
      <c r="I3990" s="8"/>
      <c r="J3990" s="8"/>
      <c r="K3990" s="8"/>
      <c r="L3990" s="8"/>
      <c r="M3990" s="8"/>
      <c r="N3990" s="8"/>
      <c r="O3990" s="8"/>
      <c r="P3990" s="8"/>
      <c r="Q3990" s="8"/>
      <c r="R3990" s="8"/>
      <c r="S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  <c r="AD3990" s="8"/>
      <c r="AE3990" s="8"/>
    </row>
    <row r="3991" spans="1:31" ht="14.4">
      <c r="A3991" s="111"/>
      <c r="B3991" s="13"/>
      <c r="C3991" s="13"/>
      <c r="D3991" s="123"/>
      <c r="E3991" s="123"/>
      <c r="F3991" s="123"/>
      <c r="G3991" s="123"/>
      <c r="H3991" s="8"/>
      <c r="I3991" s="8"/>
      <c r="J3991" s="8"/>
      <c r="K3991" s="8"/>
      <c r="L3991" s="8"/>
      <c r="M3991" s="8"/>
      <c r="N3991" s="8"/>
      <c r="O3991" s="8"/>
      <c r="P3991" s="8"/>
      <c r="Q3991" s="8"/>
      <c r="R3991" s="8"/>
      <c r="S3991" s="8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  <c r="AD3991" s="8"/>
      <c r="AE3991" s="8"/>
    </row>
    <row r="3992" spans="1:31" ht="14.4">
      <c r="A3992" s="111"/>
      <c r="B3992" s="13"/>
      <c r="C3992" s="13"/>
      <c r="D3992" s="123"/>
      <c r="E3992" s="123"/>
      <c r="F3992" s="123"/>
      <c r="G3992" s="123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  <c r="AD3992" s="8"/>
      <c r="AE3992" s="8"/>
    </row>
    <row r="3993" spans="1:31" ht="14.4">
      <c r="A3993" s="111"/>
      <c r="B3993" s="13"/>
      <c r="C3993" s="13"/>
      <c r="D3993" s="123"/>
      <c r="E3993" s="123"/>
      <c r="F3993" s="123"/>
      <c r="G3993" s="123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  <c r="AD3993" s="8"/>
      <c r="AE3993" s="8"/>
    </row>
    <row r="3994" spans="1:31" ht="14.4">
      <c r="A3994" s="111"/>
      <c r="B3994" s="13"/>
      <c r="C3994" s="13"/>
      <c r="D3994" s="123"/>
      <c r="E3994" s="123"/>
      <c r="F3994" s="123"/>
      <c r="G3994" s="123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  <c r="AD3994" s="8"/>
      <c r="AE3994" s="8"/>
    </row>
    <row r="3995" spans="1:31" ht="14.4">
      <c r="A3995" s="111"/>
      <c r="B3995" s="13"/>
      <c r="C3995" s="13"/>
      <c r="D3995" s="123"/>
      <c r="E3995" s="123"/>
      <c r="F3995" s="123"/>
      <c r="G3995" s="123"/>
      <c r="H3995" s="8"/>
      <c r="I3995" s="8"/>
      <c r="J3995" s="8"/>
      <c r="K3995" s="8"/>
      <c r="L3995" s="8"/>
      <c r="M3995" s="8"/>
      <c r="N3995" s="8"/>
      <c r="O3995" s="8"/>
      <c r="P3995" s="8"/>
      <c r="Q3995" s="8"/>
      <c r="R3995" s="8"/>
      <c r="S3995" s="8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  <c r="AD3995" s="8"/>
      <c r="AE3995" s="8"/>
    </row>
    <row r="3996" spans="1:31" ht="14.4">
      <c r="A3996" s="111"/>
      <c r="B3996" s="13"/>
      <c r="C3996" s="13"/>
      <c r="D3996" s="123"/>
      <c r="E3996" s="123"/>
      <c r="F3996" s="123"/>
      <c r="G3996" s="123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  <c r="AD3996" s="8"/>
      <c r="AE3996" s="8"/>
    </row>
    <row r="3997" spans="1:31" ht="14.4">
      <c r="A3997" s="111"/>
      <c r="B3997" s="13"/>
      <c r="C3997" s="13"/>
      <c r="D3997" s="123"/>
      <c r="E3997" s="123"/>
      <c r="F3997" s="123"/>
      <c r="G3997" s="123"/>
      <c r="H3997" s="8"/>
      <c r="I3997" s="8"/>
      <c r="J3997" s="8"/>
      <c r="K3997" s="8"/>
      <c r="L3997" s="8"/>
      <c r="M3997" s="8"/>
      <c r="N3997" s="8"/>
      <c r="O3997" s="8"/>
      <c r="P3997" s="8"/>
      <c r="Q3997" s="8"/>
      <c r="R3997" s="8"/>
      <c r="S3997" s="8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  <c r="AD3997" s="8"/>
      <c r="AE3997" s="8"/>
    </row>
    <row r="3998" spans="1:31" ht="14.4">
      <c r="A3998" s="111"/>
      <c r="B3998" s="13"/>
      <c r="C3998" s="13"/>
      <c r="D3998" s="123"/>
      <c r="E3998" s="123"/>
      <c r="F3998" s="123"/>
      <c r="G3998" s="123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8"/>
      <c r="S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  <c r="AD3998" s="8"/>
      <c r="AE3998" s="8"/>
    </row>
    <row r="3999" spans="1:31" ht="14.4">
      <c r="A3999" s="111"/>
      <c r="B3999" s="13"/>
      <c r="C3999" s="13"/>
      <c r="D3999" s="123"/>
      <c r="E3999" s="123"/>
      <c r="F3999" s="123"/>
      <c r="G3999" s="123"/>
      <c r="H3999" s="8"/>
      <c r="I3999" s="8"/>
      <c r="J3999" s="8"/>
      <c r="K3999" s="8"/>
      <c r="L3999" s="8"/>
      <c r="M3999" s="8"/>
      <c r="N3999" s="8"/>
      <c r="O3999" s="8"/>
      <c r="P3999" s="8"/>
      <c r="Q3999" s="8"/>
      <c r="R3999" s="8"/>
      <c r="S3999" s="8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  <c r="AD3999" s="8"/>
      <c r="AE3999" s="8"/>
    </row>
    <row r="4000" spans="1:31" ht="14.4">
      <c r="A4000" s="111"/>
      <c r="B4000" s="13"/>
      <c r="C4000" s="13"/>
      <c r="D4000" s="123"/>
      <c r="E4000" s="123"/>
      <c r="F4000" s="123"/>
      <c r="G4000" s="123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</row>
    <row r="4001" spans="1:31" ht="14.4">
      <c r="A4001" s="111"/>
      <c r="B4001" s="13"/>
      <c r="C4001" s="13"/>
      <c r="D4001" s="123"/>
      <c r="E4001" s="123"/>
      <c r="F4001" s="123"/>
      <c r="G4001" s="123"/>
      <c r="H4001" s="8"/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  <c r="AD4001" s="8"/>
      <c r="AE4001" s="8"/>
    </row>
    <row r="4002" spans="1:31" ht="14.4">
      <c r="A4002" s="111"/>
      <c r="B4002" s="13"/>
      <c r="C4002" s="13"/>
      <c r="D4002" s="123"/>
      <c r="E4002" s="123"/>
      <c r="F4002" s="123"/>
      <c r="G4002" s="123"/>
      <c r="H4002" s="8"/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  <c r="AD4002" s="8"/>
      <c r="AE4002" s="8"/>
    </row>
    <row r="4003" spans="1:31" ht="14.4">
      <c r="A4003" s="111"/>
      <c r="B4003" s="13"/>
      <c r="C4003" s="13"/>
      <c r="D4003" s="123"/>
      <c r="E4003" s="123"/>
      <c r="F4003" s="123"/>
      <c r="G4003" s="123"/>
      <c r="H4003" s="8"/>
      <c r="I4003" s="8"/>
      <c r="J4003" s="8"/>
      <c r="K4003" s="8"/>
      <c r="L4003" s="8"/>
      <c r="M4003" s="8"/>
      <c r="N4003" s="8"/>
      <c r="O4003" s="8"/>
      <c r="P4003" s="8"/>
      <c r="Q4003" s="8"/>
      <c r="R4003" s="8"/>
      <c r="S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  <c r="AD4003" s="8"/>
      <c r="AE4003" s="8"/>
    </row>
    <row r="4004" spans="1:31" ht="14.4">
      <c r="A4004" s="111"/>
      <c r="B4004" s="13"/>
      <c r="C4004" s="13"/>
      <c r="D4004" s="123"/>
      <c r="E4004" s="123"/>
      <c r="F4004" s="123"/>
      <c r="G4004" s="123"/>
      <c r="H4004" s="8"/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  <c r="AD4004" s="8"/>
      <c r="AE4004" s="8"/>
    </row>
    <row r="4005" spans="1:31" ht="14.4">
      <c r="A4005" s="111"/>
      <c r="B4005" s="13"/>
      <c r="C4005" s="13"/>
      <c r="D4005" s="123"/>
      <c r="E4005" s="123"/>
      <c r="F4005" s="123"/>
      <c r="G4005" s="123"/>
      <c r="H4005" s="8"/>
      <c r="I4005" s="8"/>
      <c r="J4005" s="8"/>
      <c r="K4005" s="8"/>
      <c r="L4005" s="8"/>
      <c r="M4005" s="8"/>
      <c r="N4005" s="8"/>
      <c r="O4005" s="8"/>
      <c r="P4005" s="8"/>
      <c r="Q4005" s="8"/>
      <c r="R4005" s="8"/>
      <c r="S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  <c r="AD4005" s="8"/>
      <c r="AE4005" s="8"/>
    </row>
    <row r="4006" spans="1:31" ht="14.4">
      <c r="A4006" s="111"/>
      <c r="B4006" s="13"/>
      <c r="C4006" s="13"/>
      <c r="D4006" s="123"/>
      <c r="E4006" s="123"/>
      <c r="F4006" s="123"/>
      <c r="G4006" s="123"/>
      <c r="H4006" s="8"/>
      <c r="I4006" s="8"/>
      <c r="J4006" s="8"/>
      <c r="K4006" s="8"/>
      <c r="L4006" s="8"/>
      <c r="M4006" s="8"/>
      <c r="N4006" s="8"/>
      <c r="O4006" s="8"/>
      <c r="P4006" s="8"/>
      <c r="Q4006" s="8"/>
      <c r="R4006" s="8"/>
      <c r="S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  <c r="AD4006" s="8"/>
      <c r="AE4006" s="8"/>
    </row>
    <row r="4007" spans="1:31" ht="14.4">
      <c r="A4007" s="111"/>
      <c r="B4007" s="13"/>
      <c r="C4007" s="13"/>
      <c r="D4007" s="123"/>
      <c r="E4007" s="123"/>
      <c r="F4007" s="123"/>
      <c r="G4007" s="123"/>
      <c r="H4007" s="8"/>
      <c r="I4007" s="8"/>
      <c r="J4007" s="8"/>
      <c r="K4007" s="8"/>
      <c r="L4007" s="8"/>
      <c r="M4007" s="8"/>
      <c r="N4007" s="8"/>
      <c r="O4007" s="8"/>
      <c r="P4007" s="8"/>
      <c r="Q4007" s="8"/>
      <c r="R4007" s="8"/>
      <c r="S4007" s="8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  <c r="AD4007" s="8"/>
      <c r="AE4007" s="8"/>
    </row>
    <row r="4008" spans="1:31" ht="14.4">
      <c r="A4008" s="111"/>
      <c r="B4008" s="13"/>
      <c r="C4008" s="13"/>
      <c r="D4008" s="123"/>
      <c r="E4008" s="123"/>
      <c r="F4008" s="123"/>
      <c r="G4008" s="123"/>
      <c r="H4008" s="8"/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  <c r="AD4008" s="8"/>
      <c r="AE4008" s="8"/>
    </row>
    <row r="4009" spans="1:31" ht="14.4">
      <c r="A4009" s="111"/>
      <c r="B4009" s="13"/>
      <c r="C4009" s="13"/>
      <c r="D4009" s="123"/>
      <c r="E4009" s="123"/>
      <c r="F4009" s="123"/>
      <c r="G4009" s="123"/>
      <c r="H4009" s="8"/>
      <c r="I4009" s="8"/>
      <c r="J4009" s="8"/>
      <c r="K4009" s="8"/>
      <c r="L4009" s="8"/>
      <c r="M4009" s="8"/>
      <c r="N4009" s="8"/>
      <c r="O4009" s="8"/>
      <c r="P4009" s="8"/>
      <c r="Q4009" s="8"/>
      <c r="R4009" s="8"/>
      <c r="S4009" s="8"/>
      <c r="T4009" s="8"/>
      <c r="U4009" s="8"/>
      <c r="V4009" s="8"/>
      <c r="W4009" s="8"/>
      <c r="X4009" s="8"/>
      <c r="Y4009" s="8"/>
      <c r="Z4009" s="8"/>
      <c r="AA4009" s="8"/>
      <c r="AB4009" s="8"/>
      <c r="AC4009" s="8"/>
      <c r="AD4009" s="8"/>
      <c r="AE4009" s="8"/>
    </row>
    <row r="4010" spans="1:31" ht="14.4">
      <c r="A4010" s="111"/>
      <c r="B4010" s="13"/>
      <c r="C4010" s="13"/>
      <c r="D4010" s="123"/>
      <c r="E4010" s="123"/>
      <c r="F4010" s="123"/>
      <c r="G4010" s="123"/>
      <c r="H4010" s="8"/>
      <c r="I4010" s="8"/>
      <c r="J4010" s="8"/>
      <c r="K4010" s="8"/>
      <c r="L4010" s="8"/>
      <c r="M4010" s="8"/>
      <c r="N4010" s="8"/>
      <c r="O4010" s="8"/>
      <c r="P4010" s="8"/>
      <c r="Q4010" s="8"/>
      <c r="R4010" s="8"/>
      <c r="S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  <c r="AD4010" s="8"/>
      <c r="AE4010" s="8"/>
    </row>
    <row r="4011" spans="1:31" ht="14.4">
      <c r="A4011" s="111"/>
      <c r="B4011" s="13"/>
      <c r="C4011" s="13"/>
      <c r="D4011" s="123"/>
      <c r="E4011" s="123"/>
      <c r="F4011" s="123"/>
      <c r="G4011" s="123"/>
      <c r="H4011" s="8"/>
      <c r="I4011" s="8"/>
      <c r="J4011" s="8"/>
      <c r="K4011" s="8"/>
      <c r="L4011" s="8"/>
      <c r="M4011" s="8"/>
      <c r="N4011" s="8"/>
      <c r="O4011" s="8"/>
      <c r="P4011" s="8"/>
      <c r="Q4011" s="8"/>
      <c r="R4011" s="8"/>
      <c r="S4011" s="8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  <c r="AD4011" s="8"/>
      <c r="AE4011" s="8"/>
    </row>
    <row r="4012" spans="1:31" ht="14.4">
      <c r="A4012" s="111"/>
      <c r="B4012" s="13"/>
      <c r="C4012" s="13"/>
      <c r="D4012" s="123"/>
      <c r="E4012" s="123"/>
      <c r="F4012" s="123"/>
      <c r="G4012" s="123"/>
      <c r="H4012" s="8"/>
      <c r="I4012" s="8"/>
      <c r="J4012" s="8"/>
      <c r="K4012" s="8"/>
      <c r="L4012" s="8"/>
      <c r="M4012" s="8"/>
      <c r="N4012" s="8"/>
      <c r="O4012" s="8"/>
      <c r="P4012" s="8"/>
      <c r="Q4012" s="8"/>
      <c r="R4012" s="8"/>
      <c r="S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  <c r="AD4012" s="8"/>
      <c r="AE4012" s="8"/>
    </row>
    <row r="4013" spans="1:31" ht="14.4">
      <c r="A4013" s="111"/>
      <c r="B4013" s="13"/>
      <c r="C4013" s="13"/>
      <c r="D4013" s="123"/>
      <c r="E4013" s="123"/>
      <c r="F4013" s="123"/>
      <c r="G4013" s="123"/>
      <c r="H4013" s="8"/>
      <c r="I4013" s="8"/>
      <c r="J4013" s="8"/>
      <c r="K4013" s="8"/>
      <c r="L4013" s="8"/>
      <c r="M4013" s="8"/>
      <c r="N4013" s="8"/>
      <c r="O4013" s="8"/>
      <c r="P4013" s="8"/>
      <c r="Q4013" s="8"/>
      <c r="R4013" s="8"/>
      <c r="S4013" s="8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  <c r="AD4013" s="8"/>
      <c r="AE4013" s="8"/>
    </row>
    <row r="4014" spans="1:31" ht="14.4">
      <c r="A4014" s="111"/>
      <c r="B4014" s="13"/>
      <c r="C4014" s="13"/>
      <c r="D4014" s="123"/>
      <c r="E4014" s="123"/>
      <c r="F4014" s="123"/>
      <c r="G4014" s="123"/>
      <c r="H4014" s="8"/>
      <c r="I4014" s="8"/>
      <c r="J4014" s="8"/>
      <c r="K4014" s="8"/>
      <c r="L4014" s="8"/>
      <c r="M4014" s="8"/>
      <c r="N4014" s="8"/>
      <c r="O4014" s="8"/>
      <c r="P4014" s="8"/>
      <c r="Q4014" s="8"/>
      <c r="R4014" s="8"/>
      <c r="S4014" s="8"/>
      <c r="T4014" s="8"/>
      <c r="U4014" s="8"/>
      <c r="V4014" s="8"/>
      <c r="W4014" s="8"/>
      <c r="X4014" s="8"/>
      <c r="Y4014" s="8"/>
      <c r="Z4014" s="8"/>
      <c r="AA4014" s="8"/>
      <c r="AB4014" s="8"/>
      <c r="AC4014" s="8"/>
      <c r="AD4014" s="8"/>
      <c r="AE4014" s="8"/>
    </row>
    <row r="4015" spans="1:31" ht="14.4">
      <c r="A4015" s="111"/>
      <c r="B4015" s="13"/>
      <c r="C4015" s="13"/>
      <c r="D4015" s="123"/>
      <c r="E4015" s="123"/>
      <c r="F4015" s="123"/>
      <c r="G4015" s="123"/>
      <c r="H4015" s="8"/>
      <c r="I4015" s="8"/>
      <c r="J4015" s="8"/>
      <c r="K4015" s="8"/>
      <c r="L4015" s="8"/>
      <c r="M4015" s="8"/>
      <c r="N4015" s="8"/>
      <c r="O4015" s="8"/>
      <c r="P4015" s="8"/>
      <c r="Q4015" s="8"/>
      <c r="R4015" s="8"/>
      <c r="S4015" s="8"/>
      <c r="T4015" s="8"/>
      <c r="U4015" s="8"/>
      <c r="V4015" s="8"/>
      <c r="W4015" s="8"/>
      <c r="X4015" s="8"/>
      <c r="Y4015" s="8"/>
      <c r="Z4015" s="8"/>
      <c r="AA4015" s="8"/>
      <c r="AB4015" s="8"/>
      <c r="AC4015" s="8"/>
      <c r="AD4015" s="8"/>
      <c r="AE4015" s="8"/>
    </row>
    <row r="4016" spans="1:31" ht="14.4">
      <c r="A4016" s="111"/>
      <c r="B4016" s="13"/>
      <c r="C4016" s="13"/>
      <c r="D4016" s="123"/>
      <c r="E4016" s="123"/>
      <c r="F4016" s="123"/>
      <c r="G4016" s="123"/>
      <c r="H4016" s="8"/>
      <c r="I4016" s="8"/>
      <c r="J4016" s="8"/>
      <c r="K4016" s="8"/>
      <c r="L4016" s="8"/>
      <c r="M4016" s="8"/>
      <c r="N4016" s="8"/>
      <c r="O4016" s="8"/>
      <c r="P4016" s="8"/>
      <c r="Q4016" s="8"/>
      <c r="R4016" s="8"/>
      <c r="S4016" s="8"/>
      <c r="T4016" s="8"/>
      <c r="U4016" s="8"/>
      <c r="V4016" s="8"/>
      <c r="W4016" s="8"/>
      <c r="X4016" s="8"/>
      <c r="Y4016" s="8"/>
      <c r="Z4016" s="8"/>
      <c r="AA4016" s="8"/>
      <c r="AB4016" s="8"/>
      <c r="AC4016" s="8"/>
      <c r="AD4016" s="8"/>
      <c r="AE4016" s="8"/>
    </row>
    <row r="4017" spans="1:31" ht="14.4">
      <c r="A4017" s="111"/>
      <c r="B4017" s="13"/>
      <c r="C4017" s="13"/>
      <c r="D4017" s="123"/>
      <c r="E4017" s="123"/>
      <c r="F4017" s="123"/>
      <c r="G4017" s="123"/>
      <c r="H4017" s="8"/>
      <c r="I4017" s="8"/>
      <c r="J4017" s="8"/>
      <c r="K4017" s="8"/>
      <c r="L4017" s="8"/>
      <c r="M4017" s="8"/>
      <c r="N4017" s="8"/>
      <c r="O4017" s="8"/>
      <c r="P4017" s="8"/>
      <c r="Q4017" s="8"/>
      <c r="R4017" s="8"/>
      <c r="S4017" s="8"/>
      <c r="T4017" s="8"/>
      <c r="U4017" s="8"/>
      <c r="V4017" s="8"/>
      <c r="W4017" s="8"/>
      <c r="X4017" s="8"/>
      <c r="Y4017" s="8"/>
      <c r="Z4017" s="8"/>
      <c r="AA4017" s="8"/>
      <c r="AB4017" s="8"/>
      <c r="AC4017" s="8"/>
      <c r="AD4017" s="8"/>
      <c r="AE4017" s="8"/>
    </row>
    <row r="4018" spans="1:31" ht="14.4">
      <c r="A4018" s="111"/>
      <c r="B4018" s="13"/>
      <c r="C4018" s="13"/>
      <c r="D4018" s="123"/>
      <c r="E4018" s="123"/>
      <c r="F4018" s="123"/>
      <c r="G4018" s="123"/>
      <c r="H4018" s="8"/>
      <c r="I4018" s="8"/>
      <c r="J4018" s="8"/>
      <c r="K4018" s="8"/>
      <c r="L4018" s="8"/>
      <c r="M4018" s="8"/>
      <c r="N4018" s="8"/>
      <c r="O4018" s="8"/>
      <c r="P4018" s="8"/>
      <c r="Q4018" s="8"/>
      <c r="R4018" s="8"/>
      <c r="S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  <c r="AD4018" s="8"/>
      <c r="AE4018" s="8"/>
    </row>
    <row r="4019" spans="1:31" ht="14.4">
      <c r="A4019" s="111"/>
      <c r="B4019" s="13"/>
      <c r="C4019" s="13"/>
      <c r="D4019" s="123"/>
      <c r="E4019" s="123"/>
      <c r="F4019" s="123"/>
      <c r="G4019" s="123"/>
      <c r="H4019" s="8"/>
      <c r="I4019" s="8"/>
      <c r="J4019" s="8"/>
      <c r="K4019" s="8"/>
      <c r="L4019" s="8"/>
      <c r="M4019" s="8"/>
      <c r="N4019" s="8"/>
      <c r="O4019" s="8"/>
      <c r="P4019" s="8"/>
      <c r="Q4019" s="8"/>
      <c r="R4019" s="8"/>
      <c r="S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  <c r="AD4019" s="8"/>
      <c r="AE4019" s="8"/>
    </row>
    <row r="4020" spans="1:31" ht="14.4">
      <c r="A4020" s="111"/>
      <c r="B4020" s="13"/>
      <c r="C4020" s="13"/>
      <c r="D4020" s="123"/>
      <c r="E4020" s="123"/>
      <c r="F4020" s="123"/>
      <c r="G4020" s="123"/>
      <c r="H4020" s="8"/>
      <c r="I4020" s="8"/>
      <c r="J4020" s="8"/>
      <c r="K4020" s="8"/>
      <c r="L4020" s="8"/>
      <c r="M4020" s="8"/>
      <c r="N4020" s="8"/>
      <c r="O4020" s="8"/>
      <c r="P4020" s="8"/>
      <c r="Q4020" s="8"/>
      <c r="R4020" s="8"/>
      <c r="S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  <c r="AD4020" s="8"/>
      <c r="AE4020" s="8"/>
    </row>
    <row r="4021" spans="1:31" ht="14.4">
      <c r="A4021" s="111"/>
      <c r="B4021" s="13"/>
      <c r="C4021" s="13"/>
      <c r="D4021" s="123"/>
      <c r="E4021" s="123"/>
      <c r="F4021" s="123"/>
      <c r="G4021" s="123"/>
      <c r="H4021" s="8"/>
      <c r="I4021" s="8"/>
      <c r="J4021" s="8"/>
      <c r="K4021" s="8"/>
      <c r="L4021" s="8"/>
      <c r="M4021" s="8"/>
      <c r="N4021" s="8"/>
      <c r="O4021" s="8"/>
      <c r="P4021" s="8"/>
      <c r="Q4021" s="8"/>
      <c r="R4021" s="8"/>
      <c r="S4021" s="8"/>
      <c r="T4021" s="8"/>
      <c r="U4021" s="8"/>
      <c r="V4021" s="8"/>
      <c r="W4021" s="8"/>
      <c r="X4021" s="8"/>
      <c r="Y4021" s="8"/>
      <c r="Z4021" s="8"/>
      <c r="AA4021" s="8"/>
      <c r="AB4021" s="8"/>
      <c r="AC4021" s="8"/>
      <c r="AD4021" s="8"/>
      <c r="AE4021" s="8"/>
    </row>
    <row r="4022" spans="1:31" ht="14.4">
      <c r="A4022" s="111"/>
      <c r="B4022" s="13"/>
      <c r="C4022" s="13"/>
      <c r="D4022" s="123"/>
      <c r="E4022" s="123"/>
      <c r="F4022" s="123"/>
      <c r="G4022" s="123"/>
      <c r="H4022" s="8"/>
      <c r="I4022" s="8"/>
      <c r="J4022" s="8"/>
      <c r="K4022" s="8"/>
      <c r="L4022" s="8"/>
      <c r="M4022" s="8"/>
      <c r="N4022" s="8"/>
      <c r="O4022" s="8"/>
      <c r="P4022" s="8"/>
      <c r="Q4022" s="8"/>
      <c r="R4022" s="8"/>
      <c r="S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8"/>
      <c r="AD4022" s="8"/>
      <c r="AE4022" s="8"/>
    </row>
    <row r="4023" spans="1:31" ht="14.4">
      <c r="A4023" s="111"/>
      <c r="B4023" s="13"/>
      <c r="C4023" s="13"/>
      <c r="D4023" s="123"/>
      <c r="E4023" s="123"/>
      <c r="F4023" s="123"/>
      <c r="G4023" s="123"/>
      <c r="H4023" s="8"/>
      <c r="I4023" s="8"/>
      <c r="J4023" s="8"/>
      <c r="K4023" s="8"/>
      <c r="L4023" s="8"/>
      <c r="M4023" s="8"/>
      <c r="N4023" s="8"/>
      <c r="O4023" s="8"/>
      <c r="P4023" s="8"/>
      <c r="Q4023" s="8"/>
      <c r="R4023" s="8"/>
      <c r="S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  <c r="AD4023" s="8"/>
      <c r="AE4023" s="8"/>
    </row>
    <row r="4024" spans="1:31" ht="14.4">
      <c r="A4024" s="111"/>
      <c r="B4024" s="13"/>
      <c r="C4024" s="13"/>
      <c r="D4024" s="123"/>
      <c r="E4024" s="123"/>
      <c r="F4024" s="123"/>
      <c r="G4024" s="123"/>
      <c r="H4024" s="8"/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  <c r="AD4024" s="8"/>
      <c r="AE4024" s="8"/>
    </row>
    <row r="4025" spans="1:31" ht="14.4">
      <c r="A4025" s="111"/>
      <c r="B4025" s="13"/>
      <c r="C4025" s="13"/>
      <c r="D4025" s="123"/>
      <c r="E4025" s="123"/>
      <c r="F4025" s="123"/>
      <c r="G4025" s="123"/>
      <c r="H4025" s="8"/>
      <c r="I4025" s="8"/>
      <c r="J4025" s="8"/>
      <c r="K4025" s="8"/>
      <c r="L4025" s="8"/>
      <c r="M4025" s="8"/>
      <c r="N4025" s="8"/>
      <c r="O4025" s="8"/>
      <c r="P4025" s="8"/>
      <c r="Q4025" s="8"/>
      <c r="R4025" s="8"/>
      <c r="S4025" s="8"/>
      <c r="T4025" s="8"/>
      <c r="U4025" s="8"/>
      <c r="V4025" s="8"/>
      <c r="W4025" s="8"/>
      <c r="X4025" s="8"/>
      <c r="Y4025" s="8"/>
      <c r="Z4025" s="8"/>
      <c r="AA4025" s="8"/>
      <c r="AB4025" s="8"/>
      <c r="AC4025" s="8"/>
      <c r="AD4025" s="8"/>
      <c r="AE4025" s="8"/>
    </row>
    <row r="4026" spans="1:31" ht="14.4">
      <c r="A4026" s="111"/>
      <c r="B4026" s="13"/>
      <c r="C4026" s="13"/>
      <c r="D4026" s="123"/>
      <c r="E4026" s="123"/>
      <c r="F4026" s="123"/>
      <c r="G4026" s="123"/>
      <c r="H4026" s="8"/>
      <c r="I4026" s="8"/>
      <c r="J4026" s="8"/>
      <c r="K4026" s="8"/>
      <c r="L4026" s="8"/>
      <c r="M4026" s="8"/>
      <c r="N4026" s="8"/>
      <c r="O4026" s="8"/>
      <c r="P4026" s="8"/>
      <c r="Q4026" s="8"/>
      <c r="R4026" s="8"/>
      <c r="S4026" s="8"/>
      <c r="T4026" s="8"/>
      <c r="U4026" s="8"/>
      <c r="V4026" s="8"/>
      <c r="W4026" s="8"/>
      <c r="X4026" s="8"/>
      <c r="Y4026" s="8"/>
      <c r="Z4026" s="8"/>
      <c r="AA4026" s="8"/>
      <c r="AB4026" s="8"/>
      <c r="AC4026" s="8"/>
      <c r="AD4026" s="8"/>
      <c r="AE4026" s="8"/>
    </row>
    <row r="4027" spans="1:31" ht="14.4">
      <c r="A4027" s="111"/>
      <c r="B4027" s="13"/>
      <c r="C4027" s="13"/>
      <c r="D4027" s="123"/>
      <c r="E4027" s="123"/>
      <c r="F4027" s="123"/>
      <c r="G4027" s="123"/>
      <c r="H4027" s="8"/>
      <c r="I4027" s="8"/>
      <c r="J4027" s="8"/>
      <c r="K4027" s="8"/>
      <c r="L4027" s="8"/>
      <c r="M4027" s="8"/>
      <c r="N4027" s="8"/>
      <c r="O4027" s="8"/>
      <c r="P4027" s="8"/>
      <c r="Q4027" s="8"/>
      <c r="R4027" s="8"/>
      <c r="S4027" s="8"/>
      <c r="T4027" s="8"/>
      <c r="U4027" s="8"/>
      <c r="V4027" s="8"/>
      <c r="W4027" s="8"/>
      <c r="X4027" s="8"/>
      <c r="Y4027" s="8"/>
      <c r="Z4027" s="8"/>
      <c r="AA4027" s="8"/>
      <c r="AB4027" s="8"/>
      <c r="AC4027" s="8"/>
      <c r="AD4027" s="8"/>
      <c r="AE4027" s="8"/>
    </row>
    <row r="4028" spans="1:31" ht="14.4">
      <c r="A4028" s="111"/>
      <c r="B4028" s="13"/>
      <c r="C4028" s="13"/>
      <c r="D4028" s="123"/>
      <c r="E4028" s="123"/>
      <c r="F4028" s="123"/>
      <c r="G4028" s="123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  <c r="T4028" s="8"/>
      <c r="U4028" s="8"/>
      <c r="V4028" s="8"/>
      <c r="W4028" s="8"/>
      <c r="X4028" s="8"/>
      <c r="Y4028" s="8"/>
      <c r="Z4028" s="8"/>
      <c r="AA4028" s="8"/>
      <c r="AB4028" s="8"/>
      <c r="AC4028" s="8"/>
      <c r="AD4028" s="8"/>
      <c r="AE4028" s="8"/>
    </row>
    <row r="4029" spans="1:31" ht="14.4">
      <c r="A4029" s="111"/>
      <c r="B4029" s="13"/>
      <c r="C4029" s="13"/>
      <c r="D4029" s="123"/>
      <c r="E4029" s="123"/>
      <c r="F4029" s="123"/>
      <c r="G4029" s="123"/>
      <c r="H4029" s="8"/>
      <c r="I4029" s="8"/>
      <c r="J4029" s="8"/>
      <c r="K4029" s="8"/>
      <c r="L4029" s="8"/>
      <c r="M4029" s="8"/>
      <c r="N4029" s="8"/>
      <c r="O4029" s="8"/>
      <c r="P4029" s="8"/>
      <c r="Q4029" s="8"/>
      <c r="R4029" s="8"/>
      <c r="S4029" s="8"/>
      <c r="T4029" s="8"/>
      <c r="U4029" s="8"/>
      <c r="V4029" s="8"/>
      <c r="W4029" s="8"/>
      <c r="X4029" s="8"/>
      <c r="Y4029" s="8"/>
      <c r="Z4029" s="8"/>
      <c r="AA4029" s="8"/>
      <c r="AB4029" s="8"/>
      <c r="AC4029" s="8"/>
      <c r="AD4029" s="8"/>
      <c r="AE4029" s="8"/>
    </row>
    <row r="4030" spans="1:31" ht="14.4">
      <c r="A4030" s="111"/>
      <c r="B4030" s="13"/>
      <c r="C4030" s="13"/>
      <c r="D4030" s="123"/>
      <c r="E4030" s="123"/>
      <c r="F4030" s="123"/>
      <c r="G4030" s="123"/>
      <c r="H4030" s="8"/>
      <c r="I4030" s="8"/>
      <c r="J4030" s="8"/>
      <c r="K4030" s="8"/>
      <c r="L4030" s="8"/>
      <c r="M4030" s="8"/>
      <c r="N4030" s="8"/>
      <c r="O4030" s="8"/>
      <c r="P4030" s="8"/>
      <c r="Q4030" s="8"/>
      <c r="R4030" s="8"/>
      <c r="S4030" s="8"/>
      <c r="T4030" s="8"/>
      <c r="U4030" s="8"/>
      <c r="V4030" s="8"/>
      <c r="W4030" s="8"/>
      <c r="X4030" s="8"/>
      <c r="Y4030" s="8"/>
      <c r="Z4030" s="8"/>
      <c r="AA4030" s="8"/>
      <c r="AB4030" s="8"/>
      <c r="AC4030" s="8"/>
      <c r="AD4030" s="8"/>
      <c r="AE4030" s="8"/>
    </row>
    <row r="4031" spans="1:31" ht="14.4">
      <c r="A4031" s="111"/>
      <c r="B4031" s="13"/>
      <c r="C4031" s="13"/>
      <c r="D4031" s="123"/>
      <c r="E4031" s="123"/>
      <c r="F4031" s="123"/>
      <c r="G4031" s="123"/>
      <c r="H4031" s="8"/>
      <c r="I4031" s="8"/>
      <c r="J4031" s="8"/>
      <c r="K4031" s="8"/>
      <c r="L4031" s="8"/>
      <c r="M4031" s="8"/>
      <c r="N4031" s="8"/>
      <c r="O4031" s="8"/>
      <c r="P4031" s="8"/>
      <c r="Q4031" s="8"/>
      <c r="R4031" s="8"/>
      <c r="S4031" s="8"/>
      <c r="T4031" s="8"/>
      <c r="U4031" s="8"/>
      <c r="V4031" s="8"/>
      <c r="W4031" s="8"/>
      <c r="X4031" s="8"/>
      <c r="Y4031" s="8"/>
      <c r="Z4031" s="8"/>
      <c r="AA4031" s="8"/>
      <c r="AB4031" s="8"/>
      <c r="AC4031" s="8"/>
      <c r="AD4031" s="8"/>
      <c r="AE4031" s="8"/>
    </row>
    <row r="4032" spans="1:31" ht="14.4">
      <c r="A4032" s="111"/>
      <c r="B4032" s="13"/>
      <c r="C4032" s="13"/>
      <c r="D4032" s="123"/>
      <c r="E4032" s="123"/>
      <c r="F4032" s="123"/>
      <c r="G4032" s="123"/>
      <c r="H4032" s="8"/>
      <c r="I4032" s="8"/>
      <c r="J4032" s="8"/>
      <c r="K4032" s="8"/>
      <c r="L4032" s="8"/>
      <c r="M4032" s="8"/>
      <c r="N4032" s="8"/>
      <c r="O4032" s="8"/>
      <c r="P4032" s="8"/>
      <c r="Q4032" s="8"/>
      <c r="R4032" s="8"/>
      <c r="S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8"/>
      <c r="AD4032" s="8"/>
      <c r="AE4032" s="8"/>
    </row>
    <row r="4033" spans="1:31" ht="14.4">
      <c r="A4033" s="111"/>
      <c r="B4033" s="13"/>
      <c r="C4033" s="13"/>
      <c r="D4033" s="123"/>
      <c r="E4033" s="123"/>
      <c r="F4033" s="123"/>
      <c r="G4033" s="123"/>
      <c r="H4033" s="8"/>
      <c r="I4033" s="8"/>
      <c r="J4033" s="8"/>
      <c r="K4033" s="8"/>
      <c r="L4033" s="8"/>
      <c r="M4033" s="8"/>
      <c r="N4033" s="8"/>
      <c r="O4033" s="8"/>
      <c r="P4033" s="8"/>
      <c r="Q4033" s="8"/>
      <c r="R4033" s="8"/>
      <c r="S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8"/>
      <c r="AD4033" s="8"/>
      <c r="AE4033" s="8"/>
    </row>
    <row r="4034" spans="1:31" ht="14.4">
      <c r="A4034" s="111"/>
      <c r="B4034" s="13"/>
      <c r="C4034" s="13"/>
      <c r="D4034" s="123"/>
      <c r="E4034" s="123"/>
      <c r="F4034" s="123"/>
      <c r="G4034" s="123"/>
      <c r="H4034" s="8"/>
      <c r="I4034" s="8"/>
      <c r="J4034" s="8"/>
      <c r="K4034" s="8"/>
      <c r="L4034" s="8"/>
      <c r="M4034" s="8"/>
      <c r="N4034" s="8"/>
      <c r="O4034" s="8"/>
      <c r="P4034" s="8"/>
      <c r="Q4034" s="8"/>
      <c r="R4034" s="8"/>
      <c r="S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8"/>
      <c r="AD4034" s="8"/>
      <c r="AE4034" s="8"/>
    </row>
    <row r="4035" spans="1:31" ht="14.4">
      <c r="A4035" s="111"/>
      <c r="B4035" s="13"/>
      <c r="C4035" s="13"/>
      <c r="D4035" s="123"/>
      <c r="E4035" s="123"/>
      <c r="F4035" s="123"/>
      <c r="G4035" s="123"/>
      <c r="H4035" s="8"/>
      <c r="I4035" s="8"/>
      <c r="J4035" s="8"/>
      <c r="K4035" s="8"/>
      <c r="L4035" s="8"/>
      <c r="M4035" s="8"/>
      <c r="N4035" s="8"/>
      <c r="O4035" s="8"/>
      <c r="P4035" s="8"/>
      <c r="Q4035" s="8"/>
      <c r="R4035" s="8"/>
      <c r="S4035" s="8"/>
      <c r="T4035" s="8"/>
      <c r="U4035" s="8"/>
      <c r="V4035" s="8"/>
      <c r="W4035" s="8"/>
      <c r="X4035" s="8"/>
      <c r="Y4035" s="8"/>
      <c r="Z4035" s="8"/>
      <c r="AA4035" s="8"/>
      <c r="AB4035" s="8"/>
      <c r="AC4035" s="8"/>
      <c r="AD4035" s="8"/>
      <c r="AE4035" s="8"/>
    </row>
    <row r="4036" spans="1:31" ht="14.4">
      <c r="A4036" s="111"/>
      <c r="B4036" s="13"/>
      <c r="C4036" s="13"/>
      <c r="D4036" s="123"/>
      <c r="E4036" s="123"/>
      <c r="F4036" s="123"/>
      <c r="G4036" s="123"/>
      <c r="H4036" s="8"/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  <c r="T4036" s="8"/>
      <c r="U4036" s="8"/>
      <c r="V4036" s="8"/>
      <c r="W4036" s="8"/>
      <c r="X4036" s="8"/>
      <c r="Y4036" s="8"/>
      <c r="Z4036" s="8"/>
      <c r="AA4036" s="8"/>
      <c r="AB4036" s="8"/>
      <c r="AC4036" s="8"/>
      <c r="AD4036" s="8"/>
      <c r="AE4036" s="8"/>
    </row>
    <row r="4037" spans="1:31" ht="14.4">
      <c r="A4037" s="111"/>
      <c r="B4037" s="13"/>
      <c r="C4037" s="13"/>
      <c r="D4037" s="123"/>
      <c r="E4037" s="123"/>
      <c r="F4037" s="123"/>
      <c r="G4037" s="123"/>
      <c r="H4037" s="8"/>
      <c r="I4037" s="8"/>
      <c r="J4037" s="8"/>
      <c r="K4037" s="8"/>
      <c r="L4037" s="8"/>
      <c r="M4037" s="8"/>
      <c r="N4037" s="8"/>
      <c r="O4037" s="8"/>
      <c r="P4037" s="8"/>
      <c r="Q4037" s="8"/>
      <c r="R4037" s="8"/>
      <c r="S4037" s="8"/>
      <c r="T4037" s="8"/>
      <c r="U4037" s="8"/>
      <c r="V4037" s="8"/>
      <c r="W4037" s="8"/>
      <c r="X4037" s="8"/>
      <c r="Y4037" s="8"/>
      <c r="Z4037" s="8"/>
      <c r="AA4037" s="8"/>
      <c r="AB4037" s="8"/>
      <c r="AC4037" s="8"/>
      <c r="AD4037" s="8"/>
      <c r="AE4037" s="8"/>
    </row>
    <row r="4038" spans="1:31" ht="14.4">
      <c r="A4038" s="111"/>
      <c r="B4038" s="13"/>
      <c r="C4038" s="13"/>
      <c r="D4038" s="123"/>
      <c r="E4038" s="123"/>
      <c r="F4038" s="123"/>
      <c r="G4038" s="123"/>
      <c r="H4038" s="8"/>
      <c r="I4038" s="8"/>
      <c r="J4038" s="8"/>
      <c r="K4038" s="8"/>
      <c r="L4038" s="8"/>
      <c r="M4038" s="8"/>
      <c r="N4038" s="8"/>
      <c r="O4038" s="8"/>
      <c r="P4038" s="8"/>
      <c r="Q4038" s="8"/>
      <c r="R4038" s="8"/>
      <c r="S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  <c r="AD4038" s="8"/>
      <c r="AE4038" s="8"/>
    </row>
    <row r="4039" spans="1:31" ht="14.4">
      <c r="A4039" s="111"/>
      <c r="B4039" s="13"/>
      <c r="C4039" s="13"/>
      <c r="D4039" s="123"/>
      <c r="E4039" s="123"/>
      <c r="F4039" s="123"/>
      <c r="G4039" s="123"/>
      <c r="H4039" s="8"/>
      <c r="I4039" s="8"/>
      <c r="J4039" s="8"/>
      <c r="K4039" s="8"/>
      <c r="L4039" s="8"/>
      <c r="M4039" s="8"/>
      <c r="N4039" s="8"/>
      <c r="O4039" s="8"/>
      <c r="P4039" s="8"/>
      <c r="Q4039" s="8"/>
      <c r="R4039" s="8"/>
      <c r="S4039" s="8"/>
      <c r="T4039" s="8"/>
      <c r="U4039" s="8"/>
      <c r="V4039" s="8"/>
      <c r="W4039" s="8"/>
      <c r="X4039" s="8"/>
      <c r="Y4039" s="8"/>
      <c r="Z4039" s="8"/>
      <c r="AA4039" s="8"/>
      <c r="AB4039" s="8"/>
      <c r="AC4039" s="8"/>
      <c r="AD4039" s="8"/>
      <c r="AE4039" s="8"/>
    </row>
    <row r="4040" spans="1:31" ht="14.4">
      <c r="A4040" s="111"/>
      <c r="B4040" s="13"/>
      <c r="C4040" s="13"/>
      <c r="D4040" s="123"/>
      <c r="E4040" s="123"/>
      <c r="F4040" s="123"/>
      <c r="G4040" s="123"/>
      <c r="H4040" s="8"/>
      <c r="I4040" s="8"/>
      <c r="J4040" s="8"/>
      <c r="K4040" s="8"/>
      <c r="L4040" s="8"/>
      <c r="M4040" s="8"/>
      <c r="N4040" s="8"/>
      <c r="O4040" s="8"/>
      <c r="P4040" s="8"/>
      <c r="Q4040" s="8"/>
      <c r="R4040" s="8"/>
      <c r="S4040" s="8"/>
      <c r="T4040" s="8"/>
      <c r="U4040" s="8"/>
      <c r="V4040" s="8"/>
      <c r="W4040" s="8"/>
      <c r="X4040" s="8"/>
      <c r="Y4040" s="8"/>
      <c r="Z4040" s="8"/>
      <c r="AA4040" s="8"/>
      <c r="AB4040" s="8"/>
      <c r="AC4040" s="8"/>
      <c r="AD4040" s="8"/>
      <c r="AE4040" s="8"/>
    </row>
    <row r="4041" spans="1:31" ht="14.4">
      <c r="A4041" s="111"/>
      <c r="B4041" s="13"/>
      <c r="C4041" s="13"/>
      <c r="D4041" s="123"/>
      <c r="E4041" s="123"/>
      <c r="F4041" s="123"/>
      <c r="G4041" s="123"/>
      <c r="H4041" s="8"/>
      <c r="I4041" s="8"/>
      <c r="J4041" s="8"/>
      <c r="K4041" s="8"/>
      <c r="L4041" s="8"/>
      <c r="M4041" s="8"/>
      <c r="N4041" s="8"/>
      <c r="O4041" s="8"/>
      <c r="P4041" s="8"/>
      <c r="Q4041" s="8"/>
      <c r="R4041" s="8"/>
      <c r="S4041" s="8"/>
      <c r="T4041" s="8"/>
      <c r="U4041" s="8"/>
      <c r="V4041" s="8"/>
      <c r="W4041" s="8"/>
      <c r="X4041" s="8"/>
      <c r="Y4041" s="8"/>
      <c r="Z4041" s="8"/>
      <c r="AA4041" s="8"/>
      <c r="AB4041" s="8"/>
      <c r="AC4041" s="8"/>
      <c r="AD4041" s="8"/>
      <c r="AE4041" s="8"/>
    </row>
    <row r="4042" spans="1:31" ht="14.4">
      <c r="A4042" s="111"/>
      <c r="B4042" s="13"/>
      <c r="C4042" s="13"/>
      <c r="D4042" s="123"/>
      <c r="E4042" s="123"/>
      <c r="F4042" s="123"/>
      <c r="G4042" s="123"/>
      <c r="H4042" s="8"/>
      <c r="I4042" s="8"/>
      <c r="J4042" s="8"/>
      <c r="K4042" s="8"/>
      <c r="L4042" s="8"/>
      <c r="M4042" s="8"/>
      <c r="N4042" s="8"/>
      <c r="O4042" s="8"/>
      <c r="P4042" s="8"/>
      <c r="Q4042" s="8"/>
      <c r="R4042" s="8"/>
      <c r="S4042" s="8"/>
      <c r="T4042" s="8"/>
      <c r="U4042" s="8"/>
      <c r="V4042" s="8"/>
      <c r="W4042" s="8"/>
      <c r="X4042" s="8"/>
      <c r="Y4042" s="8"/>
      <c r="Z4042" s="8"/>
      <c r="AA4042" s="8"/>
      <c r="AB4042" s="8"/>
      <c r="AC4042" s="8"/>
      <c r="AD4042" s="8"/>
      <c r="AE4042" s="8"/>
    </row>
    <row r="4043" spans="1:31" ht="14.4">
      <c r="A4043" s="111"/>
      <c r="B4043" s="13"/>
      <c r="C4043" s="13"/>
      <c r="D4043" s="123"/>
      <c r="E4043" s="123"/>
      <c r="F4043" s="123"/>
      <c r="G4043" s="123"/>
      <c r="H4043" s="8"/>
      <c r="I4043" s="8"/>
      <c r="J4043" s="8"/>
      <c r="K4043" s="8"/>
      <c r="L4043" s="8"/>
      <c r="M4043" s="8"/>
      <c r="N4043" s="8"/>
      <c r="O4043" s="8"/>
      <c r="P4043" s="8"/>
      <c r="Q4043" s="8"/>
      <c r="R4043" s="8"/>
      <c r="S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  <c r="AD4043" s="8"/>
      <c r="AE4043" s="8"/>
    </row>
    <row r="4044" spans="1:31" ht="14.4">
      <c r="A4044" s="111"/>
      <c r="B4044" s="13"/>
      <c r="C4044" s="13"/>
      <c r="D4044" s="123"/>
      <c r="E4044" s="123"/>
      <c r="F4044" s="123"/>
      <c r="G4044" s="123"/>
      <c r="H4044" s="8"/>
      <c r="I4044" s="8"/>
      <c r="J4044" s="8"/>
      <c r="K4044" s="8"/>
      <c r="L4044" s="8"/>
      <c r="M4044" s="8"/>
      <c r="N4044" s="8"/>
      <c r="O4044" s="8"/>
      <c r="P4044" s="8"/>
      <c r="Q4044" s="8"/>
      <c r="R4044" s="8"/>
      <c r="S4044" s="8"/>
      <c r="T4044" s="8"/>
      <c r="U4044" s="8"/>
      <c r="V4044" s="8"/>
      <c r="W4044" s="8"/>
      <c r="X4044" s="8"/>
      <c r="Y4044" s="8"/>
      <c r="Z4044" s="8"/>
      <c r="AA4044" s="8"/>
      <c r="AB4044" s="8"/>
      <c r="AC4044" s="8"/>
      <c r="AD4044" s="8"/>
      <c r="AE4044" s="8"/>
    </row>
    <row r="4045" spans="1:31" ht="14.4">
      <c r="A4045" s="111"/>
      <c r="B4045" s="13"/>
      <c r="C4045" s="13"/>
      <c r="D4045" s="123"/>
      <c r="E4045" s="123"/>
      <c r="F4045" s="123"/>
      <c r="G4045" s="123"/>
      <c r="H4045" s="8"/>
      <c r="I4045" s="8"/>
      <c r="J4045" s="8"/>
      <c r="K4045" s="8"/>
      <c r="L4045" s="8"/>
      <c r="M4045" s="8"/>
      <c r="N4045" s="8"/>
      <c r="O4045" s="8"/>
      <c r="P4045" s="8"/>
      <c r="Q4045" s="8"/>
      <c r="R4045" s="8"/>
      <c r="S4045" s="8"/>
      <c r="T4045" s="8"/>
      <c r="U4045" s="8"/>
      <c r="V4045" s="8"/>
      <c r="W4045" s="8"/>
      <c r="X4045" s="8"/>
      <c r="Y4045" s="8"/>
      <c r="Z4045" s="8"/>
      <c r="AA4045" s="8"/>
      <c r="AB4045" s="8"/>
      <c r="AC4045" s="8"/>
      <c r="AD4045" s="8"/>
      <c r="AE4045" s="8"/>
    </row>
    <row r="4046" spans="1:31" ht="14.4">
      <c r="A4046" s="111"/>
      <c r="B4046" s="13"/>
      <c r="C4046" s="13"/>
      <c r="D4046" s="123"/>
      <c r="E4046" s="123"/>
      <c r="F4046" s="123"/>
      <c r="G4046" s="123"/>
      <c r="H4046" s="8"/>
      <c r="I4046" s="8"/>
      <c r="J4046" s="8"/>
      <c r="K4046" s="8"/>
      <c r="L4046" s="8"/>
      <c r="M4046" s="8"/>
      <c r="N4046" s="8"/>
      <c r="O4046" s="8"/>
      <c r="P4046" s="8"/>
      <c r="Q4046" s="8"/>
      <c r="R4046" s="8"/>
      <c r="S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  <c r="AD4046" s="8"/>
      <c r="AE4046" s="8"/>
    </row>
    <row r="4047" spans="1:31" ht="14.4">
      <c r="A4047" s="111"/>
      <c r="B4047" s="13"/>
      <c r="C4047" s="13"/>
      <c r="D4047" s="123"/>
      <c r="E4047" s="123"/>
      <c r="F4047" s="123"/>
      <c r="G4047" s="123"/>
      <c r="H4047" s="8"/>
      <c r="I4047" s="8"/>
      <c r="J4047" s="8"/>
      <c r="K4047" s="8"/>
      <c r="L4047" s="8"/>
      <c r="M4047" s="8"/>
      <c r="N4047" s="8"/>
      <c r="O4047" s="8"/>
      <c r="P4047" s="8"/>
      <c r="Q4047" s="8"/>
      <c r="R4047" s="8"/>
      <c r="S4047" s="8"/>
      <c r="T4047" s="8"/>
      <c r="U4047" s="8"/>
      <c r="V4047" s="8"/>
      <c r="W4047" s="8"/>
      <c r="X4047" s="8"/>
      <c r="Y4047" s="8"/>
      <c r="Z4047" s="8"/>
      <c r="AA4047" s="8"/>
      <c r="AB4047" s="8"/>
      <c r="AC4047" s="8"/>
      <c r="AD4047" s="8"/>
      <c r="AE4047" s="8"/>
    </row>
    <row r="4048" spans="1:31" ht="14.4">
      <c r="A4048" s="111"/>
      <c r="B4048" s="13"/>
      <c r="C4048" s="13"/>
      <c r="D4048" s="123"/>
      <c r="E4048" s="123"/>
      <c r="F4048" s="123"/>
      <c r="G4048" s="123"/>
      <c r="H4048" s="8"/>
      <c r="I4048" s="8"/>
      <c r="J4048" s="8"/>
      <c r="K4048" s="8"/>
      <c r="L4048" s="8"/>
      <c r="M4048" s="8"/>
      <c r="N4048" s="8"/>
      <c r="O4048" s="8"/>
      <c r="P4048" s="8"/>
      <c r="Q4048" s="8"/>
      <c r="R4048" s="8"/>
      <c r="S4048" s="8"/>
      <c r="T4048" s="8"/>
      <c r="U4048" s="8"/>
      <c r="V4048" s="8"/>
      <c r="W4048" s="8"/>
      <c r="X4048" s="8"/>
      <c r="Y4048" s="8"/>
      <c r="Z4048" s="8"/>
      <c r="AA4048" s="8"/>
      <c r="AB4048" s="8"/>
      <c r="AC4048" s="8"/>
      <c r="AD4048" s="8"/>
      <c r="AE4048" s="8"/>
    </row>
    <row r="4049" spans="1:31" ht="14.4">
      <c r="A4049" s="111"/>
      <c r="B4049" s="13"/>
      <c r="C4049" s="13"/>
      <c r="D4049" s="123"/>
      <c r="E4049" s="123"/>
      <c r="F4049" s="123"/>
      <c r="G4049" s="123"/>
      <c r="H4049" s="8"/>
      <c r="I4049" s="8"/>
      <c r="J4049" s="8"/>
      <c r="K4049" s="8"/>
      <c r="L4049" s="8"/>
      <c r="M4049" s="8"/>
      <c r="N4049" s="8"/>
      <c r="O4049" s="8"/>
      <c r="P4049" s="8"/>
      <c r="Q4049" s="8"/>
      <c r="R4049" s="8"/>
      <c r="S4049" s="8"/>
      <c r="T4049" s="8"/>
      <c r="U4049" s="8"/>
      <c r="V4049" s="8"/>
      <c r="W4049" s="8"/>
      <c r="X4049" s="8"/>
      <c r="Y4049" s="8"/>
      <c r="Z4049" s="8"/>
      <c r="AA4049" s="8"/>
      <c r="AB4049" s="8"/>
      <c r="AC4049" s="8"/>
      <c r="AD4049" s="8"/>
      <c r="AE4049" s="8"/>
    </row>
    <row r="4050" spans="1:31" ht="14.4">
      <c r="A4050" s="111"/>
      <c r="B4050" s="13"/>
      <c r="C4050" s="13"/>
      <c r="D4050" s="123"/>
      <c r="E4050" s="123"/>
      <c r="F4050" s="123"/>
      <c r="G4050" s="123"/>
      <c r="H4050" s="8"/>
      <c r="I4050" s="8"/>
      <c r="J4050" s="8"/>
      <c r="K4050" s="8"/>
      <c r="L4050" s="8"/>
      <c r="M4050" s="8"/>
      <c r="N4050" s="8"/>
      <c r="O4050" s="8"/>
      <c r="P4050" s="8"/>
      <c r="Q4050" s="8"/>
      <c r="R4050" s="8"/>
      <c r="S4050" s="8"/>
      <c r="T4050" s="8"/>
      <c r="U4050" s="8"/>
      <c r="V4050" s="8"/>
      <c r="W4050" s="8"/>
      <c r="X4050" s="8"/>
      <c r="Y4050" s="8"/>
      <c r="Z4050" s="8"/>
      <c r="AA4050" s="8"/>
      <c r="AB4050" s="8"/>
      <c r="AC4050" s="8"/>
      <c r="AD4050" s="8"/>
      <c r="AE4050" s="8"/>
    </row>
    <row r="4051" spans="1:31" ht="14.4">
      <c r="A4051" s="111"/>
      <c r="B4051" s="13"/>
      <c r="C4051" s="13"/>
      <c r="D4051" s="123"/>
      <c r="E4051" s="123"/>
      <c r="F4051" s="123"/>
      <c r="G4051" s="123"/>
      <c r="H4051" s="8"/>
      <c r="I4051" s="8"/>
      <c r="J4051" s="8"/>
      <c r="K4051" s="8"/>
      <c r="L4051" s="8"/>
      <c r="M4051" s="8"/>
      <c r="N4051" s="8"/>
      <c r="O4051" s="8"/>
      <c r="P4051" s="8"/>
      <c r="Q4051" s="8"/>
      <c r="R4051" s="8"/>
      <c r="S4051" s="8"/>
      <c r="T4051" s="8"/>
      <c r="U4051" s="8"/>
      <c r="V4051" s="8"/>
      <c r="W4051" s="8"/>
      <c r="X4051" s="8"/>
      <c r="Y4051" s="8"/>
      <c r="Z4051" s="8"/>
      <c r="AA4051" s="8"/>
      <c r="AB4051" s="8"/>
      <c r="AC4051" s="8"/>
      <c r="AD4051" s="8"/>
      <c r="AE4051" s="8"/>
    </row>
    <row r="4052" spans="1:31" ht="14.4">
      <c r="A4052" s="111"/>
      <c r="B4052" s="13"/>
      <c r="C4052" s="13"/>
      <c r="D4052" s="123"/>
      <c r="E4052" s="123"/>
      <c r="F4052" s="123"/>
      <c r="G4052" s="123"/>
      <c r="H4052" s="8"/>
      <c r="I4052" s="8"/>
      <c r="J4052" s="8"/>
      <c r="K4052" s="8"/>
      <c r="L4052" s="8"/>
      <c r="M4052" s="8"/>
      <c r="N4052" s="8"/>
      <c r="O4052" s="8"/>
      <c r="P4052" s="8"/>
      <c r="Q4052" s="8"/>
      <c r="R4052" s="8"/>
      <c r="S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8"/>
      <c r="AD4052" s="8"/>
      <c r="AE4052" s="8"/>
    </row>
    <row r="4053" spans="1:31" ht="14.4">
      <c r="A4053" s="111"/>
      <c r="B4053" s="13"/>
      <c r="C4053" s="13"/>
      <c r="D4053" s="123"/>
      <c r="E4053" s="123"/>
      <c r="F4053" s="123"/>
      <c r="G4053" s="123"/>
      <c r="H4053" s="8"/>
      <c r="I4053" s="8"/>
      <c r="J4053" s="8"/>
      <c r="K4053" s="8"/>
      <c r="L4053" s="8"/>
      <c r="M4053" s="8"/>
      <c r="N4053" s="8"/>
      <c r="O4053" s="8"/>
      <c r="P4053" s="8"/>
      <c r="Q4053" s="8"/>
      <c r="R4053" s="8"/>
      <c r="S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8"/>
      <c r="AD4053" s="8"/>
      <c r="AE4053" s="8"/>
    </row>
    <row r="4054" spans="1:31" ht="14.4">
      <c r="A4054" s="111"/>
      <c r="B4054" s="13"/>
      <c r="C4054" s="13"/>
      <c r="D4054" s="123"/>
      <c r="E4054" s="123"/>
      <c r="F4054" s="123"/>
      <c r="G4054" s="123"/>
      <c r="H4054" s="8"/>
      <c r="I4054" s="8"/>
      <c r="J4054" s="8"/>
      <c r="K4054" s="8"/>
      <c r="L4054" s="8"/>
      <c r="M4054" s="8"/>
      <c r="N4054" s="8"/>
      <c r="O4054" s="8"/>
      <c r="P4054" s="8"/>
      <c r="Q4054" s="8"/>
      <c r="R4054" s="8"/>
      <c r="S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8"/>
      <c r="AD4054" s="8"/>
      <c r="AE4054" s="8"/>
    </row>
    <row r="4055" spans="1:31" ht="14.4">
      <c r="A4055" s="111"/>
      <c r="B4055" s="13"/>
      <c r="C4055" s="13"/>
      <c r="D4055" s="123"/>
      <c r="E4055" s="123"/>
      <c r="F4055" s="123"/>
      <c r="G4055" s="123"/>
      <c r="H4055" s="8"/>
      <c r="I4055" s="8"/>
      <c r="J4055" s="8"/>
      <c r="K4055" s="8"/>
      <c r="L4055" s="8"/>
      <c r="M4055" s="8"/>
      <c r="N4055" s="8"/>
      <c r="O4055" s="8"/>
      <c r="P4055" s="8"/>
      <c r="Q4055" s="8"/>
      <c r="R4055" s="8"/>
      <c r="S4055" s="8"/>
      <c r="T4055" s="8"/>
      <c r="U4055" s="8"/>
      <c r="V4055" s="8"/>
      <c r="W4055" s="8"/>
      <c r="X4055" s="8"/>
      <c r="Y4055" s="8"/>
      <c r="Z4055" s="8"/>
      <c r="AA4055" s="8"/>
      <c r="AB4055" s="8"/>
      <c r="AC4055" s="8"/>
      <c r="AD4055" s="8"/>
      <c r="AE4055" s="8"/>
    </row>
    <row r="4056" spans="1:31" ht="14.4">
      <c r="A4056" s="111"/>
      <c r="B4056" s="13"/>
      <c r="C4056" s="13"/>
      <c r="D4056" s="123"/>
      <c r="E4056" s="123"/>
      <c r="F4056" s="123"/>
      <c r="G4056" s="123"/>
      <c r="H4056" s="8"/>
      <c r="I4056" s="8"/>
      <c r="J4056" s="8"/>
      <c r="K4056" s="8"/>
      <c r="L4056" s="8"/>
      <c r="M4056" s="8"/>
      <c r="N4056" s="8"/>
      <c r="O4056" s="8"/>
      <c r="P4056" s="8"/>
      <c r="Q4056" s="8"/>
      <c r="R4056" s="8"/>
      <c r="S4056" s="8"/>
      <c r="T4056" s="8"/>
      <c r="U4056" s="8"/>
      <c r="V4056" s="8"/>
      <c r="W4056" s="8"/>
      <c r="X4056" s="8"/>
      <c r="Y4056" s="8"/>
      <c r="Z4056" s="8"/>
      <c r="AA4056" s="8"/>
      <c r="AB4056" s="8"/>
      <c r="AC4056" s="8"/>
      <c r="AD4056" s="8"/>
      <c r="AE4056" s="8"/>
    </row>
    <row r="4057" spans="1:31" ht="14.4">
      <c r="A4057" s="111"/>
      <c r="B4057" s="13"/>
      <c r="C4057" s="13"/>
      <c r="D4057" s="123"/>
      <c r="E4057" s="123"/>
      <c r="F4057" s="123"/>
      <c r="G4057" s="123"/>
      <c r="H4057" s="8"/>
      <c r="I4057" s="8"/>
      <c r="J4057" s="8"/>
      <c r="K4057" s="8"/>
      <c r="L4057" s="8"/>
      <c r="M4057" s="8"/>
      <c r="N4057" s="8"/>
      <c r="O4057" s="8"/>
      <c r="P4057" s="8"/>
      <c r="Q4057" s="8"/>
      <c r="R4057" s="8"/>
      <c r="S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  <c r="AD4057" s="8"/>
      <c r="AE4057" s="8"/>
    </row>
    <row r="4058" spans="1:31" ht="14.4">
      <c r="A4058" s="111"/>
      <c r="B4058" s="13"/>
      <c r="C4058" s="13"/>
      <c r="D4058" s="123"/>
      <c r="E4058" s="123"/>
      <c r="F4058" s="123"/>
      <c r="G4058" s="123"/>
      <c r="H4058" s="8"/>
      <c r="I4058" s="8"/>
      <c r="J4058" s="8"/>
      <c r="K4058" s="8"/>
      <c r="L4058" s="8"/>
      <c r="M4058" s="8"/>
      <c r="N4058" s="8"/>
      <c r="O4058" s="8"/>
      <c r="P4058" s="8"/>
      <c r="Q4058" s="8"/>
      <c r="R4058" s="8"/>
      <c r="S4058" s="8"/>
      <c r="T4058" s="8"/>
      <c r="U4058" s="8"/>
      <c r="V4058" s="8"/>
      <c r="W4058" s="8"/>
      <c r="X4058" s="8"/>
      <c r="Y4058" s="8"/>
      <c r="Z4058" s="8"/>
      <c r="AA4058" s="8"/>
      <c r="AB4058" s="8"/>
      <c r="AC4058" s="8"/>
      <c r="AD4058" s="8"/>
      <c r="AE4058" s="8"/>
    </row>
    <row r="4059" spans="1:31" ht="14.4">
      <c r="A4059" s="111"/>
      <c r="B4059" s="13"/>
      <c r="C4059" s="13"/>
      <c r="D4059" s="123"/>
      <c r="E4059" s="123"/>
      <c r="F4059" s="123"/>
      <c r="G4059" s="123"/>
      <c r="H4059" s="8"/>
      <c r="I4059" s="8"/>
      <c r="J4059" s="8"/>
      <c r="K4059" s="8"/>
      <c r="L4059" s="8"/>
      <c r="M4059" s="8"/>
      <c r="N4059" s="8"/>
      <c r="O4059" s="8"/>
      <c r="P4059" s="8"/>
      <c r="Q4059" s="8"/>
      <c r="R4059" s="8"/>
      <c r="S4059" s="8"/>
      <c r="T4059" s="8"/>
      <c r="U4059" s="8"/>
      <c r="V4059" s="8"/>
      <c r="W4059" s="8"/>
      <c r="X4059" s="8"/>
      <c r="Y4059" s="8"/>
      <c r="Z4059" s="8"/>
      <c r="AA4059" s="8"/>
      <c r="AB4059" s="8"/>
      <c r="AC4059" s="8"/>
      <c r="AD4059" s="8"/>
      <c r="AE4059" s="8"/>
    </row>
    <row r="4060" spans="1:31" ht="14.4">
      <c r="A4060" s="111"/>
      <c r="B4060" s="13"/>
      <c r="C4060" s="13"/>
      <c r="D4060" s="123"/>
      <c r="E4060" s="123"/>
      <c r="F4060" s="123"/>
      <c r="G4060" s="123"/>
      <c r="H4060" s="8"/>
      <c r="I4060" s="8"/>
      <c r="J4060" s="8"/>
      <c r="K4060" s="8"/>
      <c r="L4060" s="8"/>
      <c r="M4060" s="8"/>
      <c r="N4060" s="8"/>
      <c r="O4060" s="8"/>
      <c r="P4060" s="8"/>
      <c r="Q4060" s="8"/>
      <c r="R4060" s="8"/>
      <c r="S4060" s="8"/>
      <c r="T4060" s="8"/>
      <c r="U4060" s="8"/>
      <c r="V4060" s="8"/>
      <c r="W4060" s="8"/>
      <c r="X4060" s="8"/>
      <c r="Y4060" s="8"/>
      <c r="Z4060" s="8"/>
      <c r="AA4060" s="8"/>
      <c r="AB4060" s="8"/>
      <c r="AC4060" s="8"/>
      <c r="AD4060" s="8"/>
      <c r="AE4060" s="8"/>
    </row>
    <row r="4061" spans="1:31" ht="14.4">
      <c r="A4061" s="111"/>
      <c r="B4061" s="13"/>
      <c r="C4061" s="13"/>
      <c r="D4061" s="123"/>
      <c r="E4061" s="123"/>
      <c r="F4061" s="123"/>
      <c r="G4061" s="123"/>
      <c r="H4061" s="8"/>
      <c r="I4061" s="8"/>
      <c r="J4061" s="8"/>
      <c r="K4061" s="8"/>
      <c r="L4061" s="8"/>
      <c r="M4061" s="8"/>
      <c r="N4061" s="8"/>
      <c r="O4061" s="8"/>
      <c r="P4061" s="8"/>
      <c r="Q4061" s="8"/>
      <c r="R4061" s="8"/>
      <c r="S4061" s="8"/>
      <c r="T4061" s="8"/>
      <c r="U4061" s="8"/>
      <c r="V4061" s="8"/>
      <c r="W4061" s="8"/>
      <c r="X4061" s="8"/>
      <c r="Y4061" s="8"/>
      <c r="Z4061" s="8"/>
      <c r="AA4061" s="8"/>
      <c r="AB4061" s="8"/>
      <c r="AC4061" s="8"/>
      <c r="AD4061" s="8"/>
      <c r="AE4061" s="8"/>
    </row>
    <row r="4062" spans="1:31" ht="14.4">
      <c r="A4062" s="111"/>
      <c r="B4062" s="13"/>
      <c r="C4062" s="13"/>
      <c r="D4062" s="123"/>
      <c r="E4062" s="123"/>
      <c r="F4062" s="123"/>
      <c r="G4062" s="123"/>
      <c r="H4062" s="8"/>
      <c r="I4062" s="8"/>
      <c r="J4062" s="8"/>
      <c r="K4062" s="8"/>
      <c r="L4062" s="8"/>
      <c r="M4062" s="8"/>
      <c r="N4062" s="8"/>
      <c r="O4062" s="8"/>
      <c r="P4062" s="8"/>
      <c r="Q4062" s="8"/>
      <c r="R4062" s="8"/>
      <c r="S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  <c r="AD4062" s="8"/>
      <c r="AE4062" s="8"/>
    </row>
    <row r="4063" spans="1:31" ht="14.4">
      <c r="A4063" s="111"/>
      <c r="B4063" s="13"/>
      <c r="C4063" s="13"/>
      <c r="D4063" s="123"/>
      <c r="E4063" s="123"/>
      <c r="F4063" s="123"/>
      <c r="G4063" s="123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  <c r="AD4063" s="8"/>
      <c r="AE4063" s="8"/>
    </row>
    <row r="4064" spans="1:31" ht="14.4">
      <c r="A4064" s="111"/>
      <c r="B4064" s="13"/>
      <c r="C4064" s="13"/>
      <c r="D4064" s="123"/>
      <c r="E4064" s="123"/>
      <c r="F4064" s="123"/>
      <c r="G4064" s="123"/>
      <c r="H4064" s="8"/>
      <c r="I4064" s="8"/>
      <c r="J4064" s="8"/>
      <c r="K4064" s="8"/>
      <c r="L4064" s="8"/>
      <c r="M4064" s="8"/>
      <c r="N4064" s="8"/>
      <c r="O4064" s="8"/>
      <c r="P4064" s="8"/>
      <c r="Q4064" s="8"/>
      <c r="R4064" s="8"/>
      <c r="S4064" s="8"/>
      <c r="T4064" s="8"/>
      <c r="U4064" s="8"/>
      <c r="V4064" s="8"/>
      <c r="W4064" s="8"/>
      <c r="X4064" s="8"/>
      <c r="Y4064" s="8"/>
      <c r="Z4064" s="8"/>
      <c r="AA4064" s="8"/>
      <c r="AB4064" s="8"/>
      <c r="AC4064" s="8"/>
      <c r="AD4064" s="8"/>
      <c r="AE4064" s="8"/>
    </row>
    <row r="4065" spans="1:31" ht="14.4">
      <c r="A4065" s="111"/>
      <c r="B4065" s="13"/>
      <c r="C4065" s="13"/>
      <c r="D4065" s="123"/>
      <c r="E4065" s="123"/>
      <c r="F4065" s="123"/>
      <c r="G4065" s="123"/>
      <c r="H4065" s="8"/>
      <c r="I4065" s="8"/>
      <c r="J4065" s="8"/>
      <c r="K4065" s="8"/>
      <c r="L4065" s="8"/>
      <c r="M4065" s="8"/>
      <c r="N4065" s="8"/>
      <c r="O4065" s="8"/>
      <c r="P4065" s="8"/>
      <c r="Q4065" s="8"/>
      <c r="R4065" s="8"/>
      <c r="S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  <c r="AD4065" s="8"/>
      <c r="AE4065" s="8"/>
    </row>
    <row r="4066" spans="1:31" ht="14.4">
      <c r="A4066" s="111"/>
      <c r="B4066" s="13"/>
      <c r="C4066" s="13"/>
      <c r="D4066" s="123"/>
      <c r="E4066" s="123"/>
      <c r="F4066" s="123"/>
      <c r="G4066" s="123"/>
      <c r="H4066" s="8"/>
      <c r="I4066" s="8"/>
      <c r="J4066" s="8"/>
      <c r="K4066" s="8"/>
      <c r="L4066" s="8"/>
      <c r="M4066" s="8"/>
      <c r="N4066" s="8"/>
      <c r="O4066" s="8"/>
      <c r="P4066" s="8"/>
      <c r="Q4066" s="8"/>
      <c r="R4066" s="8"/>
      <c r="S4066" s="8"/>
      <c r="T4066" s="8"/>
      <c r="U4066" s="8"/>
      <c r="V4066" s="8"/>
      <c r="W4066" s="8"/>
      <c r="X4066" s="8"/>
      <c r="Y4066" s="8"/>
      <c r="Z4066" s="8"/>
      <c r="AA4066" s="8"/>
      <c r="AB4066" s="8"/>
      <c r="AC4066" s="8"/>
      <c r="AD4066" s="8"/>
      <c r="AE4066" s="8"/>
    </row>
    <row r="4067" spans="1:31" ht="14.4">
      <c r="A4067" s="111"/>
      <c r="B4067" s="13"/>
      <c r="C4067" s="13"/>
      <c r="D4067" s="123"/>
      <c r="E4067" s="123"/>
      <c r="F4067" s="123"/>
      <c r="G4067" s="123"/>
      <c r="H4067" s="8"/>
      <c r="I4067" s="8"/>
      <c r="J4067" s="8"/>
      <c r="K4067" s="8"/>
      <c r="L4067" s="8"/>
      <c r="M4067" s="8"/>
      <c r="N4067" s="8"/>
      <c r="O4067" s="8"/>
      <c r="P4067" s="8"/>
      <c r="Q4067" s="8"/>
      <c r="R4067" s="8"/>
      <c r="S4067" s="8"/>
      <c r="T4067" s="8"/>
      <c r="U4067" s="8"/>
      <c r="V4067" s="8"/>
      <c r="W4067" s="8"/>
      <c r="X4067" s="8"/>
      <c r="Y4067" s="8"/>
      <c r="Z4067" s="8"/>
      <c r="AA4067" s="8"/>
      <c r="AB4067" s="8"/>
      <c r="AC4067" s="8"/>
      <c r="AD4067" s="8"/>
      <c r="AE4067" s="8"/>
    </row>
    <row r="4068" spans="1:31" ht="14.4">
      <c r="A4068" s="111"/>
      <c r="B4068" s="13"/>
      <c r="C4068" s="13"/>
      <c r="D4068" s="123"/>
      <c r="E4068" s="123"/>
      <c r="F4068" s="123"/>
      <c r="G4068" s="123"/>
      <c r="H4068" s="8"/>
      <c r="I4068" s="8"/>
      <c r="J4068" s="8"/>
      <c r="K4068" s="8"/>
      <c r="L4068" s="8"/>
      <c r="M4068" s="8"/>
      <c r="N4068" s="8"/>
      <c r="O4068" s="8"/>
      <c r="P4068" s="8"/>
      <c r="Q4068" s="8"/>
      <c r="R4068" s="8"/>
      <c r="S4068" s="8"/>
      <c r="T4068" s="8"/>
      <c r="U4068" s="8"/>
      <c r="V4068" s="8"/>
      <c r="W4068" s="8"/>
      <c r="X4068" s="8"/>
      <c r="Y4068" s="8"/>
      <c r="Z4068" s="8"/>
      <c r="AA4068" s="8"/>
      <c r="AB4068" s="8"/>
      <c r="AC4068" s="8"/>
      <c r="AD4068" s="8"/>
      <c r="AE4068" s="8"/>
    </row>
    <row r="4069" spans="1:31" ht="14.4">
      <c r="A4069" s="111"/>
      <c r="B4069" s="13"/>
      <c r="C4069" s="13"/>
      <c r="D4069" s="123"/>
      <c r="E4069" s="123"/>
      <c r="F4069" s="123"/>
      <c r="G4069" s="123"/>
      <c r="H4069" s="8"/>
      <c r="I4069" s="8"/>
      <c r="J4069" s="8"/>
      <c r="K4069" s="8"/>
      <c r="L4069" s="8"/>
      <c r="M4069" s="8"/>
      <c r="N4069" s="8"/>
      <c r="O4069" s="8"/>
      <c r="P4069" s="8"/>
      <c r="Q4069" s="8"/>
      <c r="R4069" s="8"/>
      <c r="S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  <c r="AD4069" s="8"/>
      <c r="AE4069" s="8"/>
    </row>
    <row r="4070" spans="1:31" ht="14.4">
      <c r="A4070" s="111"/>
      <c r="B4070" s="13"/>
      <c r="C4070" s="13"/>
      <c r="D4070" s="123"/>
      <c r="E4070" s="123"/>
      <c r="F4070" s="123"/>
      <c r="G4070" s="123"/>
      <c r="H4070" s="8"/>
      <c r="I4070" s="8"/>
      <c r="J4070" s="8"/>
      <c r="K4070" s="8"/>
      <c r="L4070" s="8"/>
      <c r="M4070" s="8"/>
      <c r="N4070" s="8"/>
      <c r="O4070" s="8"/>
      <c r="P4070" s="8"/>
      <c r="Q4070" s="8"/>
      <c r="R4070" s="8"/>
      <c r="S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  <c r="AD4070" s="8"/>
      <c r="AE4070" s="8"/>
    </row>
    <row r="4071" spans="1:31" ht="14.4">
      <c r="A4071" s="111"/>
      <c r="B4071" s="13"/>
      <c r="C4071" s="13"/>
      <c r="D4071" s="123"/>
      <c r="E4071" s="123"/>
      <c r="F4071" s="123"/>
      <c r="G4071" s="123"/>
      <c r="H4071" s="8"/>
      <c r="I4071" s="8"/>
      <c r="J4071" s="8"/>
      <c r="K4071" s="8"/>
      <c r="L4071" s="8"/>
      <c r="M4071" s="8"/>
      <c r="N4071" s="8"/>
      <c r="O4071" s="8"/>
      <c r="P4071" s="8"/>
      <c r="Q4071" s="8"/>
      <c r="R4071" s="8"/>
      <c r="S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  <c r="AD4071" s="8"/>
      <c r="AE4071" s="8"/>
    </row>
    <row r="4072" spans="1:31" ht="14.4">
      <c r="A4072" s="111"/>
      <c r="B4072" s="13"/>
      <c r="C4072" s="13"/>
      <c r="D4072" s="123"/>
      <c r="E4072" s="123"/>
      <c r="F4072" s="123"/>
      <c r="G4072" s="123"/>
      <c r="H4072" s="8"/>
      <c r="I4072" s="8"/>
      <c r="J4072" s="8"/>
      <c r="K4072" s="8"/>
      <c r="L4072" s="8"/>
      <c r="M4072" s="8"/>
      <c r="N4072" s="8"/>
      <c r="O4072" s="8"/>
      <c r="P4072" s="8"/>
      <c r="Q4072" s="8"/>
      <c r="R4072" s="8"/>
      <c r="S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  <c r="AD4072" s="8"/>
      <c r="AE4072" s="8"/>
    </row>
    <row r="4073" spans="1:31" ht="14.4">
      <c r="A4073" s="111"/>
      <c r="B4073" s="13"/>
      <c r="C4073" s="13"/>
      <c r="D4073" s="123"/>
      <c r="E4073" s="123"/>
      <c r="F4073" s="123"/>
      <c r="G4073" s="123"/>
      <c r="H4073" s="8"/>
      <c r="I4073" s="8"/>
      <c r="J4073" s="8"/>
      <c r="K4073" s="8"/>
      <c r="L4073" s="8"/>
      <c r="M4073" s="8"/>
      <c r="N4073" s="8"/>
      <c r="O4073" s="8"/>
      <c r="P4073" s="8"/>
      <c r="Q4073" s="8"/>
      <c r="R4073" s="8"/>
      <c r="S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  <c r="AD4073" s="8"/>
      <c r="AE4073" s="8"/>
    </row>
    <row r="4074" spans="1:31" ht="14.4">
      <c r="A4074" s="111"/>
      <c r="B4074" s="13"/>
      <c r="C4074" s="13"/>
      <c r="D4074" s="123"/>
      <c r="E4074" s="123"/>
      <c r="F4074" s="123"/>
      <c r="G4074" s="123"/>
      <c r="H4074" s="8"/>
      <c r="I4074" s="8"/>
      <c r="J4074" s="8"/>
      <c r="K4074" s="8"/>
      <c r="L4074" s="8"/>
      <c r="M4074" s="8"/>
      <c r="N4074" s="8"/>
      <c r="O4074" s="8"/>
      <c r="P4074" s="8"/>
      <c r="Q4074" s="8"/>
      <c r="R4074" s="8"/>
      <c r="S4074" s="8"/>
      <c r="T4074" s="8"/>
      <c r="U4074" s="8"/>
      <c r="V4074" s="8"/>
      <c r="W4074" s="8"/>
      <c r="X4074" s="8"/>
      <c r="Y4074" s="8"/>
      <c r="Z4074" s="8"/>
      <c r="AA4074" s="8"/>
      <c r="AB4074" s="8"/>
      <c r="AC4074" s="8"/>
      <c r="AD4074" s="8"/>
      <c r="AE4074" s="8"/>
    </row>
    <row r="4075" spans="1:31" ht="14.4">
      <c r="A4075" s="111"/>
      <c r="B4075" s="13"/>
      <c r="C4075" s="13"/>
      <c r="D4075" s="123"/>
      <c r="E4075" s="123"/>
      <c r="F4075" s="123"/>
      <c r="G4075" s="123"/>
      <c r="H4075" s="8"/>
      <c r="I4075" s="8"/>
      <c r="J4075" s="8"/>
      <c r="K4075" s="8"/>
      <c r="L4075" s="8"/>
      <c r="M4075" s="8"/>
      <c r="N4075" s="8"/>
      <c r="O4075" s="8"/>
      <c r="P4075" s="8"/>
      <c r="Q4075" s="8"/>
      <c r="R4075" s="8"/>
      <c r="S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  <c r="AD4075" s="8"/>
      <c r="AE4075" s="8"/>
    </row>
    <row r="4076" spans="1:31" ht="14.4">
      <c r="A4076" s="111"/>
      <c r="B4076" s="13"/>
      <c r="C4076" s="13"/>
      <c r="D4076" s="123"/>
      <c r="E4076" s="123"/>
      <c r="F4076" s="123"/>
      <c r="G4076" s="123"/>
      <c r="H4076" s="8"/>
      <c r="I4076" s="8"/>
      <c r="J4076" s="8"/>
      <c r="K4076" s="8"/>
      <c r="L4076" s="8"/>
      <c r="M4076" s="8"/>
      <c r="N4076" s="8"/>
      <c r="O4076" s="8"/>
      <c r="P4076" s="8"/>
      <c r="Q4076" s="8"/>
      <c r="R4076" s="8"/>
      <c r="S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  <c r="AD4076" s="8"/>
      <c r="AE4076" s="8"/>
    </row>
    <row r="4077" spans="1:31" ht="14.4">
      <c r="A4077" s="111"/>
      <c r="B4077" s="13"/>
      <c r="C4077" s="13"/>
      <c r="D4077" s="123"/>
      <c r="E4077" s="123"/>
      <c r="F4077" s="123"/>
      <c r="G4077" s="123"/>
      <c r="H4077" s="8"/>
      <c r="I4077" s="8"/>
      <c r="J4077" s="8"/>
      <c r="K4077" s="8"/>
      <c r="L4077" s="8"/>
      <c r="M4077" s="8"/>
      <c r="N4077" s="8"/>
      <c r="O4077" s="8"/>
      <c r="P4077" s="8"/>
      <c r="Q4077" s="8"/>
      <c r="R4077" s="8"/>
      <c r="S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  <c r="AD4077" s="8"/>
      <c r="AE4077" s="8"/>
    </row>
    <row r="4078" spans="1:31" ht="14.4">
      <c r="A4078" s="111"/>
      <c r="B4078" s="13"/>
      <c r="C4078" s="13"/>
      <c r="D4078" s="123"/>
      <c r="E4078" s="123"/>
      <c r="F4078" s="123"/>
      <c r="G4078" s="123"/>
      <c r="H4078" s="8"/>
      <c r="I4078" s="8"/>
      <c r="J4078" s="8"/>
      <c r="K4078" s="8"/>
      <c r="L4078" s="8"/>
      <c r="M4078" s="8"/>
      <c r="N4078" s="8"/>
      <c r="O4078" s="8"/>
      <c r="P4078" s="8"/>
      <c r="Q4078" s="8"/>
      <c r="R4078" s="8"/>
      <c r="S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  <c r="AD4078" s="8"/>
      <c r="AE4078" s="8"/>
    </row>
    <row r="4079" spans="1:31" ht="14.4">
      <c r="A4079" s="111"/>
      <c r="B4079" s="13"/>
      <c r="C4079" s="13"/>
      <c r="D4079" s="123"/>
      <c r="E4079" s="123"/>
      <c r="F4079" s="123"/>
      <c r="G4079" s="123"/>
      <c r="H4079" s="8"/>
      <c r="I4079" s="8"/>
      <c r="J4079" s="8"/>
      <c r="K4079" s="8"/>
      <c r="L4079" s="8"/>
      <c r="M4079" s="8"/>
      <c r="N4079" s="8"/>
      <c r="O4079" s="8"/>
      <c r="P4079" s="8"/>
      <c r="Q4079" s="8"/>
      <c r="R4079" s="8"/>
      <c r="S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  <c r="AD4079" s="8"/>
      <c r="AE4079" s="8"/>
    </row>
    <row r="4080" spans="1:31" ht="14.4">
      <c r="A4080" s="111"/>
      <c r="B4080" s="13"/>
      <c r="C4080" s="13"/>
      <c r="D4080" s="123"/>
      <c r="E4080" s="123"/>
      <c r="F4080" s="123"/>
      <c r="G4080" s="123"/>
      <c r="H4080" s="8"/>
      <c r="I4080" s="8"/>
      <c r="J4080" s="8"/>
      <c r="K4080" s="8"/>
      <c r="L4080" s="8"/>
      <c r="M4080" s="8"/>
      <c r="N4080" s="8"/>
      <c r="O4080" s="8"/>
      <c r="P4080" s="8"/>
      <c r="Q4080" s="8"/>
      <c r="R4080" s="8"/>
      <c r="S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  <c r="AD4080" s="8"/>
      <c r="AE4080" s="8"/>
    </row>
    <row r="4081" spans="1:31" ht="14.4">
      <c r="A4081" s="111"/>
      <c r="B4081" s="13"/>
      <c r="C4081" s="13"/>
      <c r="D4081" s="123"/>
      <c r="E4081" s="123"/>
      <c r="F4081" s="123"/>
      <c r="G4081" s="123"/>
      <c r="H4081" s="8"/>
      <c r="I4081" s="8"/>
      <c r="J4081" s="8"/>
      <c r="K4081" s="8"/>
      <c r="L4081" s="8"/>
      <c r="M4081" s="8"/>
      <c r="N4081" s="8"/>
      <c r="O4081" s="8"/>
      <c r="P4081" s="8"/>
      <c r="Q4081" s="8"/>
      <c r="R4081" s="8"/>
      <c r="S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  <c r="AD4081" s="8"/>
      <c r="AE4081" s="8"/>
    </row>
    <row r="4082" spans="1:31" ht="14.4">
      <c r="A4082" s="111"/>
      <c r="B4082" s="13"/>
      <c r="C4082" s="13"/>
      <c r="D4082" s="123"/>
      <c r="E4082" s="123"/>
      <c r="F4082" s="123"/>
      <c r="G4082" s="123"/>
      <c r="H4082" s="8"/>
      <c r="I4082" s="8"/>
      <c r="J4082" s="8"/>
      <c r="K4082" s="8"/>
      <c r="L4082" s="8"/>
      <c r="M4082" s="8"/>
      <c r="N4082" s="8"/>
      <c r="O4082" s="8"/>
      <c r="P4082" s="8"/>
      <c r="Q4082" s="8"/>
      <c r="R4082" s="8"/>
      <c r="S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  <c r="AD4082" s="8"/>
      <c r="AE4082" s="8"/>
    </row>
    <row r="4083" spans="1:31" ht="14.4">
      <c r="A4083" s="111"/>
      <c r="B4083" s="13"/>
      <c r="C4083" s="13"/>
      <c r="D4083" s="123"/>
      <c r="E4083" s="123"/>
      <c r="F4083" s="123"/>
      <c r="G4083" s="123"/>
      <c r="H4083" s="8"/>
      <c r="I4083" s="8"/>
      <c r="J4083" s="8"/>
      <c r="K4083" s="8"/>
      <c r="L4083" s="8"/>
      <c r="M4083" s="8"/>
      <c r="N4083" s="8"/>
      <c r="O4083" s="8"/>
      <c r="P4083" s="8"/>
      <c r="Q4083" s="8"/>
      <c r="R4083" s="8"/>
      <c r="S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  <c r="AD4083" s="8"/>
      <c r="AE4083" s="8"/>
    </row>
    <row r="4084" spans="1:31" ht="14.4">
      <c r="A4084" s="111"/>
      <c r="B4084" s="13"/>
      <c r="C4084" s="13"/>
      <c r="D4084" s="123"/>
      <c r="E4084" s="123"/>
      <c r="F4084" s="123"/>
      <c r="G4084" s="123"/>
      <c r="H4084" s="8"/>
      <c r="I4084" s="8"/>
      <c r="J4084" s="8"/>
      <c r="K4084" s="8"/>
      <c r="L4084" s="8"/>
      <c r="M4084" s="8"/>
      <c r="N4084" s="8"/>
      <c r="O4084" s="8"/>
      <c r="P4084" s="8"/>
      <c r="Q4084" s="8"/>
      <c r="R4084" s="8"/>
      <c r="S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  <c r="AD4084" s="8"/>
      <c r="AE4084" s="8"/>
    </row>
    <row r="4085" spans="1:31" ht="14.4">
      <c r="A4085" s="111"/>
      <c r="B4085" s="13"/>
      <c r="C4085" s="13"/>
      <c r="D4085" s="123"/>
      <c r="E4085" s="123"/>
      <c r="F4085" s="123"/>
      <c r="G4085" s="123"/>
      <c r="H4085" s="8"/>
      <c r="I4085" s="8"/>
      <c r="J4085" s="8"/>
      <c r="K4085" s="8"/>
      <c r="L4085" s="8"/>
      <c r="M4085" s="8"/>
      <c r="N4085" s="8"/>
      <c r="O4085" s="8"/>
      <c r="P4085" s="8"/>
      <c r="Q4085" s="8"/>
      <c r="R4085" s="8"/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  <c r="AD4085" s="8"/>
      <c r="AE4085" s="8"/>
    </row>
    <row r="4086" spans="1:31" ht="14.4">
      <c r="A4086" s="111"/>
      <c r="B4086" s="13"/>
      <c r="C4086" s="13"/>
      <c r="D4086" s="123"/>
      <c r="E4086" s="123"/>
      <c r="F4086" s="123"/>
      <c r="G4086" s="123"/>
      <c r="H4086" s="8"/>
      <c r="I4086" s="8"/>
      <c r="J4086" s="8"/>
      <c r="K4086" s="8"/>
      <c r="L4086" s="8"/>
      <c r="M4086" s="8"/>
      <c r="N4086" s="8"/>
      <c r="O4086" s="8"/>
      <c r="P4086" s="8"/>
      <c r="Q4086" s="8"/>
      <c r="R4086" s="8"/>
      <c r="S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  <c r="AD4086" s="8"/>
      <c r="AE4086" s="8"/>
    </row>
    <row r="4087" spans="1:31" ht="14.4">
      <c r="A4087" s="111"/>
      <c r="B4087" s="13"/>
      <c r="C4087" s="13"/>
      <c r="D4087" s="123"/>
      <c r="E4087" s="123"/>
      <c r="F4087" s="123"/>
      <c r="G4087" s="123"/>
      <c r="H4087" s="8"/>
      <c r="I4087" s="8"/>
      <c r="J4087" s="8"/>
      <c r="K4087" s="8"/>
      <c r="L4087" s="8"/>
      <c r="M4087" s="8"/>
      <c r="N4087" s="8"/>
      <c r="O4087" s="8"/>
      <c r="P4087" s="8"/>
      <c r="Q4087" s="8"/>
      <c r="R4087" s="8"/>
      <c r="S4087" s="8"/>
      <c r="T4087" s="8"/>
      <c r="U4087" s="8"/>
      <c r="V4087" s="8"/>
      <c r="W4087" s="8"/>
      <c r="X4087" s="8"/>
      <c r="Y4087" s="8"/>
      <c r="Z4087" s="8"/>
      <c r="AA4087" s="8"/>
      <c r="AB4087" s="8"/>
      <c r="AC4087" s="8"/>
      <c r="AD4087" s="8"/>
      <c r="AE4087" s="8"/>
    </row>
    <row r="4088" spans="1:31" ht="14.4">
      <c r="A4088" s="111"/>
      <c r="B4088" s="13"/>
      <c r="C4088" s="13"/>
      <c r="D4088" s="123"/>
      <c r="E4088" s="123"/>
      <c r="F4088" s="123"/>
      <c r="G4088" s="123"/>
      <c r="H4088" s="8"/>
      <c r="I4088" s="8"/>
      <c r="J4088" s="8"/>
      <c r="K4088" s="8"/>
      <c r="L4088" s="8"/>
      <c r="M4088" s="8"/>
      <c r="N4088" s="8"/>
      <c r="O4088" s="8"/>
      <c r="P4088" s="8"/>
      <c r="Q4088" s="8"/>
      <c r="R4088" s="8"/>
      <c r="S4088" s="8"/>
      <c r="T4088" s="8"/>
      <c r="U4088" s="8"/>
      <c r="V4088" s="8"/>
      <c r="W4088" s="8"/>
      <c r="X4088" s="8"/>
      <c r="Y4088" s="8"/>
      <c r="Z4088" s="8"/>
      <c r="AA4088" s="8"/>
      <c r="AB4088" s="8"/>
      <c r="AC4088" s="8"/>
      <c r="AD4088" s="8"/>
      <c r="AE4088" s="8"/>
    </row>
    <row r="4089" spans="1:31" ht="14.4">
      <c r="A4089" s="111"/>
      <c r="B4089" s="13"/>
      <c r="C4089" s="13"/>
      <c r="D4089" s="123"/>
      <c r="E4089" s="123"/>
      <c r="F4089" s="123"/>
      <c r="G4089" s="123"/>
      <c r="H4089" s="8"/>
      <c r="I4089" s="8"/>
      <c r="J4089" s="8"/>
      <c r="K4089" s="8"/>
      <c r="L4089" s="8"/>
      <c r="M4089" s="8"/>
      <c r="N4089" s="8"/>
      <c r="O4089" s="8"/>
      <c r="P4089" s="8"/>
      <c r="Q4089" s="8"/>
      <c r="R4089" s="8"/>
      <c r="S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  <c r="AD4089" s="8"/>
      <c r="AE4089" s="8"/>
    </row>
    <row r="4090" spans="1:31" ht="14.4">
      <c r="A4090" s="111"/>
      <c r="B4090" s="13"/>
      <c r="C4090" s="13"/>
      <c r="D4090" s="123"/>
      <c r="E4090" s="123"/>
      <c r="F4090" s="123"/>
      <c r="G4090" s="123"/>
      <c r="H4090" s="8"/>
      <c r="I4090" s="8"/>
      <c r="J4090" s="8"/>
      <c r="K4090" s="8"/>
      <c r="L4090" s="8"/>
      <c r="M4090" s="8"/>
      <c r="N4090" s="8"/>
      <c r="O4090" s="8"/>
      <c r="P4090" s="8"/>
      <c r="Q4090" s="8"/>
      <c r="R4090" s="8"/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  <c r="AD4090" s="8"/>
      <c r="AE4090" s="8"/>
    </row>
    <row r="4091" spans="1:31" ht="14.4">
      <c r="A4091" s="111"/>
      <c r="B4091" s="13"/>
      <c r="C4091" s="13"/>
      <c r="D4091" s="123"/>
      <c r="E4091" s="123"/>
      <c r="F4091" s="123"/>
      <c r="G4091" s="123"/>
      <c r="H4091" s="8"/>
      <c r="I4091" s="8"/>
      <c r="J4091" s="8"/>
      <c r="K4091" s="8"/>
      <c r="L4091" s="8"/>
      <c r="M4091" s="8"/>
      <c r="N4091" s="8"/>
      <c r="O4091" s="8"/>
      <c r="P4091" s="8"/>
      <c r="Q4091" s="8"/>
      <c r="R4091" s="8"/>
      <c r="S4091" s="8"/>
      <c r="T4091" s="8"/>
      <c r="U4091" s="8"/>
      <c r="V4091" s="8"/>
      <c r="W4091" s="8"/>
      <c r="X4091" s="8"/>
      <c r="Y4091" s="8"/>
      <c r="Z4091" s="8"/>
      <c r="AA4091" s="8"/>
      <c r="AB4091" s="8"/>
      <c r="AC4091" s="8"/>
      <c r="AD4091" s="8"/>
      <c r="AE4091" s="8"/>
    </row>
    <row r="4092" spans="1:31" ht="14.4">
      <c r="A4092" s="111"/>
      <c r="B4092" s="13"/>
      <c r="C4092" s="13"/>
      <c r="D4092" s="123"/>
      <c r="E4092" s="123"/>
      <c r="F4092" s="123"/>
      <c r="G4092" s="123"/>
      <c r="H4092" s="8"/>
      <c r="I4092" s="8"/>
      <c r="J4092" s="8"/>
      <c r="K4092" s="8"/>
      <c r="L4092" s="8"/>
      <c r="M4092" s="8"/>
      <c r="N4092" s="8"/>
      <c r="O4092" s="8"/>
      <c r="P4092" s="8"/>
      <c r="Q4092" s="8"/>
      <c r="R4092" s="8"/>
      <c r="S4092" s="8"/>
      <c r="T4092" s="8"/>
      <c r="U4092" s="8"/>
      <c r="V4092" s="8"/>
      <c r="W4092" s="8"/>
      <c r="X4092" s="8"/>
      <c r="Y4092" s="8"/>
      <c r="Z4092" s="8"/>
      <c r="AA4092" s="8"/>
      <c r="AB4092" s="8"/>
      <c r="AC4092" s="8"/>
      <c r="AD4092" s="8"/>
      <c r="AE4092" s="8"/>
    </row>
    <row r="4093" spans="1:31" ht="14.4">
      <c r="A4093" s="111"/>
      <c r="B4093" s="13"/>
      <c r="C4093" s="13"/>
      <c r="D4093" s="123"/>
      <c r="E4093" s="123"/>
      <c r="F4093" s="123"/>
      <c r="G4093" s="123"/>
      <c r="H4093" s="8"/>
      <c r="I4093" s="8"/>
      <c r="J4093" s="8"/>
      <c r="K4093" s="8"/>
      <c r="L4093" s="8"/>
      <c r="M4093" s="8"/>
      <c r="N4093" s="8"/>
      <c r="O4093" s="8"/>
      <c r="P4093" s="8"/>
      <c r="Q4093" s="8"/>
      <c r="R4093" s="8"/>
      <c r="S4093" s="8"/>
      <c r="T4093" s="8"/>
      <c r="U4093" s="8"/>
      <c r="V4093" s="8"/>
      <c r="W4093" s="8"/>
      <c r="X4093" s="8"/>
      <c r="Y4093" s="8"/>
      <c r="Z4093" s="8"/>
      <c r="AA4093" s="8"/>
      <c r="AB4093" s="8"/>
      <c r="AC4093" s="8"/>
      <c r="AD4093" s="8"/>
      <c r="AE4093" s="8"/>
    </row>
    <row r="4094" spans="1:31" ht="14.4">
      <c r="A4094" s="111"/>
      <c r="B4094" s="13"/>
      <c r="C4094" s="13"/>
      <c r="D4094" s="123"/>
      <c r="E4094" s="123"/>
      <c r="F4094" s="123"/>
      <c r="G4094" s="123"/>
      <c r="H4094" s="8"/>
      <c r="I4094" s="8"/>
      <c r="J4094" s="8"/>
      <c r="K4094" s="8"/>
      <c r="L4094" s="8"/>
      <c r="M4094" s="8"/>
      <c r="N4094" s="8"/>
      <c r="O4094" s="8"/>
      <c r="P4094" s="8"/>
      <c r="Q4094" s="8"/>
      <c r="R4094" s="8"/>
      <c r="S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  <c r="AD4094" s="8"/>
      <c r="AE4094" s="8"/>
    </row>
    <row r="4095" spans="1:31" ht="14.4">
      <c r="A4095" s="111"/>
      <c r="B4095" s="13"/>
      <c r="C4095" s="13"/>
      <c r="D4095" s="123"/>
      <c r="E4095" s="123"/>
      <c r="F4095" s="123"/>
      <c r="G4095" s="123"/>
      <c r="H4095" s="8"/>
      <c r="I4095" s="8"/>
      <c r="J4095" s="8"/>
      <c r="K4095" s="8"/>
      <c r="L4095" s="8"/>
      <c r="M4095" s="8"/>
      <c r="N4095" s="8"/>
      <c r="O4095" s="8"/>
      <c r="P4095" s="8"/>
      <c r="Q4095" s="8"/>
      <c r="R4095" s="8"/>
      <c r="S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  <c r="AD4095" s="8"/>
      <c r="AE4095" s="8"/>
    </row>
    <row r="4096" spans="1:31" ht="14.4">
      <c r="A4096" s="111"/>
      <c r="B4096" s="13"/>
      <c r="C4096" s="13"/>
      <c r="D4096" s="123"/>
      <c r="E4096" s="123"/>
      <c r="F4096" s="123"/>
      <c r="G4096" s="123"/>
      <c r="H4096" s="8"/>
      <c r="I4096" s="8"/>
      <c r="J4096" s="8"/>
      <c r="K4096" s="8"/>
      <c r="L4096" s="8"/>
      <c r="M4096" s="8"/>
      <c r="N4096" s="8"/>
      <c r="O4096" s="8"/>
      <c r="P4096" s="8"/>
      <c r="Q4096" s="8"/>
      <c r="R4096" s="8"/>
      <c r="S4096" s="8"/>
      <c r="T4096" s="8"/>
      <c r="U4096" s="8"/>
      <c r="V4096" s="8"/>
      <c r="W4096" s="8"/>
      <c r="X4096" s="8"/>
      <c r="Y4096" s="8"/>
      <c r="Z4096" s="8"/>
      <c r="AA4096" s="8"/>
      <c r="AB4096" s="8"/>
      <c r="AC4096" s="8"/>
      <c r="AD4096" s="8"/>
      <c r="AE4096" s="8"/>
    </row>
    <row r="4097" spans="1:31" ht="14.4">
      <c r="A4097" s="111"/>
      <c r="B4097" s="13"/>
      <c r="C4097" s="13"/>
      <c r="D4097" s="123"/>
      <c r="E4097" s="123"/>
      <c r="F4097" s="123"/>
      <c r="G4097" s="123"/>
      <c r="H4097" s="8"/>
      <c r="I4097" s="8"/>
      <c r="J4097" s="8"/>
      <c r="K4097" s="8"/>
      <c r="L4097" s="8"/>
      <c r="M4097" s="8"/>
      <c r="N4097" s="8"/>
      <c r="O4097" s="8"/>
      <c r="P4097" s="8"/>
      <c r="Q4097" s="8"/>
      <c r="R4097" s="8"/>
      <c r="S4097" s="8"/>
      <c r="T4097" s="8"/>
      <c r="U4097" s="8"/>
      <c r="V4097" s="8"/>
      <c r="W4097" s="8"/>
      <c r="X4097" s="8"/>
      <c r="Y4097" s="8"/>
      <c r="Z4097" s="8"/>
      <c r="AA4097" s="8"/>
      <c r="AB4097" s="8"/>
      <c r="AC4097" s="8"/>
      <c r="AD4097" s="8"/>
      <c r="AE4097" s="8"/>
    </row>
    <row r="4098" spans="1:31" ht="14.4">
      <c r="A4098" s="111"/>
      <c r="B4098" s="13"/>
      <c r="C4098" s="13"/>
      <c r="D4098" s="123"/>
      <c r="E4098" s="123"/>
      <c r="F4098" s="123"/>
      <c r="G4098" s="123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  <c r="T4098" s="8"/>
      <c r="U4098" s="8"/>
      <c r="V4098" s="8"/>
      <c r="W4098" s="8"/>
      <c r="X4098" s="8"/>
      <c r="Y4098" s="8"/>
      <c r="Z4098" s="8"/>
      <c r="AA4098" s="8"/>
      <c r="AB4098" s="8"/>
      <c r="AC4098" s="8"/>
      <c r="AD4098" s="8"/>
      <c r="AE4098" s="8"/>
    </row>
    <row r="4099" spans="1:31" ht="14.4">
      <c r="A4099" s="111"/>
      <c r="B4099" s="13"/>
      <c r="C4099" s="13"/>
      <c r="D4099" s="123"/>
      <c r="E4099" s="123"/>
      <c r="F4099" s="123"/>
      <c r="G4099" s="123"/>
      <c r="H4099" s="8"/>
      <c r="I4099" s="8"/>
      <c r="J4099" s="8"/>
      <c r="K4099" s="8"/>
      <c r="L4099" s="8"/>
      <c r="M4099" s="8"/>
      <c r="N4099" s="8"/>
      <c r="O4099" s="8"/>
      <c r="P4099" s="8"/>
      <c r="Q4099" s="8"/>
      <c r="R4099" s="8"/>
      <c r="S4099" s="8"/>
      <c r="T4099" s="8"/>
      <c r="U4099" s="8"/>
      <c r="V4099" s="8"/>
      <c r="W4099" s="8"/>
      <c r="X4099" s="8"/>
      <c r="Y4099" s="8"/>
      <c r="Z4099" s="8"/>
      <c r="AA4099" s="8"/>
      <c r="AB4099" s="8"/>
      <c r="AC4099" s="8"/>
      <c r="AD4099" s="8"/>
      <c r="AE4099" s="8"/>
    </row>
    <row r="4100" spans="1:31" ht="14.4">
      <c r="A4100" s="111"/>
      <c r="B4100" s="13"/>
      <c r="C4100" s="13"/>
      <c r="D4100" s="123"/>
      <c r="E4100" s="123"/>
      <c r="F4100" s="123"/>
      <c r="G4100" s="123"/>
      <c r="H4100" s="8"/>
      <c r="I4100" s="8"/>
      <c r="J4100" s="8"/>
      <c r="K4100" s="8"/>
      <c r="L4100" s="8"/>
      <c r="M4100" s="8"/>
      <c r="N4100" s="8"/>
      <c r="O4100" s="8"/>
      <c r="P4100" s="8"/>
      <c r="Q4100" s="8"/>
      <c r="R4100" s="8"/>
      <c r="S4100" s="8"/>
      <c r="T4100" s="8"/>
      <c r="U4100" s="8"/>
      <c r="V4100" s="8"/>
      <c r="W4100" s="8"/>
      <c r="X4100" s="8"/>
      <c r="Y4100" s="8"/>
      <c r="Z4100" s="8"/>
      <c r="AA4100" s="8"/>
      <c r="AB4100" s="8"/>
      <c r="AC4100" s="8"/>
      <c r="AD4100" s="8"/>
      <c r="AE4100" s="8"/>
    </row>
    <row r="4101" spans="1:31" ht="14.4">
      <c r="A4101" s="111"/>
      <c r="B4101" s="13"/>
      <c r="C4101" s="13"/>
      <c r="D4101" s="123"/>
      <c r="E4101" s="123"/>
      <c r="F4101" s="123"/>
      <c r="G4101" s="123"/>
      <c r="H4101" s="8"/>
      <c r="I4101" s="8"/>
      <c r="J4101" s="8"/>
      <c r="K4101" s="8"/>
      <c r="L4101" s="8"/>
      <c r="M4101" s="8"/>
      <c r="N4101" s="8"/>
      <c r="O4101" s="8"/>
      <c r="P4101" s="8"/>
      <c r="Q4101" s="8"/>
      <c r="R4101" s="8"/>
      <c r="S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  <c r="AD4101" s="8"/>
      <c r="AE4101" s="8"/>
    </row>
    <row r="4102" spans="1:31" ht="14.4">
      <c r="A4102" s="111"/>
      <c r="B4102" s="13"/>
      <c r="C4102" s="13"/>
      <c r="D4102" s="123"/>
      <c r="E4102" s="123"/>
      <c r="F4102" s="123"/>
      <c r="G4102" s="123"/>
      <c r="H4102" s="8"/>
      <c r="I4102" s="8"/>
      <c r="J4102" s="8"/>
      <c r="K4102" s="8"/>
      <c r="L4102" s="8"/>
      <c r="M4102" s="8"/>
      <c r="N4102" s="8"/>
      <c r="O4102" s="8"/>
      <c r="P4102" s="8"/>
      <c r="Q4102" s="8"/>
      <c r="R4102" s="8"/>
      <c r="S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  <c r="AD4102" s="8"/>
      <c r="AE4102" s="8"/>
    </row>
    <row r="4103" spans="1:31" ht="14.4">
      <c r="A4103" s="111"/>
      <c r="B4103" s="13"/>
      <c r="C4103" s="13"/>
      <c r="D4103" s="123"/>
      <c r="E4103" s="123"/>
      <c r="F4103" s="123"/>
      <c r="G4103" s="123"/>
      <c r="H4103" s="8"/>
      <c r="I4103" s="8"/>
      <c r="J4103" s="8"/>
      <c r="K4103" s="8"/>
      <c r="L4103" s="8"/>
      <c r="M4103" s="8"/>
      <c r="N4103" s="8"/>
      <c r="O4103" s="8"/>
      <c r="P4103" s="8"/>
      <c r="Q4103" s="8"/>
      <c r="R4103" s="8"/>
      <c r="S4103" s="8"/>
      <c r="T4103" s="8"/>
      <c r="U4103" s="8"/>
      <c r="V4103" s="8"/>
      <c r="W4103" s="8"/>
      <c r="X4103" s="8"/>
      <c r="Y4103" s="8"/>
      <c r="Z4103" s="8"/>
      <c r="AA4103" s="8"/>
      <c r="AB4103" s="8"/>
      <c r="AC4103" s="8"/>
      <c r="AD4103" s="8"/>
      <c r="AE4103" s="8"/>
    </row>
    <row r="4104" spans="1:31" ht="14.4">
      <c r="A4104" s="111"/>
      <c r="B4104" s="13"/>
      <c r="C4104" s="13"/>
      <c r="D4104" s="123"/>
      <c r="E4104" s="123"/>
      <c r="F4104" s="123"/>
      <c r="G4104" s="123"/>
      <c r="H4104" s="8"/>
      <c r="I4104" s="8"/>
      <c r="J4104" s="8"/>
      <c r="K4104" s="8"/>
      <c r="L4104" s="8"/>
      <c r="M4104" s="8"/>
      <c r="N4104" s="8"/>
      <c r="O4104" s="8"/>
      <c r="P4104" s="8"/>
      <c r="Q4104" s="8"/>
      <c r="R4104" s="8"/>
      <c r="S4104" s="8"/>
      <c r="T4104" s="8"/>
      <c r="U4104" s="8"/>
      <c r="V4104" s="8"/>
      <c r="W4104" s="8"/>
      <c r="X4104" s="8"/>
      <c r="Y4104" s="8"/>
      <c r="Z4104" s="8"/>
      <c r="AA4104" s="8"/>
      <c r="AB4104" s="8"/>
      <c r="AC4104" s="8"/>
      <c r="AD4104" s="8"/>
      <c r="AE4104" s="8"/>
    </row>
    <row r="4105" spans="1:31" ht="14.4">
      <c r="A4105" s="111"/>
      <c r="B4105" s="13"/>
      <c r="C4105" s="13"/>
      <c r="D4105" s="123"/>
      <c r="E4105" s="123"/>
      <c r="F4105" s="123"/>
      <c r="G4105" s="123"/>
      <c r="H4105" s="8"/>
      <c r="I4105" s="8"/>
      <c r="J4105" s="8"/>
      <c r="K4105" s="8"/>
      <c r="L4105" s="8"/>
      <c r="M4105" s="8"/>
      <c r="N4105" s="8"/>
      <c r="O4105" s="8"/>
      <c r="P4105" s="8"/>
      <c r="Q4105" s="8"/>
      <c r="R4105" s="8"/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  <c r="AD4105" s="8"/>
      <c r="AE4105" s="8"/>
    </row>
    <row r="4106" spans="1:31" ht="14.4">
      <c r="A4106" s="111"/>
      <c r="B4106" s="13"/>
      <c r="C4106" s="13"/>
      <c r="D4106" s="123"/>
      <c r="E4106" s="123"/>
      <c r="F4106" s="123"/>
      <c r="G4106" s="123"/>
      <c r="H4106" s="8"/>
      <c r="I4106" s="8"/>
      <c r="J4106" s="8"/>
      <c r="K4106" s="8"/>
      <c r="L4106" s="8"/>
      <c r="M4106" s="8"/>
      <c r="N4106" s="8"/>
      <c r="O4106" s="8"/>
      <c r="P4106" s="8"/>
      <c r="Q4106" s="8"/>
      <c r="R4106" s="8"/>
      <c r="S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  <c r="AD4106" s="8"/>
      <c r="AE4106" s="8"/>
    </row>
    <row r="4107" spans="1:31" ht="14.4">
      <c r="A4107" s="111"/>
      <c r="B4107" s="13"/>
      <c r="C4107" s="13"/>
      <c r="D4107" s="123"/>
      <c r="E4107" s="123"/>
      <c r="F4107" s="123"/>
      <c r="G4107" s="123"/>
      <c r="H4107" s="8"/>
      <c r="I4107" s="8"/>
      <c r="J4107" s="8"/>
      <c r="K4107" s="8"/>
      <c r="L4107" s="8"/>
      <c r="M4107" s="8"/>
      <c r="N4107" s="8"/>
      <c r="O4107" s="8"/>
      <c r="P4107" s="8"/>
      <c r="Q4107" s="8"/>
      <c r="R4107" s="8"/>
      <c r="S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  <c r="AD4107" s="8"/>
      <c r="AE4107" s="8"/>
    </row>
    <row r="4108" spans="1:31" ht="14.4">
      <c r="A4108" s="111"/>
      <c r="B4108" s="13"/>
      <c r="C4108" s="13"/>
      <c r="D4108" s="123"/>
      <c r="E4108" s="123"/>
      <c r="F4108" s="123"/>
      <c r="G4108" s="123"/>
      <c r="H4108" s="8"/>
      <c r="I4108" s="8"/>
      <c r="J4108" s="8"/>
      <c r="K4108" s="8"/>
      <c r="L4108" s="8"/>
      <c r="M4108" s="8"/>
      <c r="N4108" s="8"/>
      <c r="O4108" s="8"/>
      <c r="P4108" s="8"/>
      <c r="Q4108" s="8"/>
      <c r="R4108" s="8"/>
      <c r="S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  <c r="AD4108" s="8"/>
      <c r="AE4108" s="8"/>
    </row>
    <row r="4109" spans="1:31" ht="14.4">
      <c r="A4109" s="111"/>
      <c r="B4109" s="13"/>
      <c r="C4109" s="13"/>
      <c r="D4109" s="123"/>
      <c r="E4109" s="123"/>
      <c r="F4109" s="123"/>
      <c r="G4109" s="123"/>
      <c r="H4109" s="8"/>
      <c r="I4109" s="8"/>
      <c r="J4109" s="8"/>
      <c r="K4109" s="8"/>
      <c r="L4109" s="8"/>
      <c r="M4109" s="8"/>
      <c r="N4109" s="8"/>
      <c r="O4109" s="8"/>
      <c r="P4109" s="8"/>
      <c r="Q4109" s="8"/>
      <c r="R4109" s="8"/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  <c r="AD4109" s="8"/>
      <c r="AE4109" s="8"/>
    </row>
    <row r="4110" spans="1:31" ht="14.4">
      <c r="A4110" s="111"/>
      <c r="B4110" s="13"/>
      <c r="C4110" s="13"/>
      <c r="D4110" s="123"/>
      <c r="E4110" s="123"/>
      <c r="F4110" s="123"/>
      <c r="G4110" s="123"/>
      <c r="H4110" s="8"/>
      <c r="I4110" s="8"/>
      <c r="J4110" s="8"/>
      <c r="K4110" s="8"/>
      <c r="L4110" s="8"/>
      <c r="M4110" s="8"/>
      <c r="N4110" s="8"/>
      <c r="O4110" s="8"/>
      <c r="P4110" s="8"/>
      <c r="Q4110" s="8"/>
      <c r="R4110" s="8"/>
      <c r="S4110" s="8"/>
      <c r="T4110" s="8"/>
      <c r="U4110" s="8"/>
      <c r="V4110" s="8"/>
      <c r="W4110" s="8"/>
      <c r="X4110" s="8"/>
      <c r="Y4110" s="8"/>
      <c r="Z4110" s="8"/>
      <c r="AA4110" s="8"/>
      <c r="AB4110" s="8"/>
      <c r="AC4110" s="8"/>
      <c r="AD4110" s="8"/>
      <c r="AE4110" s="8"/>
    </row>
    <row r="4111" spans="1:31" ht="14.4">
      <c r="A4111" s="111"/>
      <c r="B4111" s="13"/>
      <c r="C4111" s="13"/>
      <c r="D4111" s="123"/>
      <c r="E4111" s="123"/>
      <c r="F4111" s="123"/>
      <c r="G4111" s="123"/>
      <c r="H4111" s="8"/>
      <c r="I4111" s="8"/>
      <c r="J4111" s="8"/>
      <c r="K4111" s="8"/>
      <c r="L4111" s="8"/>
      <c r="M4111" s="8"/>
      <c r="N4111" s="8"/>
      <c r="O4111" s="8"/>
      <c r="P4111" s="8"/>
      <c r="Q4111" s="8"/>
      <c r="R4111" s="8"/>
      <c r="S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  <c r="AD4111" s="8"/>
      <c r="AE4111" s="8"/>
    </row>
    <row r="4112" spans="1:31" ht="14.4">
      <c r="A4112" s="111"/>
      <c r="B4112" s="13"/>
      <c r="C4112" s="13"/>
      <c r="D4112" s="123"/>
      <c r="E4112" s="123"/>
      <c r="F4112" s="123"/>
      <c r="G4112" s="123"/>
      <c r="H4112" s="8"/>
      <c r="I4112" s="8"/>
      <c r="J4112" s="8"/>
      <c r="K4112" s="8"/>
      <c r="L4112" s="8"/>
      <c r="M4112" s="8"/>
      <c r="N4112" s="8"/>
      <c r="O4112" s="8"/>
      <c r="P4112" s="8"/>
      <c r="Q4112" s="8"/>
      <c r="R4112" s="8"/>
      <c r="S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  <c r="AD4112" s="8"/>
      <c r="AE4112" s="8"/>
    </row>
    <row r="4113" spans="1:31" ht="14.4">
      <c r="A4113" s="111"/>
      <c r="B4113" s="13"/>
      <c r="C4113" s="13"/>
      <c r="D4113" s="123"/>
      <c r="E4113" s="123"/>
      <c r="F4113" s="123"/>
      <c r="G4113" s="123"/>
      <c r="H4113" s="8"/>
      <c r="I4113" s="8"/>
      <c r="J4113" s="8"/>
      <c r="K4113" s="8"/>
      <c r="L4113" s="8"/>
      <c r="M4113" s="8"/>
      <c r="N4113" s="8"/>
      <c r="O4113" s="8"/>
      <c r="P4113" s="8"/>
      <c r="Q4113" s="8"/>
      <c r="R4113" s="8"/>
      <c r="S4113" s="8"/>
      <c r="T4113" s="8"/>
      <c r="U4113" s="8"/>
      <c r="V4113" s="8"/>
      <c r="W4113" s="8"/>
      <c r="X4113" s="8"/>
      <c r="Y4113" s="8"/>
      <c r="Z4113" s="8"/>
      <c r="AA4113" s="8"/>
      <c r="AB4113" s="8"/>
      <c r="AC4113" s="8"/>
      <c r="AD4113" s="8"/>
      <c r="AE4113" s="8"/>
    </row>
    <row r="4114" spans="1:31" ht="14.4">
      <c r="A4114" s="111"/>
      <c r="B4114" s="13"/>
      <c r="C4114" s="13"/>
      <c r="D4114" s="123"/>
      <c r="E4114" s="123"/>
      <c r="F4114" s="123"/>
      <c r="G4114" s="123"/>
      <c r="H4114" s="8"/>
      <c r="I4114" s="8"/>
      <c r="J4114" s="8"/>
      <c r="K4114" s="8"/>
      <c r="L4114" s="8"/>
      <c r="M4114" s="8"/>
      <c r="N4114" s="8"/>
      <c r="O4114" s="8"/>
      <c r="P4114" s="8"/>
      <c r="Q4114" s="8"/>
      <c r="R4114" s="8"/>
      <c r="S4114" s="8"/>
      <c r="T4114" s="8"/>
      <c r="U4114" s="8"/>
      <c r="V4114" s="8"/>
      <c r="W4114" s="8"/>
      <c r="X4114" s="8"/>
      <c r="Y4114" s="8"/>
      <c r="Z4114" s="8"/>
      <c r="AA4114" s="8"/>
      <c r="AB4114" s="8"/>
      <c r="AC4114" s="8"/>
      <c r="AD4114" s="8"/>
      <c r="AE4114" s="8"/>
    </row>
    <row r="4115" spans="1:31" ht="14.4">
      <c r="A4115" s="111"/>
      <c r="B4115" s="13"/>
      <c r="C4115" s="13"/>
      <c r="D4115" s="123"/>
      <c r="E4115" s="123"/>
      <c r="F4115" s="123"/>
      <c r="G4115" s="123"/>
      <c r="H4115" s="8"/>
      <c r="I4115" s="8"/>
      <c r="J4115" s="8"/>
      <c r="K4115" s="8"/>
      <c r="L4115" s="8"/>
      <c r="M4115" s="8"/>
      <c r="N4115" s="8"/>
      <c r="O4115" s="8"/>
      <c r="P4115" s="8"/>
      <c r="Q4115" s="8"/>
      <c r="R4115" s="8"/>
      <c r="S4115" s="8"/>
      <c r="T4115" s="8"/>
      <c r="U4115" s="8"/>
      <c r="V4115" s="8"/>
      <c r="W4115" s="8"/>
      <c r="X4115" s="8"/>
      <c r="Y4115" s="8"/>
      <c r="Z4115" s="8"/>
      <c r="AA4115" s="8"/>
      <c r="AB4115" s="8"/>
      <c r="AC4115" s="8"/>
      <c r="AD4115" s="8"/>
      <c r="AE4115" s="8"/>
    </row>
    <row r="4116" spans="1:31" ht="14.4">
      <c r="A4116" s="111"/>
      <c r="B4116" s="13"/>
      <c r="C4116" s="13"/>
      <c r="D4116" s="123"/>
      <c r="E4116" s="123"/>
      <c r="F4116" s="123"/>
      <c r="G4116" s="123"/>
      <c r="H4116" s="8"/>
      <c r="I4116" s="8"/>
      <c r="J4116" s="8"/>
      <c r="K4116" s="8"/>
      <c r="L4116" s="8"/>
      <c r="M4116" s="8"/>
      <c r="N4116" s="8"/>
      <c r="O4116" s="8"/>
      <c r="P4116" s="8"/>
      <c r="Q4116" s="8"/>
      <c r="R4116" s="8"/>
      <c r="S4116" s="8"/>
      <c r="T4116" s="8"/>
      <c r="U4116" s="8"/>
      <c r="V4116" s="8"/>
      <c r="W4116" s="8"/>
      <c r="X4116" s="8"/>
      <c r="Y4116" s="8"/>
      <c r="Z4116" s="8"/>
      <c r="AA4116" s="8"/>
      <c r="AB4116" s="8"/>
      <c r="AC4116" s="8"/>
      <c r="AD4116" s="8"/>
      <c r="AE4116" s="8"/>
    </row>
    <row r="4117" spans="1:31" ht="14.4">
      <c r="A4117" s="111"/>
      <c r="B4117" s="13"/>
      <c r="C4117" s="13"/>
      <c r="D4117" s="123"/>
      <c r="E4117" s="123"/>
      <c r="F4117" s="123"/>
      <c r="G4117" s="123"/>
      <c r="H4117" s="8"/>
      <c r="I4117" s="8"/>
      <c r="J4117" s="8"/>
      <c r="K4117" s="8"/>
      <c r="L4117" s="8"/>
      <c r="M4117" s="8"/>
      <c r="N4117" s="8"/>
      <c r="O4117" s="8"/>
      <c r="P4117" s="8"/>
      <c r="Q4117" s="8"/>
      <c r="R4117" s="8"/>
      <c r="S4117" s="8"/>
      <c r="T4117" s="8"/>
      <c r="U4117" s="8"/>
      <c r="V4117" s="8"/>
      <c r="W4117" s="8"/>
      <c r="X4117" s="8"/>
      <c r="Y4117" s="8"/>
      <c r="Z4117" s="8"/>
      <c r="AA4117" s="8"/>
      <c r="AB4117" s="8"/>
      <c r="AC4117" s="8"/>
      <c r="AD4117" s="8"/>
      <c r="AE4117" s="8"/>
    </row>
    <row r="4118" spans="1:31" ht="14.4">
      <c r="A4118" s="111"/>
      <c r="B4118" s="13"/>
      <c r="C4118" s="13"/>
      <c r="D4118" s="123"/>
      <c r="E4118" s="123"/>
      <c r="F4118" s="123"/>
      <c r="G4118" s="123"/>
      <c r="H4118" s="8"/>
      <c r="I4118" s="8"/>
      <c r="J4118" s="8"/>
      <c r="K4118" s="8"/>
      <c r="L4118" s="8"/>
      <c r="M4118" s="8"/>
      <c r="N4118" s="8"/>
      <c r="O4118" s="8"/>
      <c r="P4118" s="8"/>
      <c r="Q4118" s="8"/>
      <c r="R4118" s="8"/>
      <c r="S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  <c r="AD4118" s="8"/>
      <c r="AE4118" s="8"/>
    </row>
    <row r="4119" spans="1:31" ht="14.4">
      <c r="A4119" s="111"/>
      <c r="B4119" s="13"/>
      <c r="C4119" s="13"/>
      <c r="D4119" s="123"/>
      <c r="E4119" s="123"/>
      <c r="F4119" s="123"/>
      <c r="G4119" s="123"/>
      <c r="H4119" s="8"/>
      <c r="I4119" s="8"/>
      <c r="J4119" s="8"/>
      <c r="K4119" s="8"/>
      <c r="L4119" s="8"/>
      <c r="M4119" s="8"/>
      <c r="N4119" s="8"/>
      <c r="O4119" s="8"/>
      <c r="P4119" s="8"/>
      <c r="Q4119" s="8"/>
      <c r="R4119" s="8"/>
      <c r="S4119" s="8"/>
      <c r="T4119" s="8"/>
      <c r="U4119" s="8"/>
      <c r="V4119" s="8"/>
      <c r="W4119" s="8"/>
      <c r="X4119" s="8"/>
      <c r="Y4119" s="8"/>
      <c r="Z4119" s="8"/>
      <c r="AA4119" s="8"/>
      <c r="AB4119" s="8"/>
      <c r="AC4119" s="8"/>
      <c r="AD4119" s="8"/>
      <c r="AE4119" s="8"/>
    </row>
    <row r="4120" spans="1:31" ht="14.4">
      <c r="A4120" s="111"/>
      <c r="B4120" s="13"/>
      <c r="C4120" s="13"/>
      <c r="D4120" s="123"/>
      <c r="E4120" s="123"/>
      <c r="F4120" s="123"/>
      <c r="G4120" s="123"/>
      <c r="H4120" s="8"/>
      <c r="I4120" s="8"/>
      <c r="J4120" s="8"/>
      <c r="K4120" s="8"/>
      <c r="L4120" s="8"/>
      <c r="M4120" s="8"/>
      <c r="N4120" s="8"/>
      <c r="O4120" s="8"/>
      <c r="P4120" s="8"/>
      <c r="Q4120" s="8"/>
      <c r="R4120" s="8"/>
      <c r="S4120" s="8"/>
      <c r="T4120" s="8"/>
      <c r="U4120" s="8"/>
      <c r="V4120" s="8"/>
      <c r="W4120" s="8"/>
      <c r="X4120" s="8"/>
      <c r="Y4120" s="8"/>
      <c r="Z4120" s="8"/>
      <c r="AA4120" s="8"/>
      <c r="AB4120" s="8"/>
      <c r="AC4120" s="8"/>
      <c r="AD4120" s="8"/>
      <c r="AE4120" s="8"/>
    </row>
    <row r="4121" spans="1:31" ht="14.4">
      <c r="A4121" s="111"/>
      <c r="B4121" s="13"/>
      <c r="C4121" s="13"/>
      <c r="D4121" s="123"/>
      <c r="E4121" s="123"/>
      <c r="F4121" s="123"/>
      <c r="G4121" s="123"/>
      <c r="H4121" s="8"/>
      <c r="I4121" s="8"/>
      <c r="J4121" s="8"/>
      <c r="K4121" s="8"/>
      <c r="L4121" s="8"/>
      <c r="M4121" s="8"/>
      <c r="N4121" s="8"/>
      <c r="O4121" s="8"/>
      <c r="P4121" s="8"/>
      <c r="Q4121" s="8"/>
      <c r="R4121" s="8"/>
      <c r="S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  <c r="AD4121" s="8"/>
      <c r="AE4121" s="8"/>
    </row>
    <row r="4122" spans="1:31" ht="14.4">
      <c r="A4122" s="111"/>
      <c r="B4122" s="13"/>
      <c r="C4122" s="13"/>
      <c r="D4122" s="123"/>
      <c r="E4122" s="123"/>
      <c r="F4122" s="123"/>
      <c r="G4122" s="123"/>
      <c r="H4122" s="8"/>
      <c r="I4122" s="8"/>
      <c r="J4122" s="8"/>
      <c r="K4122" s="8"/>
      <c r="L4122" s="8"/>
      <c r="M4122" s="8"/>
      <c r="N4122" s="8"/>
      <c r="O4122" s="8"/>
      <c r="P4122" s="8"/>
      <c r="Q4122" s="8"/>
      <c r="R4122" s="8"/>
      <c r="S4122" s="8"/>
      <c r="T4122" s="8"/>
      <c r="U4122" s="8"/>
      <c r="V4122" s="8"/>
      <c r="W4122" s="8"/>
      <c r="X4122" s="8"/>
      <c r="Y4122" s="8"/>
      <c r="Z4122" s="8"/>
      <c r="AA4122" s="8"/>
      <c r="AB4122" s="8"/>
      <c r="AC4122" s="8"/>
      <c r="AD4122" s="8"/>
      <c r="AE4122" s="8"/>
    </row>
    <row r="4123" spans="1:31" ht="14.4">
      <c r="A4123" s="111"/>
      <c r="B4123" s="13"/>
      <c r="C4123" s="13"/>
      <c r="D4123" s="123"/>
      <c r="E4123" s="123"/>
      <c r="F4123" s="123"/>
      <c r="G4123" s="123"/>
      <c r="H4123" s="8"/>
      <c r="I4123" s="8"/>
      <c r="J4123" s="8"/>
      <c r="K4123" s="8"/>
      <c r="L4123" s="8"/>
      <c r="M4123" s="8"/>
      <c r="N4123" s="8"/>
      <c r="O4123" s="8"/>
      <c r="P4123" s="8"/>
      <c r="Q4123" s="8"/>
      <c r="R4123" s="8"/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  <c r="AD4123" s="8"/>
      <c r="AE4123" s="8"/>
    </row>
    <row r="4124" spans="1:31" ht="14.4">
      <c r="A4124" s="111"/>
      <c r="B4124" s="13"/>
      <c r="C4124" s="13"/>
      <c r="D4124" s="123"/>
      <c r="E4124" s="123"/>
      <c r="F4124" s="123"/>
      <c r="G4124" s="123"/>
      <c r="H4124" s="8"/>
      <c r="I4124" s="8"/>
      <c r="J4124" s="8"/>
      <c r="K4124" s="8"/>
      <c r="L4124" s="8"/>
      <c r="M4124" s="8"/>
      <c r="N4124" s="8"/>
      <c r="O4124" s="8"/>
      <c r="P4124" s="8"/>
      <c r="Q4124" s="8"/>
      <c r="R4124" s="8"/>
      <c r="S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  <c r="AD4124" s="8"/>
      <c r="AE4124" s="8"/>
    </row>
    <row r="4125" spans="1:31" ht="14.4">
      <c r="A4125" s="111"/>
      <c r="B4125" s="13"/>
      <c r="C4125" s="13"/>
      <c r="D4125" s="123"/>
      <c r="E4125" s="123"/>
      <c r="F4125" s="123"/>
      <c r="G4125" s="123"/>
      <c r="H4125" s="8"/>
      <c r="I4125" s="8"/>
      <c r="J4125" s="8"/>
      <c r="K4125" s="8"/>
      <c r="L4125" s="8"/>
      <c r="M4125" s="8"/>
      <c r="N4125" s="8"/>
      <c r="O4125" s="8"/>
      <c r="P4125" s="8"/>
      <c r="Q4125" s="8"/>
      <c r="R4125" s="8"/>
      <c r="S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  <c r="AD4125" s="8"/>
      <c r="AE4125" s="8"/>
    </row>
    <row r="4126" spans="1:31" ht="14.4">
      <c r="A4126" s="111"/>
      <c r="B4126" s="13"/>
      <c r="C4126" s="13"/>
      <c r="D4126" s="123"/>
      <c r="E4126" s="123"/>
      <c r="F4126" s="123"/>
      <c r="G4126" s="123"/>
      <c r="H4126" s="8"/>
      <c r="I4126" s="8"/>
      <c r="J4126" s="8"/>
      <c r="K4126" s="8"/>
      <c r="L4126" s="8"/>
      <c r="M4126" s="8"/>
      <c r="N4126" s="8"/>
      <c r="O4126" s="8"/>
      <c r="P4126" s="8"/>
      <c r="Q4126" s="8"/>
      <c r="R4126" s="8"/>
      <c r="S4126" s="8"/>
      <c r="T4126" s="8"/>
      <c r="U4126" s="8"/>
      <c r="V4126" s="8"/>
      <c r="W4126" s="8"/>
      <c r="X4126" s="8"/>
      <c r="Y4126" s="8"/>
      <c r="Z4126" s="8"/>
      <c r="AA4126" s="8"/>
      <c r="AB4126" s="8"/>
      <c r="AC4126" s="8"/>
      <c r="AD4126" s="8"/>
      <c r="AE4126" s="8"/>
    </row>
    <row r="4127" spans="1:31" ht="14.4">
      <c r="A4127" s="111"/>
      <c r="B4127" s="13"/>
      <c r="C4127" s="13"/>
      <c r="D4127" s="123"/>
      <c r="E4127" s="123"/>
      <c r="F4127" s="123"/>
      <c r="G4127" s="123"/>
      <c r="H4127" s="8"/>
      <c r="I4127" s="8"/>
      <c r="J4127" s="8"/>
      <c r="K4127" s="8"/>
      <c r="L4127" s="8"/>
      <c r="M4127" s="8"/>
      <c r="N4127" s="8"/>
      <c r="O4127" s="8"/>
      <c r="P4127" s="8"/>
      <c r="Q4127" s="8"/>
      <c r="R4127" s="8"/>
      <c r="S4127" s="8"/>
      <c r="T4127" s="8"/>
      <c r="U4127" s="8"/>
      <c r="V4127" s="8"/>
      <c r="W4127" s="8"/>
      <c r="X4127" s="8"/>
      <c r="Y4127" s="8"/>
      <c r="Z4127" s="8"/>
      <c r="AA4127" s="8"/>
      <c r="AB4127" s="8"/>
      <c r="AC4127" s="8"/>
      <c r="AD4127" s="8"/>
      <c r="AE4127" s="8"/>
    </row>
    <row r="4128" spans="1:31" ht="14.4">
      <c r="A4128" s="111"/>
      <c r="B4128" s="13"/>
      <c r="C4128" s="13"/>
      <c r="D4128" s="123"/>
      <c r="E4128" s="123"/>
      <c r="F4128" s="123"/>
      <c r="G4128" s="123"/>
      <c r="H4128" s="8"/>
      <c r="I4128" s="8"/>
      <c r="J4128" s="8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  <c r="AD4128" s="8"/>
      <c r="AE4128" s="8"/>
    </row>
    <row r="4129" spans="1:31" ht="14.4">
      <c r="A4129" s="111"/>
      <c r="B4129" s="13"/>
      <c r="C4129" s="13"/>
      <c r="D4129" s="123"/>
      <c r="E4129" s="123"/>
      <c r="F4129" s="123"/>
      <c r="G4129" s="123"/>
      <c r="H4129" s="8"/>
      <c r="I4129" s="8"/>
      <c r="J4129" s="8"/>
      <c r="K4129" s="8"/>
      <c r="L4129" s="8"/>
      <c r="M4129" s="8"/>
      <c r="N4129" s="8"/>
      <c r="O4129" s="8"/>
      <c r="P4129" s="8"/>
      <c r="Q4129" s="8"/>
      <c r="R4129" s="8"/>
      <c r="S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  <c r="AD4129" s="8"/>
      <c r="AE4129" s="8"/>
    </row>
    <row r="4130" spans="1:31" ht="14.4">
      <c r="A4130" s="111"/>
      <c r="B4130" s="13"/>
      <c r="C4130" s="13"/>
      <c r="D4130" s="123"/>
      <c r="E4130" s="123"/>
      <c r="F4130" s="123"/>
      <c r="G4130" s="123"/>
      <c r="H4130" s="8"/>
      <c r="I4130" s="8"/>
      <c r="J4130" s="8"/>
      <c r="K4130" s="8"/>
      <c r="L4130" s="8"/>
      <c r="M4130" s="8"/>
      <c r="N4130" s="8"/>
      <c r="O4130" s="8"/>
      <c r="P4130" s="8"/>
      <c r="Q4130" s="8"/>
      <c r="R4130" s="8"/>
      <c r="S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8"/>
      <c r="AD4130" s="8"/>
      <c r="AE4130" s="8"/>
    </row>
    <row r="4131" spans="1:31" ht="14.4">
      <c r="A4131" s="111"/>
      <c r="B4131" s="13"/>
      <c r="C4131" s="13"/>
      <c r="D4131" s="123"/>
      <c r="E4131" s="123"/>
      <c r="F4131" s="123"/>
      <c r="G4131" s="123"/>
      <c r="H4131" s="8"/>
      <c r="I4131" s="8"/>
      <c r="J4131" s="8"/>
      <c r="K4131" s="8"/>
      <c r="L4131" s="8"/>
      <c r="M4131" s="8"/>
      <c r="N4131" s="8"/>
      <c r="O4131" s="8"/>
      <c r="P4131" s="8"/>
      <c r="Q4131" s="8"/>
      <c r="R4131" s="8"/>
      <c r="S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8"/>
      <c r="AD4131" s="8"/>
      <c r="AE4131" s="8"/>
    </row>
    <row r="4132" spans="1:31" ht="14.4">
      <c r="A4132" s="111"/>
      <c r="B4132" s="13"/>
      <c r="C4132" s="13"/>
      <c r="D4132" s="123"/>
      <c r="E4132" s="123"/>
      <c r="F4132" s="123"/>
      <c r="G4132" s="123"/>
      <c r="H4132" s="8"/>
      <c r="I4132" s="8"/>
      <c r="J4132" s="8"/>
      <c r="K4132" s="8"/>
      <c r="L4132" s="8"/>
      <c r="M4132" s="8"/>
      <c r="N4132" s="8"/>
      <c r="O4132" s="8"/>
      <c r="P4132" s="8"/>
      <c r="Q4132" s="8"/>
      <c r="R4132" s="8"/>
      <c r="S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8"/>
      <c r="AD4132" s="8"/>
      <c r="AE4132" s="8"/>
    </row>
    <row r="4133" spans="1:31" ht="14.4">
      <c r="A4133" s="111"/>
      <c r="B4133" s="13"/>
      <c r="C4133" s="13"/>
      <c r="D4133" s="123"/>
      <c r="E4133" s="123"/>
      <c r="F4133" s="123"/>
      <c r="G4133" s="123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8"/>
      <c r="AD4133" s="8"/>
      <c r="AE4133" s="8"/>
    </row>
    <row r="4134" spans="1:31" ht="14.4">
      <c r="A4134" s="111"/>
      <c r="B4134" s="13"/>
      <c r="C4134" s="13"/>
      <c r="D4134" s="123"/>
      <c r="E4134" s="123"/>
      <c r="F4134" s="123"/>
      <c r="G4134" s="123"/>
      <c r="H4134" s="8"/>
      <c r="I4134" s="8"/>
      <c r="J4134" s="8"/>
      <c r="K4134" s="8"/>
      <c r="L4134" s="8"/>
      <c r="M4134" s="8"/>
      <c r="N4134" s="8"/>
      <c r="O4134" s="8"/>
      <c r="P4134" s="8"/>
      <c r="Q4134" s="8"/>
      <c r="R4134" s="8"/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  <c r="AD4134" s="8"/>
      <c r="AE4134" s="8"/>
    </row>
    <row r="4135" spans="1:31" ht="14.4">
      <c r="A4135" s="111"/>
      <c r="B4135" s="13"/>
      <c r="C4135" s="13"/>
      <c r="D4135" s="123"/>
      <c r="E4135" s="123"/>
      <c r="F4135" s="123"/>
      <c r="G4135" s="123"/>
      <c r="H4135" s="8"/>
      <c r="I4135" s="8"/>
      <c r="J4135" s="8"/>
      <c r="K4135" s="8"/>
      <c r="L4135" s="8"/>
      <c r="M4135" s="8"/>
      <c r="N4135" s="8"/>
      <c r="O4135" s="8"/>
      <c r="P4135" s="8"/>
      <c r="Q4135" s="8"/>
      <c r="R4135" s="8"/>
      <c r="S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8"/>
      <c r="AD4135" s="8"/>
      <c r="AE4135" s="8"/>
    </row>
    <row r="4136" spans="1:31" ht="14.4">
      <c r="A4136" s="111"/>
      <c r="B4136" s="13"/>
      <c r="C4136" s="13"/>
      <c r="D4136" s="123"/>
      <c r="E4136" s="123"/>
      <c r="F4136" s="123"/>
      <c r="G4136" s="123"/>
      <c r="H4136" s="8"/>
      <c r="I4136" s="8"/>
      <c r="J4136" s="8"/>
      <c r="K4136" s="8"/>
      <c r="L4136" s="8"/>
      <c r="M4136" s="8"/>
      <c r="N4136" s="8"/>
      <c r="O4136" s="8"/>
      <c r="P4136" s="8"/>
      <c r="Q4136" s="8"/>
      <c r="R4136" s="8"/>
      <c r="S4136" s="8"/>
      <c r="T4136" s="8"/>
      <c r="U4136" s="8"/>
      <c r="V4136" s="8"/>
      <c r="W4136" s="8"/>
      <c r="X4136" s="8"/>
      <c r="Y4136" s="8"/>
      <c r="Z4136" s="8"/>
      <c r="AA4136" s="8"/>
      <c r="AB4136" s="8"/>
      <c r="AC4136" s="8"/>
      <c r="AD4136" s="8"/>
      <c r="AE4136" s="8"/>
    </row>
    <row r="4137" spans="1:31" ht="14.4">
      <c r="A4137" s="111"/>
      <c r="B4137" s="13"/>
      <c r="C4137" s="13"/>
      <c r="D4137" s="123"/>
      <c r="E4137" s="123"/>
      <c r="F4137" s="123"/>
      <c r="G4137" s="123"/>
      <c r="H4137" s="8"/>
      <c r="I4137" s="8"/>
      <c r="J4137" s="8"/>
      <c r="K4137" s="8"/>
      <c r="L4137" s="8"/>
      <c r="M4137" s="8"/>
      <c r="N4137" s="8"/>
      <c r="O4137" s="8"/>
      <c r="P4137" s="8"/>
      <c r="Q4137" s="8"/>
      <c r="R4137" s="8"/>
      <c r="S4137" s="8"/>
      <c r="T4137" s="8"/>
      <c r="U4137" s="8"/>
      <c r="V4137" s="8"/>
      <c r="W4137" s="8"/>
      <c r="X4137" s="8"/>
      <c r="Y4137" s="8"/>
      <c r="Z4137" s="8"/>
      <c r="AA4137" s="8"/>
      <c r="AB4137" s="8"/>
      <c r="AC4137" s="8"/>
      <c r="AD4137" s="8"/>
      <c r="AE4137" s="8"/>
    </row>
    <row r="4138" spans="1:31" ht="14.4">
      <c r="A4138" s="111"/>
      <c r="B4138" s="13"/>
      <c r="C4138" s="13"/>
      <c r="D4138" s="123"/>
      <c r="E4138" s="123"/>
      <c r="F4138" s="123"/>
      <c r="G4138" s="123"/>
      <c r="H4138" s="8"/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  <c r="T4138" s="8"/>
      <c r="U4138" s="8"/>
      <c r="V4138" s="8"/>
      <c r="W4138" s="8"/>
      <c r="X4138" s="8"/>
      <c r="Y4138" s="8"/>
      <c r="Z4138" s="8"/>
      <c r="AA4138" s="8"/>
      <c r="AB4138" s="8"/>
      <c r="AC4138" s="8"/>
      <c r="AD4138" s="8"/>
      <c r="AE4138" s="8"/>
    </row>
    <row r="4139" spans="1:31" ht="14.4">
      <c r="A4139" s="111"/>
      <c r="B4139" s="13"/>
      <c r="C4139" s="13"/>
      <c r="D4139" s="123"/>
      <c r="E4139" s="123"/>
      <c r="F4139" s="123"/>
      <c r="G4139" s="123"/>
      <c r="H4139" s="8"/>
      <c r="I4139" s="8"/>
      <c r="J4139" s="8"/>
      <c r="K4139" s="8"/>
      <c r="L4139" s="8"/>
      <c r="M4139" s="8"/>
      <c r="N4139" s="8"/>
      <c r="O4139" s="8"/>
      <c r="P4139" s="8"/>
      <c r="Q4139" s="8"/>
      <c r="R4139" s="8"/>
      <c r="S4139" s="8"/>
      <c r="T4139" s="8"/>
      <c r="U4139" s="8"/>
      <c r="V4139" s="8"/>
      <c r="W4139" s="8"/>
      <c r="X4139" s="8"/>
      <c r="Y4139" s="8"/>
      <c r="Z4139" s="8"/>
      <c r="AA4139" s="8"/>
      <c r="AB4139" s="8"/>
      <c r="AC4139" s="8"/>
      <c r="AD4139" s="8"/>
      <c r="AE4139" s="8"/>
    </row>
    <row r="4140" spans="1:31" ht="14.4">
      <c r="A4140" s="111"/>
      <c r="B4140" s="13"/>
      <c r="C4140" s="13"/>
      <c r="D4140" s="123"/>
      <c r="E4140" s="123"/>
      <c r="F4140" s="123"/>
      <c r="G4140" s="123"/>
      <c r="H4140" s="8"/>
      <c r="I4140" s="8"/>
      <c r="J4140" s="8"/>
      <c r="K4140" s="8"/>
      <c r="L4140" s="8"/>
      <c r="M4140" s="8"/>
      <c r="N4140" s="8"/>
      <c r="O4140" s="8"/>
      <c r="P4140" s="8"/>
      <c r="Q4140" s="8"/>
      <c r="R4140" s="8"/>
      <c r="S4140" s="8"/>
      <c r="T4140" s="8"/>
      <c r="U4140" s="8"/>
      <c r="V4140" s="8"/>
      <c r="W4140" s="8"/>
      <c r="X4140" s="8"/>
      <c r="Y4140" s="8"/>
      <c r="Z4140" s="8"/>
      <c r="AA4140" s="8"/>
      <c r="AB4140" s="8"/>
      <c r="AC4140" s="8"/>
      <c r="AD4140" s="8"/>
      <c r="AE4140" s="8"/>
    </row>
    <row r="4141" spans="1:31" ht="14.4">
      <c r="A4141" s="111"/>
      <c r="B4141" s="13"/>
      <c r="C4141" s="13"/>
      <c r="D4141" s="123"/>
      <c r="E4141" s="123"/>
      <c r="F4141" s="123"/>
      <c r="G4141" s="123"/>
      <c r="H4141" s="8"/>
      <c r="I4141" s="8"/>
      <c r="J4141" s="8"/>
      <c r="K4141" s="8"/>
      <c r="L4141" s="8"/>
      <c r="M4141" s="8"/>
      <c r="N4141" s="8"/>
      <c r="O4141" s="8"/>
      <c r="P4141" s="8"/>
      <c r="Q4141" s="8"/>
      <c r="R4141" s="8"/>
      <c r="S4141" s="8"/>
      <c r="T4141" s="8"/>
      <c r="U4141" s="8"/>
      <c r="V4141" s="8"/>
      <c r="W4141" s="8"/>
      <c r="X4141" s="8"/>
      <c r="Y4141" s="8"/>
      <c r="Z4141" s="8"/>
      <c r="AA4141" s="8"/>
      <c r="AB4141" s="8"/>
      <c r="AC4141" s="8"/>
      <c r="AD4141" s="8"/>
      <c r="AE4141" s="8"/>
    </row>
    <row r="4142" spans="1:31" ht="14.4">
      <c r="A4142" s="111"/>
      <c r="B4142" s="13"/>
      <c r="C4142" s="13"/>
      <c r="D4142" s="123"/>
      <c r="E4142" s="123"/>
      <c r="F4142" s="123"/>
      <c r="G4142" s="123"/>
      <c r="H4142" s="8"/>
      <c r="I4142" s="8"/>
      <c r="J4142" s="8"/>
      <c r="K4142" s="8"/>
      <c r="L4142" s="8"/>
      <c r="M4142" s="8"/>
      <c r="N4142" s="8"/>
      <c r="O4142" s="8"/>
      <c r="P4142" s="8"/>
      <c r="Q4142" s="8"/>
      <c r="R4142" s="8"/>
      <c r="S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  <c r="AD4142" s="8"/>
      <c r="AE4142" s="8"/>
    </row>
    <row r="4143" spans="1:31" ht="14.4">
      <c r="A4143" s="111"/>
      <c r="B4143" s="13"/>
      <c r="C4143" s="13"/>
      <c r="D4143" s="123"/>
      <c r="E4143" s="123"/>
      <c r="F4143" s="123"/>
      <c r="G4143" s="123"/>
      <c r="H4143" s="8"/>
      <c r="I4143" s="8"/>
      <c r="J4143" s="8"/>
      <c r="K4143" s="8"/>
      <c r="L4143" s="8"/>
      <c r="M4143" s="8"/>
      <c r="N4143" s="8"/>
      <c r="O4143" s="8"/>
      <c r="P4143" s="8"/>
      <c r="Q4143" s="8"/>
      <c r="R4143" s="8"/>
      <c r="S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8"/>
      <c r="AD4143" s="8"/>
      <c r="AE4143" s="8"/>
    </row>
    <row r="4144" spans="1:31" ht="14.4">
      <c r="A4144" s="111"/>
      <c r="B4144" s="13"/>
      <c r="C4144" s="13"/>
      <c r="D4144" s="123"/>
      <c r="E4144" s="123"/>
      <c r="F4144" s="123"/>
      <c r="G4144" s="123"/>
      <c r="H4144" s="8"/>
      <c r="I4144" s="8"/>
      <c r="J4144" s="8"/>
      <c r="K4144" s="8"/>
      <c r="L4144" s="8"/>
      <c r="M4144" s="8"/>
      <c r="N4144" s="8"/>
      <c r="O4144" s="8"/>
      <c r="P4144" s="8"/>
      <c r="Q4144" s="8"/>
      <c r="R4144" s="8"/>
      <c r="S4144" s="8"/>
      <c r="T4144" s="8"/>
      <c r="U4144" s="8"/>
      <c r="V4144" s="8"/>
      <c r="W4144" s="8"/>
      <c r="X4144" s="8"/>
      <c r="Y4144" s="8"/>
      <c r="Z4144" s="8"/>
      <c r="AA4144" s="8"/>
      <c r="AB4144" s="8"/>
      <c r="AC4144" s="8"/>
      <c r="AD4144" s="8"/>
      <c r="AE4144" s="8"/>
    </row>
    <row r="4145" spans="1:31" ht="14.4">
      <c r="A4145" s="111"/>
      <c r="B4145" s="13"/>
      <c r="C4145" s="13"/>
      <c r="D4145" s="123"/>
      <c r="E4145" s="123"/>
      <c r="F4145" s="123"/>
      <c r="G4145" s="123"/>
      <c r="H4145" s="8"/>
      <c r="I4145" s="8"/>
      <c r="J4145" s="8"/>
      <c r="K4145" s="8"/>
      <c r="L4145" s="8"/>
      <c r="M4145" s="8"/>
      <c r="N4145" s="8"/>
      <c r="O4145" s="8"/>
      <c r="P4145" s="8"/>
      <c r="Q4145" s="8"/>
      <c r="R4145" s="8"/>
      <c r="S4145" s="8"/>
      <c r="T4145" s="8"/>
      <c r="U4145" s="8"/>
      <c r="V4145" s="8"/>
      <c r="W4145" s="8"/>
      <c r="X4145" s="8"/>
      <c r="Y4145" s="8"/>
      <c r="Z4145" s="8"/>
      <c r="AA4145" s="8"/>
      <c r="AB4145" s="8"/>
      <c r="AC4145" s="8"/>
      <c r="AD4145" s="8"/>
      <c r="AE4145" s="8"/>
    </row>
    <row r="4146" spans="1:31" ht="14.4">
      <c r="A4146" s="111"/>
      <c r="B4146" s="13"/>
      <c r="C4146" s="13"/>
      <c r="D4146" s="123"/>
      <c r="E4146" s="123"/>
      <c r="F4146" s="123"/>
      <c r="G4146" s="123"/>
      <c r="H4146" s="8"/>
      <c r="I4146" s="8"/>
      <c r="J4146" s="8"/>
      <c r="K4146" s="8"/>
      <c r="L4146" s="8"/>
      <c r="M4146" s="8"/>
      <c r="N4146" s="8"/>
      <c r="O4146" s="8"/>
      <c r="P4146" s="8"/>
      <c r="Q4146" s="8"/>
      <c r="R4146" s="8"/>
      <c r="S4146" s="8"/>
      <c r="T4146" s="8"/>
      <c r="U4146" s="8"/>
      <c r="V4146" s="8"/>
      <c r="W4146" s="8"/>
      <c r="X4146" s="8"/>
      <c r="Y4146" s="8"/>
      <c r="Z4146" s="8"/>
      <c r="AA4146" s="8"/>
      <c r="AB4146" s="8"/>
      <c r="AC4146" s="8"/>
      <c r="AD4146" s="8"/>
      <c r="AE4146" s="8"/>
    </row>
    <row r="4147" spans="1:31" ht="14.4">
      <c r="A4147" s="111"/>
      <c r="B4147" s="13"/>
      <c r="C4147" s="13"/>
      <c r="D4147" s="123"/>
      <c r="E4147" s="123"/>
      <c r="F4147" s="123"/>
      <c r="G4147" s="123"/>
      <c r="H4147" s="8"/>
      <c r="I4147" s="8"/>
      <c r="J4147" s="8"/>
      <c r="K4147" s="8"/>
      <c r="L4147" s="8"/>
      <c r="M4147" s="8"/>
      <c r="N4147" s="8"/>
      <c r="O4147" s="8"/>
      <c r="P4147" s="8"/>
      <c r="Q4147" s="8"/>
      <c r="R4147" s="8"/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  <c r="AD4147" s="8"/>
      <c r="AE4147" s="8"/>
    </row>
    <row r="4148" spans="1:31" ht="14.4">
      <c r="A4148" s="111"/>
      <c r="B4148" s="13"/>
      <c r="C4148" s="13"/>
      <c r="D4148" s="123"/>
      <c r="E4148" s="123"/>
      <c r="F4148" s="123"/>
      <c r="G4148" s="123"/>
      <c r="H4148" s="8"/>
      <c r="I4148" s="8"/>
      <c r="J4148" s="8"/>
      <c r="K4148" s="8"/>
      <c r="L4148" s="8"/>
      <c r="M4148" s="8"/>
      <c r="N4148" s="8"/>
      <c r="O4148" s="8"/>
      <c r="P4148" s="8"/>
      <c r="Q4148" s="8"/>
      <c r="R4148" s="8"/>
      <c r="S4148" s="8"/>
      <c r="T4148" s="8"/>
      <c r="U4148" s="8"/>
      <c r="V4148" s="8"/>
      <c r="W4148" s="8"/>
      <c r="X4148" s="8"/>
      <c r="Y4148" s="8"/>
      <c r="Z4148" s="8"/>
      <c r="AA4148" s="8"/>
      <c r="AB4148" s="8"/>
      <c r="AC4148" s="8"/>
      <c r="AD4148" s="8"/>
      <c r="AE4148" s="8"/>
    </row>
    <row r="4149" spans="1:31" ht="14.4">
      <c r="A4149" s="111"/>
      <c r="B4149" s="13"/>
      <c r="C4149" s="13"/>
      <c r="D4149" s="123"/>
      <c r="E4149" s="123"/>
      <c r="F4149" s="123"/>
      <c r="G4149" s="123"/>
      <c r="H4149" s="8"/>
      <c r="I4149" s="8"/>
      <c r="J4149" s="8"/>
      <c r="K4149" s="8"/>
      <c r="L4149" s="8"/>
      <c r="M4149" s="8"/>
      <c r="N4149" s="8"/>
      <c r="O4149" s="8"/>
      <c r="P4149" s="8"/>
      <c r="Q4149" s="8"/>
      <c r="R4149" s="8"/>
      <c r="S4149" s="8"/>
      <c r="T4149" s="8"/>
      <c r="U4149" s="8"/>
      <c r="V4149" s="8"/>
      <c r="W4149" s="8"/>
      <c r="X4149" s="8"/>
      <c r="Y4149" s="8"/>
      <c r="Z4149" s="8"/>
      <c r="AA4149" s="8"/>
      <c r="AB4149" s="8"/>
      <c r="AC4149" s="8"/>
      <c r="AD4149" s="8"/>
      <c r="AE4149" s="8"/>
    </row>
    <row r="4150" spans="1:31" ht="14.4">
      <c r="A4150" s="111"/>
      <c r="B4150" s="13"/>
      <c r="C4150" s="13"/>
      <c r="D4150" s="123"/>
      <c r="E4150" s="123"/>
      <c r="F4150" s="123"/>
      <c r="G4150" s="123"/>
      <c r="H4150" s="8"/>
      <c r="I4150" s="8"/>
      <c r="J4150" s="8"/>
      <c r="K4150" s="8"/>
      <c r="L4150" s="8"/>
      <c r="M4150" s="8"/>
      <c r="N4150" s="8"/>
      <c r="O4150" s="8"/>
      <c r="P4150" s="8"/>
      <c r="Q4150" s="8"/>
      <c r="R4150" s="8"/>
      <c r="S4150" s="8"/>
      <c r="T4150" s="8"/>
      <c r="U4150" s="8"/>
      <c r="V4150" s="8"/>
      <c r="W4150" s="8"/>
      <c r="X4150" s="8"/>
      <c r="Y4150" s="8"/>
      <c r="Z4150" s="8"/>
      <c r="AA4150" s="8"/>
      <c r="AB4150" s="8"/>
      <c r="AC4150" s="8"/>
      <c r="AD4150" s="8"/>
      <c r="AE4150" s="8"/>
    </row>
    <row r="4151" spans="1:31" ht="14.4">
      <c r="A4151" s="111"/>
      <c r="B4151" s="13"/>
      <c r="C4151" s="13"/>
      <c r="D4151" s="123"/>
      <c r="E4151" s="123"/>
      <c r="F4151" s="123"/>
      <c r="G4151" s="123"/>
      <c r="H4151" s="8"/>
      <c r="I4151" s="8"/>
      <c r="J4151" s="8"/>
      <c r="K4151" s="8"/>
      <c r="L4151" s="8"/>
      <c r="M4151" s="8"/>
      <c r="N4151" s="8"/>
      <c r="O4151" s="8"/>
      <c r="P4151" s="8"/>
      <c r="Q4151" s="8"/>
      <c r="R4151" s="8"/>
      <c r="S4151" s="8"/>
      <c r="T4151" s="8"/>
      <c r="U4151" s="8"/>
      <c r="V4151" s="8"/>
      <c r="W4151" s="8"/>
      <c r="X4151" s="8"/>
      <c r="Y4151" s="8"/>
      <c r="Z4151" s="8"/>
      <c r="AA4151" s="8"/>
      <c r="AB4151" s="8"/>
      <c r="AC4151" s="8"/>
      <c r="AD4151" s="8"/>
      <c r="AE4151" s="8"/>
    </row>
    <row r="4152" spans="1:31" ht="14.4">
      <c r="A4152" s="111"/>
      <c r="B4152" s="13"/>
      <c r="C4152" s="13"/>
      <c r="D4152" s="123"/>
      <c r="E4152" s="123"/>
      <c r="F4152" s="123"/>
      <c r="G4152" s="123"/>
      <c r="H4152" s="8"/>
      <c r="I4152" s="8"/>
      <c r="J4152" s="8"/>
      <c r="K4152" s="8"/>
      <c r="L4152" s="8"/>
      <c r="M4152" s="8"/>
      <c r="N4152" s="8"/>
      <c r="O4152" s="8"/>
      <c r="P4152" s="8"/>
      <c r="Q4152" s="8"/>
      <c r="R4152" s="8"/>
      <c r="S4152" s="8"/>
      <c r="T4152" s="8"/>
      <c r="U4152" s="8"/>
      <c r="V4152" s="8"/>
      <c r="W4152" s="8"/>
      <c r="X4152" s="8"/>
      <c r="Y4152" s="8"/>
      <c r="Z4152" s="8"/>
      <c r="AA4152" s="8"/>
      <c r="AB4152" s="8"/>
      <c r="AC4152" s="8"/>
      <c r="AD4152" s="8"/>
      <c r="AE4152" s="8"/>
    </row>
    <row r="4153" spans="1:31" ht="14.4">
      <c r="A4153" s="111"/>
      <c r="B4153" s="13"/>
      <c r="C4153" s="13"/>
      <c r="D4153" s="123"/>
      <c r="E4153" s="123"/>
      <c r="F4153" s="123"/>
      <c r="G4153" s="123"/>
      <c r="H4153" s="8"/>
      <c r="I4153" s="8"/>
      <c r="J4153" s="8"/>
      <c r="K4153" s="8"/>
      <c r="L4153" s="8"/>
      <c r="M4153" s="8"/>
      <c r="N4153" s="8"/>
      <c r="O4153" s="8"/>
      <c r="P4153" s="8"/>
      <c r="Q4153" s="8"/>
      <c r="R4153" s="8"/>
      <c r="S4153" s="8"/>
      <c r="T4153" s="8"/>
      <c r="U4153" s="8"/>
      <c r="V4153" s="8"/>
      <c r="W4153" s="8"/>
      <c r="X4153" s="8"/>
      <c r="Y4153" s="8"/>
      <c r="Z4153" s="8"/>
      <c r="AA4153" s="8"/>
      <c r="AB4153" s="8"/>
      <c r="AC4153" s="8"/>
      <c r="AD4153" s="8"/>
      <c r="AE4153" s="8"/>
    </row>
    <row r="4154" spans="1:31" ht="14.4">
      <c r="A4154" s="111"/>
      <c r="B4154" s="13"/>
      <c r="C4154" s="13"/>
      <c r="D4154" s="123"/>
      <c r="E4154" s="123"/>
      <c r="F4154" s="123"/>
      <c r="G4154" s="123"/>
      <c r="H4154" s="8"/>
      <c r="I4154" s="8"/>
      <c r="J4154" s="8"/>
      <c r="K4154" s="8"/>
      <c r="L4154" s="8"/>
      <c r="M4154" s="8"/>
      <c r="N4154" s="8"/>
      <c r="O4154" s="8"/>
      <c r="P4154" s="8"/>
      <c r="Q4154" s="8"/>
      <c r="R4154" s="8"/>
      <c r="S4154" s="8"/>
      <c r="T4154" s="8"/>
      <c r="U4154" s="8"/>
      <c r="V4154" s="8"/>
      <c r="W4154" s="8"/>
      <c r="X4154" s="8"/>
      <c r="Y4154" s="8"/>
      <c r="Z4154" s="8"/>
      <c r="AA4154" s="8"/>
      <c r="AB4154" s="8"/>
      <c r="AC4154" s="8"/>
      <c r="AD4154" s="8"/>
      <c r="AE4154" s="8"/>
    </row>
    <row r="4155" spans="1:31" ht="14.4">
      <c r="A4155" s="111"/>
      <c r="B4155" s="13"/>
      <c r="C4155" s="13"/>
      <c r="D4155" s="123"/>
      <c r="E4155" s="123"/>
      <c r="F4155" s="123"/>
      <c r="G4155" s="123"/>
      <c r="H4155" s="8"/>
      <c r="I4155" s="8"/>
      <c r="J4155" s="8"/>
      <c r="K4155" s="8"/>
      <c r="L4155" s="8"/>
      <c r="M4155" s="8"/>
      <c r="N4155" s="8"/>
      <c r="O4155" s="8"/>
      <c r="P4155" s="8"/>
      <c r="Q4155" s="8"/>
      <c r="R4155" s="8"/>
      <c r="S4155" s="8"/>
      <c r="T4155" s="8"/>
      <c r="U4155" s="8"/>
      <c r="V4155" s="8"/>
      <c r="W4155" s="8"/>
      <c r="X4155" s="8"/>
      <c r="Y4155" s="8"/>
      <c r="Z4155" s="8"/>
      <c r="AA4155" s="8"/>
      <c r="AB4155" s="8"/>
      <c r="AC4155" s="8"/>
      <c r="AD4155" s="8"/>
      <c r="AE4155" s="8"/>
    </row>
    <row r="4156" spans="1:31" ht="14.4">
      <c r="A4156" s="111"/>
      <c r="B4156" s="13"/>
      <c r="C4156" s="13"/>
      <c r="D4156" s="123"/>
      <c r="E4156" s="123"/>
      <c r="F4156" s="123"/>
      <c r="G4156" s="123"/>
      <c r="H4156" s="8"/>
      <c r="I4156" s="8"/>
      <c r="J4156" s="8"/>
      <c r="K4156" s="8"/>
      <c r="L4156" s="8"/>
      <c r="M4156" s="8"/>
      <c r="N4156" s="8"/>
      <c r="O4156" s="8"/>
      <c r="P4156" s="8"/>
      <c r="Q4156" s="8"/>
      <c r="R4156" s="8"/>
      <c r="S4156" s="8"/>
      <c r="T4156" s="8"/>
      <c r="U4156" s="8"/>
      <c r="V4156" s="8"/>
      <c r="W4156" s="8"/>
      <c r="X4156" s="8"/>
      <c r="Y4156" s="8"/>
      <c r="Z4156" s="8"/>
      <c r="AA4156" s="8"/>
      <c r="AB4156" s="8"/>
      <c r="AC4156" s="8"/>
      <c r="AD4156" s="8"/>
      <c r="AE4156" s="8"/>
    </row>
    <row r="4157" spans="1:31" ht="14.4">
      <c r="A4157" s="111"/>
      <c r="B4157" s="13"/>
      <c r="C4157" s="13"/>
      <c r="D4157" s="123"/>
      <c r="E4157" s="123"/>
      <c r="F4157" s="123"/>
      <c r="G4157" s="123"/>
      <c r="H4157" s="8"/>
      <c r="I4157" s="8"/>
      <c r="J4157" s="8"/>
      <c r="K4157" s="8"/>
      <c r="L4157" s="8"/>
      <c r="M4157" s="8"/>
      <c r="N4157" s="8"/>
      <c r="O4157" s="8"/>
      <c r="P4157" s="8"/>
      <c r="Q4157" s="8"/>
      <c r="R4157" s="8"/>
      <c r="S4157" s="8"/>
      <c r="T4157" s="8"/>
      <c r="U4157" s="8"/>
      <c r="V4157" s="8"/>
      <c r="W4157" s="8"/>
      <c r="X4157" s="8"/>
      <c r="Y4157" s="8"/>
      <c r="Z4157" s="8"/>
      <c r="AA4157" s="8"/>
      <c r="AB4157" s="8"/>
      <c r="AC4157" s="8"/>
      <c r="AD4157" s="8"/>
      <c r="AE4157" s="8"/>
    </row>
    <row r="4158" spans="1:31" ht="14.4">
      <c r="A4158" s="111"/>
      <c r="B4158" s="13"/>
      <c r="C4158" s="13"/>
      <c r="D4158" s="123"/>
      <c r="E4158" s="123"/>
      <c r="F4158" s="123"/>
      <c r="G4158" s="123"/>
      <c r="H4158" s="8"/>
      <c r="I4158" s="8"/>
      <c r="J4158" s="8"/>
      <c r="K4158" s="8"/>
      <c r="L4158" s="8"/>
      <c r="M4158" s="8"/>
      <c r="N4158" s="8"/>
      <c r="O4158" s="8"/>
      <c r="P4158" s="8"/>
      <c r="Q4158" s="8"/>
      <c r="R4158" s="8"/>
      <c r="S4158" s="8"/>
      <c r="T4158" s="8"/>
      <c r="U4158" s="8"/>
      <c r="V4158" s="8"/>
      <c r="W4158" s="8"/>
      <c r="X4158" s="8"/>
      <c r="Y4158" s="8"/>
      <c r="Z4158" s="8"/>
      <c r="AA4158" s="8"/>
      <c r="AB4158" s="8"/>
      <c r="AC4158" s="8"/>
      <c r="AD4158" s="8"/>
      <c r="AE4158" s="8"/>
    </row>
    <row r="4159" spans="1:31" ht="14.4">
      <c r="A4159" s="111"/>
      <c r="B4159" s="13"/>
      <c r="C4159" s="13"/>
      <c r="D4159" s="123"/>
      <c r="E4159" s="123"/>
      <c r="F4159" s="123"/>
      <c r="G4159" s="123"/>
      <c r="H4159" s="8"/>
      <c r="I4159" s="8"/>
      <c r="J4159" s="8"/>
      <c r="K4159" s="8"/>
      <c r="L4159" s="8"/>
      <c r="M4159" s="8"/>
      <c r="N4159" s="8"/>
      <c r="O4159" s="8"/>
      <c r="P4159" s="8"/>
      <c r="Q4159" s="8"/>
      <c r="R4159" s="8"/>
      <c r="S4159" s="8"/>
      <c r="T4159" s="8"/>
      <c r="U4159" s="8"/>
      <c r="V4159" s="8"/>
      <c r="W4159" s="8"/>
      <c r="X4159" s="8"/>
      <c r="Y4159" s="8"/>
      <c r="Z4159" s="8"/>
      <c r="AA4159" s="8"/>
      <c r="AB4159" s="8"/>
      <c r="AC4159" s="8"/>
      <c r="AD4159" s="8"/>
      <c r="AE4159" s="8"/>
    </row>
    <row r="4160" spans="1:31" ht="14.4">
      <c r="A4160" s="111"/>
      <c r="B4160" s="13"/>
      <c r="C4160" s="13"/>
      <c r="D4160" s="123"/>
      <c r="E4160" s="123"/>
      <c r="F4160" s="123"/>
      <c r="G4160" s="123"/>
      <c r="H4160" s="8"/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8"/>
      <c r="U4160" s="8"/>
      <c r="V4160" s="8"/>
      <c r="W4160" s="8"/>
      <c r="X4160" s="8"/>
      <c r="Y4160" s="8"/>
      <c r="Z4160" s="8"/>
      <c r="AA4160" s="8"/>
      <c r="AB4160" s="8"/>
      <c r="AC4160" s="8"/>
      <c r="AD4160" s="8"/>
      <c r="AE4160" s="8"/>
    </row>
    <row r="4161" spans="1:31" ht="14.4">
      <c r="A4161" s="111"/>
      <c r="B4161" s="13"/>
      <c r="C4161" s="13"/>
      <c r="D4161" s="123"/>
      <c r="E4161" s="123"/>
      <c r="F4161" s="123"/>
      <c r="G4161" s="123"/>
      <c r="H4161" s="8"/>
      <c r="I4161" s="8"/>
      <c r="J4161" s="8"/>
      <c r="K4161" s="8"/>
      <c r="L4161" s="8"/>
      <c r="M4161" s="8"/>
      <c r="N4161" s="8"/>
      <c r="O4161" s="8"/>
      <c r="P4161" s="8"/>
      <c r="Q4161" s="8"/>
      <c r="R4161" s="8"/>
      <c r="S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  <c r="AD4161" s="8"/>
      <c r="AE4161" s="8"/>
    </row>
    <row r="4162" spans="1:31" ht="14.4">
      <c r="A4162" s="111"/>
      <c r="B4162" s="13"/>
      <c r="C4162" s="13"/>
      <c r="D4162" s="123"/>
      <c r="E4162" s="123"/>
      <c r="F4162" s="123"/>
      <c r="G4162" s="123"/>
      <c r="H4162" s="8"/>
      <c r="I4162" s="8"/>
      <c r="J4162" s="8"/>
      <c r="K4162" s="8"/>
      <c r="L4162" s="8"/>
      <c r="M4162" s="8"/>
      <c r="N4162" s="8"/>
      <c r="O4162" s="8"/>
      <c r="P4162" s="8"/>
      <c r="Q4162" s="8"/>
      <c r="R4162" s="8"/>
      <c r="S4162" s="8"/>
      <c r="T4162" s="8"/>
      <c r="U4162" s="8"/>
      <c r="V4162" s="8"/>
      <c r="W4162" s="8"/>
      <c r="X4162" s="8"/>
      <c r="Y4162" s="8"/>
      <c r="Z4162" s="8"/>
      <c r="AA4162" s="8"/>
      <c r="AB4162" s="8"/>
      <c r="AC4162" s="8"/>
      <c r="AD4162" s="8"/>
      <c r="AE4162" s="8"/>
    </row>
    <row r="4163" spans="1:31" ht="14.4">
      <c r="A4163" s="111"/>
      <c r="B4163" s="13"/>
      <c r="C4163" s="13"/>
      <c r="D4163" s="123"/>
      <c r="E4163" s="123"/>
      <c r="F4163" s="123"/>
      <c r="G4163" s="123"/>
      <c r="H4163" s="8"/>
      <c r="I4163" s="8"/>
      <c r="J4163" s="8"/>
      <c r="K4163" s="8"/>
      <c r="L4163" s="8"/>
      <c r="M4163" s="8"/>
      <c r="N4163" s="8"/>
      <c r="O4163" s="8"/>
      <c r="P4163" s="8"/>
      <c r="Q4163" s="8"/>
      <c r="R4163" s="8"/>
      <c r="S4163" s="8"/>
      <c r="T4163" s="8"/>
      <c r="U4163" s="8"/>
      <c r="V4163" s="8"/>
      <c r="W4163" s="8"/>
      <c r="X4163" s="8"/>
      <c r="Y4163" s="8"/>
      <c r="Z4163" s="8"/>
      <c r="AA4163" s="8"/>
      <c r="AB4163" s="8"/>
      <c r="AC4163" s="8"/>
      <c r="AD4163" s="8"/>
      <c r="AE4163" s="8"/>
    </row>
    <row r="4164" spans="1:31" ht="14.4">
      <c r="A4164" s="111"/>
      <c r="B4164" s="13"/>
      <c r="C4164" s="13"/>
      <c r="D4164" s="123"/>
      <c r="E4164" s="123"/>
      <c r="F4164" s="123"/>
      <c r="G4164" s="123"/>
      <c r="H4164" s="8"/>
      <c r="I4164" s="8"/>
      <c r="J4164" s="8"/>
      <c r="K4164" s="8"/>
      <c r="L4164" s="8"/>
      <c r="M4164" s="8"/>
      <c r="N4164" s="8"/>
      <c r="O4164" s="8"/>
      <c r="P4164" s="8"/>
      <c r="Q4164" s="8"/>
      <c r="R4164" s="8"/>
      <c r="S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  <c r="AD4164" s="8"/>
      <c r="AE4164" s="8"/>
    </row>
    <row r="4165" spans="1:31" ht="14.4">
      <c r="A4165" s="111"/>
      <c r="B4165" s="13"/>
      <c r="C4165" s="13"/>
      <c r="D4165" s="123"/>
      <c r="E4165" s="123"/>
      <c r="F4165" s="123"/>
      <c r="G4165" s="123"/>
      <c r="H4165" s="8"/>
      <c r="I4165" s="8"/>
      <c r="J4165" s="8"/>
      <c r="K4165" s="8"/>
      <c r="L4165" s="8"/>
      <c r="M4165" s="8"/>
      <c r="N4165" s="8"/>
      <c r="O4165" s="8"/>
      <c r="P4165" s="8"/>
      <c r="Q4165" s="8"/>
      <c r="R4165" s="8"/>
      <c r="S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  <c r="AD4165" s="8"/>
      <c r="AE4165" s="8"/>
    </row>
    <row r="4166" spans="1:31" ht="14.4">
      <c r="A4166" s="111"/>
      <c r="B4166" s="13"/>
      <c r="C4166" s="13"/>
      <c r="D4166" s="123"/>
      <c r="E4166" s="123"/>
      <c r="F4166" s="123"/>
      <c r="G4166" s="123"/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  <c r="AD4166" s="8"/>
      <c r="AE4166" s="8"/>
    </row>
    <row r="4167" spans="1:31" ht="14.4">
      <c r="A4167" s="111"/>
      <c r="B4167" s="13"/>
      <c r="C4167" s="13"/>
      <c r="D4167" s="123"/>
      <c r="E4167" s="123"/>
      <c r="F4167" s="123"/>
      <c r="G4167" s="123"/>
      <c r="H4167" s="8"/>
      <c r="I4167" s="8"/>
      <c r="J4167" s="8"/>
      <c r="K4167" s="8"/>
      <c r="L4167" s="8"/>
      <c r="M4167" s="8"/>
      <c r="N4167" s="8"/>
      <c r="O4167" s="8"/>
      <c r="P4167" s="8"/>
      <c r="Q4167" s="8"/>
      <c r="R4167" s="8"/>
      <c r="S4167" s="8"/>
      <c r="T4167" s="8"/>
      <c r="U4167" s="8"/>
      <c r="V4167" s="8"/>
      <c r="W4167" s="8"/>
      <c r="X4167" s="8"/>
      <c r="Y4167" s="8"/>
      <c r="Z4167" s="8"/>
      <c r="AA4167" s="8"/>
      <c r="AB4167" s="8"/>
      <c r="AC4167" s="8"/>
      <c r="AD4167" s="8"/>
      <c r="AE4167" s="8"/>
    </row>
    <row r="4168" spans="1:31" ht="14.4">
      <c r="A4168" s="111"/>
      <c r="B4168" s="13"/>
      <c r="C4168" s="13"/>
      <c r="D4168" s="123"/>
      <c r="E4168" s="123"/>
      <c r="F4168" s="123"/>
      <c r="G4168" s="123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  <c r="T4168" s="8"/>
      <c r="U4168" s="8"/>
      <c r="V4168" s="8"/>
      <c r="W4168" s="8"/>
      <c r="X4168" s="8"/>
      <c r="Y4168" s="8"/>
      <c r="Z4168" s="8"/>
      <c r="AA4168" s="8"/>
      <c r="AB4168" s="8"/>
      <c r="AC4168" s="8"/>
      <c r="AD4168" s="8"/>
      <c r="AE4168" s="8"/>
    </row>
    <row r="4169" spans="1:31" ht="14.4">
      <c r="A4169" s="111"/>
      <c r="B4169" s="13"/>
      <c r="C4169" s="13"/>
      <c r="D4169" s="123"/>
      <c r="E4169" s="123"/>
      <c r="F4169" s="123"/>
      <c r="G4169" s="123"/>
      <c r="H4169" s="8"/>
      <c r="I4169" s="8"/>
      <c r="J4169" s="8"/>
      <c r="K4169" s="8"/>
      <c r="L4169" s="8"/>
      <c r="M4169" s="8"/>
      <c r="N4169" s="8"/>
      <c r="O4169" s="8"/>
      <c r="P4169" s="8"/>
      <c r="Q4169" s="8"/>
      <c r="R4169" s="8"/>
      <c r="S4169" s="8"/>
      <c r="T4169" s="8"/>
      <c r="U4169" s="8"/>
      <c r="V4169" s="8"/>
      <c r="W4169" s="8"/>
      <c r="X4169" s="8"/>
      <c r="Y4169" s="8"/>
      <c r="Z4169" s="8"/>
      <c r="AA4169" s="8"/>
      <c r="AB4169" s="8"/>
      <c r="AC4169" s="8"/>
      <c r="AD4169" s="8"/>
      <c r="AE4169" s="8"/>
    </row>
    <row r="4170" spans="1:31" ht="14.4">
      <c r="A4170" s="111"/>
      <c r="B4170" s="13"/>
      <c r="C4170" s="13"/>
      <c r="D4170" s="123"/>
      <c r="E4170" s="123"/>
      <c r="F4170" s="123"/>
      <c r="G4170" s="123"/>
      <c r="H4170" s="8"/>
      <c r="I4170" s="8"/>
      <c r="J4170" s="8"/>
      <c r="K4170" s="8"/>
      <c r="L4170" s="8"/>
      <c r="M4170" s="8"/>
      <c r="N4170" s="8"/>
      <c r="O4170" s="8"/>
      <c r="P4170" s="8"/>
      <c r="Q4170" s="8"/>
      <c r="R4170" s="8"/>
      <c r="S4170" s="8"/>
      <c r="T4170" s="8"/>
      <c r="U4170" s="8"/>
      <c r="V4170" s="8"/>
      <c r="W4170" s="8"/>
      <c r="X4170" s="8"/>
      <c r="Y4170" s="8"/>
      <c r="Z4170" s="8"/>
      <c r="AA4170" s="8"/>
      <c r="AB4170" s="8"/>
      <c r="AC4170" s="8"/>
      <c r="AD4170" s="8"/>
      <c r="AE4170" s="8"/>
    </row>
    <row r="4171" spans="1:31" ht="14.4">
      <c r="A4171" s="111"/>
      <c r="B4171" s="13"/>
      <c r="C4171" s="13"/>
      <c r="D4171" s="123"/>
      <c r="E4171" s="123"/>
      <c r="F4171" s="123"/>
      <c r="G4171" s="123"/>
      <c r="H4171" s="8"/>
      <c r="I4171" s="8"/>
      <c r="J4171" s="8"/>
      <c r="K4171" s="8"/>
      <c r="L4171" s="8"/>
      <c r="M4171" s="8"/>
      <c r="N4171" s="8"/>
      <c r="O4171" s="8"/>
      <c r="P4171" s="8"/>
      <c r="Q4171" s="8"/>
      <c r="R4171" s="8"/>
      <c r="S4171" s="8"/>
      <c r="T4171" s="8"/>
      <c r="U4171" s="8"/>
      <c r="V4171" s="8"/>
      <c r="W4171" s="8"/>
      <c r="X4171" s="8"/>
      <c r="Y4171" s="8"/>
      <c r="Z4171" s="8"/>
      <c r="AA4171" s="8"/>
      <c r="AB4171" s="8"/>
      <c r="AC4171" s="8"/>
      <c r="AD4171" s="8"/>
      <c r="AE4171" s="8"/>
    </row>
    <row r="4172" spans="1:31" ht="14.4">
      <c r="A4172" s="111"/>
      <c r="B4172" s="13"/>
      <c r="C4172" s="13"/>
      <c r="D4172" s="123"/>
      <c r="E4172" s="123"/>
      <c r="F4172" s="123"/>
      <c r="G4172" s="123"/>
      <c r="H4172" s="8"/>
      <c r="I4172" s="8"/>
      <c r="J4172" s="8"/>
      <c r="K4172" s="8"/>
      <c r="L4172" s="8"/>
      <c r="M4172" s="8"/>
      <c r="N4172" s="8"/>
      <c r="O4172" s="8"/>
      <c r="P4172" s="8"/>
      <c r="Q4172" s="8"/>
      <c r="R4172" s="8"/>
      <c r="S4172" s="8"/>
      <c r="T4172" s="8"/>
      <c r="U4172" s="8"/>
      <c r="V4172" s="8"/>
      <c r="W4172" s="8"/>
      <c r="X4172" s="8"/>
      <c r="Y4172" s="8"/>
      <c r="Z4172" s="8"/>
      <c r="AA4172" s="8"/>
      <c r="AB4172" s="8"/>
      <c r="AC4172" s="8"/>
      <c r="AD4172" s="8"/>
      <c r="AE4172" s="8"/>
    </row>
    <row r="4173" spans="1:31" ht="14.4">
      <c r="A4173" s="111"/>
      <c r="B4173" s="13"/>
      <c r="C4173" s="13"/>
      <c r="D4173" s="123"/>
      <c r="E4173" s="123"/>
      <c r="F4173" s="123"/>
      <c r="G4173" s="123"/>
      <c r="H4173" s="8"/>
      <c r="I4173" s="8"/>
      <c r="J4173" s="8"/>
      <c r="K4173" s="8"/>
      <c r="L4173" s="8"/>
      <c r="M4173" s="8"/>
      <c r="N4173" s="8"/>
      <c r="O4173" s="8"/>
      <c r="P4173" s="8"/>
      <c r="Q4173" s="8"/>
      <c r="R4173" s="8"/>
      <c r="S4173" s="8"/>
      <c r="T4173" s="8"/>
      <c r="U4173" s="8"/>
      <c r="V4173" s="8"/>
      <c r="W4173" s="8"/>
      <c r="X4173" s="8"/>
      <c r="Y4173" s="8"/>
      <c r="Z4173" s="8"/>
      <c r="AA4173" s="8"/>
      <c r="AB4173" s="8"/>
      <c r="AC4173" s="8"/>
      <c r="AD4173" s="8"/>
      <c r="AE4173" s="8"/>
    </row>
    <row r="4174" spans="1:31" ht="14.4">
      <c r="A4174" s="111"/>
      <c r="B4174" s="13"/>
      <c r="C4174" s="13"/>
      <c r="D4174" s="123"/>
      <c r="E4174" s="123"/>
      <c r="F4174" s="123"/>
      <c r="G4174" s="123"/>
      <c r="H4174" s="8"/>
      <c r="I4174" s="8"/>
      <c r="J4174" s="8"/>
      <c r="K4174" s="8"/>
      <c r="L4174" s="8"/>
      <c r="M4174" s="8"/>
      <c r="N4174" s="8"/>
      <c r="O4174" s="8"/>
      <c r="P4174" s="8"/>
      <c r="Q4174" s="8"/>
      <c r="R4174" s="8"/>
      <c r="S4174" s="8"/>
      <c r="T4174" s="8"/>
      <c r="U4174" s="8"/>
      <c r="V4174" s="8"/>
      <c r="W4174" s="8"/>
      <c r="X4174" s="8"/>
      <c r="Y4174" s="8"/>
      <c r="Z4174" s="8"/>
      <c r="AA4174" s="8"/>
      <c r="AB4174" s="8"/>
      <c r="AC4174" s="8"/>
      <c r="AD4174" s="8"/>
      <c r="AE4174" s="8"/>
    </row>
    <row r="4175" spans="1:31" ht="14.4">
      <c r="A4175" s="111"/>
      <c r="B4175" s="13"/>
      <c r="C4175" s="13"/>
      <c r="D4175" s="123"/>
      <c r="E4175" s="123"/>
      <c r="F4175" s="123"/>
      <c r="G4175" s="123"/>
      <c r="H4175" s="8"/>
      <c r="I4175" s="8"/>
      <c r="J4175" s="8"/>
      <c r="K4175" s="8"/>
      <c r="L4175" s="8"/>
      <c r="M4175" s="8"/>
      <c r="N4175" s="8"/>
      <c r="O4175" s="8"/>
      <c r="P4175" s="8"/>
      <c r="Q4175" s="8"/>
      <c r="R4175" s="8"/>
      <c r="S4175" s="8"/>
      <c r="T4175" s="8"/>
      <c r="U4175" s="8"/>
      <c r="V4175" s="8"/>
      <c r="W4175" s="8"/>
      <c r="X4175" s="8"/>
      <c r="Y4175" s="8"/>
      <c r="Z4175" s="8"/>
      <c r="AA4175" s="8"/>
      <c r="AB4175" s="8"/>
      <c r="AC4175" s="8"/>
      <c r="AD4175" s="8"/>
      <c r="AE4175" s="8"/>
    </row>
    <row r="4176" spans="1:31" ht="14.4">
      <c r="A4176" s="111"/>
      <c r="B4176" s="13"/>
      <c r="C4176" s="13"/>
      <c r="D4176" s="123"/>
      <c r="E4176" s="123"/>
      <c r="F4176" s="123"/>
      <c r="G4176" s="123"/>
      <c r="H4176" s="8"/>
      <c r="I4176" s="8"/>
      <c r="J4176" s="8"/>
      <c r="K4176" s="8"/>
      <c r="L4176" s="8"/>
      <c r="M4176" s="8"/>
      <c r="N4176" s="8"/>
      <c r="O4176" s="8"/>
      <c r="P4176" s="8"/>
      <c r="Q4176" s="8"/>
      <c r="R4176" s="8"/>
      <c r="S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  <c r="AD4176" s="8"/>
      <c r="AE4176" s="8"/>
    </row>
    <row r="4177" spans="1:31" ht="14.4">
      <c r="A4177" s="111"/>
      <c r="B4177" s="13"/>
      <c r="C4177" s="13"/>
      <c r="D4177" s="123"/>
      <c r="E4177" s="123"/>
      <c r="F4177" s="123"/>
      <c r="G4177" s="123"/>
      <c r="H4177" s="8"/>
      <c r="I4177" s="8"/>
      <c r="J4177" s="8"/>
      <c r="K4177" s="8"/>
      <c r="L4177" s="8"/>
      <c r="M4177" s="8"/>
      <c r="N4177" s="8"/>
      <c r="O4177" s="8"/>
      <c r="P4177" s="8"/>
      <c r="Q4177" s="8"/>
      <c r="R4177" s="8"/>
      <c r="S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  <c r="AD4177" s="8"/>
      <c r="AE4177" s="8"/>
    </row>
    <row r="4178" spans="1:31" ht="14.4">
      <c r="A4178" s="111"/>
      <c r="B4178" s="13"/>
      <c r="C4178" s="13"/>
      <c r="D4178" s="123"/>
      <c r="E4178" s="123"/>
      <c r="F4178" s="123"/>
      <c r="G4178" s="123"/>
      <c r="H4178" s="8"/>
      <c r="I4178" s="8"/>
      <c r="J4178" s="8"/>
      <c r="K4178" s="8"/>
      <c r="L4178" s="8"/>
      <c r="M4178" s="8"/>
      <c r="N4178" s="8"/>
      <c r="O4178" s="8"/>
      <c r="P4178" s="8"/>
      <c r="Q4178" s="8"/>
      <c r="R4178" s="8"/>
      <c r="S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  <c r="AD4178" s="8"/>
      <c r="AE4178" s="8"/>
    </row>
    <row r="4179" spans="1:31" ht="14.4">
      <c r="A4179" s="111"/>
      <c r="B4179" s="13"/>
      <c r="C4179" s="13"/>
      <c r="D4179" s="123"/>
      <c r="E4179" s="123"/>
      <c r="F4179" s="123"/>
      <c r="G4179" s="123"/>
      <c r="H4179" s="8"/>
      <c r="I4179" s="8"/>
      <c r="J4179" s="8"/>
      <c r="K4179" s="8"/>
      <c r="L4179" s="8"/>
      <c r="M4179" s="8"/>
      <c r="N4179" s="8"/>
      <c r="O4179" s="8"/>
      <c r="P4179" s="8"/>
      <c r="Q4179" s="8"/>
      <c r="R4179" s="8"/>
      <c r="S4179" s="8"/>
      <c r="T4179" s="8"/>
      <c r="U4179" s="8"/>
      <c r="V4179" s="8"/>
      <c r="W4179" s="8"/>
      <c r="X4179" s="8"/>
      <c r="Y4179" s="8"/>
      <c r="Z4179" s="8"/>
      <c r="AA4179" s="8"/>
      <c r="AB4179" s="8"/>
      <c r="AC4179" s="8"/>
      <c r="AD4179" s="8"/>
      <c r="AE4179" s="8"/>
    </row>
    <row r="4180" spans="1:31" ht="14.4">
      <c r="A4180" s="111"/>
      <c r="B4180" s="13"/>
      <c r="C4180" s="13"/>
      <c r="D4180" s="123"/>
      <c r="E4180" s="123"/>
      <c r="F4180" s="123"/>
      <c r="G4180" s="123"/>
      <c r="H4180" s="8"/>
      <c r="I4180" s="8"/>
      <c r="J4180" s="8"/>
      <c r="K4180" s="8"/>
      <c r="L4180" s="8"/>
      <c r="M4180" s="8"/>
      <c r="N4180" s="8"/>
      <c r="O4180" s="8"/>
      <c r="P4180" s="8"/>
      <c r="Q4180" s="8"/>
      <c r="R4180" s="8"/>
      <c r="S4180" s="8"/>
      <c r="T4180" s="8"/>
      <c r="U4180" s="8"/>
      <c r="V4180" s="8"/>
      <c r="W4180" s="8"/>
      <c r="X4180" s="8"/>
      <c r="Y4180" s="8"/>
      <c r="Z4180" s="8"/>
      <c r="AA4180" s="8"/>
      <c r="AB4180" s="8"/>
      <c r="AC4180" s="8"/>
      <c r="AD4180" s="8"/>
      <c r="AE4180" s="8"/>
    </row>
    <row r="4181" spans="1:31" ht="14.4">
      <c r="A4181" s="111"/>
      <c r="B4181" s="13"/>
      <c r="C4181" s="13"/>
      <c r="D4181" s="123"/>
      <c r="E4181" s="123"/>
      <c r="F4181" s="123"/>
      <c r="G4181" s="123"/>
      <c r="H4181" s="8"/>
      <c r="I4181" s="8"/>
      <c r="J4181" s="8"/>
      <c r="K4181" s="8"/>
      <c r="L4181" s="8"/>
      <c r="M4181" s="8"/>
      <c r="N4181" s="8"/>
      <c r="O4181" s="8"/>
      <c r="P4181" s="8"/>
      <c r="Q4181" s="8"/>
      <c r="R4181" s="8"/>
      <c r="S4181" s="8"/>
      <c r="T4181" s="8"/>
      <c r="U4181" s="8"/>
      <c r="V4181" s="8"/>
      <c r="W4181" s="8"/>
      <c r="X4181" s="8"/>
      <c r="Y4181" s="8"/>
      <c r="Z4181" s="8"/>
      <c r="AA4181" s="8"/>
      <c r="AB4181" s="8"/>
      <c r="AC4181" s="8"/>
      <c r="AD4181" s="8"/>
      <c r="AE4181" s="8"/>
    </row>
    <row r="4182" spans="1:31" ht="14.4">
      <c r="A4182" s="111"/>
      <c r="B4182" s="13"/>
      <c r="C4182" s="13"/>
      <c r="D4182" s="123"/>
      <c r="E4182" s="123"/>
      <c r="F4182" s="123"/>
      <c r="G4182" s="123"/>
      <c r="H4182" s="8"/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  <c r="AD4182" s="8"/>
      <c r="AE4182" s="8"/>
    </row>
    <row r="4183" spans="1:31" ht="14.4">
      <c r="A4183" s="111"/>
      <c r="B4183" s="13"/>
      <c r="C4183" s="13"/>
      <c r="D4183" s="123"/>
      <c r="E4183" s="123"/>
      <c r="F4183" s="123"/>
      <c r="G4183" s="123"/>
      <c r="H4183" s="8"/>
      <c r="I4183" s="8"/>
      <c r="J4183" s="8"/>
      <c r="K4183" s="8"/>
      <c r="L4183" s="8"/>
      <c r="M4183" s="8"/>
      <c r="N4183" s="8"/>
      <c r="O4183" s="8"/>
      <c r="P4183" s="8"/>
      <c r="Q4183" s="8"/>
      <c r="R4183" s="8"/>
      <c r="S4183" s="8"/>
      <c r="T4183" s="8"/>
      <c r="U4183" s="8"/>
      <c r="V4183" s="8"/>
      <c r="W4183" s="8"/>
      <c r="X4183" s="8"/>
      <c r="Y4183" s="8"/>
      <c r="Z4183" s="8"/>
      <c r="AA4183" s="8"/>
      <c r="AB4183" s="8"/>
      <c r="AC4183" s="8"/>
      <c r="AD4183" s="8"/>
      <c r="AE4183" s="8"/>
    </row>
    <row r="4184" spans="1:31" ht="14.4">
      <c r="A4184" s="111"/>
      <c r="B4184" s="13"/>
      <c r="C4184" s="13"/>
      <c r="D4184" s="123"/>
      <c r="E4184" s="123"/>
      <c r="F4184" s="123"/>
      <c r="G4184" s="123"/>
      <c r="H4184" s="8"/>
      <c r="I4184" s="8"/>
      <c r="J4184" s="8"/>
      <c r="K4184" s="8"/>
      <c r="L4184" s="8"/>
      <c r="M4184" s="8"/>
      <c r="N4184" s="8"/>
      <c r="O4184" s="8"/>
      <c r="P4184" s="8"/>
      <c r="Q4184" s="8"/>
      <c r="R4184" s="8"/>
      <c r="S4184" s="8"/>
      <c r="T4184" s="8"/>
      <c r="U4184" s="8"/>
      <c r="V4184" s="8"/>
      <c r="W4184" s="8"/>
      <c r="X4184" s="8"/>
      <c r="Y4184" s="8"/>
      <c r="Z4184" s="8"/>
      <c r="AA4184" s="8"/>
      <c r="AB4184" s="8"/>
      <c r="AC4184" s="8"/>
      <c r="AD4184" s="8"/>
      <c r="AE4184" s="8"/>
    </row>
    <row r="4185" spans="1:31" ht="14.4">
      <c r="A4185" s="111"/>
      <c r="B4185" s="13"/>
      <c r="C4185" s="13"/>
      <c r="D4185" s="123"/>
      <c r="E4185" s="123"/>
      <c r="F4185" s="123"/>
      <c r="G4185" s="123"/>
      <c r="H4185" s="8"/>
      <c r="I4185" s="8"/>
      <c r="J4185" s="8"/>
      <c r="K4185" s="8"/>
      <c r="L4185" s="8"/>
      <c r="M4185" s="8"/>
      <c r="N4185" s="8"/>
      <c r="O4185" s="8"/>
      <c r="P4185" s="8"/>
      <c r="Q4185" s="8"/>
      <c r="R4185" s="8"/>
      <c r="S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  <c r="AD4185" s="8"/>
      <c r="AE4185" s="8"/>
    </row>
    <row r="4186" spans="1:31" ht="14.4">
      <c r="A4186" s="111"/>
      <c r="B4186" s="13"/>
      <c r="C4186" s="13"/>
      <c r="D4186" s="123"/>
      <c r="E4186" s="123"/>
      <c r="F4186" s="123"/>
      <c r="G4186" s="123"/>
      <c r="H4186" s="8"/>
      <c r="I4186" s="8"/>
      <c r="J4186" s="8"/>
      <c r="K4186" s="8"/>
      <c r="L4186" s="8"/>
      <c r="M4186" s="8"/>
      <c r="N4186" s="8"/>
      <c r="O4186" s="8"/>
      <c r="P4186" s="8"/>
      <c r="Q4186" s="8"/>
      <c r="R4186" s="8"/>
      <c r="S4186" s="8"/>
      <c r="T4186" s="8"/>
      <c r="U4186" s="8"/>
      <c r="V4186" s="8"/>
      <c r="W4186" s="8"/>
      <c r="X4186" s="8"/>
      <c r="Y4186" s="8"/>
      <c r="Z4186" s="8"/>
      <c r="AA4186" s="8"/>
      <c r="AB4186" s="8"/>
      <c r="AC4186" s="8"/>
      <c r="AD4186" s="8"/>
      <c r="AE4186" s="8"/>
    </row>
    <row r="4187" spans="1:31" ht="14.4">
      <c r="A4187" s="111"/>
      <c r="B4187" s="13"/>
      <c r="C4187" s="13"/>
      <c r="D4187" s="123"/>
      <c r="E4187" s="123"/>
      <c r="F4187" s="123"/>
      <c r="G4187" s="123"/>
      <c r="H4187" s="8"/>
      <c r="I4187" s="8"/>
      <c r="J4187" s="8"/>
      <c r="K4187" s="8"/>
      <c r="L4187" s="8"/>
      <c r="M4187" s="8"/>
      <c r="N4187" s="8"/>
      <c r="O4187" s="8"/>
      <c r="P4187" s="8"/>
      <c r="Q4187" s="8"/>
      <c r="R4187" s="8"/>
      <c r="S4187" s="8"/>
      <c r="T4187" s="8"/>
      <c r="U4187" s="8"/>
      <c r="V4187" s="8"/>
      <c r="W4187" s="8"/>
      <c r="X4187" s="8"/>
      <c r="Y4187" s="8"/>
      <c r="Z4187" s="8"/>
      <c r="AA4187" s="8"/>
      <c r="AB4187" s="8"/>
      <c r="AC4187" s="8"/>
      <c r="AD4187" s="8"/>
      <c r="AE4187" s="8"/>
    </row>
    <row r="4188" spans="1:31" ht="14.4">
      <c r="A4188" s="111"/>
      <c r="B4188" s="13"/>
      <c r="C4188" s="13"/>
      <c r="D4188" s="123"/>
      <c r="E4188" s="123"/>
      <c r="F4188" s="123"/>
      <c r="G4188" s="123"/>
      <c r="H4188" s="8"/>
      <c r="I4188" s="8"/>
      <c r="J4188" s="8"/>
      <c r="K4188" s="8"/>
      <c r="L4188" s="8"/>
      <c r="M4188" s="8"/>
      <c r="N4188" s="8"/>
      <c r="O4188" s="8"/>
      <c r="P4188" s="8"/>
      <c r="Q4188" s="8"/>
      <c r="R4188" s="8"/>
      <c r="S4188" s="8"/>
      <c r="T4188" s="8"/>
      <c r="U4188" s="8"/>
      <c r="V4188" s="8"/>
      <c r="W4188" s="8"/>
      <c r="X4188" s="8"/>
      <c r="Y4188" s="8"/>
      <c r="Z4188" s="8"/>
      <c r="AA4188" s="8"/>
      <c r="AB4188" s="8"/>
      <c r="AC4188" s="8"/>
      <c r="AD4188" s="8"/>
      <c r="AE4188" s="8"/>
    </row>
    <row r="4189" spans="1:31" ht="14.4">
      <c r="A4189" s="111"/>
      <c r="B4189" s="13"/>
      <c r="C4189" s="13"/>
      <c r="D4189" s="123"/>
      <c r="E4189" s="123"/>
      <c r="F4189" s="123"/>
      <c r="G4189" s="123"/>
      <c r="H4189" s="8"/>
      <c r="I4189" s="8"/>
      <c r="J4189" s="8"/>
      <c r="K4189" s="8"/>
      <c r="L4189" s="8"/>
      <c r="M4189" s="8"/>
      <c r="N4189" s="8"/>
      <c r="O4189" s="8"/>
      <c r="P4189" s="8"/>
      <c r="Q4189" s="8"/>
      <c r="R4189" s="8"/>
      <c r="S4189" s="8"/>
      <c r="T4189" s="8"/>
      <c r="U4189" s="8"/>
      <c r="V4189" s="8"/>
      <c r="W4189" s="8"/>
      <c r="X4189" s="8"/>
      <c r="Y4189" s="8"/>
      <c r="Z4189" s="8"/>
      <c r="AA4189" s="8"/>
      <c r="AB4189" s="8"/>
      <c r="AC4189" s="8"/>
      <c r="AD4189" s="8"/>
      <c r="AE4189" s="8"/>
    </row>
    <row r="4190" spans="1:31" ht="14.4">
      <c r="A4190" s="111"/>
      <c r="B4190" s="13"/>
      <c r="C4190" s="13"/>
      <c r="D4190" s="123"/>
      <c r="E4190" s="123"/>
      <c r="F4190" s="123"/>
      <c r="G4190" s="123"/>
      <c r="H4190" s="8"/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  <c r="AD4190" s="8"/>
      <c r="AE4190" s="8"/>
    </row>
    <row r="4191" spans="1:31" ht="14.4">
      <c r="A4191" s="111"/>
      <c r="B4191" s="13"/>
      <c r="C4191" s="13"/>
      <c r="D4191" s="123"/>
      <c r="E4191" s="123"/>
      <c r="F4191" s="123"/>
      <c r="G4191" s="123"/>
      <c r="H4191" s="8"/>
      <c r="I4191" s="8"/>
      <c r="J4191" s="8"/>
      <c r="K4191" s="8"/>
      <c r="L4191" s="8"/>
      <c r="M4191" s="8"/>
      <c r="N4191" s="8"/>
      <c r="O4191" s="8"/>
      <c r="P4191" s="8"/>
      <c r="Q4191" s="8"/>
      <c r="R4191" s="8"/>
      <c r="S4191" s="8"/>
      <c r="T4191" s="8"/>
      <c r="U4191" s="8"/>
      <c r="V4191" s="8"/>
      <c r="W4191" s="8"/>
      <c r="X4191" s="8"/>
      <c r="Y4191" s="8"/>
      <c r="Z4191" s="8"/>
      <c r="AA4191" s="8"/>
      <c r="AB4191" s="8"/>
      <c r="AC4191" s="8"/>
      <c r="AD4191" s="8"/>
      <c r="AE4191" s="8"/>
    </row>
    <row r="4192" spans="1:31" ht="14.4">
      <c r="A4192" s="111"/>
      <c r="B4192" s="13"/>
      <c r="C4192" s="13"/>
      <c r="D4192" s="123"/>
      <c r="E4192" s="123"/>
      <c r="F4192" s="123"/>
      <c r="G4192" s="123"/>
      <c r="H4192" s="8"/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  <c r="AD4192" s="8"/>
      <c r="AE4192" s="8"/>
    </row>
    <row r="4193" spans="1:31" ht="14.4">
      <c r="A4193" s="111"/>
      <c r="B4193" s="13"/>
      <c r="C4193" s="13"/>
      <c r="D4193" s="123"/>
      <c r="E4193" s="123"/>
      <c r="F4193" s="123"/>
      <c r="G4193" s="123"/>
      <c r="H4193" s="8"/>
      <c r="I4193" s="8"/>
      <c r="J4193" s="8"/>
      <c r="K4193" s="8"/>
      <c r="L4193" s="8"/>
      <c r="M4193" s="8"/>
      <c r="N4193" s="8"/>
      <c r="O4193" s="8"/>
      <c r="P4193" s="8"/>
      <c r="Q4193" s="8"/>
      <c r="R4193" s="8"/>
      <c r="S4193" s="8"/>
      <c r="T4193" s="8"/>
      <c r="U4193" s="8"/>
      <c r="V4193" s="8"/>
      <c r="W4193" s="8"/>
      <c r="X4193" s="8"/>
      <c r="Y4193" s="8"/>
      <c r="Z4193" s="8"/>
      <c r="AA4193" s="8"/>
      <c r="AB4193" s="8"/>
      <c r="AC4193" s="8"/>
      <c r="AD4193" s="8"/>
      <c r="AE4193" s="8"/>
    </row>
    <row r="4194" spans="1:31" ht="14.4">
      <c r="A4194" s="111"/>
      <c r="B4194" s="13"/>
      <c r="C4194" s="13"/>
      <c r="D4194" s="123"/>
      <c r="E4194" s="123"/>
      <c r="F4194" s="123"/>
      <c r="G4194" s="123"/>
      <c r="H4194" s="8"/>
      <c r="I4194" s="8"/>
      <c r="J4194" s="8"/>
      <c r="K4194" s="8"/>
      <c r="L4194" s="8"/>
      <c r="M4194" s="8"/>
      <c r="N4194" s="8"/>
      <c r="O4194" s="8"/>
      <c r="P4194" s="8"/>
      <c r="Q4194" s="8"/>
      <c r="R4194" s="8"/>
      <c r="S4194" s="8"/>
      <c r="T4194" s="8"/>
      <c r="U4194" s="8"/>
      <c r="V4194" s="8"/>
      <c r="W4194" s="8"/>
      <c r="X4194" s="8"/>
      <c r="Y4194" s="8"/>
      <c r="Z4194" s="8"/>
      <c r="AA4194" s="8"/>
      <c r="AB4194" s="8"/>
      <c r="AC4194" s="8"/>
      <c r="AD4194" s="8"/>
      <c r="AE4194" s="8"/>
    </row>
    <row r="4195" spans="1:31" ht="14.4">
      <c r="A4195" s="111"/>
      <c r="B4195" s="13"/>
      <c r="C4195" s="13"/>
      <c r="D4195" s="123"/>
      <c r="E4195" s="123"/>
      <c r="F4195" s="123"/>
      <c r="G4195" s="123"/>
      <c r="H4195" s="8"/>
      <c r="I4195" s="8"/>
      <c r="J4195" s="8"/>
      <c r="K4195" s="8"/>
      <c r="L4195" s="8"/>
      <c r="M4195" s="8"/>
      <c r="N4195" s="8"/>
      <c r="O4195" s="8"/>
      <c r="P4195" s="8"/>
      <c r="Q4195" s="8"/>
      <c r="R4195" s="8"/>
      <c r="S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  <c r="AD4195" s="8"/>
      <c r="AE4195" s="8"/>
    </row>
    <row r="4196" spans="1:31" ht="14.4">
      <c r="A4196" s="111"/>
      <c r="B4196" s="13"/>
      <c r="C4196" s="13"/>
      <c r="D4196" s="123"/>
      <c r="E4196" s="123"/>
      <c r="F4196" s="123"/>
      <c r="G4196" s="123"/>
      <c r="H4196" s="8"/>
      <c r="I4196" s="8"/>
      <c r="J4196" s="8"/>
      <c r="K4196" s="8"/>
      <c r="L4196" s="8"/>
      <c r="M4196" s="8"/>
      <c r="N4196" s="8"/>
      <c r="O4196" s="8"/>
      <c r="P4196" s="8"/>
      <c r="Q4196" s="8"/>
      <c r="R4196" s="8"/>
      <c r="S4196" s="8"/>
      <c r="T4196" s="8"/>
      <c r="U4196" s="8"/>
      <c r="V4196" s="8"/>
      <c r="W4196" s="8"/>
      <c r="X4196" s="8"/>
      <c r="Y4196" s="8"/>
      <c r="Z4196" s="8"/>
      <c r="AA4196" s="8"/>
      <c r="AB4196" s="8"/>
      <c r="AC4196" s="8"/>
      <c r="AD4196" s="8"/>
      <c r="AE4196" s="8"/>
    </row>
    <row r="4197" spans="1:31" ht="14.4">
      <c r="A4197" s="111"/>
      <c r="B4197" s="13"/>
      <c r="C4197" s="13"/>
      <c r="D4197" s="123"/>
      <c r="E4197" s="123"/>
      <c r="F4197" s="123"/>
      <c r="G4197" s="123"/>
      <c r="H4197" s="8"/>
      <c r="I4197" s="8"/>
      <c r="J4197" s="8"/>
      <c r="K4197" s="8"/>
      <c r="L4197" s="8"/>
      <c r="M4197" s="8"/>
      <c r="N4197" s="8"/>
      <c r="O4197" s="8"/>
      <c r="P4197" s="8"/>
      <c r="Q4197" s="8"/>
      <c r="R4197" s="8"/>
      <c r="S4197" s="8"/>
      <c r="T4197" s="8"/>
      <c r="U4197" s="8"/>
      <c r="V4197" s="8"/>
      <c r="W4197" s="8"/>
      <c r="X4197" s="8"/>
      <c r="Y4197" s="8"/>
      <c r="Z4197" s="8"/>
      <c r="AA4197" s="8"/>
      <c r="AB4197" s="8"/>
      <c r="AC4197" s="8"/>
      <c r="AD4197" s="8"/>
      <c r="AE4197" s="8"/>
    </row>
    <row r="4198" spans="1:31" ht="14.4">
      <c r="A4198" s="111"/>
      <c r="B4198" s="13"/>
      <c r="C4198" s="13"/>
      <c r="D4198" s="123"/>
      <c r="E4198" s="123"/>
      <c r="F4198" s="123"/>
      <c r="G4198" s="123"/>
      <c r="H4198" s="8"/>
      <c r="I4198" s="8"/>
      <c r="J4198" s="8"/>
      <c r="K4198" s="8"/>
      <c r="L4198" s="8"/>
      <c r="M4198" s="8"/>
      <c r="N4198" s="8"/>
      <c r="O4198" s="8"/>
      <c r="P4198" s="8"/>
      <c r="Q4198" s="8"/>
      <c r="R4198" s="8"/>
      <c r="S4198" s="8"/>
      <c r="T4198" s="8"/>
      <c r="U4198" s="8"/>
      <c r="V4198" s="8"/>
      <c r="W4198" s="8"/>
      <c r="X4198" s="8"/>
      <c r="Y4198" s="8"/>
      <c r="Z4198" s="8"/>
      <c r="AA4198" s="8"/>
      <c r="AB4198" s="8"/>
      <c r="AC4198" s="8"/>
      <c r="AD4198" s="8"/>
      <c r="AE4198" s="8"/>
    </row>
    <row r="4199" spans="1:31" ht="14.4">
      <c r="A4199" s="111"/>
      <c r="B4199" s="13"/>
      <c r="C4199" s="13"/>
      <c r="D4199" s="123"/>
      <c r="E4199" s="123"/>
      <c r="F4199" s="123"/>
      <c r="G4199" s="123"/>
      <c r="H4199" s="8"/>
      <c r="I4199" s="8"/>
      <c r="J4199" s="8"/>
      <c r="K4199" s="8"/>
      <c r="L4199" s="8"/>
      <c r="M4199" s="8"/>
      <c r="N4199" s="8"/>
      <c r="O4199" s="8"/>
      <c r="P4199" s="8"/>
      <c r="Q4199" s="8"/>
      <c r="R4199" s="8"/>
      <c r="S4199" s="8"/>
      <c r="T4199" s="8"/>
      <c r="U4199" s="8"/>
      <c r="V4199" s="8"/>
      <c r="W4199" s="8"/>
      <c r="X4199" s="8"/>
      <c r="Y4199" s="8"/>
      <c r="Z4199" s="8"/>
      <c r="AA4199" s="8"/>
      <c r="AB4199" s="8"/>
      <c r="AC4199" s="8"/>
      <c r="AD4199" s="8"/>
      <c r="AE4199" s="8"/>
    </row>
    <row r="4200" spans="1:31" ht="14.4">
      <c r="A4200" s="111"/>
      <c r="B4200" s="13"/>
      <c r="C4200" s="13"/>
      <c r="D4200" s="123"/>
      <c r="E4200" s="123"/>
      <c r="F4200" s="123"/>
      <c r="G4200" s="123"/>
      <c r="H4200" s="8"/>
      <c r="I4200" s="8"/>
      <c r="J4200" s="8"/>
      <c r="K4200" s="8"/>
      <c r="L4200" s="8"/>
      <c r="M4200" s="8"/>
      <c r="N4200" s="8"/>
      <c r="O4200" s="8"/>
      <c r="P4200" s="8"/>
      <c r="Q4200" s="8"/>
      <c r="R4200" s="8"/>
      <c r="S4200" s="8"/>
      <c r="T4200" s="8"/>
      <c r="U4200" s="8"/>
      <c r="V4200" s="8"/>
      <c r="W4200" s="8"/>
      <c r="X4200" s="8"/>
      <c r="Y4200" s="8"/>
      <c r="Z4200" s="8"/>
      <c r="AA4200" s="8"/>
      <c r="AB4200" s="8"/>
      <c r="AC4200" s="8"/>
      <c r="AD4200" s="8"/>
      <c r="AE4200" s="8"/>
    </row>
    <row r="4201" spans="1:31" ht="14.4">
      <c r="A4201" s="111"/>
      <c r="B4201" s="13"/>
      <c r="C4201" s="13"/>
      <c r="D4201" s="123"/>
      <c r="E4201" s="123"/>
      <c r="F4201" s="123"/>
      <c r="G4201" s="123"/>
      <c r="H4201" s="8"/>
      <c r="I4201" s="8"/>
      <c r="J4201" s="8"/>
      <c r="K4201" s="8"/>
      <c r="L4201" s="8"/>
      <c r="M4201" s="8"/>
      <c r="N4201" s="8"/>
      <c r="O4201" s="8"/>
      <c r="P4201" s="8"/>
      <c r="Q4201" s="8"/>
      <c r="R4201" s="8"/>
      <c r="S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  <c r="AD4201" s="8"/>
      <c r="AE4201" s="8"/>
    </row>
    <row r="4202" spans="1:31" ht="14.4">
      <c r="A4202" s="111"/>
      <c r="B4202" s="13"/>
      <c r="C4202" s="13"/>
      <c r="D4202" s="123"/>
      <c r="E4202" s="123"/>
      <c r="F4202" s="123"/>
      <c r="G4202" s="123"/>
      <c r="H4202" s="8"/>
      <c r="I4202" s="8"/>
      <c r="J4202" s="8"/>
      <c r="K4202" s="8"/>
      <c r="L4202" s="8"/>
      <c r="M4202" s="8"/>
      <c r="N4202" s="8"/>
      <c r="O4202" s="8"/>
      <c r="P4202" s="8"/>
      <c r="Q4202" s="8"/>
      <c r="R4202" s="8"/>
      <c r="S4202" s="8"/>
      <c r="T4202" s="8"/>
      <c r="U4202" s="8"/>
      <c r="V4202" s="8"/>
      <c r="W4202" s="8"/>
      <c r="X4202" s="8"/>
      <c r="Y4202" s="8"/>
      <c r="Z4202" s="8"/>
      <c r="AA4202" s="8"/>
      <c r="AB4202" s="8"/>
      <c r="AC4202" s="8"/>
      <c r="AD4202" s="8"/>
      <c r="AE4202" s="8"/>
    </row>
    <row r="4203" spans="1:31" ht="14.4">
      <c r="A4203" s="111"/>
      <c r="B4203" s="13"/>
      <c r="C4203" s="13"/>
      <c r="D4203" s="123"/>
      <c r="E4203" s="123"/>
      <c r="F4203" s="123"/>
      <c r="G4203" s="123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  <c r="AD4203" s="8"/>
      <c r="AE4203" s="8"/>
    </row>
    <row r="4204" spans="1:31" ht="14.4">
      <c r="A4204" s="111"/>
      <c r="B4204" s="13"/>
      <c r="C4204" s="13"/>
      <c r="D4204" s="123"/>
      <c r="E4204" s="123"/>
      <c r="F4204" s="123"/>
      <c r="G4204" s="123"/>
      <c r="H4204" s="8"/>
      <c r="I4204" s="8"/>
      <c r="J4204" s="8"/>
      <c r="K4204" s="8"/>
      <c r="L4204" s="8"/>
      <c r="M4204" s="8"/>
      <c r="N4204" s="8"/>
      <c r="O4204" s="8"/>
      <c r="P4204" s="8"/>
      <c r="Q4204" s="8"/>
      <c r="R4204" s="8"/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  <c r="AD4204" s="8"/>
      <c r="AE4204" s="8"/>
    </row>
    <row r="4205" spans="1:31" ht="14.4">
      <c r="A4205" s="111"/>
      <c r="B4205" s="13"/>
      <c r="C4205" s="13"/>
      <c r="D4205" s="123"/>
      <c r="E4205" s="123"/>
      <c r="F4205" s="123"/>
      <c r="G4205" s="123"/>
      <c r="H4205" s="8"/>
      <c r="I4205" s="8"/>
      <c r="J4205" s="8"/>
      <c r="K4205" s="8"/>
      <c r="L4205" s="8"/>
      <c r="M4205" s="8"/>
      <c r="N4205" s="8"/>
      <c r="O4205" s="8"/>
      <c r="P4205" s="8"/>
      <c r="Q4205" s="8"/>
      <c r="R4205" s="8"/>
      <c r="S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  <c r="AD4205" s="8"/>
      <c r="AE4205" s="8"/>
    </row>
    <row r="4206" spans="1:31" ht="14.4">
      <c r="A4206" s="111"/>
      <c r="B4206" s="13"/>
      <c r="C4206" s="13"/>
      <c r="D4206" s="123"/>
      <c r="E4206" s="123"/>
      <c r="F4206" s="123"/>
      <c r="G4206" s="123"/>
      <c r="H4206" s="8"/>
      <c r="I4206" s="8"/>
      <c r="J4206" s="8"/>
      <c r="K4206" s="8"/>
      <c r="L4206" s="8"/>
      <c r="M4206" s="8"/>
      <c r="N4206" s="8"/>
      <c r="O4206" s="8"/>
      <c r="P4206" s="8"/>
      <c r="Q4206" s="8"/>
      <c r="R4206" s="8"/>
      <c r="S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  <c r="AD4206" s="8"/>
      <c r="AE4206" s="8"/>
    </row>
    <row r="4207" spans="1:31" ht="14.4">
      <c r="A4207" s="111"/>
      <c r="B4207" s="13"/>
      <c r="C4207" s="13"/>
      <c r="D4207" s="123"/>
      <c r="E4207" s="123"/>
      <c r="F4207" s="123"/>
      <c r="G4207" s="123"/>
      <c r="H4207" s="8"/>
      <c r="I4207" s="8"/>
      <c r="J4207" s="8"/>
      <c r="K4207" s="8"/>
      <c r="L4207" s="8"/>
      <c r="M4207" s="8"/>
      <c r="N4207" s="8"/>
      <c r="O4207" s="8"/>
      <c r="P4207" s="8"/>
      <c r="Q4207" s="8"/>
      <c r="R4207" s="8"/>
      <c r="S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  <c r="AD4207" s="8"/>
      <c r="AE4207" s="8"/>
    </row>
    <row r="4208" spans="1:31" ht="14.4">
      <c r="A4208" s="111"/>
      <c r="B4208" s="13"/>
      <c r="C4208" s="13"/>
      <c r="D4208" s="123"/>
      <c r="E4208" s="123"/>
      <c r="F4208" s="123"/>
      <c r="G4208" s="123"/>
      <c r="H4208" s="8"/>
      <c r="I4208" s="8"/>
      <c r="J4208" s="8"/>
      <c r="K4208" s="8"/>
      <c r="L4208" s="8"/>
      <c r="M4208" s="8"/>
      <c r="N4208" s="8"/>
      <c r="O4208" s="8"/>
      <c r="P4208" s="8"/>
      <c r="Q4208" s="8"/>
      <c r="R4208" s="8"/>
      <c r="S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  <c r="AD4208" s="8"/>
      <c r="AE4208" s="8"/>
    </row>
    <row r="4209" spans="1:31" ht="14.4">
      <c r="A4209" s="111"/>
      <c r="B4209" s="13"/>
      <c r="C4209" s="13"/>
      <c r="D4209" s="123"/>
      <c r="E4209" s="123"/>
      <c r="F4209" s="123"/>
      <c r="G4209" s="123"/>
      <c r="H4209" s="8"/>
      <c r="I4209" s="8"/>
      <c r="J4209" s="8"/>
      <c r="K4209" s="8"/>
      <c r="L4209" s="8"/>
      <c r="M4209" s="8"/>
      <c r="N4209" s="8"/>
      <c r="O4209" s="8"/>
      <c r="P4209" s="8"/>
      <c r="Q4209" s="8"/>
      <c r="R4209" s="8"/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  <c r="AD4209" s="8"/>
      <c r="AE4209" s="8"/>
    </row>
    <row r="4210" spans="1:31" ht="14.4">
      <c r="A4210" s="111"/>
      <c r="B4210" s="13"/>
      <c r="C4210" s="13"/>
      <c r="D4210" s="123"/>
      <c r="E4210" s="123"/>
      <c r="F4210" s="123"/>
      <c r="G4210" s="123"/>
      <c r="H4210" s="8"/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  <c r="AD4210" s="8"/>
      <c r="AE4210" s="8"/>
    </row>
    <row r="4211" spans="1:31" ht="14.4">
      <c r="A4211" s="111"/>
      <c r="B4211" s="13"/>
      <c r="C4211" s="13"/>
      <c r="D4211" s="123"/>
      <c r="E4211" s="123"/>
      <c r="F4211" s="123"/>
      <c r="G4211" s="123"/>
      <c r="H4211" s="8"/>
      <c r="I4211" s="8"/>
      <c r="J4211" s="8"/>
      <c r="K4211" s="8"/>
      <c r="L4211" s="8"/>
      <c r="M4211" s="8"/>
      <c r="N4211" s="8"/>
      <c r="O4211" s="8"/>
      <c r="P4211" s="8"/>
      <c r="Q4211" s="8"/>
      <c r="R4211" s="8"/>
      <c r="S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  <c r="AD4211" s="8"/>
      <c r="AE4211" s="8"/>
    </row>
    <row r="4212" spans="1:31" ht="14.4">
      <c r="A4212" s="111"/>
      <c r="B4212" s="13"/>
      <c r="C4212" s="13"/>
      <c r="D4212" s="123"/>
      <c r="E4212" s="123"/>
      <c r="F4212" s="123"/>
      <c r="G4212" s="123"/>
      <c r="H4212" s="8"/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  <c r="AD4212" s="8"/>
      <c r="AE4212" s="8"/>
    </row>
    <row r="4213" spans="1:31" ht="14.4">
      <c r="A4213" s="111"/>
      <c r="B4213" s="13"/>
      <c r="C4213" s="13"/>
      <c r="D4213" s="123"/>
      <c r="E4213" s="123"/>
      <c r="F4213" s="123"/>
      <c r="G4213" s="123"/>
      <c r="H4213" s="8"/>
      <c r="I4213" s="8"/>
      <c r="J4213" s="8"/>
      <c r="K4213" s="8"/>
      <c r="L4213" s="8"/>
      <c r="M4213" s="8"/>
      <c r="N4213" s="8"/>
      <c r="O4213" s="8"/>
      <c r="P4213" s="8"/>
      <c r="Q4213" s="8"/>
      <c r="R4213" s="8"/>
      <c r="S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  <c r="AD4213" s="8"/>
      <c r="AE4213" s="8"/>
    </row>
    <row r="4214" spans="1:31" ht="14.4">
      <c r="A4214" s="111"/>
      <c r="B4214" s="13"/>
      <c r="C4214" s="13"/>
      <c r="D4214" s="123"/>
      <c r="E4214" s="123"/>
      <c r="F4214" s="123"/>
      <c r="G4214" s="123"/>
      <c r="H4214" s="8"/>
      <c r="I4214" s="8"/>
      <c r="J4214" s="8"/>
      <c r="K4214" s="8"/>
      <c r="L4214" s="8"/>
      <c r="M4214" s="8"/>
      <c r="N4214" s="8"/>
      <c r="O4214" s="8"/>
      <c r="P4214" s="8"/>
      <c r="Q4214" s="8"/>
      <c r="R4214" s="8"/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  <c r="AD4214" s="8"/>
      <c r="AE4214" s="8"/>
    </row>
    <row r="4215" spans="1:31" ht="14.4">
      <c r="A4215" s="111"/>
      <c r="B4215" s="13"/>
      <c r="C4215" s="13"/>
      <c r="D4215" s="123"/>
      <c r="E4215" s="123"/>
      <c r="F4215" s="123"/>
      <c r="G4215" s="123"/>
      <c r="H4215" s="8"/>
      <c r="I4215" s="8"/>
      <c r="J4215" s="8"/>
      <c r="K4215" s="8"/>
      <c r="L4215" s="8"/>
      <c r="M4215" s="8"/>
      <c r="N4215" s="8"/>
      <c r="O4215" s="8"/>
      <c r="P4215" s="8"/>
      <c r="Q4215" s="8"/>
      <c r="R4215" s="8"/>
      <c r="S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  <c r="AD4215" s="8"/>
      <c r="AE4215" s="8"/>
    </row>
    <row r="4216" spans="1:31" ht="14.4">
      <c r="A4216" s="111"/>
      <c r="B4216" s="13"/>
      <c r="C4216" s="13"/>
      <c r="D4216" s="123"/>
      <c r="E4216" s="123"/>
      <c r="F4216" s="123"/>
      <c r="G4216" s="123"/>
      <c r="H4216" s="8"/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  <c r="AD4216" s="8"/>
      <c r="AE4216" s="8"/>
    </row>
    <row r="4217" spans="1:31" ht="14.4">
      <c r="A4217" s="111"/>
      <c r="B4217" s="13"/>
      <c r="C4217" s="13"/>
      <c r="D4217" s="123"/>
      <c r="E4217" s="123"/>
      <c r="F4217" s="123"/>
      <c r="G4217" s="123"/>
      <c r="H4217" s="8"/>
      <c r="I4217" s="8"/>
      <c r="J4217" s="8"/>
      <c r="K4217" s="8"/>
      <c r="L4217" s="8"/>
      <c r="M4217" s="8"/>
      <c r="N4217" s="8"/>
      <c r="O4217" s="8"/>
      <c r="P4217" s="8"/>
      <c r="Q4217" s="8"/>
      <c r="R4217" s="8"/>
      <c r="S4217" s="8"/>
      <c r="T4217" s="8"/>
      <c r="U4217" s="8"/>
      <c r="V4217" s="8"/>
      <c r="W4217" s="8"/>
      <c r="X4217" s="8"/>
      <c r="Y4217" s="8"/>
      <c r="Z4217" s="8"/>
      <c r="AA4217" s="8"/>
      <c r="AB4217" s="8"/>
      <c r="AC4217" s="8"/>
      <c r="AD4217" s="8"/>
      <c r="AE4217" s="8"/>
    </row>
    <row r="4218" spans="1:31" ht="14.4">
      <c r="A4218" s="111"/>
      <c r="B4218" s="13"/>
      <c r="C4218" s="13"/>
      <c r="D4218" s="123"/>
      <c r="E4218" s="123"/>
      <c r="F4218" s="123"/>
      <c r="G4218" s="123"/>
      <c r="H4218" s="8"/>
      <c r="I4218" s="8"/>
      <c r="J4218" s="8"/>
      <c r="K4218" s="8"/>
      <c r="L4218" s="8"/>
      <c r="M4218" s="8"/>
      <c r="N4218" s="8"/>
      <c r="O4218" s="8"/>
      <c r="P4218" s="8"/>
      <c r="Q4218" s="8"/>
      <c r="R4218" s="8"/>
      <c r="S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  <c r="AD4218" s="8"/>
      <c r="AE4218" s="8"/>
    </row>
    <row r="4219" spans="1:31" ht="14.4">
      <c r="A4219" s="111"/>
      <c r="B4219" s="13"/>
      <c r="C4219" s="13"/>
      <c r="D4219" s="123"/>
      <c r="E4219" s="123"/>
      <c r="F4219" s="123"/>
      <c r="G4219" s="123"/>
      <c r="H4219" s="8"/>
      <c r="I4219" s="8"/>
      <c r="J4219" s="8"/>
      <c r="K4219" s="8"/>
      <c r="L4219" s="8"/>
      <c r="M4219" s="8"/>
      <c r="N4219" s="8"/>
      <c r="O4219" s="8"/>
      <c r="P4219" s="8"/>
      <c r="Q4219" s="8"/>
      <c r="R4219" s="8"/>
      <c r="S4219" s="8"/>
      <c r="T4219" s="8"/>
      <c r="U4219" s="8"/>
      <c r="V4219" s="8"/>
      <c r="W4219" s="8"/>
      <c r="X4219" s="8"/>
      <c r="Y4219" s="8"/>
      <c r="Z4219" s="8"/>
      <c r="AA4219" s="8"/>
      <c r="AB4219" s="8"/>
      <c r="AC4219" s="8"/>
      <c r="AD4219" s="8"/>
      <c r="AE4219" s="8"/>
    </row>
    <row r="4220" spans="1:31" ht="14.4">
      <c r="A4220" s="111"/>
      <c r="B4220" s="13"/>
      <c r="C4220" s="13"/>
      <c r="D4220" s="123"/>
      <c r="E4220" s="123"/>
      <c r="F4220" s="123"/>
      <c r="G4220" s="123"/>
      <c r="H4220" s="8"/>
      <c r="I4220" s="8"/>
      <c r="J4220" s="8"/>
      <c r="K4220" s="8"/>
      <c r="L4220" s="8"/>
      <c r="M4220" s="8"/>
      <c r="N4220" s="8"/>
      <c r="O4220" s="8"/>
      <c r="P4220" s="8"/>
      <c r="Q4220" s="8"/>
      <c r="R4220" s="8"/>
      <c r="S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  <c r="AD4220" s="8"/>
      <c r="AE4220" s="8"/>
    </row>
    <row r="4221" spans="1:31" ht="14.4">
      <c r="A4221" s="111"/>
      <c r="B4221" s="13"/>
      <c r="C4221" s="13"/>
      <c r="D4221" s="123"/>
      <c r="E4221" s="123"/>
      <c r="F4221" s="123"/>
      <c r="G4221" s="123"/>
      <c r="H4221" s="8"/>
      <c r="I4221" s="8"/>
      <c r="J4221" s="8"/>
      <c r="K4221" s="8"/>
      <c r="L4221" s="8"/>
      <c r="M4221" s="8"/>
      <c r="N4221" s="8"/>
      <c r="O4221" s="8"/>
      <c r="P4221" s="8"/>
      <c r="Q4221" s="8"/>
      <c r="R4221" s="8"/>
      <c r="S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  <c r="AD4221" s="8"/>
      <c r="AE4221" s="8"/>
    </row>
    <row r="4222" spans="1:31" ht="14.4">
      <c r="A4222" s="111"/>
      <c r="B4222" s="13"/>
      <c r="C4222" s="13"/>
      <c r="D4222" s="123"/>
      <c r="E4222" s="123"/>
      <c r="F4222" s="123"/>
      <c r="G4222" s="123"/>
      <c r="H4222" s="8"/>
      <c r="I4222" s="8"/>
      <c r="J4222" s="8"/>
      <c r="K4222" s="8"/>
      <c r="L4222" s="8"/>
      <c r="M4222" s="8"/>
      <c r="N4222" s="8"/>
      <c r="O4222" s="8"/>
      <c r="P4222" s="8"/>
      <c r="Q4222" s="8"/>
      <c r="R4222" s="8"/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  <c r="AD4222" s="8"/>
      <c r="AE4222" s="8"/>
    </row>
    <row r="4223" spans="1:31" ht="14.4">
      <c r="A4223" s="111"/>
      <c r="B4223" s="13"/>
      <c r="C4223" s="13"/>
      <c r="D4223" s="123"/>
      <c r="E4223" s="123"/>
      <c r="F4223" s="123"/>
      <c r="G4223" s="123"/>
      <c r="H4223" s="8"/>
      <c r="I4223" s="8"/>
      <c r="J4223" s="8"/>
      <c r="K4223" s="8"/>
      <c r="L4223" s="8"/>
      <c r="M4223" s="8"/>
      <c r="N4223" s="8"/>
      <c r="O4223" s="8"/>
      <c r="P4223" s="8"/>
      <c r="Q4223" s="8"/>
      <c r="R4223" s="8"/>
      <c r="S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  <c r="AD4223" s="8"/>
      <c r="AE4223" s="8"/>
    </row>
    <row r="4224" spans="1:31" ht="14.4">
      <c r="A4224" s="111"/>
      <c r="B4224" s="13"/>
      <c r="C4224" s="13"/>
      <c r="D4224" s="123"/>
      <c r="E4224" s="123"/>
      <c r="F4224" s="123"/>
      <c r="G4224" s="123"/>
      <c r="H4224" s="8"/>
      <c r="I4224" s="8"/>
      <c r="J4224" s="8"/>
      <c r="K4224" s="8"/>
      <c r="L4224" s="8"/>
      <c r="M4224" s="8"/>
      <c r="N4224" s="8"/>
      <c r="O4224" s="8"/>
      <c r="P4224" s="8"/>
      <c r="Q4224" s="8"/>
      <c r="R4224" s="8"/>
      <c r="S4224" s="8"/>
      <c r="T4224" s="8"/>
      <c r="U4224" s="8"/>
      <c r="V4224" s="8"/>
      <c r="W4224" s="8"/>
      <c r="X4224" s="8"/>
      <c r="Y4224" s="8"/>
      <c r="Z4224" s="8"/>
      <c r="AA4224" s="8"/>
      <c r="AB4224" s="8"/>
      <c r="AC4224" s="8"/>
      <c r="AD4224" s="8"/>
      <c r="AE4224" s="8"/>
    </row>
    <row r="4225" spans="1:31" ht="14.4">
      <c r="A4225" s="111"/>
      <c r="B4225" s="13"/>
      <c r="C4225" s="13"/>
      <c r="D4225" s="123"/>
      <c r="E4225" s="123"/>
      <c r="F4225" s="123"/>
      <c r="G4225" s="123"/>
      <c r="H4225" s="8"/>
      <c r="I4225" s="8"/>
      <c r="J4225" s="8"/>
      <c r="K4225" s="8"/>
      <c r="L4225" s="8"/>
      <c r="M4225" s="8"/>
      <c r="N4225" s="8"/>
      <c r="O4225" s="8"/>
      <c r="P4225" s="8"/>
      <c r="Q4225" s="8"/>
      <c r="R4225" s="8"/>
      <c r="S4225" s="8"/>
      <c r="T4225" s="8"/>
      <c r="U4225" s="8"/>
      <c r="V4225" s="8"/>
      <c r="W4225" s="8"/>
      <c r="X4225" s="8"/>
      <c r="Y4225" s="8"/>
      <c r="Z4225" s="8"/>
      <c r="AA4225" s="8"/>
      <c r="AB4225" s="8"/>
      <c r="AC4225" s="8"/>
      <c r="AD4225" s="8"/>
      <c r="AE4225" s="8"/>
    </row>
    <row r="4226" spans="1:31" ht="14.4">
      <c r="A4226" s="111"/>
      <c r="B4226" s="13"/>
      <c r="C4226" s="13"/>
      <c r="D4226" s="123"/>
      <c r="E4226" s="123"/>
      <c r="F4226" s="123"/>
      <c r="G4226" s="123"/>
      <c r="H4226" s="8"/>
      <c r="I4226" s="8"/>
      <c r="J4226" s="8"/>
      <c r="K4226" s="8"/>
      <c r="L4226" s="8"/>
      <c r="M4226" s="8"/>
      <c r="N4226" s="8"/>
      <c r="O4226" s="8"/>
      <c r="P4226" s="8"/>
      <c r="Q4226" s="8"/>
      <c r="R4226" s="8"/>
      <c r="S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  <c r="AD4226" s="8"/>
      <c r="AE4226" s="8"/>
    </row>
    <row r="4227" spans="1:31" ht="14.4">
      <c r="A4227" s="111"/>
      <c r="B4227" s="13"/>
      <c r="C4227" s="13"/>
      <c r="D4227" s="123"/>
      <c r="E4227" s="123"/>
      <c r="F4227" s="123"/>
      <c r="G4227" s="123"/>
      <c r="H4227" s="8"/>
      <c r="I4227" s="8"/>
      <c r="J4227" s="8"/>
      <c r="K4227" s="8"/>
      <c r="L4227" s="8"/>
      <c r="M4227" s="8"/>
      <c r="N4227" s="8"/>
      <c r="O4227" s="8"/>
      <c r="P4227" s="8"/>
      <c r="Q4227" s="8"/>
      <c r="R4227" s="8"/>
      <c r="S4227" s="8"/>
      <c r="T4227" s="8"/>
      <c r="U4227" s="8"/>
      <c r="V4227" s="8"/>
      <c r="W4227" s="8"/>
      <c r="X4227" s="8"/>
      <c r="Y4227" s="8"/>
      <c r="Z4227" s="8"/>
      <c r="AA4227" s="8"/>
      <c r="AB4227" s="8"/>
      <c r="AC4227" s="8"/>
      <c r="AD4227" s="8"/>
      <c r="AE4227" s="8"/>
    </row>
    <row r="4228" spans="1:31" ht="14.4">
      <c r="A4228" s="111"/>
      <c r="B4228" s="13"/>
      <c r="C4228" s="13"/>
      <c r="D4228" s="123"/>
      <c r="E4228" s="123"/>
      <c r="F4228" s="123"/>
      <c r="G4228" s="123"/>
      <c r="H4228" s="8"/>
      <c r="I4228" s="8"/>
      <c r="J4228" s="8"/>
      <c r="K4228" s="8"/>
      <c r="L4228" s="8"/>
      <c r="M4228" s="8"/>
      <c r="N4228" s="8"/>
      <c r="O4228" s="8"/>
      <c r="P4228" s="8"/>
      <c r="Q4228" s="8"/>
      <c r="R4228" s="8"/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  <c r="AD4228" s="8"/>
      <c r="AE4228" s="8"/>
    </row>
    <row r="4229" spans="1:31" ht="14.4">
      <c r="A4229" s="111"/>
      <c r="B4229" s="13"/>
      <c r="C4229" s="13"/>
      <c r="D4229" s="123"/>
      <c r="E4229" s="123"/>
      <c r="F4229" s="123"/>
      <c r="G4229" s="123"/>
      <c r="H4229" s="8"/>
      <c r="I4229" s="8"/>
      <c r="J4229" s="8"/>
      <c r="K4229" s="8"/>
      <c r="L4229" s="8"/>
      <c r="M4229" s="8"/>
      <c r="N4229" s="8"/>
      <c r="O4229" s="8"/>
      <c r="P4229" s="8"/>
      <c r="Q4229" s="8"/>
      <c r="R4229" s="8"/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  <c r="AD4229" s="8"/>
      <c r="AE4229" s="8"/>
    </row>
    <row r="4230" spans="1:31" ht="14.4">
      <c r="A4230" s="111"/>
      <c r="B4230" s="13"/>
      <c r="C4230" s="13"/>
      <c r="D4230" s="123"/>
      <c r="E4230" s="123"/>
      <c r="F4230" s="123"/>
      <c r="G4230" s="123"/>
      <c r="H4230" s="8"/>
      <c r="I4230" s="8"/>
      <c r="J4230" s="8"/>
      <c r="K4230" s="8"/>
      <c r="L4230" s="8"/>
      <c r="M4230" s="8"/>
      <c r="N4230" s="8"/>
      <c r="O4230" s="8"/>
      <c r="P4230" s="8"/>
      <c r="Q4230" s="8"/>
      <c r="R4230" s="8"/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  <c r="AD4230" s="8"/>
      <c r="AE4230" s="8"/>
    </row>
    <row r="4231" spans="1:31" ht="14.4">
      <c r="A4231" s="111"/>
      <c r="B4231" s="13"/>
      <c r="C4231" s="13"/>
      <c r="D4231" s="123"/>
      <c r="E4231" s="123"/>
      <c r="F4231" s="123"/>
      <c r="G4231" s="123"/>
      <c r="H4231" s="8"/>
      <c r="I4231" s="8"/>
      <c r="J4231" s="8"/>
      <c r="K4231" s="8"/>
      <c r="L4231" s="8"/>
      <c r="M4231" s="8"/>
      <c r="N4231" s="8"/>
      <c r="O4231" s="8"/>
      <c r="P4231" s="8"/>
      <c r="Q4231" s="8"/>
      <c r="R4231" s="8"/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  <c r="AD4231" s="8"/>
      <c r="AE4231" s="8"/>
    </row>
    <row r="4232" spans="1:31" ht="14.4">
      <c r="A4232" s="111"/>
      <c r="B4232" s="13"/>
      <c r="C4232" s="13"/>
      <c r="D4232" s="123"/>
      <c r="E4232" s="123"/>
      <c r="F4232" s="123"/>
      <c r="G4232" s="123"/>
      <c r="H4232" s="8"/>
      <c r="I4232" s="8"/>
      <c r="J4232" s="8"/>
      <c r="K4232" s="8"/>
      <c r="L4232" s="8"/>
      <c r="M4232" s="8"/>
      <c r="N4232" s="8"/>
      <c r="O4232" s="8"/>
      <c r="P4232" s="8"/>
      <c r="Q4232" s="8"/>
      <c r="R4232" s="8"/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  <c r="AD4232" s="8"/>
      <c r="AE4232" s="8"/>
    </row>
    <row r="4233" spans="1:31" ht="14.4">
      <c r="A4233" s="111"/>
      <c r="B4233" s="13"/>
      <c r="C4233" s="13"/>
      <c r="D4233" s="123"/>
      <c r="E4233" s="123"/>
      <c r="F4233" s="123"/>
      <c r="G4233" s="123"/>
      <c r="H4233" s="8"/>
      <c r="I4233" s="8"/>
      <c r="J4233" s="8"/>
      <c r="K4233" s="8"/>
      <c r="L4233" s="8"/>
      <c r="M4233" s="8"/>
      <c r="N4233" s="8"/>
      <c r="O4233" s="8"/>
      <c r="P4233" s="8"/>
      <c r="Q4233" s="8"/>
      <c r="R4233" s="8"/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  <c r="AD4233" s="8"/>
      <c r="AE4233" s="8"/>
    </row>
    <row r="4234" spans="1:31" ht="14.4">
      <c r="A4234" s="111"/>
      <c r="B4234" s="13"/>
      <c r="C4234" s="13"/>
      <c r="D4234" s="123"/>
      <c r="E4234" s="123"/>
      <c r="F4234" s="123"/>
      <c r="G4234" s="123"/>
      <c r="H4234" s="8"/>
      <c r="I4234" s="8"/>
      <c r="J4234" s="8"/>
      <c r="K4234" s="8"/>
      <c r="L4234" s="8"/>
      <c r="M4234" s="8"/>
      <c r="N4234" s="8"/>
      <c r="O4234" s="8"/>
      <c r="P4234" s="8"/>
      <c r="Q4234" s="8"/>
      <c r="R4234" s="8"/>
      <c r="S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  <c r="AD4234" s="8"/>
      <c r="AE4234" s="8"/>
    </row>
    <row r="4235" spans="1:31" ht="14.4">
      <c r="A4235" s="111"/>
      <c r="B4235" s="13"/>
      <c r="C4235" s="13"/>
      <c r="D4235" s="123"/>
      <c r="E4235" s="123"/>
      <c r="F4235" s="123"/>
      <c r="G4235" s="123"/>
      <c r="H4235" s="8"/>
      <c r="I4235" s="8"/>
      <c r="J4235" s="8"/>
      <c r="K4235" s="8"/>
      <c r="L4235" s="8"/>
      <c r="M4235" s="8"/>
      <c r="N4235" s="8"/>
      <c r="O4235" s="8"/>
      <c r="P4235" s="8"/>
      <c r="Q4235" s="8"/>
      <c r="R4235" s="8"/>
      <c r="S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  <c r="AD4235" s="8"/>
      <c r="AE4235" s="8"/>
    </row>
    <row r="4236" spans="1:31" ht="14.4">
      <c r="A4236" s="111"/>
      <c r="B4236" s="13"/>
      <c r="C4236" s="13"/>
      <c r="D4236" s="123"/>
      <c r="E4236" s="123"/>
      <c r="F4236" s="123"/>
      <c r="G4236" s="123"/>
      <c r="H4236" s="8"/>
      <c r="I4236" s="8"/>
      <c r="J4236" s="8"/>
      <c r="K4236" s="8"/>
      <c r="L4236" s="8"/>
      <c r="M4236" s="8"/>
      <c r="N4236" s="8"/>
      <c r="O4236" s="8"/>
      <c r="P4236" s="8"/>
      <c r="Q4236" s="8"/>
      <c r="R4236" s="8"/>
      <c r="S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  <c r="AD4236" s="8"/>
      <c r="AE4236" s="8"/>
    </row>
    <row r="4237" spans="1:31" ht="14.4">
      <c r="A4237" s="111"/>
      <c r="B4237" s="13"/>
      <c r="C4237" s="13"/>
      <c r="D4237" s="123"/>
      <c r="E4237" s="123"/>
      <c r="F4237" s="123"/>
      <c r="G4237" s="123"/>
      <c r="H4237" s="8"/>
      <c r="I4237" s="8"/>
      <c r="J4237" s="8"/>
      <c r="K4237" s="8"/>
      <c r="L4237" s="8"/>
      <c r="M4237" s="8"/>
      <c r="N4237" s="8"/>
      <c r="O4237" s="8"/>
      <c r="P4237" s="8"/>
      <c r="Q4237" s="8"/>
      <c r="R4237" s="8"/>
      <c r="S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  <c r="AD4237" s="8"/>
      <c r="AE4237" s="8"/>
    </row>
    <row r="4238" spans="1:31" ht="14.4">
      <c r="A4238" s="111"/>
      <c r="B4238" s="13"/>
      <c r="C4238" s="13"/>
      <c r="D4238" s="123"/>
      <c r="E4238" s="123"/>
      <c r="F4238" s="123"/>
      <c r="G4238" s="123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  <c r="V4238" s="8"/>
      <c r="W4238" s="8"/>
      <c r="X4238" s="8"/>
      <c r="Y4238" s="8"/>
      <c r="Z4238" s="8"/>
      <c r="AA4238" s="8"/>
      <c r="AB4238" s="8"/>
      <c r="AC4238" s="8"/>
      <c r="AD4238" s="8"/>
      <c r="AE4238" s="8"/>
    </row>
    <row r="4239" spans="1:31" ht="14.4">
      <c r="A4239" s="111"/>
      <c r="B4239" s="13"/>
      <c r="C4239" s="13"/>
      <c r="D4239" s="123"/>
      <c r="E4239" s="123"/>
      <c r="F4239" s="123"/>
      <c r="G4239" s="123"/>
      <c r="H4239" s="8"/>
      <c r="I4239" s="8"/>
      <c r="J4239" s="8"/>
      <c r="K4239" s="8"/>
      <c r="L4239" s="8"/>
      <c r="M4239" s="8"/>
      <c r="N4239" s="8"/>
      <c r="O4239" s="8"/>
      <c r="P4239" s="8"/>
      <c r="Q4239" s="8"/>
      <c r="R4239" s="8"/>
      <c r="S4239" s="8"/>
      <c r="T4239" s="8"/>
      <c r="U4239" s="8"/>
      <c r="V4239" s="8"/>
      <c r="W4239" s="8"/>
      <c r="X4239" s="8"/>
      <c r="Y4239" s="8"/>
      <c r="Z4239" s="8"/>
      <c r="AA4239" s="8"/>
      <c r="AB4239" s="8"/>
      <c r="AC4239" s="8"/>
      <c r="AD4239" s="8"/>
      <c r="AE4239" s="8"/>
    </row>
    <row r="4240" spans="1:31" ht="14.4">
      <c r="A4240" s="111"/>
      <c r="B4240" s="13"/>
      <c r="C4240" s="13"/>
      <c r="D4240" s="123"/>
      <c r="E4240" s="123"/>
      <c r="F4240" s="123"/>
      <c r="G4240" s="123"/>
      <c r="H4240" s="8"/>
      <c r="I4240" s="8"/>
      <c r="J4240" s="8"/>
      <c r="K4240" s="8"/>
      <c r="L4240" s="8"/>
      <c r="M4240" s="8"/>
      <c r="N4240" s="8"/>
      <c r="O4240" s="8"/>
      <c r="P4240" s="8"/>
      <c r="Q4240" s="8"/>
      <c r="R4240" s="8"/>
      <c r="S4240" s="8"/>
      <c r="T4240" s="8"/>
      <c r="U4240" s="8"/>
      <c r="V4240" s="8"/>
      <c r="W4240" s="8"/>
      <c r="X4240" s="8"/>
      <c r="Y4240" s="8"/>
      <c r="Z4240" s="8"/>
      <c r="AA4240" s="8"/>
      <c r="AB4240" s="8"/>
      <c r="AC4240" s="8"/>
      <c r="AD4240" s="8"/>
      <c r="AE4240" s="8"/>
    </row>
    <row r="4241" spans="1:31" ht="14.4">
      <c r="A4241" s="111"/>
      <c r="B4241" s="13"/>
      <c r="C4241" s="13"/>
      <c r="D4241" s="123"/>
      <c r="E4241" s="123"/>
      <c r="F4241" s="123"/>
      <c r="G4241" s="123"/>
      <c r="H4241" s="8"/>
      <c r="I4241" s="8"/>
      <c r="J4241" s="8"/>
      <c r="K4241" s="8"/>
      <c r="L4241" s="8"/>
      <c r="M4241" s="8"/>
      <c r="N4241" s="8"/>
      <c r="O4241" s="8"/>
      <c r="P4241" s="8"/>
      <c r="Q4241" s="8"/>
      <c r="R4241" s="8"/>
      <c r="S4241" s="8"/>
      <c r="T4241" s="8"/>
      <c r="U4241" s="8"/>
      <c r="V4241" s="8"/>
      <c r="W4241" s="8"/>
      <c r="X4241" s="8"/>
      <c r="Y4241" s="8"/>
      <c r="Z4241" s="8"/>
      <c r="AA4241" s="8"/>
      <c r="AB4241" s="8"/>
      <c r="AC4241" s="8"/>
      <c r="AD4241" s="8"/>
      <c r="AE4241" s="8"/>
    </row>
    <row r="4242" spans="1:31" ht="14.4">
      <c r="A4242" s="111"/>
      <c r="B4242" s="13"/>
      <c r="C4242" s="13"/>
      <c r="D4242" s="123"/>
      <c r="E4242" s="123"/>
      <c r="F4242" s="123"/>
      <c r="G4242" s="123"/>
      <c r="H4242" s="8"/>
      <c r="I4242" s="8"/>
      <c r="J4242" s="8"/>
      <c r="K4242" s="8"/>
      <c r="L4242" s="8"/>
      <c r="M4242" s="8"/>
      <c r="N4242" s="8"/>
      <c r="O4242" s="8"/>
      <c r="P4242" s="8"/>
      <c r="Q4242" s="8"/>
      <c r="R4242" s="8"/>
      <c r="S4242" s="8"/>
      <c r="T4242" s="8"/>
      <c r="U4242" s="8"/>
      <c r="V4242" s="8"/>
      <c r="W4242" s="8"/>
      <c r="X4242" s="8"/>
      <c r="Y4242" s="8"/>
      <c r="Z4242" s="8"/>
      <c r="AA4242" s="8"/>
      <c r="AB4242" s="8"/>
      <c r="AC4242" s="8"/>
      <c r="AD4242" s="8"/>
      <c r="AE4242" s="8"/>
    </row>
    <row r="4243" spans="1:31" ht="14.4">
      <c r="A4243" s="111"/>
      <c r="B4243" s="13"/>
      <c r="C4243" s="13"/>
      <c r="D4243" s="123"/>
      <c r="E4243" s="123"/>
      <c r="F4243" s="123"/>
      <c r="G4243" s="123"/>
      <c r="H4243" s="8"/>
      <c r="I4243" s="8"/>
      <c r="J4243" s="8"/>
      <c r="K4243" s="8"/>
      <c r="L4243" s="8"/>
      <c r="M4243" s="8"/>
      <c r="N4243" s="8"/>
      <c r="O4243" s="8"/>
      <c r="P4243" s="8"/>
      <c r="Q4243" s="8"/>
      <c r="R4243" s="8"/>
      <c r="S4243" s="8"/>
      <c r="T4243" s="8"/>
      <c r="U4243" s="8"/>
      <c r="V4243" s="8"/>
      <c r="W4243" s="8"/>
      <c r="X4243" s="8"/>
      <c r="Y4243" s="8"/>
      <c r="Z4243" s="8"/>
      <c r="AA4243" s="8"/>
      <c r="AB4243" s="8"/>
      <c r="AC4243" s="8"/>
      <c r="AD4243" s="8"/>
      <c r="AE4243" s="8"/>
    </row>
    <row r="4244" spans="1:31" ht="14.4">
      <c r="A4244" s="111"/>
      <c r="B4244" s="13"/>
      <c r="C4244" s="13"/>
      <c r="D4244" s="123"/>
      <c r="E4244" s="123"/>
      <c r="F4244" s="123"/>
      <c r="G4244" s="123"/>
      <c r="H4244" s="8"/>
      <c r="I4244" s="8"/>
      <c r="J4244" s="8"/>
      <c r="K4244" s="8"/>
      <c r="L4244" s="8"/>
      <c r="M4244" s="8"/>
      <c r="N4244" s="8"/>
      <c r="O4244" s="8"/>
      <c r="P4244" s="8"/>
      <c r="Q4244" s="8"/>
      <c r="R4244" s="8"/>
      <c r="S4244" s="8"/>
      <c r="T4244" s="8"/>
      <c r="U4244" s="8"/>
      <c r="V4244" s="8"/>
      <c r="W4244" s="8"/>
      <c r="X4244" s="8"/>
      <c r="Y4244" s="8"/>
      <c r="Z4244" s="8"/>
      <c r="AA4244" s="8"/>
      <c r="AB4244" s="8"/>
      <c r="AC4244" s="8"/>
      <c r="AD4244" s="8"/>
      <c r="AE4244" s="8"/>
    </row>
    <row r="4245" spans="1:31" ht="14.4">
      <c r="A4245" s="111"/>
      <c r="B4245" s="13"/>
      <c r="C4245" s="13"/>
      <c r="D4245" s="123"/>
      <c r="E4245" s="123"/>
      <c r="F4245" s="123"/>
      <c r="G4245" s="123"/>
      <c r="H4245" s="8"/>
      <c r="I4245" s="8"/>
      <c r="J4245" s="8"/>
      <c r="K4245" s="8"/>
      <c r="L4245" s="8"/>
      <c r="M4245" s="8"/>
      <c r="N4245" s="8"/>
      <c r="O4245" s="8"/>
      <c r="P4245" s="8"/>
      <c r="Q4245" s="8"/>
      <c r="R4245" s="8"/>
      <c r="S4245" s="8"/>
      <c r="T4245" s="8"/>
      <c r="U4245" s="8"/>
      <c r="V4245" s="8"/>
      <c r="W4245" s="8"/>
      <c r="X4245" s="8"/>
      <c r="Y4245" s="8"/>
      <c r="Z4245" s="8"/>
      <c r="AA4245" s="8"/>
      <c r="AB4245" s="8"/>
      <c r="AC4245" s="8"/>
      <c r="AD4245" s="8"/>
      <c r="AE4245" s="8"/>
    </row>
    <row r="4246" spans="1:31" ht="14.4">
      <c r="A4246" s="111"/>
      <c r="B4246" s="13"/>
      <c r="C4246" s="13"/>
      <c r="D4246" s="123"/>
      <c r="E4246" s="123"/>
      <c r="F4246" s="123"/>
      <c r="G4246" s="123"/>
      <c r="H4246" s="8"/>
      <c r="I4246" s="8"/>
      <c r="J4246" s="8"/>
      <c r="K4246" s="8"/>
      <c r="L4246" s="8"/>
      <c r="M4246" s="8"/>
      <c r="N4246" s="8"/>
      <c r="O4246" s="8"/>
      <c r="P4246" s="8"/>
      <c r="Q4246" s="8"/>
      <c r="R4246" s="8"/>
      <c r="S4246" s="8"/>
      <c r="T4246" s="8"/>
      <c r="U4246" s="8"/>
      <c r="V4246" s="8"/>
      <c r="W4246" s="8"/>
      <c r="X4246" s="8"/>
      <c r="Y4246" s="8"/>
      <c r="Z4246" s="8"/>
      <c r="AA4246" s="8"/>
      <c r="AB4246" s="8"/>
      <c r="AC4246" s="8"/>
      <c r="AD4246" s="8"/>
      <c r="AE4246" s="8"/>
    </row>
    <row r="4247" spans="1:31" ht="14.4">
      <c r="A4247" s="111"/>
      <c r="B4247" s="13"/>
      <c r="C4247" s="13"/>
      <c r="D4247" s="123"/>
      <c r="E4247" s="123"/>
      <c r="F4247" s="123"/>
      <c r="G4247" s="123"/>
      <c r="H4247" s="8"/>
      <c r="I4247" s="8"/>
      <c r="J4247" s="8"/>
      <c r="K4247" s="8"/>
      <c r="L4247" s="8"/>
      <c r="M4247" s="8"/>
      <c r="N4247" s="8"/>
      <c r="O4247" s="8"/>
      <c r="P4247" s="8"/>
      <c r="Q4247" s="8"/>
      <c r="R4247" s="8"/>
      <c r="S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  <c r="AD4247" s="8"/>
      <c r="AE4247" s="8"/>
    </row>
    <row r="4248" spans="1:31" ht="14.4">
      <c r="A4248" s="111"/>
      <c r="B4248" s="13"/>
      <c r="C4248" s="13"/>
      <c r="D4248" s="123"/>
      <c r="E4248" s="123"/>
      <c r="F4248" s="123"/>
      <c r="G4248" s="123"/>
      <c r="H4248" s="8"/>
      <c r="I4248" s="8"/>
      <c r="J4248" s="8"/>
      <c r="K4248" s="8"/>
      <c r="L4248" s="8"/>
      <c r="M4248" s="8"/>
      <c r="N4248" s="8"/>
      <c r="O4248" s="8"/>
      <c r="P4248" s="8"/>
      <c r="Q4248" s="8"/>
      <c r="R4248" s="8"/>
      <c r="S4248" s="8"/>
      <c r="T4248" s="8"/>
      <c r="U4248" s="8"/>
      <c r="V4248" s="8"/>
      <c r="W4248" s="8"/>
      <c r="X4248" s="8"/>
      <c r="Y4248" s="8"/>
      <c r="Z4248" s="8"/>
      <c r="AA4248" s="8"/>
      <c r="AB4248" s="8"/>
      <c r="AC4248" s="8"/>
      <c r="AD4248" s="8"/>
      <c r="AE4248" s="8"/>
    </row>
    <row r="4249" spans="1:31" ht="14.4">
      <c r="A4249" s="111"/>
      <c r="B4249" s="13"/>
      <c r="C4249" s="13"/>
      <c r="D4249" s="123"/>
      <c r="E4249" s="123"/>
      <c r="F4249" s="123"/>
      <c r="G4249" s="123"/>
      <c r="H4249" s="8"/>
      <c r="I4249" s="8"/>
      <c r="J4249" s="8"/>
      <c r="K4249" s="8"/>
      <c r="L4249" s="8"/>
      <c r="M4249" s="8"/>
      <c r="N4249" s="8"/>
      <c r="O4249" s="8"/>
      <c r="P4249" s="8"/>
      <c r="Q4249" s="8"/>
      <c r="R4249" s="8"/>
      <c r="S4249" s="8"/>
      <c r="T4249" s="8"/>
      <c r="U4249" s="8"/>
      <c r="V4249" s="8"/>
      <c r="W4249" s="8"/>
      <c r="X4249" s="8"/>
      <c r="Y4249" s="8"/>
      <c r="Z4249" s="8"/>
      <c r="AA4249" s="8"/>
      <c r="AB4249" s="8"/>
      <c r="AC4249" s="8"/>
      <c r="AD4249" s="8"/>
      <c r="AE4249" s="8"/>
    </row>
    <row r="4250" spans="1:31" ht="14.4">
      <c r="A4250" s="111"/>
      <c r="B4250" s="13"/>
      <c r="C4250" s="13"/>
      <c r="D4250" s="123"/>
      <c r="E4250" s="123"/>
      <c r="F4250" s="123"/>
      <c r="G4250" s="123"/>
      <c r="H4250" s="8"/>
      <c r="I4250" s="8"/>
      <c r="J4250" s="8"/>
      <c r="K4250" s="8"/>
      <c r="L4250" s="8"/>
      <c r="M4250" s="8"/>
      <c r="N4250" s="8"/>
      <c r="O4250" s="8"/>
      <c r="P4250" s="8"/>
      <c r="Q4250" s="8"/>
      <c r="R4250" s="8"/>
      <c r="S4250" s="8"/>
      <c r="T4250" s="8"/>
      <c r="U4250" s="8"/>
      <c r="V4250" s="8"/>
      <c r="W4250" s="8"/>
      <c r="X4250" s="8"/>
      <c r="Y4250" s="8"/>
      <c r="Z4250" s="8"/>
      <c r="AA4250" s="8"/>
      <c r="AB4250" s="8"/>
      <c r="AC4250" s="8"/>
      <c r="AD4250" s="8"/>
      <c r="AE4250" s="8"/>
    </row>
    <row r="4251" spans="1:31" ht="14.4">
      <c r="A4251" s="111"/>
      <c r="B4251" s="13"/>
      <c r="C4251" s="13"/>
      <c r="D4251" s="123"/>
      <c r="E4251" s="123"/>
      <c r="F4251" s="123"/>
      <c r="G4251" s="123"/>
      <c r="H4251" s="8"/>
      <c r="I4251" s="8"/>
      <c r="J4251" s="8"/>
      <c r="K4251" s="8"/>
      <c r="L4251" s="8"/>
      <c r="M4251" s="8"/>
      <c r="N4251" s="8"/>
      <c r="O4251" s="8"/>
      <c r="P4251" s="8"/>
      <c r="Q4251" s="8"/>
      <c r="R4251" s="8"/>
      <c r="S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  <c r="AD4251" s="8"/>
      <c r="AE4251" s="8"/>
    </row>
    <row r="4252" spans="1:31" ht="14.4">
      <c r="A4252" s="111"/>
      <c r="B4252" s="13"/>
      <c r="C4252" s="13"/>
      <c r="D4252" s="123"/>
      <c r="E4252" s="123"/>
      <c r="F4252" s="123"/>
      <c r="G4252" s="123"/>
      <c r="H4252" s="8"/>
      <c r="I4252" s="8"/>
      <c r="J4252" s="8"/>
      <c r="K4252" s="8"/>
      <c r="L4252" s="8"/>
      <c r="M4252" s="8"/>
      <c r="N4252" s="8"/>
      <c r="O4252" s="8"/>
      <c r="P4252" s="8"/>
      <c r="Q4252" s="8"/>
      <c r="R4252" s="8"/>
      <c r="S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  <c r="AD4252" s="8"/>
      <c r="AE4252" s="8"/>
    </row>
    <row r="4253" spans="1:31" ht="14.4">
      <c r="A4253" s="111"/>
      <c r="B4253" s="13"/>
      <c r="C4253" s="13"/>
      <c r="D4253" s="123"/>
      <c r="E4253" s="123"/>
      <c r="F4253" s="123"/>
      <c r="G4253" s="123"/>
      <c r="H4253" s="8"/>
      <c r="I4253" s="8"/>
      <c r="J4253" s="8"/>
      <c r="K4253" s="8"/>
      <c r="L4253" s="8"/>
      <c r="M4253" s="8"/>
      <c r="N4253" s="8"/>
      <c r="O4253" s="8"/>
      <c r="P4253" s="8"/>
      <c r="Q4253" s="8"/>
      <c r="R4253" s="8"/>
      <c r="S4253" s="8"/>
      <c r="T4253" s="8"/>
      <c r="U4253" s="8"/>
      <c r="V4253" s="8"/>
      <c r="W4253" s="8"/>
      <c r="X4253" s="8"/>
      <c r="Y4253" s="8"/>
      <c r="Z4253" s="8"/>
      <c r="AA4253" s="8"/>
      <c r="AB4253" s="8"/>
      <c r="AC4253" s="8"/>
      <c r="AD4253" s="8"/>
      <c r="AE4253" s="8"/>
    </row>
    <row r="4254" spans="1:31" ht="14.4">
      <c r="A4254" s="111"/>
      <c r="B4254" s="13"/>
      <c r="C4254" s="13"/>
      <c r="D4254" s="123"/>
      <c r="E4254" s="123"/>
      <c r="F4254" s="123"/>
      <c r="G4254" s="123"/>
      <c r="H4254" s="8"/>
      <c r="I4254" s="8"/>
      <c r="J4254" s="8"/>
      <c r="K4254" s="8"/>
      <c r="L4254" s="8"/>
      <c r="M4254" s="8"/>
      <c r="N4254" s="8"/>
      <c r="O4254" s="8"/>
      <c r="P4254" s="8"/>
      <c r="Q4254" s="8"/>
      <c r="R4254" s="8"/>
      <c r="S4254" s="8"/>
      <c r="T4254" s="8"/>
      <c r="U4254" s="8"/>
      <c r="V4254" s="8"/>
      <c r="W4254" s="8"/>
      <c r="X4254" s="8"/>
      <c r="Y4254" s="8"/>
      <c r="Z4254" s="8"/>
      <c r="AA4254" s="8"/>
      <c r="AB4254" s="8"/>
      <c r="AC4254" s="8"/>
      <c r="AD4254" s="8"/>
      <c r="AE4254" s="8"/>
    </row>
    <row r="4255" spans="1:31" ht="14.4">
      <c r="A4255" s="111"/>
      <c r="B4255" s="13"/>
      <c r="C4255" s="13"/>
      <c r="D4255" s="123"/>
      <c r="E4255" s="123"/>
      <c r="F4255" s="123"/>
      <c r="G4255" s="123"/>
      <c r="H4255" s="8"/>
      <c r="I4255" s="8"/>
      <c r="J4255" s="8"/>
      <c r="K4255" s="8"/>
      <c r="L4255" s="8"/>
      <c r="M4255" s="8"/>
      <c r="N4255" s="8"/>
      <c r="O4255" s="8"/>
      <c r="P4255" s="8"/>
      <c r="Q4255" s="8"/>
      <c r="R4255" s="8"/>
      <c r="S4255" s="8"/>
      <c r="T4255" s="8"/>
      <c r="U4255" s="8"/>
      <c r="V4255" s="8"/>
      <c r="W4255" s="8"/>
      <c r="X4255" s="8"/>
      <c r="Y4255" s="8"/>
      <c r="Z4255" s="8"/>
      <c r="AA4255" s="8"/>
      <c r="AB4255" s="8"/>
      <c r="AC4255" s="8"/>
      <c r="AD4255" s="8"/>
      <c r="AE4255" s="8"/>
    </row>
    <row r="4256" spans="1:31" ht="14.4">
      <c r="A4256" s="111"/>
      <c r="B4256" s="13"/>
      <c r="C4256" s="13"/>
      <c r="D4256" s="123"/>
      <c r="E4256" s="123"/>
      <c r="F4256" s="123"/>
      <c r="G4256" s="123"/>
      <c r="H4256" s="8"/>
      <c r="I4256" s="8"/>
      <c r="J4256" s="8"/>
      <c r="K4256" s="8"/>
      <c r="L4256" s="8"/>
      <c r="M4256" s="8"/>
      <c r="N4256" s="8"/>
      <c r="O4256" s="8"/>
      <c r="P4256" s="8"/>
      <c r="Q4256" s="8"/>
      <c r="R4256" s="8"/>
      <c r="S4256" s="8"/>
      <c r="T4256" s="8"/>
      <c r="U4256" s="8"/>
      <c r="V4256" s="8"/>
      <c r="W4256" s="8"/>
      <c r="X4256" s="8"/>
      <c r="Y4256" s="8"/>
      <c r="Z4256" s="8"/>
      <c r="AA4256" s="8"/>
      <c r="AB4256" s="8"/>
      <c r="AC4256" s="8"/>
      <c r="AD4256" s="8"/>
      <c r="AE4256" s="8"/>
    </row>
    <row r="4257" spans="1:31" ht="14.4">
      <c r="A4257" s="111"/>
      <c r="B4257" s="13"/>
      <c r="C4257" s="13"/>
      <c r="D4257" s="123"/>
      <c r="E4257" s="123"/>
      <c r="F4257" s="123"/>
      <c r="G4257" s="123"/>
      <c r="H4257" s="8"/>
      <c r="I4257" s="8"/>
      <c r="J4257" s="8"/>
      <c r="K4257" s="8"/>
      <c r="L4257" s="8"/>
      <c r="M4257" s="8"/>
      <c r="N4257" s="8"/>
      <c r="O4257" s="8"/>
      <c r="P4257" s="8"/>
      <c r="Q4257" s="8"/>
      <c r="R4257" s="8"/>
      <c r="S4257" s="8"/>
      <c r="T4257" s="8"/>
      <c r="U4257" s="8"/>
      <c r="V4257" s="8"/>
      <c r="W4257" s="8"/>
      <c r="X4257" s="8"/>
      <c r="Y4257" s="8"/>
      <c r="Z4257" s="8"/>
      <c r="AA4257" s="8"/>
      <c r="AB4257" s="8"/>
      <c r="AC4257" s="8"/>
      <c r="AD4257" s="8"/>
      <c r="AE4257" s="8"/>
    </row>
    <row r="4258" spans="1:31" ht="14.4">
      <c r="A4258" s="111"/>
      <c r="B4258" s="13"/>
      <c r="C4258" s="13"/>
      <c r="D4258" s="123"/>
      <c r="E4258" s="123"/>
      <c r="F4258" s="123"/>
      <c r="G4258" s="123"/>
      <c r="H4258" s="8"/>
      <c r="I4258" s="8"/>
      <c r="J4258" s="8"/>
      <c r="K4258" s="8"/>
      <c r="L4258" s="8"/>
      <c r="M4258" s="8"/>
      <c r="N4258" s="8"/>
      <c r="O4258" s="8"/>
      <c r="P4258" s="8"/>
      <c r="Q4258" s="8"/>
      <c r="R4258" s="8"/>
      <c r="S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  <c r="AD4258" s="8"/>
      <c r="AE4258" s="8"/>
    </row>
    <row r="4259" spans="1:31" ht="14.4">
      <c r="A4259" s="111"/>
      <c r="B4259" s="13"/>
      <c r="C4259" s="13"/>
      <c r="D4259" s="123"/>
      <c r="E4259" s="123"/>
      <c r="F4259" s="123"/>
      <c r="G4259" s="123"/>
      <c r="H4259" s="8"/>
      <c r="I4259" s="8"/>
      <c r="J4259" s="8"/>
      <c r="K4259" s="8"/>
      <c r="L4259" s="8"/>
      <c r="M4259" s="8"/>
      <c r="N4259" s="8"/>
      <c r="O4259" s="8"/>
      <c r="P4259" s="8"/>
      <c r="Q4259" s="8"/>
      <c r="R4259" s="8"/>
      <c r="S4259" s="8"/>
      <c r="T4259" s="8"/>
      <c r="U4259" s="8"/>
      <c r="V4259" s="8"/>
      <c r="W4259" s="8"/>
      <c r="X4259" s="8"/>
      <c r="Y4259" s="8"/>
      <c r="Z4259" s="8"/>
      <c r="AA4259" s="8"/>
      <c r="AB4259" s="8"/>
      <c r="AC4259" s="8"/>
      <c r="AD4259" s="8"/>
      <c r="AE4259" s="8"/>
    </row>
    <row r="4260" spans="1:31" ht="14.4">
      <c r="A4260" s="111"/>
      <c r="B4260" s="13"/>
      <c r="C4260" s="13"/>
      <c r="D4260" s="123"/>
      <c r="E4260" s="123"/>
      <c r="F4260" s="123"/>
      <c r="G4260" s="123"/>
      <c r="H4260" s="8"/>
      <c r="I4260" s="8"/>
      <c r="J4260" s="8"/>
      <c r="K4260" s="8"/>
      <c r="L4260" s="8"/>
      <c r="M4260" s="8"/>
      <c r="N4260" s="8"/>
      <c r="O4260" s="8"/>
      <c r="P4260" s="8"/>
      <c r="Q4260" s="8"/>
      <c r="R4260" s="8"/>
      <c r="S4260" s="8"/>
      <c r="T4260" s="8"/>
      <c r="U4260" s="8"/>
      <c r="V4260" s="8"/>
      <c r="W4260" s="8"/>
      <c r="X4260" s="8"/>
      <c r="Y4260" s="8"/>
      <c r="Z4260" s="8"/>
      <c r="AA4260" s="8"/>
      <c r="AB4260" s="8"/>
      <c r="AC4260" s="8"/>
      <c r="AD4260" s="8"/>
      <c r="AE4260" s="8"/>
    </row>
    <row r="4261" spans="1:31" ht="14.4">
      <c r="A4261" s="111"/>
      <c r="B4261" s="13"/>
      <c r="C4261" s="13"/>
      <c r="D4261" s="123"/>
      <c r="E4261" s="123"/>
      <c r="F4261" s="123"/>
      <c r="G4261" s="123"/>
      <c r="H4261" s="8"/>
      <c r="I4261" s="8"/>
      <c r="J4261" s="8"/>
      <c r="K4261" s="8"/>
      <c r="L4261" s="8"/>
      <c r="M4261" s="8"/>
      <c r="N4261" s="8"/>
      <c r="O4261" s="8"/>
      <c r="P4261" s="8"/>
      <c r="Q4261" s="8"/>
      <c r="R4261" s="8"/>
      <c r="S4261" s="8"/>
      <c r="T4261" s="8"/>
      <c r="U4261" s="8"/>
      <c r="V4261" s="8"/>
      <c r="W4261" s="8"/>
      <c r="X4261" s="8"/>
      <c r="Y4261" s="8"/>
      <c r="Z4261" s="8"/>
      <c r="AA4261" s="8"/>
      <c r="AB4261" s="8"/>
      <c r="AC4261" s="8"/>
      <c r="AD4261" s="8"/>
      <c r="AE4261" s="8"/>
    </row>
    <row r="4262" spans="1:31" ht="14.4">
      <c r="A4262" s="111"/>
      <c r="B4262" s="13"/>
      <c r="C4262" s="13"/>
      <c r="D4262" s="123"/>
      <c r="E4262" s="123"/>
      <c r="F4262" s="123"/>
      <c r="G4262" s="123"/>
      <c r="H4262" s="8"/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  <c r="U4262" s="8"/>
      <c r="V4262" s="8"/>
      <c r="W4262" s="8"/>
      <c r="X4262" s="8"/>
      <c r="Y4262" s="8"/>
      <c r="Z4262" s="8"/>
      <c r="AA4262" s="8"/>
      <c r="AB4262" s="8"/>
      <c r="AC4262" s="8"/>
      <c r="AD4262" s="8"/>
      <c r="AE4262" s="8"/>
    </row>
    <row r="4263" spans="1:31" ht="14.4">
      <c r="A4263" s="111"/>
      <c r="B4263" s="13"/>
      <c r="C4263" s="13"/>
      <c r="D4263" s="123"/>
      <c r="E4263" s="123"/>
      <c r="F4263" s="123"/>
      <c r="G4263" s="123"/>
      <c r="H4263" s="8"/>
      <c r="I4263" s="8"/>
      <c r="J4263" s="8"/>
      <c r="K4263" s="8"/>
      <c r="L4263" s="8"/>
      <c r="M4263" s="8"/>
      <c r="N4263" s="8"/>
      <c r="O4263" s="8"/>
      <c r="P4263" s="8"/>
      <c r="Q4263" s="8"/>
      <c r="R4263" s="8"/>
      <c r="S4263" s="8"/>
      <c r="T4263" s="8"/>
      <c r="U4263" s="8"/>
      <c r="V4263" s="8"/>
      <c r="W4263" s="8"/>
      <c r="X4263" s="8"/>
      <c r="Y4263" s="8"/>
      <c r="Z4263" s="8"/>
      <c r="AA4263" s="8"/>
      <c r="AB4263" s="8"/>
      <c r="AC4263" s="8"/>
      <c r="AD4263" s="8"/>
      <c r="AE4263" s="8"/>
    </row>
    <row r="4264" spans="1:31" ht="14.4">
      <c r="A4264" s="111"/>
      <c r="B4264" s="13"/>
      <c r="C4264" s="13"/>
      <c r="D4264" s="123"/>
      <c r="E4264" s="123"/>
      <c r="F4264" s="123"/>
      <c r="G4264" s="123"/>
      <c r="H4264" s="8"/>
      <c r="I4264" s="8"/>
      <c r="J4264" s="8"/>
      <c r="K4264" s="8"/>
      <c r="L4264" s="8"/>
      <c r="M4264" s="8"/>
      <c r="N4264" s="8"/>
      <c r="O4264" s="8"/>
      <c r="P4264" s="8"/>
      <c r="Q4264" s="8"/>
      <c r="R4264" s="8"/>
      <c r="S4264" s="8"/>
      <c r="T4264" s="8"/>
      <c r="U4264" s="8"/>
      <c r="V4264" s="8"/>
      <c r="W4264" s="8"/>
      <c r="X4264" s="8"/>
      <c r="Y4264" s="8"/>
      <c r="Z4264" s="8"/>
      <c r="AA4264" s="8"/>
      <c r="AB4264" s="8"/>
      <c r="AC4264" s="8"/>
      <c r="AD4264" s="8"/>
      <c r="AE4264" s="8"/>
    </row>
    <row r="4265" spans="1:31" ht="14.4">
      <c r="A4265" s="111"/>
      <c r="B4265" s="13"/>
      <c r="C4265" s="13"/>
      <c r="D4265" s="123"/>
      <c r="E4265" s="123"/>
      <c r="F4265" s="123"/>
      <c r="G4265" s="123"/>
      <c r="H4265" s="8"/>
      <c r="I4265" s="8"/>
      <c r="J4265" s="8"/>
      <c r="K4265" s="8"/>
      <c r="L4265" s="8"/>
      <c r="M4265" s="8"/>
      <c r="N4265" s="8"/>
      <c r="O4265" s="8"/>
      <c r="P4265" s="8"/>
      <c r="Q4265" s="8"/>
      <c r="R4265" s="8"/>
      <c r="S4265" s="8"/>
      <c r="T4265" s="8"/>
      <c r="U4265" s="8"/>
      <c r="V4265" s="8"/>
      <c r="W4265" s="8"/>
      <c r="X4265" s="8"/>
      <c r="Y4265" s="8"/>
      <c r="Z4265" s="8"/>
      <c r="AA4265" s="8"/>
      <c r="AB4265" s="8"/>
      <c r="AC4265" s="8"/>
      <c r="AD4265" s="8"/>
      <c r="AE4265" s="8"/>
    </row>
    <row r="4266" spans="1:31" ht="14.4">
      <c r="A4266" s="111"/>
      <c r="B4266" s="13"/>
      <c r="C4266" s="13"/>
      <c r="D4266" s="123"/>
      <c r="E4266" s="123"/>
      <c r="F4266" s="123"/>
      <c r="G4266" s="123"/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  <c r="AD4266" s="8"/>
      <c r="AE4266" s="8"/>
    </row>
    <row r="4267" spans="1:31" ht="14.4">
      <c r="A4267" s="111"/>
      <c r="B4267" s="13"/>
      <c r="C4267" s="13"/>
      <c r="D4267" s="123"/>
      <c r="E4267" s="123"/>
      <c r="F4267" s="123"/>
      <c r="G4267" s="123"/>
      <c r="H4267" s="8"/>
      <c r="I4267" s="8"/>
      <c r="J4267" s="8"/>
      <c r="K4267" s="8"/>
      <c r="L4267" s="8"/>
      <c r="M4267" s="8"/>
      <c r="N4267" s="8"/>
      <c r="O4267" s="8"/>
      <c r="P4267" s="8"/>
      <c r="Q4267" s="8"/>
      <c r="R4267" s="8"/>
      <c r="S4267" s="8"/>
      <c r="T4267" s="8"/>
      <c r="U4267" s="8"/>
      <c r="V4267" s="8"/>
      <c r="W4267" s="8"/>
      <c r="X4267" s="8"/>
      <c r="Y4267" s="8"/>
      <c r="Z4267" s="8"/>
      <c r="AA4267" s="8"/>
      <c r="AB4267" s="8"/>
      <c r="AC4267" s="8"/>
      <c r="AD4267" s="8"/>
      <c r="AE4267" s="8"/>
    </row>
    <row r="4268" spans="1:31" ht="14.4">
      <c r="A4268" s="111"/>
      <c r="B4268" s="13"/>
      <c r="C4268" s="13"/>
      <c r="D4268" s="123"/>
      <c r="E4268" s="123"/>
      <c r="F4268" s="123"/>
      <c r="G4268" s="123"/>
      <c r="H4268" s="8"/>
      <c r="I4268" s="8"/>
      <c r="J4268" s="8"/>
      <c r="K4268" s="8"/>
      <c r="L4268" s="8"/>
      <c r="M4268" s="8"/>
      <c r="N4268" s="8"/>
      <c r="O4268" s="8"/>
      <c r="P4268" s="8"/>
      <c r="Q4268" s="8"/>
      <c r="R4268" s="8"/>
      <c r="S4268" s="8"/>
      <c r="T4268" s="8"/>
      <c r="U4268" s="8"/>
      <c r="V4268" s="8"/>
      <c r="W4268" s="8"/>
      <c r="X4268" s="8"/>
      <c r="Y4268" s="8"/>
      <c r="Z4268" s="8"/>
      <c r="AA4268" s="8"/>
      <c r="AB4268" s="8"/>
      <c r="AC4268" s="8"/>
      <c r="AD4268" s="8"/>
      <c r="AE4268" s="8"/>
    </row>
    <row r="4269" spans="1:31" ht="14.4">
      <c r="A4269" s="111"/>
      <c r="B4269" s="13"/>
      <c r="C4269" s="13"/>
      <c r="D4269" s="123"/>
      <c r="E4269" s="123"/>
      <c r="F4269" s="123"/>
      <c r="G4269" s="123"/>
      <c r="H4269" s="8"/>
      <c r="I4269" s="8"/>
      <c r="J4269" s="8"/>
      <c r="K4269" s="8"/>
      <c r="L4269" s="8"/>
      <c r="M4269" s="8"/>
      <c r="N4269" s="8"/>
      <c r="O4269" s="8"/>
      <c r="P4269" s="8"/>
      <c r="Q4269" s="8"/>
      <c r="R4269" s="8"/>
      <c r="S4269" s="8"/>
      <c r="T4269" s="8"/>
      <c r="U4269" s="8"/>
      <c r="V4269" s="8"/>
      <c r="W4269" s="8"/>
      <c r="X4269" s="8"/>
      <c r="Y4269" s="8"/>
      <c r="Z4269" s="8"/>
      <c r="AA4269" s="8"/>
      <c r="AB4269" s="8"/>
      <c r="AC4269" s="8"/>
      <c r="AD4269" s="8"/>
      <c r="AE4269" s="8"/>
    </row>
    <row r="4270" spans="1:31" ht="14.4">
      <c r="A4270" s="111"/>
      <c r="B4270" s="13"/>
      <c r="C4270" s="13"/>
      <c r="D4270" s="123"/>
      <c r="E4270" s="123"/>
      <c r="F4270" s="123"/>
      <c r="G4270" s="123"/>
      <c r="H4270" s="8"/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  <c r="AD4270" s="8"/>
      <c r="AE4270" s="8"/>
    </row>
    <row r="4271" spans="1:31" ht="14.4">
      <c r="A4271" s="111"/>
      <c r="B4271" s="13"/>
      <c r="C4271" s="13"/>
      <c r="D4271" s="123"/>
      <c r="E4271" s="123"/>
      <c r="F4271" s="123"/>
      <c r="G4271" s="123"/>
      <c r="H4271" s="8"/>
      <c r="I4271" s="8"/>
      <c r="J4271" s="8"/>
      <c r="K4271" s="8"/>
      <c r="L4271" s="8"/>
      <c r="M4271" s="8"/>
      <c r="N4271" s="8"/>
      <c r="O4271" s="8"/>
      <c r="P4271" s="8"/>
      <c r="Q4271" s="8"/>
      <c r="R4271" s="8"/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  <c r="AD4271" s="8"/>
      <c r="AE4271" s="8"/>
    </row>
    <row r="4272" spans="1:31" ht="14.4">
      <c r="A4272" s="111"/>
      <c r="B4272" s="13"/>
      <c r="C4272" s="13"/>
      <c r="D4272" s="123"/>
      <c r="E4272" s="123"/>
      <c r="F4272" s="123"/>
      <c r="G4272" s="123"/>
      <c r="H4272" s="8"/>
      <c r="I4272" s="8"/>
      <c r="J4272" s="8"/>
      <c r="K4272" s="8"/>
      <c r="L4272" s="8"/>
      <c r="M4272" s="8"/>
      <c r="N4272" s="8"/>
      <c r="O4272" s="8"/>
      <c r="P4272" s="8"/>
      <c r="Q4272" s="8"/>
      <c r="R4272" s="8"/>
      <c r="S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  <c r="AD4272" s="8"/>
      <c r="AE4272" s="8"/>
    </row>
    <row r="4273" spans="1:31" ht="14.4">
      <c r="A4273" s="111"/>
      <c r="B4273" s="13"/>
      <c r="C4273" s="13"/>
      <c r="D4273" s="123"/>
      <c r="E4273" s="123"/>
      <c r="F4273" s="123"/>
      <c r="G4273" s="123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  <c r="AD4273" s="8"/>
      <c r="AE4273" s="8"/>
    </row>
    <row r="4274" spans="1:31" ht="14.4">
      <c r="A4274" s="111"/>
      <c r="B4274" s="13"/>
      <c r="C4274" s="13"/>
      <c r="D4274" s="123"/>
      <c r="E4274" s="123"/>
      <c r="F4274" s="123"/>
      <c r="G4274" s="123"/>
      <c r="H4274" s="8"/>
      <c r="I4274" s="8"/>
      <c r="J4274" s="8"/>
      <c r="K4274" s="8"/>
      <c r="L4274" s="8"/>
      <c r="M4274" s="8"/>
      <c r="N4274" s="8"/>
      <c r="O4274" s="8"/>
      <c r="P4274" s="8"/>
      <c r="Q4274" s="8"/>
      <c r="R4274" s="8"/>
      <c r="S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  <c r="AD4274" s="8"/>
      <c r="AE4274" s="8"/>
    </row>
    <row r="4275" spans="1:31" ht="14.4">
      <c r="A4275" s="111"/>
      <c r="B4275" s="13"/>
      <c r="C4275" s="13"/>
      <c r="D4275" s="123"/>
      <c r="E4275" s="123"/>
      <c r="F4275" s="123"/>
      <c r="G4275" s="123"/>
      <c r="H4275" s="8"/>
      <c r="I4275" s="8"/>
      <c r="J4275" s="8"/>
      <c r="K4275" s="8"/>
      <c r="L4275" s="8"/>
      <c r="M4275" s="8"/>
      <c r="N4275" s="8"/>
      <c r="O4275" s="8"/>
      <c r="P4275" s="8"/>
      <c r="Q4275" s="8"/>
      <c r="R4275" s="8"/>
      <c r="S4275" s="8"/>
      <c r="T4275" s="8"/>
      <c r="U4275" s="8"/>
      <c r="V4275" s="8"/>
      <c r="W4275" s="8"/>
      <c r="X4275" s="8"/>
      <c r="Y4275" s="8"/>
      <c r="Z4275" s="8"/>
      <c r="AA4275" s="8"/>
      <c r="AB4275" s="8"/>
      <c r="AC4275" s="8"/>
      <c r="AD4275" s="8"/>
      <c r="AE4275" s="8"/>
    </row>
    <row r="4276" spans="1:31" ht="14.4">
      <c r="A4276" s="111"/>
      <c r="B4276" s="13"/>
      <c r="C4276" s="13"/>
      <c r="D4276" s="123"/>
      <c r="E4276" s="123"/>
      <c r="F4276" s="123"/>
      <c r="G4276" s="123"/>
      <c r="H4276" s="8"/>
      <c r="I4276" s="8"/>
      <c r="J4276" s="8"/>
      <c r="K4276" s="8"/>
      <c r="L4276" s="8"/>
      <c r="M4276" s="8"/>
      <c r="N4276" s="8"/>
      <c r="O4276" s="8"/>
      <c r="P4276" s="8"/>
      <c r="Q4276" s="8"/>
      <c r="R4276" s="8"/>
      <c r="S4276" s="8"/>
      <c r="T4276" s="8"/>
      <c r="U4276" s="8"/>
      <c r="V4276" s="8"/>
      <c r="W4276" s="8"/>
      <c r="X4276" s="8"/>
      <c r="Y4276" s="8"/>
      <c r="Z4276" s="8"/>
      <c r="AA4276" s="8"/>
      <c r="AB4276" s="8"/>
      <c r="AC4276" s="8"/>
      <c r="AD4276" s="8"/>
      <c r="AE4276" s="8"/>
    </row>
    <row r="4277" spans="1:31" ht="14.4">
      <c r="A4277" s="111"/>
      <c r="B4277" s="13"/>
      <c r="C4277" s="13"/>
      <c r="D4277" s="123"/>
      <c r="E4277" s="123"/>
      <c r="F4277" s="123"/>
      <c r="G4277" s="123"/>
      <c r="H4277" s="8"/>
      <c r="I4277" s="8"/>
      <c r="J4277" s="8"/>
      <c r="K4277" s="8"/>
      <c r="L4277" s="8"/>
      <c r="M4277" s="8"/>
      <c r="N4277" s="8"/>
      <c r="O4277" s="8"/>
      <c r="P4277" s="8"/>
      <c r="Q4277" s="8"/>
      <c r="R4277" s="8"/>
      <c r="S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  <c r="AD4277" s="8"/>
      <c r="AE4277" s="8"/>
    </row>
    <row r="4278" spans="1:31" ht="14.4">
      <c r="A4278" s="111"/>
      <c r="B4278" s="13"/>
      <c r="C4278" s="13"/>
      <c r="D4278" s="123"/>
      <c r="E4278" s="123"/>
      <c r="F4278" s="123"/>
      <c r="G4278" s="123"/>
      <c r="H4278" s="8"/>
      <c r="I4278" s="8"/>
      <c r="J4278" s="8"/>
      <c r="K4278" s="8"/>
      <c r="L4278" s="8"/>
      <c r="M4278" s="8"/>
      <c r="N4278" s="8"/>
      <c r="O4278" s="8"/>
      <c r="P4278" s="8"/>
      <c r="Q4278" s="8"/>
      <c r="R4278" s="8"/>
      <c r="S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  <c r="AD4278" s="8"/>
      <c r="AE4278" s="8"/>
    </row>
    <row r="4279" spans="1:31" ht="14.4">
      <c r="A4279" s="111"/>
      <c r="B4279" s="13"/>
      <c r="C4279" s="13"/>
      <c r="D4279" s="123"/>
      <c r="E4279" s="123"/>
      <c r="F4279" s="123"/>
      <c r="G4279" s="123"/>
      <c r="H4279" s="8"/>
      <c r="I4279" s="8"/>
      <c r="J4279" s="8"/>
      <c r="K4279" s="8"/>
      <c r="L4279" s="8"/>
      <c r="M4279" s="8"/>
      <c r="N4279" s="8"/>
      <c r="O4279" s="8"/>
      <c r="P4279" s="8"/>
      <c r="Q4279" s="8"/>
      <c r="R4279" s="8"/>
      <c r="S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  <c r="AD4279" s="8"/>
      <c r="AE4279" s="8"/>
    </row>
    <row r="4280" spans="1:31" ht="14.4">
      <c r="A4280" s="111"/>
      <c r="B4280" s="13"/>
      <c r="C4280" s="13"/>
      <c r="D4280" s="123"/>
      <c r="E4280" s="123"/>
      <c r="F4280" s="123"/>
      <c r="G4280" s="123"/>
      <c r="H4280" s="8"/>
      <c r="I4280" s="8"/>
      <c r="J4280" s="8"/>
      <c r="K4280" s="8"/>
      <c r="L4280" s="8"/>
      <c r="M4280" s="8"/>
      <c r="N4280" s="8"/>
      <c r="O4280" s="8"/>
      <c r="P4280" s="8"/>
      <c r="Q4280" s="8"/>
      <c r="R4280" s="8"/>
      <c r="S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  <c r="AD4280" s="8"/>
      <c r="AE4280" s="8"/>
    </row>
    <row r="4281" spans="1:31" ht="14.4">
      <c r="A4281" s="111"/>
      <c r="B4281" s="13"/>
      <c r="C4281" s="13"/>
      <c r="D4281" s="123"/>
      <c r="E4281" s="123"/>
      <c r="F4281" s="123"/>
      <c r="G4281" s="123"/>
      <c r="H4281" s="8"/>
      <c r="I4281" s="8"/>
      <c r="J4281" s="8"/>
      <c r="K4281" s="8"/>
      <c r="L4281" s="8"/>
      <c r="M4281" s="8"/>
      <c r="N4281" s="8"/>
      <c r="O4281" s="8"/>
      <c r="P4281" s="8"/>
      <c r="Q4281" s="8"/>
      <c r="R4281" s="8"/>
      <c r="S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  <c r="AD4281" s="8"/>
      <c r="AE4281" s="8"/>
    </row>
    <row r="4282" spans="1:31" ht="14.4">
      <c r="A4282" s="111"/>
      <c r="B4282" s="13"/>
      <c r="C4282" s="13"/>
      <c r="D4282" s="123"/>
      <c r="E4282" s="123"/>
      <c r="F4282" s="123"/>
      <c r="G4282" s="123"/>
      <c r="H4282" s="8"/>
      <c r="I4282" s="8"/>
      <c r="J4282" s="8"/>
      <c r="K4282" s="8"/>
      <c r="L4282" s="8"/>
      <c r="M4282" s="8"/>
      <c r="N4282" s="8"/>
      <c r="O4282" s="8"/>
      <c r="P4282" s="8"/>
      <c r="Q4282" s="8"/>
      <c r="R4282" s="8"/>
      <c r="S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  <c r="AD4282" s="8"/>
      <c r="AE4282" s="8"/>
    </row>
    <row r="4283" spans="1:31" ht="14.4">
      <c r="A4283" s="111"/>
      <c r="B4283" s="13"/>
      <c r="C4283" s="13"/>
      <c r="D4283" s="123"/>
      <c r="E4283" s="123"/>
      <c r="F4283" s="123"/>
      <c r="G4283" s="123"/>
      <c r="H4283" s="8"/>
      <c r="I4283" s="8"/>
      <c r="J4283" s="8"/>
      <c r="K4283" s="8"/>
      <c r="L4283" s="8"/>
      <c r="M4283" s="8"/>
      <c r="N4283" s="8"/>
      <c r="O4283" s="8"/>
      <c r="P4283" s="8"/>
      <c r="Q4283" s="8"/>
      <c r="R4283" s="8"/>
      <c r="S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  <c r="AD4283" s="8"/>
      <c r="AE4283" s="8"/>
    </row>
    <row r="4284" spans="1:31" ht="14.4">
      <c r="A4284" s="111"/>
      <c r="B4284" s="13"/>
      <c r="C4284" s="13"/>
      <c r="D4284" s="123"/>
      <c r="E4284" s="123"/>
      <c r="F4284" s="123"/>
      <c r="G4284" s="123"/>
      <c r="H4284" s="8"/>
      <c r="I4284" s="8"/>
      <c r="J4284" s="8"/>
      <c r="K4284" s="8"/>
      <c r="L4284" s="8"/>
      <c r="M4284" s="8"/>
      <c r="N4284" s="8"/>
      <c r="O4284" s="8"/>
      <c r="P4284" s="8"/>
      <c r="Q4284" s="8"/>
      <c r="R4284" s="8"/>
      <c r="S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  <c r="AD4284" s="8"/>
      <c r="AE4284" s="8"/>
    </row>
    <row r="4285" spans="1:31" ht="14.4">
      <c r="A4285" s="111"/>
      <c r="B4285" s="13"/>
      <c r="C4285" s="13"/>
      <c r="D4285" s="123"/>
      <c r="E4285" s="123"/>
      <c r="F4285" s="123"/>
      <c r="G4285" s="123"/>
      <c r="H4285" s="8"/>
      <c r="I4285" s="8"/>
      <c r="J4285" s="8"/>
      <c r="K4285" s="8"/>
      <c r="L4285" s="8"/>
      <c r="M4285" s="8"/>
      <c r="N4285" s="8"/>
      <c r="O4285" s="8"/>
      <c r="P4285" s="8"/>
      <c r="Q4285" s="8"/>
      <c r="R4285" s="8"/>
      <c r="S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  <c r="AD4285" s="8"/>
      <c r="AE4285" s="8"/>
    </row>
    <row r="4286" spans="1:31" ht="14.4">
      <c r="A4286" s="111"/>
      <c r="B4286" s="13"/>
      <c r="C4286" s="13"/>
      <c r="D4286" s="123"/>
      <c r="E4286" s="123"/>
      <c r="F4286" s="123"/>
      <c r="G4286" s="123"/>
      <c r="H4286" s="8"/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  <c r="AD4286" s="8"/>
      <c r="AE4286" s="8"/>
    </row>
    <row r="4287" spans="1:31" ht="14.4">
      <c r="A4287" s="111"/>
      <c r="B4287" s="13"/>
      <c r="C4287" s="13"/>
      <c r="D4287" s="123"/>
      <c r="E4287" s="123"/>
      <c r="F4287" s="123"/>
      <c r="G4287" s="123"/>
      <c r="H4287" s="8"/>
      <c r="I4287" s="8"/>
      <c r="J4287" s="8"/>
      <c r="K4287" s="8"/>
      <c r="L4287" s="8"/>
      <c r="M4287" s="8"/>
      <c r="N4287" s="8"/>
      <c r="O4287" s="8"/>
      <c r="P4287" s="8"/>
      <c r="Q4287" s="8"/>
      <c r="R4287" s="8"/>
      <c r="S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  <c r="AD4287" s="8"/>
      <c r="AE4287" s="8"/>
    </row>
    <row r="4288" spans="1:31" ht="14.4">
      <c r="A4288" s="111"/>
      <c r="B4288" s="13"/>
      <c r="C4288" s="13"/>
      <c r="D4288" s="123"/>
      <c r="E4288" s="123"/>
      <c r="F4288" s="123"/>
      <c r="G4288" s="123"/>
      <c r="H4288" s="8"/>
      <c r="I4288" s="8"/>
      <c r="J4288" s="8"/>
      <c r="K4288" s="8"/>
      <c r="L4288" s="8"/>
      <c r="M4288" s="8"/>
      <c r="N4288" s="8"/>
      <c r="O4288" s="8"/>
      <c r="P4288" s="8"/>
      <c r="Q4288" s="8"/>
      <c r="R4288" s="8"/>
      <c r="S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  <c r="AD4288" s="8"/>
      <c r="AE4288" s="8"/>
    </row>
    <row r="4289" spans="1:31" ht="14.4">
      <c r="A4289" s="111"/>
      <c r="B4289" s="13"/>
      <c r="C4289" s="13"/>
      <c r="D4289" s="123"/>
      <c r="E4289" s="123"/>
      <c r="F4289" s="123"/>
      <c r="G4289" s="123"/>
      <c r="H4289" s="8"/>
      <c r="I4289" s="8"/>
      <c r="J4289" s="8"/>
      <c r="K4289" s="8"/>
      <c r="L4289" s="8"/>
      <c r="M4289" s="8"/>
      <c r="N4289" s="8"/>
      <c r="O4289" s="8"/>
      <c r="P4289" s="8"/>
      <c r="Q4289" s="8"/>
      <c r="R4289" s="8"/>
      <c r="S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  <c r="AD4289" s="8"/>
      <c r="AE4289" s="8"/>
    </row>
    <row r="4290" spans="1:31" ht="14.4">
      <c r="A4290" s="111"/>
      <c r="B4290" s="13"/>
      <c r="C4290" s="13"/>
      <c r="D4290" s="123"/>
      <c r="E4290" s="123"/>
      <c r="F4290" s="123"/>
      <c r="G4290" s="123"/>
      <c r="H4290" s="8"/>
      <c r="I4290" s="8"/>
      <c r="J4290" s="8"/>
      <c r="K4290" s="8"/>
      <c r="L4290" s="8"/>
      <c r="M4290" s="8"/>
      <c r="N4290" s="8"/>
      <c r="O4290" s="8"/>
      <c r="P4290" s="8"/>
      <c r="Q4290" s="8"/>
      <c r="R4290" s="8"/>
      <c r="S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  <c r="AD4290" s="8"/>
      <c r="AE4290" s="8"/>
    </row>
    <row r="4291" spans="1:31" ht="14.4">
      <c r="A4291" s="111"/>
      <c r="B4291" s="13"/>
      <c r="C4291" s="13"/>
      <c r="D4291" s="123"/>
      <c r="E4291" s="123"/>
      <c r="F4291" s="123"/>
      <c r="G4291" s="123"/>
      <c r="H4291" s="8"/>
      <c r="I4291" s="8"/>
      <c r="J4291" s="8"/>
      <c r="K4291" s="8"/>
      <c r="L4291" s="8"/>
      <c r="M4291" s="8"/>
      <c r="N4291" s="8"/>
      <c r="O4291" s="8"/>
      <c r="P4291" s="8"/>
      <c r="Q4291" s="8"/>
      <c r="R4291" s="8"/>
      <c r="S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  <c r="AD4291" s="8"/>
      <c r="AE4291" s="8"/>
    </row>
    <row r="4292" spans="1:31" ht="14.4">
      <c r="A4292" s="111"/>
      <c r="B4292" s="13"/>
      <c r="C4292" s="13"/>
      <c r="D4292" s="123"/>
      <c r="E4292" s="123"/>
      <c r="F4292" s="123"/>
      <c r="G4292" s="123"/>
      <c r="H4292" s="8"/>
      <c r="I4292" s="8"/>
      <c r="J4292" s="8"/>
      <c r="K4292" s="8"/>
      <c r="L4292" s="8"/>
      <c r="M4292" s="8"/>
      <c r="N4292" s="8"/>
      <c r="O4292" s="8"/>
      <c r="P4292" s="8"/>
      <c r="Q4292" s="8"/>
      <c r="R4292" s="8"/>
      <c r="S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  <c r="AD4292" s="8"/>
      <c r="AE4292" s="8"/>
    </row>
    <row r="4293" spans="1:31" ht="14.4">
      <c r="A4293" s="111"/>
      <c r="B4293" s="13"/>
      <c r="C4293" s="13"/>
      <c r="D4293" s="123"/>
      <c r="E4293" s="123"/>
      <c r="F4293" s="123"/>
      <c r="G4293" s="123"/>
      <c r="H4293" s="8"/>
      <c r="I4293" s="8"/>
      <c r="J4293" s="8"/>
      <c r="K4293" s="8"/>
      <c r="L4293" s="8"/>
      <c r="M4293" s="8"/>
      <c r="N4293" s="8"/>
      <c r="O4293" s="8"/>
      <c r="P4293" s="8"/>
      <c r="Q4293" s="8"/>
      <c r="R4293" s="8"/>
      <c r="S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  <c r="AD4293" s="8"/>
      <c r="AE4293" s="8"/>
    </row>
    <row r="4294" spans="1:31" ht="14.4">
      <c r="A4294" s="111"/>
      <c r="B4294" s="13"/>
      <c r="C4294" s="13"/>
      <c r="D4294" s="123"/>
      <c r="E4294" s="123"/>
      <c r="F4294" s="123"/>
      <c r="G4294" s="123"/>
      <c r="H4294" s="8"/>
      <c r="I4294" s="8"/>
      <c r="J4294" s="8"/>
      <c r="K4294" s="8"/>
      <c r="L4294" s="8"/>
      <c r="M4294" s="8"/>
      <c r="N4294" s="8"/>
      <c r="O4294" s="8"/>
      <c r="P4294" s="8"/>
      <c r="Q4294" s="8"/>
      <c r="R4294" s="8"/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  <c r="AD4294" s="8"/>
      <c r="AE4294" s="8"/>
    </row>
    <row r="4295" spans="1:31" ht="14.4">
      <c r="A4295" s="111"/>
      <c r="B4295" s="13"/>
      <c r="C4295" s="13"/>
      <c r="D4295" s="123"/>
      <c r="E4295" s="123"/>
      <c r="F4295" s="123"/>
      <c r="G4295" s="123"/>
      <c r="H4295" s="8"/>
      <c r="I4295" s="8"/>
      <c r="J4295" s="8"/>
      <c r="K4295" s="8"/>
      <c r="L4295" s="8"/>
      <c r="M4295" s="8"/>
      <c r="N4295" s="8"/>
      <c r="O4295" s="8"/>
      <c r="P4295" s="8"/>
      <c r="Q4295" s="8"/>
      <c r="R4295" s="8"/>
      <c r="S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  <c r="AD4295" s="8"/>
      <c r="AE4295" s="8"/>
    </row>
    <row r="4296" spans="1:31" ht="14.4">
      <c r="A4296" s="111"/>
      <c r="B4296" s="13"/>
      <c r="C4296" s="13"/>
      <c r="D4296" s="123"/>
      <c r="E4296" s="123"/>
      <c r="F4296" s="123"/>
      <c r="G4296" s="123"/>
      <c r="H4296" s="8"/>
      <c r="I4296" s="8"/>
      <c r="J4296" s="8"/>
      <c r="K4296" s="8"/>
      <c r="L4296" s="8"/>
      <c r="M4296" s="8"/>
      <c r="N4296" s="8"/>
      <c r="O4296" s="8"/>
      <c r="P4296" s="8"/>
      <c r="Q4296" s="8"/>
      <c r="R4296" s="8"/>
      <c r="S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  <c r="AD4296" s="8"/>
      <c r="AE4296" s="8"/>
    </row>
    <row r="4297" spans="1:31" ht="14.4">
      <c r="A4297" s="111"/>
      <c r="B4297" s="13"/>
      <c r="C4297" s="13"/>
      <c r="D4297" s="123"/>
      <c r="E4297" s="123"/>
      <c r="F4297" s="123"/>
      <c r="G4297" s="123"/>
      <c r="H4297" s="8"/>
      <c r="I4297" s="8"/>
      <c r="J4297" s="8"/>
      <c r="K4297" s="8"/>
      <c r="L4297" s="8"/>
      <c r="M4297" s="8"/>
      <c r="N4297" s="8"/>
      <c r="O4297" s="8"/>
      <c r="P4297" s="8"/>
      <c r="Q4297" s="8"/>
      <c r="R4297" s="8"/>
      <c r="S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  <c r="AD4297" s="8"/>
      <c r="AE4297" s="8"/>
    </row>
    <row r="4298" spans="1:31" ht="14.4">
      <c r="A4298" s="111"/>
      <c r="B4298" s="13"/>
      <c r="C4298" s="13"/>
      <c r="D4298" s="123"/>
      <c r="E4298" s="123"/>
      <c r="F4298" s="123"/>
      <c r="G4298" s="123"/>
      <c r="H4298" s="8"/>
      <c r="I4298" s="8"/>
      <c r="J4298" s="8"/>
      <c r="K4298" s="8"/>
      <c r="L4298" s="8"/>
      <c r="M4298" s="8"/>
      <c r="N4298" s="8"/>
      <c r="O4298" s="8"/>
      <c r="P4298" s="8"/>
      <c r="Q4298" s="8"/>
      <c r="R4298" s="8"/>
      <c r="S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  <c r="AD4298" s="8"/>
      <c r="AE4298" s="8"/>
    </row>
    <row r="4299" spans="1:31" ht="14.4">
      <c r="A4299" s="111"/>
      <c r="B4299" s="13"/>
      <c r="C4299" s="13"/>
      <c r="D4299" s="123"/>
      <c r="E4299" s="123"/>
      <c r="F4299" s="123"/>
      <c r="G4299" s="123"/>
      <c r="H4299" s="8"/>
      <c r="I4299" s="8"/>
      <c r="J4299" s="8"/>
      <c r="K4299" s="8"/>
      <c r="L4299" s="8"/>
      <c r="M4299" s="8"/>
      <c r="N4299" s="8"/>
      <c r="O4299" s="8"/>
      <c r="P4299" s="8"/>
      <c r="Q4299" s="8"/>
      <c r="R4299" s="8"/>
      <c r="S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  <c r="AD4299" s="8"/>
      <c r="AE4299" s="8"/>
    </row>
    <row r="4300" spans="1:31" ht="14.4">
      <c r="A4300" s="111"/>
      <c r="B4300" s="13"/>
      <c r="C4300" s="13"/>
      <c r="D4300" s="123"/>
      <c r="E4300" s="123"/>
      <c r="F4300" s="123"/>
      <c r="G4300" s="123"/>
      <c r="H4300" s="8"/>
      <c r="I4300" s="8"/>
      <c r="J4300" s="8"/>
      <c r="K4300" s="8"/>
      <c r="L4300" s="8"/>
      <c r="M4300" s="8"/>
      <c r="N4300" s="8"/>
      <c r="O4300" s="8"/>
      <c r="P4300" s="8"/>
      <c r="Q4300" s="8"/>
      <c r="R4300" s="8"/>
      <c r="S4300" s="8"/>
      <c r="T4300" s="8"/>
      <c r="U4300" s="8"/>
      <c r="V4300" s="8"/>
      <c r="W4300" s="8"/>
      <c r="X4300" s="8"/>
      <c r="Y4300" s="8"/>
      <c r="Z4300" s="8"/>
      <c r="AA4300" s="8"/>
      <c r="AB4300" s="8"/>
      <c r="AC4300" s="8"/>
      <c r="AD4300" s="8"/>
      <c r="AE4300" s="8"/>
    </row>
    <row r="4301" spans="1:31" ht="14.4">
      <c r="A4301" s="111"/>
      <c r="B4301" s="13"/>
      <c r="C4301" s="13"/>
      <c r="D4301" s="123"/>
      <c r="E4301" s="123"/>
      <c r="F4301" s="123"/>
      <c r="G4301" s="123"/>
      <c r="H4301" s="8"/>
      <c r="I4301" s="8"/>
      <c r="J4301" s="8"/>
      <c r="K4301" s="8"/>
      <c r="L4301" s="8"/>
      <c r="M4301" s="8"/>
      <c r="N4301" s="8"/>
      <c r="O4301" s="8"/>
      <c r="P4301" s="8"/>
      <c r="Q4301" s="8"/>
      <c r="R4301" s="8"/>
      <c r="S4301" s="8"/>
      <c r="T4301" s="8"/>
      <c r="U4301" s="8"/>
      <c r="V4301" s="8"/>
      <c r="W4301" s="8"/>
      <c r="X4301" s="8"/>
      <c r="Y4301" s="8"/>
      <c r="Z4301" s="8"/>
      <c r="AA4301" s="8"/>
      <c r="AB4301" s="8"/>
      <c r="AC4301" s="8"/>
      <c r="AD4301" s="8"/>
      <c r="AE4301" s="8"/>
    </row>
    <row r="4302" spans="1:31" ht="14.4">
      <c r="A4302" s="111"/>
      <c r="B4302" s="13"/>
      <c r="C4302" s="13"/>
      <c r="D4302" s="123"/>
      <c r="E4302" s="123"/>
      <c r="F4302" s="123"/>
      <c r="G4302" s="123"/>
      <c r="H4302" s="8"/>
      <c r="I4302" s="8"/>
      <c r="J4302" s="8"/>
      <c r="K4302" s="8"/>
      <c r="L4302" s="8"/>
      <c r="M4302" s="8"/>
      <c r="N4302" s="8"/>
      <c r="O4302" s="8"/>
      <c r="P4302" s="8"/>
      <c r="Q4302" s="8"/>
      <c r="R4302" s="8"/>
      <c r="S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  <c r="AD4302" s="8"/>
      <c r="AE4302" s="8"/>
    </row>
    <row r="4303" spans="1:31" ht="14.4">
      <c r="A4303" s="111"/>
      <c r="B4303" s="13"/>
      <c r="C4303" s="13"/>
      <c r="D4303" s="123"/>
      <c r="E4303" s="123"/>
      <c r="F4303" s="123"/>
      <c r="G4303" s="123"/>
      <c r="H4303" s="8"/>
      <c r="I4303" s="8"/>
      <c r="J4303" s="8"/>
      <c r="K4303" s="8"/>
      <c r="L4303" s="8"/>
      <c r="M4303" s="8"/>
      <c r="N4303" s="8"/>
      <c r="O4303" s="8"/>
      <c r="P4303" s="8"/>
      <c r="Q4303" s="8"/>
      <c r="R4303" s="8"/>
      <c r="S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8"/>
      <c r="AD4303" s="8"/>
      <c r="AE4303" s="8"/>
    </row>
    <row r="4304" spans="1:31" ht="14.4">
      <c r="A4304" s="111"/>
      <c r="B4304" s="13"/>
      <c r="C4304" s="13"/>
      <c r="D4304" s="123"/>
      <c r="E4304" s="123"/>
      <c r="F4304" s="123"/>
      <c r="G4304" s="123"/>
      <c r="H4304" s="8"/>
      <c r="I4304" s="8"/>
      <c r="J4304" s="8"/>
      <c r="K4304" s="8"/>
      <c r="L4304" s="8"/>
      <c r="M4304" s="8"/>
      <c r="N4304" s="8"/>
      <c r="O4304" s="8"/>
      <c r="P4304" s="8"/>
      <c r="Q4304" s="8"/>
      <c r="R4304" s="8"/>
      <c r="S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8"/>
      <c r="AD4304" s="8"/>
      <c r="AE4304" s="8"/>
    </row>
    <row r="4305" spans="1:31" ht="14.4">
      <c r="A4305" s="111"/>
      <c r="B4305" s="13"/>
      <c r="C4305" s="13"/>
      <c r="D4305" s="123"/>
      <c r="E4305" s="123"/>
      <c r="F4305" s="123"/>
      <c r="G4305" s="123"/>
      <c r="H4305" s="8"/>
      <c r="I4305" s="8"/>
      <c r="J4305" s="8"/>
      <c r="K4305" s="8"/>
      <c r="L4305" s="8"/>
      <c r="M4305" s="8"/>
      <c r="N4305" s="8"/>
      <c r="O4305" s="8"/>
      <c r="P4305" s="8"/>
      <c r="Q4305" s="8"/>
      <c r="R4305" s="8"/>
      <c r="S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  <c r="AD4305" s="8"/>
      <c r="AE4305" s="8"/>
    </row>
    <row r="4306" spans="1:31" ht="14.4">
      <c r="A4306" s="111"/>
      <c r="B4306" s="13"/>
      <c r="C4306" s="13"/>
      <c r="D4306" s="123"/>
      <c r="E4306" s="123"/>
      <c r="F4306" s="123"/>
      <c r="G4306" s="123"/>
      <c r="H4306" s="8"/>
      <c r="I4306" s="8"/>
      <c r="J4306" s="8"/>
      <c r="K4306" s="8"/>
      <c r="L4306" s="8"/>
      <c r="M4306" s="8"/>
      <c r="N4306" s="8"/>
      <c r="O4306" s="8"/>
      <c r="P4306" s="8"/>
      <c r="Q4306" s="8"/>
      <c r="R4306" s="8"/>
      <c r="S4306" s="8"/>
      <c r="T4306" s="8"/>
      <c r="U4306" s="8"/>
      <c r="V4306" s="8"/>
      <c r="W4306" s="8"/>
      <c r="X4306" s="8"/>
      <c r="Y4306" s="8"/>
      <c r="Z4306" s="8"/>
      <c r="AA4306" s="8"/>
      <c r="AB4306" s="8"/>
      <c r="AC4306" s="8"/>
      <c r="AD4306" s="8"/>
      <c r="AE4306" s="8"/>
    </row>
    <row r="4307" spans="1:31" ht="14.4">
      <c r="A4307" s="111"/>
      <c r="B4307" s="13"/>
      <c r="C4307" s="13"/>
      <c r="D4307" s="123"/>
      <c r="E4307" s="123"/>
      <c r="F4307" s="123"/>
      <c r="G4307" s="123"/>
      <c r="H4307" s="8"/>
      <c r="I4307" s="8"/>
      <c r="J4307" s="8"/>
      <c r="K4307" s="8"/>
      <c r="L4307" s="8"/>
      <c r="M4307" s="8"/>
      <c r="N4307" s="8"/>
      <c r="O4307" s="8"/>
      <c r="P4307" s="8"/>
      <c r="Q4307" s="8"/>
      <c r="R4307" s="8"/>
      <c r="S4307" s="8"/>
      <c r="T4307" s="8"/>
      <c r="U4307" s="8"/>
      <c r="V4307" s="8"/>
      <c r="W4307" s="8"/>
      <c r="X4307" s="8"/>
      <c r="Y4307" s="8"/>
      <c r="Z4307" s="8"/>
      <c r="AA4307" s="8"/>
      <c r="AB4307" s="8"/>
      <c r="AC4307" s="8"/>
      <c r="AD4307" s="8"/>
      <c r="AE4307" s="8"/>
    </row>
    <row r="4308" spans="1:31" ht="14.4">
      <c r="A4308" s="111"/>
      <c r="B4308" s="13"/>
      <c r="C4308" s="13"/>
      <c r="D4308" s="123"/>
      <c r="E4308" s="123"/>
      <c r="F4308" s="123"/>
      <c r="G4308" s="123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  <c r="T4308" s="8"/>
      <c r="U4308" s="8"/>
      <c r="V4308" s="8"/>
      <c r="W4308" s="8"/>
      <c r="X4308" s="8"/>
      <c r="Y4308" s="8"/>
      <c r="Z4308" s="8"/>
      <c r="AA4308" s="8"/>
      <c r="AB4308" s="8"/>
      <c r="AC4308" s="8"/>
      <c r="AD4308" s="8"/>
      <c r="AE4308" s="8"/>
    </row>
    <row r="4309" spans="1:31" ht="14.4">
      <c r="A4309" s="111"/>
      <c r="B4309" s="13"/>
      <c r="C4309" s="13"/>
      <c r="D4309" s="123"/>
      <c r="E4309" s="123"/>
      <c r="F4309" s="123"/>
      <c r="G4309" s="123"/>
      <c r="H4309" s="8"/>
      <c r="I4309" s="8"/>
      <c r="J4309" s="8"/>
      <c r="K4309" s="8"/>
      <c r="L4309" s="8"/>
      <c r="M4309" s="8"/>
      <c r="N4309" s="8"/>
      <c r="O4309" s="8"/>
      <c r="P4309" s="8"/>
      <c r="Q4309" s="8"/>
      <c r="R4309" s="8"/>
      <c r="S4309" s="8"/>
      <c r="T4309" s="8"/>
      <c r="U4309" s="8"/>
      <c r="V4309" s="8"/>
      <c r="W4309" s="8"/>
      <c r="X4309" s="8"/>
      <c r="Y4309" s="8"/>
      <c r="Z4309" s="8"/>
      <c r="AA4309" s="8"/>
      <c r="AB4309" s="8"/>
      <c r="AC4309" s="8"/>
      <c r="AD4309" s="8"/>
      <c r="AE4309" s="8"/>
    </row>
    <row r="4310" spans="1:31" ht="14.4">
      <c r="A4310" s="111"/>
      <c r="B4310" s="13"/>
      <c r="C4310" s="13"/>
      <c r="D4310" s="123"/>
      <c r="E4310" s="123"/>
      <c r="F4310" s="123"/>
      <c r="G4310" s="123"/>
      <c r="H4310" s="8"/>
      <c r="I4310" s="8"/>
      <c r="J4310" s="8"/>
      <c r="K4310" s="8"/>
      <c r="L4310" s="8"/>
      <c r="M4310" s="8"/>
      <c r="N4310" s="8"/>
      <c r="O4310" s="8"/>
      <c r="P4310" s="8"/>
      <c r="Q4310" s="8"/>
      <c r="R4310" s="8"/>
      <c r="S4310" s="8"/>
      <c r="T4310" s="8"/>
      <c r="U4310" s="8"/>
      <c r="V4310" s="8"/>
      <c r="W4310" s="8"/>
      <c r="X4310" s="8"/>
      <c r="Y4310" s="8"/>
      <c r="Z4310" s="8"/>
      <c r="AA4310" s="8"/>
      <c r="AB4310" s="8"/>
      <c r="AC4310" s="8"/>
      <c r="AD4310" s="8"/>
      <c r="AE4310" s="8"/>
    </row>
    <row r="4311" spans="1:31" ht="14.4">
      <c r="A4311" s="111"/>
      <c r="B4311" s="13"/>
      <c r="C4311" s="13"/>
      <c r="D4311" s="123"/>
      <c r="E4311" s="123"/>
      <c r="F4311" s="123"/>
      <c r="G4311" s="123"/>
      <c r="H4311" s="8"/>
      <c r="I4311" s="8"/>
      <c r="J4311" s="8"/>
      <c r="K4311" s="8"/>
      <c r="L4311" s="8"/>
      <c r="M4311" s="8"/>
      <c r="N4311" s="8"/>
      <c r="O4311" s="8"/>
      <c r="P4311" s="8"/>
      <c r="Q4311" s="8"/>
      <c r="R4311" s="8"/>
      <c r="S4311" s="8"/>
      <c r="T4311" s="8"/>
      <c r="U4311" s="8"/>
      <c r="V4311" s="8"/>
      <c r="W4311" s="8"/>
      <c r="X4311" s="8"/>
      <c r="Y4311" s="8"/>
      <c r="Z4311" s="8"/>
      <c r="AA4311" s="8"/>
      <c r="AB4311" s="8"/>
      <c r="AC4311" s="8"/>
      <c r="AD4311" s="8"/>
      <c r="AE4311" s="8"/>
    </row>
    <row r="4312" spans="1:31" ht="14.4">
      <c r="A4312" s="111"/>
      <c r="B4312" s="13"/>
      <c r="C4312" s="13"/>
      <c r="D4312" s="123"/>
      <c r="E4312" s="123"/>
      <c r="F4312" s="123"/>
      <c r="G4312" s="123"/>
      <c r="H4312" s="8"/>
      <c r="I4312" s="8"/>
      <c r="J4312" s="8"/>
      <c r="K4312" s="8"/>
      <c r="L4312" s="8"/>
      <c r="M4312" s="8"/>
      <c r="N4312" s="8"/>
      <c r="O4312" s="8"/>
      <c r="P4312" s="8"/>
      <c r="Q4312" s="8"/>
      <c r="R4312" s="8"/>
      <c r="S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  <c r="AD4312" s="8"/>
      <c r="AE4312" s="8"/>
    </row>
    <row r="4313" spans="1:31" ht="14.4">
      <c r="A4313" s="111"/>
      <c r="B4313" s="13"/>
      <c r="C4313" s="13"/>
      <c r="D4313" s="123"/>
      <c r="E4313" s="123"/>
      <c r="F4313" s="123"/>
      <c r="G4313" s="123"/>
      <c r="H4313" s="8"/>
      <c r="I4313" s="8"/>
      <c r="J4313" s="8"/>
      <c r="K4313" s="8"/>
      <c r="L4313" s="8"/>
      <c r="M4313" s="8"/>
      <c r="N4313" s="8"/>
      <c r="O4313" s="8"/>
      <c r="P4313" s="8"/>
      <c r="Q4313" s="8"/>
      <c r="R4313" s="8"/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  <c r="AD4313" s="8"/>
      <c r="AE4313" s="8"/>
    </row>
    <row r="4314" spans="1:31" ht="14.4">
      <c r="A4314" s="111"/>
      <c r="B4314" s="13"/>
      <c r="C4314" s="13"/>
      <c r="D4314" s="123"/>
      <c r="E4314" s="123"/>
      <c r="F4314" s="123"/>
      <c r="G4314" s="123"/>
      <c r="H4314" s="8"/>
      <c r="I4314" s="8"/>
      <c r="J4314" s="8"/>
      <c r="K4314" s="8"/>
      <c r="L4314" s="8"/>
      <c r="M4314" s="8"/>
      <c r="N4314" s="8"/>
      <c r="O4314" s="8"/>
      <c r="P4314" s="8"/>
      <c r="Q4314" s="8"/>
      <c r="R4314" s="8"/>
      <c r="S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  <c r="AD4314" s="8"/>
      <c r="AE4314" s="8"/>
    </row>
    <row r="4315" spans="1:31" ht="14.4">
      <c r="A4315" s="111"/>
      <c r="B4315" s="13"/>
      <c r="C4315" s="13"/>
      <c r="D4315" s="123"/>
      <c r="E4315" s="123"/>
      <c r="F4315" s="123"/>
      <c r="G4315" s="123"/>
      <c r="H4315" s="8"/>
      <c r="I4315" s="8"/>
      <c r="J4315" s="8"/>
      <c r="K4315" s="8"/>
      <c r="L4315" s="8"/>
      <c r="M4315" s="8"/>
      <c r="N4315" s="8"/>
      <c r="O4315" s="8"/>
      <c r="P4315" s="8"/>
      <c r="Q4315" s="8"/>
      <c r="R4315" s="8"/>
      <c r="S4315" s="8"/>
      <c r="T4315" s="8"/>
      <c r="U4315" s="8"/>
      <c r="V4315" s="8"/>
      <c r="W4315" s="8"/>
      <c r="X4315" s="8"/>
      <c r="Y4315" s="8"/>
      <c r="Z4315" s="8"/>
      <c r="AA4315" s="8"/>
      <c r="AB4315" s="8"/>
      <c r="AC4315" s="8"/>
      <c r="AD4315" s="8"/>
      <c r="AE4315" s="8"/>
    </row>
    <row r="4316" spans="1:31" ht="14.4">
      <c r="A4316" s="111"/>
      <c r="B4316" s="13"/>
      <c r="C4316" s="13"/>
      <c r="D4316" s="123"/>
      <c r="E4316" s="123"/>
      <c r="F4316" s="123"/>
      <c r="G4316" s="123"/>
      <c r="H4316" s="8"/>
      <c r="I4316" s="8"/>
      <c r="J4316" s="8"/>
      <c r="K4316" s="8"/>
      <c r="L4316" s="8"/>
      <c r="M4316" s="8"/>
      <c r="N4316" s="8"/>
      <c r="O4316" s="8"/>
      <c r="P4316" s="8"/>
      <c r="Q4316" s="8"/>
      <c r="R4316" s="8"/>
      <c r="S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  <c r="AD4316" s="8"/>
      <c r="AE4316" s="8"/>
    </row>
    <row r="4317" spans="1:31" ht="14.4">
      <c r="A4317" s="111"/>
      <c r="B4317" s="13"/>
      <c r="C4317" s="13"/>
      <c r="D4317" s="123"/>
      <c r="E4317" s="123"/>
      <c r="F4317" s="123"/>
      <c r="G4317" s="123"/>
      <c r="H4317" s="8"/>
      <c r="I4317" s="8"/>
      <c r="J4317" s="8"/>
      <c r="K4317" s="8"/>
      <c r="L4317" s="8"/>
      <c r="M4317" s="8"/>
      <c r="N4317" s="8"/>
      <c r="O4317" s="8"/>
      <c r="P4317" s="8"/>
      <c r="Q4317" s="8"/>
      <c r="R4317" s="8"/>
      <c r="S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  <c r="AD4317" s="8"/>
      <c r="AE4317" s="8"/>
    </row>
    <row r="4318" spans="1:31" ht="14.4">
      <c r="A4318" s="111"/>
      <c r="B4318" s="13"/>
      <c r="C4318" s="13"/>
      <c r="D4318" s="123"/>
      <c r="E4318" s="123"/>
      <c r="F4318" s="123"/>
      <c r="G4318" s="123"/>
      <c r="H4318" s="8"/>
      <c r="I4318" s="8"/>
      <c r="J4318" s="8"/>
      <c r="K4318" s="8"/>
      <c r="L4318" s="8"/>
      <c r="M4318" s="8"/>
      <c r="N4318" s="8"/>
      <c r="O4318" s="8"/>
      <c r="P4318" s="8"/>
      <c r="Q4318" s="8"/>
      <c r="R4318" s="8"/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  <c r="AD4318" s="8"/>
      <c r="AE4318" s="8"/>
    </row>
    <row r="4319" spans="1:31" ht="14.4">
      <c r="A4319" s="111"/>
      <c r="B4319" s="13"/>
      <c r="C4319" s="13"/>
      <c r="D4319" s="123"/>
      <c r="E4319" s="123"/>
      <c r="F4319" s="123"/>
      <c r="G4319" s="123"/>
      <c r="H4319" s="8"/>
      <c r="I4319" s="8"/>
      <c r="J4319" s="8"/>
      <c r="K4319" s="8"/>
      <c r="L4319" s="8"/>
      <c r="M4319" s="8"/>
      <c r="N4319" s="8"/>
      <c r="O4319" s="8"/>
      <c r="P4319" s="8"/>
      <c r="Q4319" s="8"/>
      <c r="R4319" s="8"/>
      <c r="S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  <c r="AD4319" s="8"/>
      <c r="AE4319" s="8"/>
    </row>
    <row r="4320" spans="1:31" ht="14.4">
      <c r="A4320" s="111"/>
      <c r="B4320" s="13"/>
      <c r="C4320" s="13"/>
      <c r="D4320" s="123"/>
      <c r="E4320" s="123"/>
      <c r="F4320" s="123"/>
      <c r="G4320" s="123"/>
      <c r="H4320" s="8"/>
      <c r="I4320" s="8"/>
      <c r="J4320" s="8"/>
      <c r="K4320" s="8"/>
      <c r="L4320" s="8"/>
      <c r="M4320" s="8"/>
      <c r="N4320" s="8"/>
      <c r="O4320" s="8"/>
      <c r="P4320" s="8"/>
      <c r="Q4320" s="8"/>
      <c r="R4320" s="8"/>
      <c r="S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  <c r="AD4320" s="8"/>
      <c r="AE4320" s="8"/>
    </row>
    <row r="4321" spans="1:31" ht="14.4">
      <c r="A4321" s="111"/>
      <c r="B4321" s="13"/>
      <c r="C4321" s="13"/>
      <c r="D4321" s="123"/>
      <c r="E4321" s="123"/>
      <c r="F4321" s="123"/>
      <c r="G4321" s="123"/>
      <c r="H4321" s="8"/>
      <c r="I4321" s="8"/>
      <c r="J4321" s="8"/>
      <c r="K4321" s="8"/>
      <c r="L4321" s="8"/>
      <c r="M4321" s="8"/>
      <c r="N4321" s="8"/>
      <c r="O4321" s="8"/>
      <c r="P4321" s="8"/>
      <c r="Q4321" s="8"/>
      <c r="R4321" s="8"/>
      <c r="S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  <c r="AD4321" s="8"/>
      <c r="AE4321" s="8"/>
    </row>
    <row r="4322" spans="1:31" ht="14.4">
      <c r="A4322" s="111"/>
      <c r="B4322" s="13"/>
      <c r="C4322" s="13"/>
      <c r="D4322" s="123"/>
      <c r="E4322" s="123"/>
      <c r="F4322" s="123"/>
      <c r="G4322" s="123"/>
      <c r="H4322" s="8"/>
      <c r="I4322" s="8"/>
      <c r="J4322" s="8"/>
      <c r="K4322" s="8"/>
      <c r="L4322" s="8"/>
      <c r="M4322" s="8"/>
      <c r="N4322" s="8"/>
      <c r="O4322" s="8"/>
      <c r="P4322" s="8"/>
      <c r="Q4322" s="8"/>
      <c r="R4322" s="8"/>
      <c r="S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  <c r="AD4322" s="8"/>
      <c r="AE4322" s="8"/>
    </row>
    <row r="4323" spans="1:31" ht="14.4">
      <c r="A4323" s="111"/>
      <c r="B4323" s="13"/>
      <c r="C4323" s="13"/>
      <c r="D4323" s="123"/>
      <c r="E4323" s="123"/>
      <c r="F4323" s="123"/>
      <c r="G4323" s="123"/>
      <c r="H4323" s="8"/>
      <c r="I4323" s="8"/>
      <c r="J4323" s="8"/>
      <c r="K4323" s="8"/>
      <c r="L4323" s="8"/>
      <c r="M4323" s="8"/>
      <c r="N4323" s="8"/>
      <c r="O4323" s="8"/>
      <c r="P4323" s="8"/>
      <c r="Q4323" s="8"/>
      <c r="R4323" s="8"/>
      <c r="S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  <c r="AD4323" s="8"/>
      <c r="AE4323" s="8"/>
    </row>
    <row r="4324" spans="1:31" ht="14.4">
      <c r="A4324" s="111"/>
      <c r="B4324" s="13"/>
      <c r="C4324" s="13"/>
      <c r="D4324" s="123"/>
      <c r="E4324" s="123"/>
      <c r="F4324" s="123"/>
      <c r="G4324" s="123"/>
      <c r="H4324" s="8"/>
      <c r="I4324" s="8"/>
      <c r="J4324" s="8"/>
      <c r="K4324" s="8"/>
      <c r="L4324" s="8"/>
      <c r="M4324" s="8"/>
      <c r="N4324" s="8"/>
      <c r="O4324" s="8"/>
      <c r="P4324" s="8"/>
      <c r="Q4324" s="8"/>
      <c r="R4324" s="8"/>
      <c r="S4324" s="8"/>
      <c r="T4324" s="8"/>
      <c r="U4324" s="8"/>
      <c r="V4324" s="8"/>
      <c r="W4324" s="8"/>
      <c r="X4324" s="8"/>
      <c r="Y4324" s="8"/>
      <c r="Z4324" s="8"/>
      <c r="AA4324" s="8"/>
      <c r="AB4324" s="8"/>
      <c r="AC4324" s="8"/>
      <c r="AD4324" s="8"/>
      <c r="AE4324" s="8"/>
    </row>
    <row r="4325" spans="1:31" ht="14.4">
      <c r="A4325" s="111"/>
      <c r="B4325" s="13"/>
      <c r="C4325" s="13"/>
      <c r="D4325" s="123"/>
      <c r="E4325" s="123"/>
      <c r="F4325" s="123"/>
      <c r="G4325" s="123"/>
      <c r="H4325" s="8"/>
      <c r="I4325" s="8"/>
      <c r="J4325" s="8"/>
      <c r="K4325" s="8"/>
      <c r="L4325" s="8"/>
      <c r="M4325" s="8"/>
      <c r="N4325" s="8"/>
      <c r="O4325" s="8"/>
      <c r="P4325" s="8"/>
      <c r="Q4325" s="8"/>
      <c r="R4325" s="8"/>
      <c r="S4325" s="8"/>
      <c r="T4325" s="8"/>
      <c r="U4325" s="8"/>
      <c r="V4325" s="8"/>
      <c r="W4325" s="8"/>
      <c r="X4325" s="8"/>
      <c r="Y4325" s="8"/>
      <c r="Z4325" s="8"/>
      <c r="AA4325" s="8"/>
      <c r="AB4325" s="8"/>
      <c r="AC4325" s="8"/>
      <c r="AD4325" s="8"/>
      <c r="AE4325" s="8"/>
    </row>
    <row r="4326" spans="1:31" ht="14.4">
      <c r="A4326" s="111"/>
      <c r="B4326" s="13"/>
      <c r="C4326" s="13"/>
      <c r="D4326" s="123"/>
      <c r="E4326" s="123"/>
      <c r="F4326" s="123"/>
      <c r="G4326" s="123"/>
      <c r="H4326" s="8"/>
      <c r="I4326" s="8"/>
      <c r="J4326" s="8"/>
      <c r="K4326" s="8"/>
      <c r="L4326" s="8"/>
      <c r="M4326" s="8"/>
      <c r="N4326" s="8"/>
      <c r="O4326" s="8"/>
      <c r="P4326" s="8"/>
      <c r="Q4326" s="8"/>
      <c r="R4326" s="8"/>
      <c r="S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  <c r="AD4326" s="8"/>
      <c r="AE4326" s="8"/>
    </row>
    <row r="4327" spans="1:31" ht="14.4">
      <c r="A4327" s="111"/>
      <c r="B4327" s="13"/>
      <c r="C4327" s="13"/>
      <c r="D4327" s="123"/>
      <c r="E4327" s="123"/>
      <c r="F4327" s="123"/>
      <c r="G4327" s="123"/>
      <c r="H4327" s="8"/>
      <c r="I4327" s="8"/>
      <c r="J4327" s="8"/>
      <c r="K4327" s="8"/>
      <c r="L4327" s="8"/>
      <c r="M4327" s="8"/>
      <c r="N4327" s="8"/>
      <c r="O4327" s="8"/>
      <c r="P4327" s="8"/>
      <c r="Q4327" s="8"/>
      <c r="R4327" s="8"/>
      <c r="S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  <c r="AD4327" s="8"/>
      <c r="AE4327" s="8"/>
    </row>
    <row r="4328" spans="1:31" ht="14.4">
      <c r="A4328" s="111"/>
      <c r="B4328" s="13"/>
      <c r="C4328" s="13"/>
      <c r="D4328" s="123"/>
      <c r="E4328" s="123"/>
      <c r="F4328" s="123"/>
      <c r="G4328" s="123"/>
      <c r="H4328" s="8"/>
      <c r="I4328" s="8"/>
      <c r="J4328" s="8"/>
      <c r="K4328" s="8"/>
      <c r="L4328" s="8"/>
      <c r="M4328" s="8"/>
      <c r="N4328" s="8"/>
      <c r="O4328" s="8"/>
      <c r="P4328" s="8"/>
      <c r="Q4328" s="8"/>
      <c r="R4328" s="8"/>
      <c r="S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  <c r="AD4328" s="8"/>
      <c r="AE4328" s="8"/>
    </row>
    <row r="4329" spans="1:31" ht="14.4">
      <c r="A4329" s="111"/>
      <c r="B4329" s="13"/>
      <c r="C4329" s="13"/>
      <c r="D4329" s="123"/>
      <c r="E4329" s="123"/>
      <c r="F4329" s="123"/>
      <c r="G4329" s="123"/>
      <c r="H4329" s="8"/>
      <c r="I4329" s="8"/>
      <c r="J4329" s="8"/>
      <c r="K4329" s="8"/>
      <c r="L4329" s="8"/>
      <c r="M4329" s="8"/>
      <c r="N4329" s="8"/>
      <c r="O4329" s="8"/>
      <c r="P4329" s="8"/>
      <c r="Q4329" s="8"/>
      <c r="R4329" s="8"/>
      <c r="S4329" s="8"/>
      <c r="T4329" s="8"/>
      <c r="U4329" s="8"/>
      <c r="V4329" s="8"/>
      <c r="W4329" s="8"/>
      <c r="X4329" s="8"/>
      <c r="Y4329" s="8"/>
      <c r="Z4329" s="8"/>
      <c r="AA4329" s="8"/>
      <c r="AB4329" s="8"/>
      <c r="AC4329" s="8"/>
      <c r="AD4329" s="8"/>
      <c r="AE4329" s="8"/>
    </row>
    <row r="4330" spans="1:31" ht="14.4">
      <c r="A4330" s="111"/>
      <c r="B4330" s="13"/>
      <c r="C4330" s="13"/>
      <c r="D4330" s="123"/>
      <c r="E4330" s="123"/>
      <c r="F4330" s="123"/>
      <c r="G4330" s="123"/>
      <c r="H4330" s="8"/>
      <c r="I4330" s="8"/>
      <c r="J4330" s="8"/>
      <c r="K4330" s="8"/>
      <c r="L4330" s="8"/>
      <c r="M4330" s="8"/>
      <c r="N4330" s="8"/>
      <c r="O4330" s="8"/>
      <c r="P4330" s="8"/>
      <c r="Q4330" s="8"/>
      <c r="R4330" s="8"/>
      <c r="S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  <c r="AD4330" s="8"/>
      <c r="AE4330" s="8"/>
    </row>
    <row r="4331" spans="1:31" ht="14.4">
      <c r="A4331" s="111"/>
      <c r="B4331" s="13"/>
      <c r="C4331" s="13"/>
      <c r="D4331" s="123"/>
      <c r="E4331" s="123"/>
      <c r="F4331" s="123"/>
      <c r="G4331" s="123"/>
      <c r="H4331" s="8"/>
      <c r="I4331" s="8"/>
      <c r="J4331" s="8"/>
      <c r="K4331" s="8"/>
      <c r="L4331" s="8"/>
      <c r="M4331" s="8"/>
      <c r="N4331" s="8"/>
      <c r="O4331" s="8"/>
      <c r="P4331" s="8"/>
      <c r="Q4331" s="8"/>
      <c r="R4331" s="8"/>
      <c r="S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  <c r="AD4331" s="8"/>
      <c r="AE4331" s="8"/>
    </row>
    <row r="4332" spans="1:31" ht="14.4">
      <c r="A4332" s="111"/>
      <c r="B4332" s="13"/>
      <c r="C4332" s="13"/>
      <c r="D4332" s="123"/>
      <c r="E4332" s="123"/>
      <c r="F4332" s="123"/>
      <c r="G4332" s="123"/>
      <c r="H4332" s="8"/>
      <c r="I4332" s="8"/>
      <c r="J4332" s="8"/>
      <c r="K4332" s="8"/>
      <c r="L4332" s="8"/>
      <c r="M4332" s="8"/>
      <c r="N4332" s="8"/>
      <c r="O4332" s="8"/>
      <c r="P4332" s="8"/>
      <c r="Q4332" s="8"/>
      <c r="R4332" s="8"/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  <c r="AD4332" s="8"/>
      <c r="AE4332" s="8"/>
    </row>
    <row r="4333" spans="1:31" ht="14.4">
      <c r="A4333" s="111"/>
      <c r="B4333" s="13"/>
      <c r="C4333" s="13"/>
      <c r="D4333" s="123"/>
      <c r="E4333" s="123"/>
      <c r="F4333" s="123"/>
      <c r="G4333" s="123"/>
      <c r="H4333" s="8"/>
      <c r="I4333" s="8"/>
      <c r="J4333" s="8"/>
      <c r="K4333" s="8"/>
      <c r="L4333" s="8"/>
      <c r="M4333" s="8"/>
      <c r="N4333" s="8"/>
      <c r="O4333" s="8"/>
      <c r="P4333" s="8"/>
      <c r="Q4333" s="8"/>
      <c r="R4333" s="8"/>
      <c r="S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8"/>
      <c r="AD4333" s="8"/>
      <c r="AE4333" s="8"/>
    </row>
    <row r="4334" spans="1:31" ht="14.4">
      <c r="A4334" s="111"/>
      <c r="B4334" s="13"/>
      <c r="C4334" s="13"/>
      <c r="D4334" s="123"/>
      <c r="E4334" s="123"/>
      <c r="F4334" s="123"/>
      <c r="G4334" s="123"/>
      <c r="H4334" s="8"/>
      <c r="I4334" s="8"/>
      <c r="J4334" s="8"/>
      <c r="K4334" s="8"/>
      <c r="L4334" s="8"/>
      <c r="M4334" s="8"/>
      <c r="N4334" s="8"/>
      <c r="O4334" s="8"/>
      <c r="P4334" s="8"/>
      <c r="Q4334" s="8"/>
      <c r="R4334" s="8"/>
      <c r="S4334" s="8"/>
      <c r="T4334" s="8"/>
      <c r="U4334" s="8"/>
      <c r="V4334" s="8"/>
      <c r="W4334" s="8"/>
      <c r="X4334" s="8"/>
      <c r="Y4334" s="8"/>
      <c r="Z4334" s="8"/>
      <c r="AA4334" s="8"/>
      <c r="AB4334" s="8"/>
      <c r="AC4334" s="8"/>
      <c r="AD4334" s="8"/>
      <c r="AE4334" s="8"/>
    </row>
    <row r="4335" spans="1:31" ht="14.4">
      <c r="A4335" s="111"/>
      <c r="B4335" s="13"/>
      <c r="C4335" s="13"/>
      <c r="D4335" s="123"/>
      <c r="E4335" s="123"/>
      <c r="F4335" s="123"/>
      <c r="G4335" s="123"/>
      <c r="H4335" s="8"/>
      <c r="I4335" s="8"/>
      <c r="J4335" s="8"/>
      <c r="K4335" s="8"/>
      <c r="L4335" s="8"/>
      <c r="M4335" s="8"/>
      <c r="N4335" s="8"/>
      <c r="O4335" s="8"/>
      <c r="P4335" s="8"/>
      <c r="Q4335" s="8"/>
      <c r="R4335" s="8"/>
      <c r="S4335" s="8"/>
      <c r="T4335" s="8"/>
      <c r="U4335" s="8"/>
      <c r="V4335" s="8"/>
      <c r="W4335" s="8"/>
      <c r="X4335" s="8"/>
      <c r="Y4335" s="8"/>
      <c r="Z4335" s="8"/>
      <c r="AA4335" s="8"/>
      <c r="AB4335" s="8"/>
      <c r="AC4335" s="8"/>
      <c r="AD4335" s="8"/>
      <c r="AE4335" s="8"/>
    </row>
    <row r="4336" spans="1:31" ht="14.4">
      <c r="A4336" s="111"/>
      <c r="B4336" s="13"/>
      <c r="C4336" s="13"/>
      <c r="D4336" s="123"/>
      <c r="E4336" s="123"/>
      <c r="F4336" s="123"/>
      <c r="G4336" s="123"/>
      <c r="H4336" s="8"/>
      <c r="I4336" s="8"/>
      <c r="J4336" s="8"/>
      <c r="K4336" s="8"/>
      <c r="L4336" s="8"/>
      <c r="M4336" s="8"/>
      <c r="N4336" s="8"/>
      <c r="O4336" s="8"/>
      <c r="P4336" s="8"/>
      <c r="Q4336" s="8"/>
      <c r="R4336" s="8"/>
      <c r="S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8"/>
      <c r="AD4336" s="8"/>
      <c r="AE4336" s="8"/>
    </row>
    <row r="4337" spans="1:31" ht="14.4">
      <c r="A4337" s="111"/>
      <c r="B4337" s="13"/>
      <c r="C4337" s="13"/>
      <c r="D4337" s="123"/>
      <c r="E4337" s="123"/>
      <c r="F4337" s="123"/>
      <c r="G4337" s="123"/>
      <c r="H4337" s="8"/>
      <c r="I4337" s="8"/>
      <c r="J4337" s="8"/>
      <c r="K4337" s="8"/>
      <c r="L4337" s="8"/>
      <c r="M4337" s="8"/>
      <c r="N4337" s="8"/>
      <c r="O4337" s="8"/>
      <c r="P4337" s="8"/>
      <c r="Q4337" s="8"/>
      <c r="R4337" s="8"/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  <c r="AD4337" s="8"/>
      <c r="AE4337" s="8"/>
    </row>
    <row r="4338" spans="1:31" ht="14.4">
      <c r="A4338" s="111"/>
      <c r="B4338" s="13"/>
      <c r="C4338" s="13"/>
      <c r="D4338" s="123"/>
      <c r="E4338" s="123"/>
      <c r="F4338" s="123"/>
      <c r="G4338" s="123"/>
      <c r="H4338" s="8"/>
      <c r="I4338" s="8"/>
      <c r="J4338" s="8"/>
      <c r="K4338" s="8"/>
      <c r="L4338" s="8"/>
      <c r="M4338" s="8"/>
      <c r="N4338" s="8"/>
      <c r="O4338" s="8"/>
      <c r="P4338" s="8"/>
      <c r="Q4338" s="8"/>
      <c r="R4338" s="8"/>
      <c r="S4338" s="8"/>
      <c r="T4338" s="8"/>
      <c r="U4338" s="8"/>
      <c r="V4338" s="8"/>
      <c r="W4338" s="8"/>
      <c r="X4338" s="8"/>
      <c r="Y4338" s="8"/>
      <c r="Z4338" s="8"/>
      <c r="AA4338" s="8"/>
      <c r="AB4338" s="8"/>
      <c r="AC4338" s="8"/>
      <c r="AD4338" s="8"/>
      <c r="AE4338" s="8"/>
    </row>
    <row r="4339" spans="1:31" ht="14.4">
      <c r="A4339" s="111"/>
      <c r="B4339" s="13"/>
      <c r="C4339" s="13"/>
      <c r="D4339" s="123"/>
      <c r="E4339" s="123"/>
      <c r="F4339" s="123"/>
      <c r="G4339" s="123"/>
      <c r="H4339" s="8"/>
      <c r="I4339" s="8"/>
      <c r="J4339" s="8"/>
      <c r="K4339" s="8"/>
      <c r="L4339" s="8"/>
      <c r="M4339" s="8"/>
      <c r="N4339" s="8"/>
      <c r="O4339" s="8"/>
      <c r="P4339" s="8"/>
      <c r="Q4339" s="8"/>
      <c r="R4339" s="8"/>
      <c r="S4339" s="8"/>
      <c r="T4339" s="8"/>
      <c r="U4339" s="8"/>
      <c r="V4339" s="8"/>
      <c r="W4339" s="8"/>
      <c r="X4339" s="8"/>
      <c r="Y4339" s="8"/>
      <c r="Z4339" s="8"/>
      <c r="AA4339" s="8"/>
      <c r="AB4339" s="8"/>
      <c r="AC4339" s="8"/>
      <c r="AD4339" s="8"/>
      <c r="AE4339" s="8"/>
    </row>
    <row r="4340" spans="1:31" ht="14.4">
      <c r="A4340" s="111"/>
      <c r="B4340" s="13"/>
      <c r="C4340" s="13"/>
      <c r="D4340" s="123"/>
      <c r="E4340" s="123"/>
      <c r="F4340" s="123"/>
      <c r="G4340" s="123"/>
      <c r="H4340" s="8"/>
      <c r="I4340" s="8"/>
      <c r="J4340" s="8"/>
      <c r="K4340" s="8"/>
      <c r="L4340" s="8"/>
      <c r="M4340" s="8"/>
      <c r="N4340" s="8"/>
      <c r="O4340" s="8"/>
      <c r="P4340" s="8"/>
      <c r="Q4340" s="8"/>
      <c r="R4340" s="8"/>
      <c r="S4340" s="8"/>
      <c r="T4340" s="8"/>
      <c r="U4340" s="8"/>
      <c r="V4340" s="8"/>
      <c r="W4340" s="8"/>
      <c r="X4340" s="8"/>
      <c r="Y4340" s="8"/>
      <c r="Z4340" s="8"/>
      <c r="AA4340" s="8"/>
      <c r="AB4340" s="8"/>
      <c r="AC4340" s="8"/>
      <c r="AD4340" s="8"/>
      <c r="AE4340" s="8"/>
    </row>
    <row r="4341" spans="1:31" ht="14.4">
      <c r="A4341" s="111"/>
      <c r="B4341" s="13"/>
      <c r="C4341" s="13"/>
      <c r="D4341" s="123"/>
      <c r="E4341" s="123"/>
      <c r="F4341" s="123"/>
      <c r="G4341" s="123"/>
      <c r="H4341" s="8"/>
      <c r="I4341" s="8"/>
      <c r="J4341" s="8"/>
      <c r="K4341" s="8"/>
      <c r="L4341" s="8"/>
      <c r="M4341" s="8"/>
      <c r="N4341" s="8"/>
      <c r="O4341" s="8"/>
      <c r="P4341" s="8"/>
      <c r="Q4341" s="8"/>
      <c r="R4341" s="8"/>
      <c r="S4341" s="8"/>
      <c r="T4341" s="8"/>
      <c r="U4341" s="8"/>
      <c r="V4341" s="8"/>
      <c r="W4341" s="8"/>
      <c r="X4341" s="8"/>
      <c r="Y4341" s="8"/>
      <c r="Z4341" s="8"/>
      <c r="AA4341" s="8"/>
      <c r="AB4341" s="8"/>
      <c r="AC4341" s="8"/>
      <c r="AD4341" s="8"/>
      <c r="AE4341" s="8"/>
    </row>
    <row r="4342" spans="1:31" ht="14.4">
      <c r="A4342" s="111"/>
      <c r="B4342" s="13"/>
      <c r="C4342" s="13"/>
      <c r="D4342" s="123"/>
      <c r="E4342" s="123"/>
      <c r="F4342" s="123"/>
      <c r="G4342" s="123"/>
      <c r="H4342" s="8"/>
      <c r="I4342" s="8"/>
      <c r="J4342" s="8"/>
      <c r="K4342" s="8"/>
      <c r="L4342" s="8"/>
      <c r="M4342" s="8"/>
      <c r="N4342" s="8"/>
      <c r="O4342" s="8"/>
      <c r="P4342" s="8"/>
      <c r="Q4342" s="8"/>
      <c r="R4342" s="8"/>
      <c r="S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  <c r="AD4342" s="8"/>
      <c r="AE4342" s="8"/>
    </row>
    <row r="4343" spans="1:31" ht="14.4">
      <c r="A4343" s="111"/>
      <c r="B4343" s="13"/>
      <c r="C4343" s="13"/>
      <c r="D4343" s="123"/>
      <c r="E4343" s="123"/>
      <c r="F4343" s="123"/>
      <c r="G4343" s="123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  <c r="AD4343" s="8"/>
      <c r="AE4343" s="8"/>
    </row>
    <row r="4344" spans="1:31" ht="14.4">
      <c r="A4344" s="111"/>
      <c r="B4344" s="13"/>
      <c r="C4344" s="13"/>
      <c r="D4344" s="123"/>
      <c r="E4344" s="123"/>
      <c r="F4344" s="123"/>
      <c r="G4344" s="123"/>
      <c r="H4344" s="8"/>
      <c r="I4344" s="8"/>
      <c r="J4344" s="8"/>
      <c r="K4344" s="8"/>
      <c r="L4344" s="8"/>
      <c r="M4344" s="8"/>
      <c r="N4344" s="8"/>
      <c r="O4344" s="8"/>
      <c r="P4344" s="8"/>
      <c r="Q4344" s="8"/>
      <c r="R4344" s="8"/>
      <c r="S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  <c r="AD4344" s="8"/>
      <c r="AE4344" s="8"/>
    </row>
    <row r="4345" spans="1:31" ht="14.4">
      <c r="A4345" s="111"/>
      <c r="B4345" s="13"/>
      <c r="C4345" s="13"/>
      <c r="D4345" s="123"/>
      <c r="E4345" s="123"/>
      <c r="F4345" s="123"/>
      <c r="G4345" s="123"/>
      <c r="H4345" s="8"/>
      <c r="I4345" s="8"/>
      <c r="J4345" s="8"/>
      <c r="K4345" s="8"/>
      <c r="L4345" s="8"/>
      <c r="M4345" s="8"/>
      <c r="N4345" s="8"/>
      <c r="O4345" s="8"/>
      <c r="P4345" s="8"/>
      <c r="Q4345" s="8"/>
      <c r="R4345" s="8"/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  <c r="AD4345" s="8"/>
      <c r="AE4345" s="8"/>
    </row>
    <row r="4346" spans="1:31" ht="14.4">
      <c r="A4346" s="111"/>
      <c r="B4346" s="13"/>
      <c r="C4346" s="13"/>
      <c r="D4346" s="123"/>
      <c r="E4346" s="123"/>
      <c r="F4346" s="123"/>
      <c r="G4346" s="123"/>
      <c r="H4346" s="8"/>
      <c r="I4346" s="8"/>
      <c r="J4346" s="8"/>
      <c r="K4346" s="8"/>
      <c r="L4346" s="8"/>
      <c r="M4346" s="8"/>
      <c r="N4346" s="8"/>
      <c r="O4346" s="8"/>
      <c r="P4346" s="8"/>
      <c r="Q4346" s="8"/>
      <c r="R4346" s="8"/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  <c r="AD4346" s="8"/>
      <c r="AE4346" s="8"/>
    </row>
    <row r="4347" spans="1:31" ht="14.4">
      <c r="A4347" s="111"/>
      <c r="B4347" s="13"/>
      <c r="C4347" s="13"/>
      <c r="D4347" s="123"/>
      <c r="E4347" s="123"/>
      <c r="F4347" s="123"/>
      <c r="G4347" s="123"/>
      <c r="H4347" s="8"/>
      <c r="I4347" s="8"/>
      <c r="J4347" s="8"/>
      <c r="K4347" s="8"/>
      <c r="L4347" s="8"/>
      <c r="M4347" s="8"/>
      <c r="N4347" s="8"/>
      <c r="O4347" s="8"/>
      <c r="P4347" s="8"/>
      <c r="Q4347" s="8"/>
      <c r="R4347" s="8"/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  <c r="AD4347" s="8"/>
      <c r="AE4347" s="8"/>
    </row>
    <row r="4348" spans="1:31" ht="14.4">
      <c r="A4348" s="111"/>
      <c r="B4348" s="13"/>
      <c r="C4348" s="13"/>
      <c r="D4348" s="123"/>
      <c r="E4348" s="123"/>
      <c r="F4348" s="123"/>
      <c r="G4348" s="123"/>
      <c r="H4348" s="8"/>
      <c r="I4348" s="8"/>
      <c r="J4348" s="8"/>
      <c r="K4348" s="8"/>
      <c r="L4348" s="8"/>
      <c r="M4348" s="8"/>
      <c r="N4348" s="8"/>
      <c r="O4348" s="8"/>
      <c r="P4348" s="8"/>
      <c r="Q4348" s="8"/>
      <c r="R4348" s="8"/>
      <c r="S4348" s="8"/>
      <c r="T4348" s="8"/>
      <c r="U4348" s="8"/>
      <c r="V4348" s="8"/>
      <c r="W4348" s="8"/>
      <c r="X4348" s="8"/>
      <c r="Y4348" s="8"/>
      <c r="Z4348" s="8"/>
      <c r="AA4348" s="8"/>
      <c r="AB4348" s="8"/>
      <c r="AC4348" s="8"/>
      <c r="AD4348" s="8"/>
      <c r="AE4348" s="8"/>
    </row>
    <row r="4349" spans="1:31" ht="14.4">
      <c r="A4349" s="111"/>
      <c r="B4349" s="13"/>
      <c r="C4349" s="13"/>
      <c r="D4349" s="123"/>
      <c r="E4349" s="123"/>
      <c r="F4349" s="123"/>
      <c r="G4349" s="123"/>
      <c r="H4349" s="8"/>
      <c r="I4349" s="8"/>
      <c r="J4349" s="8"/>
      <c r="K4349" s="8"/>
      <c r="L4349" s="8"/>
      <c r="M4349" s="8"/>
      <c r="N4349" s="8"/>
      <c r="O4349" s="8"/>
      <c r="P4349" s="8"/>
      <c r="Q4349" s="8"/>
      <c r="R4349" s="8"/>
      <c r="S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  <c r="AD4349" s="8"/>
      <c r="AE4349" s="8"/>
    </row>
    <row r="4350" spans="1:31" ht="14.4">
      <c r="A4350" s="111"/>
      <c r="B4350" s="13"/>
      <c r="C4350" s="13"/>
      <c r="D4350" s="123"/>
      <c r="E4350" s="123"/>
      <c r="F4350" s="123"/>
      <c r="G4350" s="123"/>
      <c r="H4350" s="8"/>
      <c r="I4350" s="8"/>
      <c r="J4350" s="8"/>
      <c r="K4350" s="8"/>
      <c r="L4350" s="8"/>
      <c r="M4350" s="8"/>
      <c r="N4350" s="8"/>
      <c r="O4350" s="8"/>
      <c r="P4350" s="8"/>
      <c r="Q4350" s="8"/>
      <c r="R4350" s="8"/>
      <c r="S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  <c r="AD4350" s="8"/>
      <c r="AE4350" s="8"/>
    </row>
    <row r="4351" spans="1:31" ht="14.4">
      <c r="A4351" s="111"/>
      <c r="B4351" s="13"/>
      <c r="C4351" s="13"/>
      <c r="D4351" s="123"/>
      <c r="E4351" s="123"/>
      <c r="F4351" s="123"/>
      <c r="G4351" s="123"/>
      <c r="H4351" s="8"/>
      <c r="I4351" s="8"/>
      <c r="J4351" s="8"/>
      <c r="K4351" s="8"/>
      <c r="L4351" s="8"/>
      <c r="M4351" s="8"/>
      <c r="N4351" s="8"/>
      <c r="O4351" s="8"/>
      <c r="P4351" s="8"/>
      <c r="Q4351" s="8"/>
      <c r="R4351" s="8"/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  <c r="AD4351" s="8"/>
      <c r="AE4351" s="8"/>
    </row>
    <row r="4352" spans="1:31" ht="14.4">
      <c r="A4352" s="111"/>
      <c r="B4352" s="13"/>
      <c r="C4352" s="13"/>
      <c r="D4352" s="123"/>
      <c r="E4352" s="123"/>
      <c r="F4352" s="123"/>
      <c r="G4352" s="123"/>
      <c r="H4352" s="8"/>
      <c r="I4352" s="8"/>
      <c r="J4352" s="8"/>
      <c r="K4352" s="8"/>
      <c r="L4352" s="8"/>
      <c r="M4352" s="8"/>
      <c r="N4352" s="8"/>
      <c r="O4352" s="8"/>
      <c r="P4352" s="8"/>
      <c r="Q4352" s="8"/>
      <c r="R4352" s="8"/>
      <c r="S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  <c r="AD4352" s="8"/>
      <c r="AE4352" s="8"/>
    </row>
    <row r="4353" spans="1:31" ht="14.4">
      <c r="A4353" s="111"/>
      <c r="B4353" s="13"/>
      <c r="C4353" s="13"/>
      <c r="D4353" s="123"/>
      <c r="E4353" s="123"/>
      <c r="F4353" s="123"/>
      <c r="G4353" s="123"/>
      <c r="H4353" s="8"/>
      <c r="I4353" s="8"/>
      <c r="J4353" s="8"/>
      <c r="K4353" s="8"/>
      <c r="L4353" s="8"/>
      <c r="M4353" s="8"/>
      <c r="N4353" s="8"/>
      <c r="O4353" s="8"/>
      <c r="P4353" s="8"/>
      <c r="Q4353" s="8"/>
      <c r="R4353" s="8"/>
      <c r="S4353" s="8"/>
      <c r="T4353" s="8"/>
      <c r="U4353" s="8"/>
      <c r="V4353" s="8"/>
      <c r="W4353" s="8"/>
      <c r="X4353" s="8"/>
      <c r="Y4353" s="8"/>
      <c r="Z4353" s="8"/>
      <c r="AA4353" s="8"/>
      <c r="AB4353" s="8"/>
      <c r="AC4353" s="8"/>
      <c r="AD4353" s="8"/>
      <c r="AE4353" s="8"/>
    </row>
    <row r="4354" spans="1:31" ht="14.4">
      <c r="A4354" s="111"/>
      <c r="B4354" s="13"/>
      <c r="C4354" s="13"/>
      <c r="D4354" s="123"/>
      <c r="E4354" s="123"/>
      <c r="F4354" s="123"/>
      <c r="G4354" s="123"/>
      <c r="H4354" s="8"/>
      <c r="I4354" s="8"/>
      <c r="J4354" s="8"/>
      <c r="K4354" s="8"/>
      <c r="L4354" s="8"/>
      <c r="M4354" s="8"/>
      <c r="N4354" s="8"/>
      <c r="O4354" s="8"/>
      <c r="P4354" s="8"/>
      <c r="Q4354" s="8"/>
      <c r="R4354" s="8"/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  <c r="AD4354" s="8"/>
      <c r="AE4354" s="8"/>
    </row>
    <row r="4355" spans="1:31" ht="14.4">
      <c r="A4355" s="111"/>
      <c r="B4355" s="13"/>
      <c r="C4355" s="13"/>
      <c r="D4355" s="123"/>
      <c r="E4355" s="123"/>
      <c r="F4355" s="123"/>
      <c r="G4355" s="123"/>
      <c r="H4355" s="8"/>
      <c r="I4355" s="8"/>
      <c r="J4355" s="8"/>
      <c r="K4355" s="8"/>
      <c r="L4355" s="8"/>
      <c r="M4355" s="8"/>
      <c r="N4355" s="8"/>
      <c r="O4355" s="8"/>
      <c r="P4355" s="8"/>
      <c r="Q4355" s="8"/>
      <c r="R4355" s="8"/>
      <c r="S4355" s="8"/>
      <c r="T4355" s="8"/>
      <c r="U4355" s="8"/>
      <c r="V4355" s="8"/>
      <c r="W4355" s="8"/>
      <c r="X4355" s="8"/>
      <c r="Y4355" s="8"/>
      <c r="Z4355" s="8"/>
      <c r="AA4355" s="8"/>
      <c r="AB4355" s="8"/>
      <c r="AC4355" s="8"/>
      <c r="AD4355" s="8"/>
      <c r="AE4355" s="8"/>
    </row>
    <row r="4356" spans="1:31" ht="14.4">
      <c r="A4356" s="111"/>
      <c r="B4356" s="13"/>
      <c r="C4356" s="13"/>
      <c r="D4356" s="123"/>
      <c r="E4356" s="123"/>
      <c r="F4356" s="123"/>
      <c r="G4356" s="123"/>
      <c r="H4356" s="8"/>
      <c r="I4356" s="8"/>
      <c r="J4356" s="8"/>
      <c r="K4356" s="8"/>
      <c r="L4356" s="8"/>
      <c r="M4356" s="8"/>
      <c r="N4356" s="8"/>
      <c r="O4356" s="8"/>
      <c r="P4356" s="8"/>
      <c r="Q4356" s="8"/>
      <c r="R4356" s="8"/>
      <c r="S4356" s="8"/>
      <c r="T4356" s="8"/>
      <c r="U4356" s="8"/>
      <c r="V4356" s="8"/>
      <c r="W4356" s="8"/>
      <c r="X4356" s="8"/>
      <c r="Y4356" s="8"/>
      <c r="Z4356" s="8"/>
      <c r="AA4356" s="8"/>
      <c r="AB4356" s="8"/>
      <c r="AC4356" s="8"/>
      <c r="AD4356" s="8"/>
      <c r="AE4356" s="8"/>
    </row>
    <row r="4357" spans="1:31" ht="14.4">
      <c r="A4357" s="111"/>
      <c r="B4357" s="13"/>
      <c r="C4357" s="13"/>
      <c r="D4357" s="123"/>
      <c r="E4357" s="123"/>
      <c r="F4357" s="123"/>
      <c r="G4357" s="123"/>
      <c r="H4357" s="8"/>
      <c r="I4357" s="8"/>
      <c r="J4357" s="8"/>
      <c r="K4357" s="8"/>
      <c r="L4357" s="8"/>
      <c r="M4357" s="8"/>
      <c r="N4357" s="8"/>
      <c r="O4357" s="8"/>
      <c r="P4357" s="8"/>
      <c r="Q4357" s="8"/>
      <c r="R4357" s="8"/>
      <c r="S4357" s="8"/>
      <c r="T4357" s="8"/>
      <c r="U4357" s="8"/>
      <c r="V4357" s="8"/>
      <c r="W4357" s="8"/>
      <c r="X4357" s="8"/>
      <c r="Y4357" s="8"/>
      <c r="Z4357" s="8"/>
      <c r="AA4357" s="8"/>
      <c r="AB4357" s="8"/>
      <c r="AC4357" s="8"/>
      <c r="AD4357" s="8"/>
      <c r="AE4357" s="8"/>
    </row>
    <row r="4358" spans="1:31" ht="14.4">
      <c r="A4358" s="111"/>
      <c r="B4358" s="13"/>
      <c r="C4358" s="13"/>
      <c r="D4358" s="123"/>
      <c r="E4358" s="123"/>
      <c r="F4358" s="123"/>
      <c r="G4358" s="123"/>
      <c r="H4358" s="8"/>
      <c r="I4358" s="8"/>
      <c r="J4358" s="8"/>
      <c r="K4358" s="8"/>
      <c r="L4358" s="8"/>
      <c r="M4358" s="8"/>
      <c r="N4358" s="8"/>
      <c r="O4358" s="8"/>
      <c r="P4358" s="8"/>
      <c r="Q4358" s="8"/>
      <c r="R4358" s="8"/>
      <c r="S4358" s="8"/>
      <c r="T4358" s="8"/>
      <c r="U4358" s="8"/>
      <c r="V4358" s="8"/>
      <c r="W4358" s="8"/>
      <c r="X4358" s="8"/>
      <c r="Y4358" s="8"/>
      <c r="Z4358" s="8"/>
      <c r="AA4358" s="8"/>
      <c r="AB4358" s="8"/>
      <c r="AC4358" s="8"/>
      <c r="AD4358" s="8"/>
      <c r="AE4358" s="8"/>
    </row>
    <row r="4359" spans="1:31" ht="14.4">
      <c r="A4359" s="111"/>
      <c r="B4359" s="13"/>
      <c r="C4359" s="13"/>
      <c r="D4359" s="123"/>
      <c r="E4359" s="123"/>
      <c r="F4359" s="123"/>
      <c r="G4359" s="123"/>
      <c r="H4359" s="8"/>
      <c r="I4359" s="8"/>
      <c r="J4359" s="8"/>
      <c r="K4359" s="8"/>
      <c r="L4359" s="8"/>
      <c r="M4359" s="8"/>
      <c r="N4359" s="8"/>
      <c r="O4359" s="8"/>
      <c r="P4359" s="8"/>
      <c r="Q4359" s="8"/>
      <c r="R4359" s="8"/>
      <c r="S4359" s="8"/>
      <c r="T4359" s="8"/>
      <c r="U4359" s="8"/>
      <c r="V4359" s="8"/>
      <c r="W4359" s="8"/>
      <c r="X4359" s="8"/>
      <c r="Y4359" s="8"/>
      <c r="Z4359" s="8"/>
      <c r="AA4359" s="8"/>
      <c r="AB4359" s="8"/>
      <c r="AC4359" s="8"/>
      <c r="AD4359" s="8"/>
      <c r="AE4359" s="8"/>
    </row>
    <row r="4360" spans="1:31" ht="14.4">
      <c r="A4360" s="111"/>
      <c r="B4360" s="13"/>
      <c r="C4360" s="13"/>
      <c r="D4360" s="123"/>
      <c r="E4360" s="123"/>
      <c r="F4360" s="123"/>
      <c r="G4360" s="123"/>
      <c r="H4360" s="8"/>
      <c r="I4360" s="8"/>
      <c r="J4360" s="8"/>
      <c r="K4360" s="8"/>
      <c r="L4360" s="8"/>
      <c r="M4360" s="8"/>
      <c r="N4360" s="8"/>
      <c r="O4360" s="8"/>
      <c r="P4360" s="8"/>
      <c r="Q4360" s="8"/>
      <c r="R4360" s="8"/>
      <c r="S4360" s="8"/>
      <c r="T4360" s="8"/>
      <c r="U4360" s="8"/>
      <c r="V4360" s="8"/>
      <c r="W4360" s="8"/>
      <c r="X4360" s="8"/>
      <c r="Y4360" s="8"/>
      <c r="Z4360" s="8"/>
      <c r="AA4360" s="8"/>
      <c r="AB4360" s="8"/>
      <c r="AC4360" s="8"/>
      <c r="AD4360" s="8"/>
      <c r="AE4360" s="8"/>
    </row>
    <row r="4361" spans="1:31" ht="14.4">
      <c r="A4361" s="111"/>
      <c r="B4361" s="13"/>
      <c r="C4361" s="13"/>
      <c r="D4361" s="123"/>
      <c r="E4361" s="123"/>
      <c r="F4361" s="123"/>
      <c r="G4361" s="123"/>
      <c r="H4361" s="8"/>
      <c r="I4361" s="8"/>
      <c r="J4361" s="8"/>
      <c r="K4361" s="8"/>
      <c r="L4361" s="8"/>
      <c r="M4361" s="8"/>
      <c r="N4361" s="8"/>
      <c r="O4361" s="8"/>
      <c r="P4361" s="8"/>
      <c r="Q4361" s="8"/>
      <c r="R4361" s="8"/>
      <c r="S4361" s="8"/>
      <c r="T4361" s="8"/>
      <c r="U4361" s="8"/>
      <c r="V4361" s="8"/>
      <c r="W4361" s="8"/>
      <c r="X4361" s="8"/>
      <c r="Y4361" s="8"/>
      <c r="Z4361" s="8"/>
      <c r="AA4361" s="8"/>
      <c r="AB4361" s="8"/>
      <c r="AC4361" s="8"/>
      <c r="AD4361" s="8"/>
      <c r="AE4361" s="8"/>
    </row>
    <row r="4362" spans="1:31" ht="14.4">
      <c r="A4362" s="111"/>
      <c r="B4362" s="13"/>
      <c r="C4362" s="13"/>
      <c r="D4362" s="123"/>
      <c r="E4362" s="123"/>
      <c r="F4362" s="123"/>
      <c r="G4362" s="123"/>
      <c r="H4362" s="8"/>
      <c r="I4362" s="8"/>
      <c r="J4362" s="8"/>
      <c r="K4362" s="8"/>
      <c r="L4362" s="8"/>
      <c r="M4362" s="8"/>
      <c r="N4362" s="8"/>
      <c r="O4362" s="8"/>
      <c r="P4362" s="8"/>
      <c r="Q4362" s="8"/>
      <c r="R4362" s="8"/>
      <c r="S4362" s="8"/>
      <c r="T4362" s="8"/>
      <c r="U4362" s="8"/>
      <c r="V4362" s="8"/>
      <c r="W4362" s="8"/>
      <c r="X4362" s="8"/>
      <c r="Y4362" s="8"/>
      <c r="Z4362" s="8"/>
      <c r="AA4362" s="8"/>
      <c r="AB4362" s="8"/>
      <c r="AC4362" s="8"/>
      <c r="AD4362" s="8"/>
      <c r="AE4362" s="8"/>
    </row>
    <row r="4363" spans="1:31" ht="14.4">
      <c r="A4363" s="111"/>
      <c r="B4363" s="13"/>
      <c r="C4363" s="13"/>
      <c r="D4363" s="123"/>
      <c r="E4363" s="123"/>
      <c r="F4363" s="123"/>
      <c r="G4363" s="123"/>
      <c r="H4363" s="8"/>
      <c r="I4363" s="8"/>
      <c r="J4363" s="8"/>
      <c r="K4363" s="8"/>
      <c r="L4363" s="8"/>
      <c r="M4363" s="8"/>
      <c r="N4363" s="8"/>
      <c r="O4363" s="8"/>
      <c r="P4363" s="8"/>
      <c r="Q4363" s="8"/>
      <c r="R4363" s="8"/>
      <c r="S4363" s="8"/>
      <c r="T4363" s="8"/>
      <c r="U4363" s="8"/>
      <c r="V4363" s="8"/>
      <c r="W4363" s="8"/>
      <c r="X4363" s="8"/>
      <c r="Y4363" s="8"/>
      <c r="Z4363" s="8"/>
      <c r="AA4363" s="8"/>
      <c r="AB4363" s="8"/>
      <c r="AC4363" s="8"/>
      <c r="AD4363" s="8"/>
      <c r="AE4363" s="8"/>
    </row>
    <row r="4364" spans="1:31" ht="14.4">
      <c r="A4364" s="111"/>
      <c r="B4364" s="13"/>
      <c r="C4364" s="13"/>
      <c r="D4364" s="123"/>
      <c r="E4364" s="123"/>
      <c r="F4364" s="123"/>
      <c r="G4364" s="123"/>
      <c r="H4364" s="8"/>
      <c r="I4364" s="8"/>
      <c r="J4364" s="8"/>
      <c r="K4364" s="8"/>
      <c r="L4364" s="8"/>
      <c r="M4364" s="8"/>
      <c r="N4364" s="8"/>
      <c r="O4364" s="8"/>
      <c r="P4364" s="8"/>
      <c r="Q4364" s="8"/>
      <c r="R4364" s="8"/>
      <c r="S4364" s="8"/>
      <c r="T4364" s="8"/>
      <c r="U4364" s="8"/>
      <c r="V4364" s="8"/>
      <c r="W4364" s="8"/>
      <c r="X4364" s="8"/>
      <c r="Y4364" s="8"/>
      <c r="Z4364" s="8"/>
      <c r="AA4364" s="8"/>
      <c r="AB4364" s="8"/>
      <c r="AC4364" s="8"/>
      <c r="AD4364" s="8"/>
      <c r="AE4364" s="8"/>
    </row>
    <row r="4365" spans="1:31" ht="14.4">
      <c r="A4365" s="111"/>
      <c r="B4365" s="13"/>
      <c r="C4365" s="13"/>
      <c r="D4365" s="123"/>
      <c r="E4365" s="123"/>
      <c r="F4365" s="123"/>
      <c r="G4365" s="123"/>
      <c r="H4365" s="8"/>
      <c r="I4365" s="8"/>
      <c r="J4365" s="8"/>
      <c r="K4365" s="8"/>
      <c r="L4365" s="8"/>
      <c r="M4365" s="8"/>
      <c r="N4365" s="8"/>
      <c r="O4365" s="8"/>
      <c r="P4365" s="8"/>
      <c r="Q4365" s="8"/>
      <c r="R4365" s="8"/>
      <c r="S4365" s="8"/>
      <c r="T4365" s="8"/>
      <c r="U4365" s="8"/>
      <c r="V4365" s="8"/>
      <c r="W4365" s="8"/>
      <c r="X4365" s="8"/>
      <c r="Y4365" s="8"/>
      <c r="Z4365" s="8"/>
      <c r="AA4365" s="8"/>
      <c r="AB4365" s="8"/>
      <c r="AC4365" s="8"/>
      <c r="AD4365" s="8"/>
      <c r="AE4365" s="8"/>
    </row>
    <row r="4366" spans="1:31" ht="14.4">
      <c r="A4366" s="111"/>
      <c r="B4366" s="13"/>
      <c r="C4366" s="13"/>
      <c r="D4366" s="123"/>
      <c r="E4366" s="123"/>
      <c r="F4366" s="123"/>
      <c r="G4366" s="123"/>
      <c r="H4366" s="8"/>
      <c r="I4366" s="8"/>
      <c r="J4366" s="8"/>
      <c r="K4366" s="8"/>
      <c r="L4366" s="8"/>
      <c r="M4366" s="8"/>
      <c r="N4366" s="8"/>
      <c r="O4366" s="8"/>
      <c r="P4366" s="8"/>
      <c r="Q4366" s="8"/>
      <c r="R4366" s="8"/>
      <c r="S4366" s="8"/>
      <c r="T4366" s="8"/>
      <c r="U4366" s="8"/>
      <c r="V4366" s="8"/>
      <c r="W4366" s="8"/>
      <c r="X4366" s="8"/>
      <c r="Y4366" s="8"/>
      <c r="Z4366" s="8"/>
      <c r="AA4366" s="8"/>
      <c r="AB4366" s="8"/>
      <c r="AC4366" s="8"/>
      <c r="AD4366" s="8"/>
      <c r="AE4366" s="8"/>
    </row>
    <row r="4367" spans="1:31" ht="14.4">
      <c r="A4367" s="111"/>
      <c r="B4367" s="13"/>
      <c r="C4367" s="13"/>
      <c r="D4367" s="123"/>
      <c r="E4367" s="123"/>
      <c r="F4367" s="123"/>
      <c r="G4367" s="123"/>
      <c r="H4367" s="8"/>
      <c r="I4367" s="8"/>
      <c r="J4367" s="8"/>
      <c r="K4367" s="8"/>
      <c r="L4367" s="8"/>
      <c r="M4367" s="8"/>
      <c r="N4367" s="8"/>
      <c r="O4367" s="8"/>
      <c r="P4367" s="8"/>
      <c r="Q4367" s="8"/>
      <c r="R4367" s="8"/>
      <c r="S4367" s="8"/>
      <c r="T4367" s="8"/>
      <c r="U4367" s="8"/>
      <c r="V4367" s="8"/>
      <c r="W4367" s="8"/>
      <c r="X4367" s="8"/>
      <c r="Y4367" s="8"/>
      <c r="Z4367" s="8"/>
      <c r="AA4367" s="8"/>
      <c r="AB4367" s="8"/>
      <c r="AC4367" s="8"/>
      <c r="AD4367" s="8"/>
      <c r="AE4367" s="8"/>
    </row>
    <row r="4368" spans="1:31" ht="14.4">
      <c r="A4368" s="111"/>
      <c r="B4368" s="13"/>
      <c r="C4368" s="13"/>
      <c r="D4368" s="123"/>
      <c r="E4368" s="123"/>
      <c r="F4368" s="123"/>
      <c r="G4368" s="123"/>
      <c r="H4368" s="8"/>
      <c r="I4368" s="8"/>
      <c r="J4368" s="8"/>
      <c r="K4368" s="8"/>
      <c r="L4368" s="8"/>
      <c r="M4368" s="8"/>
      <c r="N4368" s="8"/>
      <c r="O4368" s="8"/>
      <c r="P4368" s="8"/>
      <c r="Q4368" s="8"/>
      <c r="R4368" s="8"/>
      <c r="S4368" s="8"/>
      <c r="T4368" s="8"/>
      <c r="U4368" s="8"/>
      <c r="V4368" s="8"/>
      <c r="W4368" s="8"/>
      <c r="X4368" s="8"/>
      <c r="Y4368" s="8"/>
      <c r="Z4368" s="8"/>
      <c r="AA4368" s="8"/>
      <c r="AB4368" s="8"/>
      <c r="AC4368" s="8"/>
      <c r="AD4368" s="8"/>
      <c r="AE4368" s="8"/>
    </row>
    <row r="4369" spans="1:31" ht="14.4">
      <c r="A4369" s="111"/>
      <c r="B4369" s="13"/>
      <c r="C4369" s="13"/>
      <c r="D4369" s="123"/>
      <c r="E4369" s="123"/>
      <c r="F4369" s="123"/>
      <c r="G4369" s="123"/>
      <c r="H4369" s="8"/>
      <c r="I4369" s="8"/>
      <c r="J4369" s="8"/>
      <c r="K4369" s="8"/>
      <c r="L4369" s="8"/>
      <c r="M4369" s="8"/>
      <c r="N4369" s="8"/>
      <c r="O4369" s="8"/>
      <c r="P4369" s="8"/>
      <c r="Q4369" s="8"/>
      <c r="R4369" s="8"/>
      <c r="S4369" s="8"/>
      <c r="T4369" s="8"/>
      <c r="U4369" s="8"/>
      <c r="V4369" s="8"/>
      <c r="W4369" s="8"/>
      <c r="X4369" s="8"/>
      <c r="Y4369" s="8"/>
      <c r="Z4369" s="8"/>
      <c r="AA4369" s="8"/>
      <c r="AB4369" s="8"/>
      <c r="AC4369" s="8"/>
      <c r="AD4369" s="8"/>
      <c r="AE4369" s="8"/>
    </row>
    <row r="4370" spans="1:31" ht="14.4">
      <c r="A4370" s="111"/>
      <c r="B4370" s="13"/>
      <c r="C4370" s="13"/>
      <c r="D4370" s="123"/>
      <c r="E4370" s="123"/>
      <c r="F4370" s="123"/>
      <c r="G4370" s="123"/>
      <c r="H4370" s="8"/>
      <c r="I4370" s="8"/>
      <c r="J4370" s="8"/>
      <c r="K4370" s="8"/>
      <c r="L4370" s="8"/>
      <c r="M4370" s="8"/>
      <c r="N4370" s="8"/>
      <c r="O4370" s="8"/>
      <c r="P4370" s="8"/>
      <c r="Q4370" s="8"/>
      <c r="R4370" s="8"/>
      <c r="S4370" s="8"/>
      <c r="T4370" s="8"/>
      <c r="U4370" s="8"/>
      <c r="V4370" s="8"/>
      <c r="W4370" s="8"/>
      <c r="X4370" s="8"/>
      <c r="Y4370" s="8"/>
      <c r="Z4370" s="8"/>
      <c r="AA4370" s="8"/>
      <c r="AB4370" s="8"/>
      <c r="AC4370" s="8"/>
      <c r="AD4370" s="8"/>
      <c r="AE4370" s="8"/>
    </row>
    <row r="4371" spans="1:31" ht="14.4">
      <c r="A4371" s="111"/>
      <c r="B4371" s="13"/>
      <c r="C4371" s="13"/>
      <c r="D4371" s="123"/>
      <c r="E4371" s="123"/>
      <c r="F4371" s="123"/>
      <c r="G4371" s="123"/>
      <c r="H4371" s="8"/>
      <c r="I4371" s="8"/>
      <c r="J4371" s="8"/>
      <c r="K4371" s="8"/>
      <c r="L4371" s="8"/>
      <c r="M4371" s="8"/>
      <c r="N4371" s="8"/>
      <c r="O4371" s="8"/>
      <c r="P4371" s="8"/>
      <c r="Q4371" s="8"/>
      <c r="R4371" s="8"/>
      <c r="S4371" s="8"/>
      <c r="T4371" s="8"/>
      <c r="U4371" s="8"/>
      <c r="V4371" s="8"/>
      <c r="W4371" s="8"/>
      <c r="X4371" s="8"/>
      <c r="Y4371" s="8"/>
      <c r="Z4371" s="8"/>
      <c r="AA4371" s="8"/>
      <c r="AB4371" s="8"/>
      <c r="AC4371" s="8"/>
      <c r="AD4371" s="8"/>
      <c r="AE4371" s="8"/>
    </row>
    <row r="4372" spans="1:31" ht="14.4">
      <c r="A4372" s="111"/>
      <c r="B4372" s="13"/>
      <c r="C4372" s="13"/>
      <c r="D4372" s="123"/>
      <c r="E4372" s="123"/>
      <c r="F4372" s="123"/>
      <c r="G4372" s="123"/>
      <c r="H4372" s="8"/>
      <c r="I4372" s="8"/>
      <c r="J4372" s="8"/>
      <c r="K4372" s="8"/>
      <c r="L4372" s="8"/>
      <c r="M4372" s="8"/>
      <c r="N4372" s="8"/>
      <c r="O4372" s="8"/>
      <c r="P4372" s="8"/>
      <c r="Q4372" s="8"/>
      <c r="R4372" s="8"/>
      <c r="S4372" s="8"/>
      <c r="T4372" s="8"/>
      <c r="U4372" s="8"/>
      <c r="V4372" s="8"/>
      <c r="W4372" s="8"/>
      <c r="X4372" s="8"/>
      <c r="Y4372" s="8"/>
      <c r="Z4372" s="8"/>
      <c r="AA4372" s="8"/>
      <c r="AB4372" s="8"/>
      <c r="AC4372" s="8"/>
      <c r="AD4372" s="8"/>
      <c r="AE4372" s="8"/>
    </row>
    <row r="4373" spans="1:31" ht="14.4">
      <c r="A4373" s="111"/>
      <c r="B4373" s="13"/>
      <c r="C4373" s="13"/>
      <c r="D4373" s="123"/>
      <c r="E4373" s="123"/>
      <c r="F4373" s="123"/>
      <c r="G4373" s="123"/>
      <c r="H4373" s="8"/>
      <c r="I4373" s="8"/>
      <c r="J4373" s="8"/>
      <c r="K4373" s="8"/>
      <c r="L4373" s="8"/>
      <c r="M4373" s="8"/>
      <c r="N4373" s="8"/>
      <c r="O4373" s="8"/>
      <c r="P4373" s="8"/>
      <c r="Q4373" s="8"/>
      <c r="R4373" s="8"/>
      <c r="S4373" s="8"/>
      <c r="T4373" s="8"/>
      <c r="U4373" s="8"/>
      <c r="V4373" s="8"/>
      <c r="W4373" s="8"/>
      <c r="X4373" s="8"/>
      <c r="Y4373" s="8"/>
      <c r="Z4373" s="8"/>
      <c r="AA4373" s="8"/>
      <c r="AB4373" s="8"/>
      <c r="AC4373" s="8"/>
      <c r="AD4373" s="8"/>
      <c r="AE4373" s="8"/>
    </row>
    <row r="4374" spans="1:31" ht="14.4">
      <c r="A4374" s="111"/>
      <c r="B4374" s="13"/>
      <c r="C4374" s="13"/>
      <c r="D4374" s="123"/>
      <c r="E4374" s="123"/>
      <c r="F4374" s="123"/>
      <c r="G4374" s="123"/>
      <c r="H4374" s="8"/>
      <c r="I4374" s="8"/>
      <c r="J4374" s="8"/>
      <c r="K4374" s="8"/>
      <c r="L4374" s="8"/>
      <c r="M4374" s="8"/>
      <c r="N4374" s="8"/>
      <c r="O4374" s="8"/>
      <c r="P4374" s="8"/>
      <c r="Q4374" s="8"/>
      <c r="R4374" s="8"/>
      <c r="S4374" s="8"/>
      <c r="T4374" s="8"/>
      <c r="U4374" s="8"/>
      <c r="V4374" s="8"/>
      <c r="W4374" s="8"/>
      <c r="X4374" s="8"/>
      <c r="Y4374" s="8"/>
      <c r="Z4374" s="8"/>
      <c r="AA4374" s="8"/>
      <c r="AB4374" s="8"/>
      <c r="AC4374" s="8"/>
      <c r="AD4374" s="8"/>
      <c r="AE4374" s="8"/>
    </row>
    <row r="4375" spans="1:31" ht="14.4">
      <c r="A4375" s="111"/>
      <c r="B4375" s="13"/>
      <c r="C4375" s="13"/>
      <c r="D4375" s="123"/>
      <c r="E4375" s="123"/>
      <c r="F4375" s="123"/>
      <c r="G4375" s="123"/>
      <c r="H4375" s="8"/>
      <c r="I4375" s="8"/>
      <c r="J4375" s="8"/>
      <c r="K4375" s="8"/>
      <c r="L4375" s="8"/>
      <c r="M4375" s="8"/>
      <c r="N4375" s="8"/>
      <c r="O4375" s="8"/>
      <c r="P4375" s="8"/>
      <c r="Q4375" s="8"/>
      <c r="R4375" s="8"/>
      <c r="S4375" s="8"/>
      <c r="T4375" s="8"/>
      <c r="U4375" s="8"/>
      <c r="V4375" s="8"/>
      <c r="W4375" s="8"/>
      <c r="X4375" s="8"/>
      <c r="Y4375" s="8"/>
      <c r="Z4375" s="8"/>
      <c r="AA4375" s="8"/>
      <c r="AB4375" s="8"/>
      <c r="AC4375" s="8"/>
      <c r="AD4375" s="8"/>
      <c r="AE4375" s="8"/>
    </row>
    <row r="4376" spans="1:31" ht="14.4">
      <c r="A4376" s="111"/>
      <c r="B4376" s="13"/>
      <c r="C4376" s="13"/>
      <c r="D4376" s="123"/>
      <c r="E4376" s="123"/>
      <c r="F4376" s="123"/>
      <c r="G4376" s="123"/>
      <c r="H4376" s="8"/>
      <c r="I4376" s="8"/>
      <c r="J4376" s="8"/>
      <c r="K4376" s="8"/>
      <c r="L4376" s="8"/>
      <c r="M4376" s="8"/>
      <c r="N4376" s="8"/>
      <c r="O4376" s="8"/>
      <c r="P4376" s="8"/>
      <c r="Q4376" s="8"/>
      <c r="R4376" s="8"/>
      <c r="S4376" s="8"/>
      <c r="T4376" s="8"/>
      <c r="U4376" s="8"/>
      <c r="V4376" s="8"/>
      <c r="W4376" s="8"/>
      <c r="X4376" s="8"/>
      <c r="Y4376" s="8"/>
      <c r="Z4376" s="8"/>
      <c r="AA4376" s="8"/>
      <c r="AB4376" s="8"/>
      <c r="AC4376" s="8"/>
      <c r="AD4376" s="8"/>
      <c r="AE4376" s="8"/>
    </row>
    <row r="4377" spans="1:31" ht="14.4">
      <c r="A4377" s="111"/>
      <c r="B4377" s="13"/>
      <c r="C4377" s="13"/>
      <c r="D4377" s="123"/>
      <c r="E4377" s="123"/>
      <c r="F4377" s="123"/>
      <c r="G4377" s="123"/>
      <c r="H4377" s="8"/>
      <c r="I4377" s="8"/>
      <c r="J4377" s="8"/>
      <c r="K4377" s="8"/>
      <c r="L4377" s="8"/>
      <c r="M4377" s="8"/>
      <c r="N4377" s="8"/>
      <c r="O4377" s="8"/>
      <c r="P4377" s="8"/>
      <c r="Q4377" s="8"/>
      <c r="R4377" s="8"/>
      <c r="S4377" s="8"/>
      <c r="T4377" s="8"/>
      <c r="U4377" s="8"/>
      <c r="V4377" s="8"/>
      <c r="W4377" s="8"/>
      <c r="X4377" s="8"/>
      <c r="Y4377" s="8"/>
      <c r="Z4377" s="8"/>
      <c r="AA4377" s="8"/>
      <c r="AB4377" s="8"/>
      <c r="AC4377" s="8"/>
      <c r="AD4377" s="8"/>
      <c r="AE4377" s="8"/>
    </row>
    <row r="4378" spans="1:31" ht="14.4">
      <c r="A4378" s="111"/>
      <c r="B4378" s="13"/>
      <c r="C4378" s="13"/>
      <c r="D4378" s="123"/>
      <c r="E4378" s="123"/>
      <c r="F4378" s="123"/>
      <c r="G4378" s="123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  <c r="T4378" s="8"/>
      <c r="U4378" s="8"/>
      <c r="V4378" s="8"/>
      <c r="W4378" s="8"/>
      <c r="X4378" s="8"/>
      <c r="Y4378" s="8"/>
      <c r="Z4378" s="8"/>
      <c r="AA4378" s="8"/>
      <c r="AB4378" s="8"/>
      <c r="AC4378" s="8"/>
      <c r="AD4378" s="8"/>
      <c r="AE4378" s="8"/>
    </row>
    <row r="4379" spans="1:31" ht="14.4">
      <c r="A4379" s="111"/>
      <c r="B4379" s="13"/>
      <c r="C4379" s="13"/>
      <c r="D4379" s="123"/>
      <c r="E4379" s="123"/>
      <c r="F4379" s="123"/>
      <c r="G4379" s="123"/>
      <c r="H4379" s="8"/>
      <c r="I4379" s="8"/>
      <c r="J4379" s="8"/>
      <c r="K4379" s="8"/>
      <c r="L4379" s="8"/>
      <c r="M4379" s="8"/>
      <c r="N4379" s="8"/>
      <c r="O4379" s="8"/>
      <c r="P4379" s="8"/>
      <c r="Q4379" s="8"/>
      <c r="R4379" s="8"/>
      <c r="S4379" s="8"/>
      <c r="T4379" s="8"/>
      <c r="U4379" s="8"/>
      <c r="V4379" s="8"/>
      <c r="W4379" s="8"/>
      <c r="X4379" s="8"/>
      <c r="Y4379" s="8"/>
      <c r="Z4379" s="8"/>
      <c r="AA4379" s="8"/>
      <c r="AB4379" s="8"/>
      <c r="AC4379" s="8"/>
      <c r="AD4379" s="8"/>
      <c r="AE4379" s="8"/>
    </row>
    <row r="4380" spans="1:31" ht="14.4">
      <c r="A4380" s="111"/>
      <c r="B4380" s="13"/>
      <c r="C4380" s="13"/>
      <c r="D4380" s="123"/>
      <c r="E4380" s="123"/>
      <c r="F4380" s="123"/>
      <c r="G4380" s="123"/>
      <c r="H4380" s="8"/>
      <c r="I4380" s="8"/>
      <c r="J4380" s="8"/>
      <c r="K4380" s="8"/>
      <c r="L4380" s="8"/>
      <c r="M4380" s="8"/>
      <c r="N4380" s="8"/>
      <c r="O4380" s="8"/>
      <c r="P4380" s="8"/>
      <c r="Q4380" s="8"/>
      <c r="R4380" s="8"/>
      <c r="S4380" s="8"/>
      <c r="T4380" s="8"/>
      <c r="U4380" s="8"/>
      <c r="V4380" s="8"/>
      <c r="W4380" s="8"/>
      <c r="X4380" s="8"/>
      <c r="Y4380" s="8"/>
      <c r="Z4380" s="8"/>
      <c r="AA4380" s="8"/>
      <c r="AB4380" s="8"/>
      <c r="AC4380" s="8"/>
      <c r="AD4380" s="8"/>
      <c r="AE4380" s="8"/>
    </row>
    <row r="4381" spans="1:31" ht="14.4">
      <c r="A4381" s="111"/>
      <c r="B4381" s="13"/>
      <c r="C4381" s="13"/>
      <c r="D4381" s="123"/>
      <c r="E4381" s="123"/>
      <c r="F4381" s="123"/>
      <c r="G4381" s="123"/>
      <c r="H4381" s="8"/>
      <c r="I4381" s="8"/>
      <c r="J4381" s="8"/>
      <c r="K4381" s="8"/>
      <c r="L4381" s="8"/>
      <c r="M4381" s="8"/>
      <c r="N4381" s="8"/>
      <c r="O4381" s="8"/>
      <c r="P4381" s="8"/>
      <c r="Q4381" s="8"/>
      <c r="R4381" s="8"/>
      <c r="S4381" s="8"/>
      <c r="T4381" s="8"/>
      <c r="U4381" s="8"/>
      <c r="V4381" s="8"/>
      <c r="W4381" s="8"/>
      <c r="X4381" s="8"/>
      <c r="Y4381" s="8"/>
      <c r="Z4381" s="8"/>
      <c r="AA4381" s="8"/>
      <c r="AB4381" s="8"/>
      <c r="AC4381" s="8"/>
      <c r="AD4381" s="8"/>
      <c r="AE4381" s="8"/>
    </row>
    <row r="4382" spans="1:31" ht="14.4">
      <c r="A4382" s="111"/>
      <c r="B4382" s="13"/>
      <c r="C4382" s="13"/>
      <c r="D4382" s="123"/>
      <c r="E4382" s="123"/>
      <c r="F4382" s="123"/>
      <c r="G4382" s="123"/>
      <c r="H4382" s="8"/>
      <c r="I4382" s="8"/>
      <c r="J4382" s="8"/>
      <c r="K4382" s="8"/>
      <c r="L4382" s="8"/>
      <c r="M4382" s="8"/>
      <c r="N4382" s="8"/>
      <c r="O4382" s="8"/>
      <c r="P4382" s="8"/>
      <c r="Q4382" s="8"/>
      <c r="R4382" s="8"/>
      <c r="S4382" s="8"/>
      <c r="T4382" s="8"/>
      <c r="U4382" s="8"/>
      <c r="V4382" s="8"/>
      <c r="W4382" s="8"/>
      <c r="X4382" s="8"/>
      <c r="Y4382" s="8"/>
      <c r="Z4382" s="8"/>
      <c r="AA4382" s="8"/>
      <c r="AB4382" s="8"/>
      <c r="AC4382" s="8"/>
      <c r="AD4382" s="8"/>
      <c r="AE4382" s="8"/>
    </row>
    <row r="4383" spans="1:31" ht="14.4">
      <c r="A4383" s="111"/>
      <c r="B4383" s="13"/>
      <c r="C4383" s="13"/>
      <c r="D4383" s="123"/>
      <c r="E4383" s="123"/>
      <c r="F4383" s="123"/>
      <c r="G4383" s="123"/>
      <c r="H4383" s="8"/>
      <c r="I4383" s="8"/>
      <c r="J4383" s="8"/>
      <c r="K4383" s="8"/>
      <c r="L4383" s="8"/>
      <c r="M4383" s="8"/>
      <c r="N4383" s="8"/>
      <c r="O4383" s="8"/>
      <c r="P4383" s="8"/>
      <c r="Q4383" s="8"/>
      <c r="R4383" s="8"/>
      <c r="S4383" s="8"/>
      <c r="T4383" s="8"/>
      <c r="U4383" s="8"/>
      <c r="V4383" s="8"/>
      <c r="W4383" s="8"/>
      <c r="X4383" s="8"/>
      <c r="Y4383" s="8"/>
      <c r="Z4383" s="8"/>
      <c r="AA4383" s="8"/>
      <c r="AB4383" s="8"/>
      <c r="AC4383" s="8"/>
      <c r="AD4383" s="8"/>
      <c r="AE4383" s="8"/>
    </row>
    <row r="4384" spans="1:31" ht="14.4">
      <c r="A4384" s="111"/>
      <c r="B4384" s="13"/>
      <c r="C4384" s="13"/>
      <c r="D4384" s="123"/>
      <c r="E4384" s="123"/>
      <c r="F4384" s="123"/>
      <c r="G4384" s="123"/>
      <c r="H4384" s="8"/>
      <c r="I4384" s="8"/>
      <c r="J4384" s="8"/>
      <c r="K4384" s="8"/>
      <c r="L4384" s="8"/>
      <c r="M4384" s="8"/>
      <c r="N4384" s="8"/>
      <c r="O4384" s="8"/>
      <c r="P4384" s="8"/>
      <c r="Q4384" s="8"/>
      <c r="R4384" s="8"/>
      <c r="S4384" s="8"/>
      <c r="T4384" s="8"/>
      <c r="U4384" s="8"/>
      <c r="V4384" s="8"/>
      <c r="W4384" s="8"/>
      <c r="X4384" s="8"/>
      <c r="Y4384" s="8"/>
      <c r="Z4384" s="8"/>
      <c r="AA4384" s="8"/>
      <c r="AB4384" s="8"/>
      <c r="AC4384" s="8"/>
      <c r="AD4384" s="8"/>
      <c r="AE4384" s="8"/>
    </row>
    <row r="4385" spans="1:31" ht="14.4">
      <c r="A4385" s="111"/>
      <c r="B4385" s="13"/>
      <c r="C4385" s="13"/>
      <c r="D4385" s="123"/>
      <c r="E4385" s="123"/>
      <c r="F4385" s="123"/>
      <c r="G4385" s="123"/>
      <c r="H4385" s="8"/>
      <c r="I4385" s="8"/>
      <c r="J4385" s="8"/>
      <c r="K4385" s="8"/>
      <c r="L4385" s="8"/>
      <c r="M4385" s="8"/>
      <c r="N4385" s="8"/>
      <c r="O4385" s="8"/>
      <c r="P4385" s="8"/>
      <c r="Q4385" s="8"/>
      <c r="R4385" s="8"/>
      <c r="S4385" s="8"/>
      <c r="T4385" s="8"/>
      <c r="U4385" s="8"/>
      <c r="V4385" s="8"/>
      <c r="W4385" s="8"/>
      <c r="X4385" s="8"/>
      <c r="Y4385" s="8"/>
      <c r="Z4385" s="8"/>
      <c r="AA4385" s="8"/>
      <c r="AB4385" s="8"/>
      <c r="AC4385" s="8"/>
      <c r="AD4385" s="8"/>
      <c r="AE4385" s="8"/>
    </row>
    <row r="4386" spans="1:31" ht="14.4">
      <c r="A4386" s="111"/>
      <c r="B4386" s="13"/>
      <c r="C4386" s="13"/>
      <c r="D4386" s="123"/>
      <c r="E4386" s="123"/>
      <c r="F4386" s="123"/>
      <c r="G4386" s="123"/>
      <c r="H4386" s="8"/>
      <c r="I4386" s="8"/>
      <c r="J4386" s="8"/>
      <c r="K4386" s="8"/>
      <c r="L4386" s="8"/>
      <c r="M4386" s="8"/>
      <c r="N4386" s="8"/>
      <c r="O4386" s="8"/>
      <c r="P4386" s="8"/>
      <c r="Q4386" s="8"/>
      <c r="R4386" s="8"/>
      <c r="S4386" s="8"/>
      <c r="T4386" s="8"/>
      <c r="U4386" s="8"/>
      <c r="V4386" s="8"/>
      <c r="W4386" s="8"/>
      <c r="X4386" s="8"/>
      <c r="Y4386" s="8"/>
      <c r="Z4386" s="8"/>
      <c r="AA4386" s="8"/>
      <c r="AB4386" s="8"/>
      <c r="AC4386" s="8"/>
      <c r="AD4386" s="8"/>
      <c r="AE4386" s="8"/>
    </row>
    <row r="4387" spans="1:31" ht="14.4">
      <c r="A4387" s="111"/>
      <c r="B4387" s="13"/>
      <c r="C4387" s="13"/>
      <c r="D4387" s="123"/>
      <c r="E4387" s="123"/>
      <c r="F4387" s="123"/>
      <c r="G4387" s="123"/>
      <c r="H4387" s="8"/>
      <c r="I4387" s="8"/>
      <c r="J4387" s="8"/>
      <c r="K4387" s="8"/>
      <c r="L4387" s="8"/>
      <c r="M4387" s="8"/>
      <c r="N4387" s="8"/>
      <c r="O4387" s="8"/>
      <c r="P4387" s="8"/>
      <c r="Q4387" s="8"/>
      <c r="R4387" s="8"/>
      <c r="S4387" s="8"/>
      <c r="T4387" s="8"/>
      <c r="U4387" s="8"/>
      <c r="V4387" s="8"/>
      <c r="W4387" s="8"/>
      <c r="X4387" s="8"/>
      <c r="Y4387" s="8"/>
      <c r="Z4387" s="8"/>
      <c r="AA4387" s="8"/>
      <c r="AB4387" s="8"/>
      <c r="AC4387" s="8"/>
      <c r="AD4387" s="8"/>
      <c r="AE4387" s="8"/>
    </row>
    <row r="4388" spans="1:31" ht="14.4">
      <c r="A4388" s="111"/>
      <c r="B4388" s="13"/>
      <c r="C4388" s="13"/>
      <c r="D4388" s="123"/>
      <c r="E4388" s="123"/>
      <c r="F4388" s="123"/>
      <c r="G4388" s="123"/>
      <c r="H4388" s="8"/>
      <c r="I4388" s="8"/>
      <c r="J4388" s="8"/>
      <c r="K4388" s="8"/>
      <c r="L4388" s="8"/>
      <c r="M4388" s="8"/>
      <c r="N4388" s="8"/>
      <c r="O4388" s="8"/>
      <c r="P4388" s="8"/>
      <c r="Q4388" s="8"/>
      <c r="R4388" s="8"/>
      <c r="S4388" s="8"/>
      <c r="T4388" s="8"/>
      <c r="U4388" s="8"/>
      <c r="V4388" s="8"/>
      <c r="W4388" s="8"/>
      <c r="X4388" s="8"/>
      <c r="Y4388" s="8"/>
      <c r="Z4388" s="8"/>
      <c r="AA4388" s="8"/>
      <c r="AB4388" s="8"/>
      <c r="AC4388" s="8"/>
      <c r="AD4388" s="8"/>
      <c r="AE4388" s="8"/>
    </row>
    <row r="4389" spans="1:31" ht="14.4">
      <c r="A4389" s="111"/>
      <c r="B4389" s="13"/>
      <c r="C4389" s="13"/>
      <c r="D4389" s="123"/>
      <c r="E4389" s="123"/>
      <c r="F4389" s="123"/>
      <c r="G4389" s="123"/>
      <c r="H4389" s="8"/>
      <c r="I4389" s="8"/>
      <c r="J4389" s="8"/>
      <c r="K4389" s="8"/>
      <c r="L4389" s="8"/>
      <c r="M4389" s="8"/>
      <c r="N4389" s="8"/>
      <c r="O4389" s="8"/>
      <c r="P4389" s="8"/>
      <c r="Q4389" s="8"/>
      <c r="R4389" s="8"/>
      <c r="S4389" s="8"/>
      <c r="T4389" s="8"/>
      <c r="U4389" s="8"/>
      <c r="V4389" s="8"/>
      <c r="W4389" s="8"/>
      <c r="X4389" s="8"/>
      <c r="Y4389" s="8"/>
      <c r="Z4389" s="8"/>
      <c r="AA4389" s="8"/>
      <c r="AB4389" s="8"/>
      <c r="AC4389" s="8"/>
      <c r="AD4389" s="8"/>
      <c r="AE4389" s="8"/>
    </row>
    <row r="4390" spans="1:31" ht="14.4">
      <c r="A4390" s="111"/>
      <c r="B4390" s="13"/>
      <c r="C4390" s="13"/>
      <c r="D4390" s="123"/>
      <c r="E4390" s="123"/>
      <c r="F4390" s="123"/>
      <c r="G4390" s="123"/>
      <c r="H4390" s="8"/>
      <c r="I4390" s="8"/>
      <c r="J4390" s="8"/>
      <c r="K4390" s="8"/>
      <c r="L4390" s="8"/>
      <c r="M4390" s="8"/>
      <c r="N4390" s="8"/>
      <c r="O4390" s="8"/>
      <c r="P4390" s="8"/>
      <c r="Q4390" s="8"/>
      <c r="R4390" s="8"/>
      <c r="S4390" s="8"/>
      <c r="T4390" s="8"/>
      <c r="U4390" s="8"/>
      <c r="V4390" s="8"/>
      <c r="W4390" s="8"/>
      <c r="X4390" s="8"/>
      <c r="Y4390" s="8"/>
      <c r="Z4390" s="8"/>
      <c r="AA4390" s="8"/>
      <c r="AB4390" s="8"/>
      <c r="AC4390" s="8"/>
      <c r="AD4390" s="8"/>
      <c r="AE4390" s="8"/>
    </row>
    <row r="4391" spans="1:31" ht="14.4">
      <c r="A4391" s="111"/>
      <c r="B4391" s="13"/>
      <c r="C4391" s="13"/>
      <c r="D4391" s="123"/>
      <c r="E4391" s="123"/>
      <c r="F4391" s="123"/>
      <c r="G4391" s="123"/>
      <c r="H4391" s="8"/>
      <c r="I4391" s="8"/>
      <c r="J4391" s="8"/>
      <c r="K4391" s="8"/>
      <c r="L4391" s="8"/>
      <c r="M4391" s="8"/>
      <c r="N4391" s="8"/>
      <c r="O4391" s="8"/>
      <c r="P4391" s="8"/>
      <c r="Q4391" s="8"/>
      <c r="R4391" s="8"/>
      <c r="S4391" s="8"/>
      <c r="T4391" s="8"/>
      <c r="U4391" s="8"/>
      <c r="V4391" s="8"/>
      <c r="W4391" s="8"/>
      <c r="X4391" s="8"/>
      <c r="Y4391" s="8"/>
      <c r="Z4391" s="8"/>
      <c r="AA4391" s="8"/>
      <c r="AB4391" s="8"/>
      <c r="AC4391" s="8"/>
      <c r="AD4391" s="8"/>
      <c r="AE4391" s="8"/>
    </row>
    <row r="4392" spans="1:31" ht="14.4">
      <c r="A4392" s="111"/>
      <c r="B4392" s="13"/>
      <c r="C4392" s="13"/>
      <c r="D4392" s="123"/>
      <c r="E4392" s="123"/>
      <c r="F4392" s="123"/>
      <c r="G4392" s="123"/>
      <c r="H4392" s="8"/>
      <c r="I4392" s="8"/>
      <c r="J4392" s="8"/>
      <c r="K4392" s="8"/>
      <c r="L4392" s="8"/>
      <c r="M4392" s="8"/>
      <c r="N4392" s="8"/>
      <c r="O4392" s="8"/>
      <c r="P4392" s="8"/>
      <c r="Q4392" s="8"/>
      <c r="R4392" s="8"/>
      <c r="S4392" s="8"/>
      <c r="T4392" s="8"/>
      <c r="U4392" s="8"/>
      <c r="V4392" s="8"/>
      <c r="W4392" s="8"/>
      <c r="X4392" s="8"/>
      <c r="Y4392" s="8"/>
      <c r="Z4392" s="8"/>
      <c r="AA4392" s="8"/>
      <c r="AB4392" s="8"/>
      <c r="AC4392" s="8"/>
      <c r="AD4392" s="8"/>
      <c r="AE4392" s="8"/>
    </row>
    <row r="4393" spans="1:31" ht="14.4">
      <c r="A4393" s="111"/>
      <c r="B4393" s="13"/>
      <c r="C4393" s="13"/>
      <c r="D4393" s="123"/>
      <c r="E4393" s="123"/>
      <c r="F4393" s="123"/>
      <c r="G4393" s="123"/>
      <c r="H4393" s="8"/>
      <c r="I4393" s="8"/>
      <c r="J4393" s="8"/>
      <c r="K4393" s="8"/>
      <c r="L4393" s="8"/>
      <c r="M4393" s="8"/>
      <c r="N4393" s="8"/>
      <c r="O4393" s="8"/>
      <c r="P4393" s="8"/>
      <c r="Q4393" s="8"/>
      <c r="R4393" s="8"/>
      <c r="S4393" s="8"/>
      <c r="T4393" s="8"/>
      <c r="U4393" s="8"/>
      <c r="V4393" s="8"/>
      <c r="W4393" s="8"/>
      <c r="X4393" s="8"/>
      <c r="Y4393" s="8"/>
      <c r="Z4393" s="8"/>
      <c r="AA4393" s="8"/>
      <c r="AB4393" s="8"/>
      <c r="AC4393" s="8"/>
      <c r="AD4393" s="8"/>
      <c r="AE4393" s="8"/>
    </row>
  </sheetData>
  <conditionalFormatting sqref="B2:G2 B519:G2225 B2260:G4393">
    <cfRule type="cellIs" dxfId="5" priority="5" operator="equal">
      <formula>B$2</formula>
    </cfRule>
  </conditionalFormatting>
  <conditionalFormatting sqref="E2213">
    <cfRule type="notContainsBlanks" dxfId="4" priority="6">
      <formula>LEN(TRIM(E2213))&gt;0</formula>
    </cfRule>
  </conditionalFormatting>
  <conditionalFormatting sqref="B2688:B2690">
    <cfRule type="cellIs" dxfId="3" priority="7" operator="equal">
      <formula>G$2</formula>
    </cfRule>
  </conditionalFormatting>
  <conditionalFormatting sqref="G2 G371:G2225 G2260:G4393 C2688:F2690">
    <cfRule type="cellIs" dxfId="0" priority="11" operator="equal">
      <formula>#REF!</formula>
    </cfRule>
  </conditionalFormatting>
  <printOptions horizontalCentered="1" gridLines="1"/>
  <pageMargins left="0.7" right="0.7" top="0.75" bottom="0.75" header="0" footer="0"/>
  <pageSetup paperSize="9" pageOrder="overThenDown" orientation="landscape" cellComments="atEnd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965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/>
  <sheetData>
    <row r="1" spans="1:10">
      <c r="A1" s="13" t="s">
        <v>163</v>
      </c>
      <c r="B1" s="13" t="s">
        <v>2</v>
      </c>
      <c r="C1" s="13" t="s">
        <v>185</v>
      </c>
      <c r="D1" s="13" t="s">
        <v>159</v>
      </c>
      <c r="E1" s="13" t="s">
        <v>160</v>
      </c>
      <c r="F1" s="13" t="s">
        <v>161</v>
      </c>
      <c r="G1" s="13" t="s">
        <v>162</v>
      </c>
      <c r="H1" s="13" t="s">
        <v>173</v>
      </c>
      <c r="I1" s="13" t="s">
        <v>179</v>
      </c>
      <c r="J1" s="13" t="s">
        <v>186</v>
      </c>
    </row>
    <row r="2" spans="1:10">
      <c r="A2" s="156">
        <v>43191</v>
      </c>
      <c r="B2" s="13">
        <v>2667</v>
      </c>
      <c r="C2" s="13">
        <v>686.976</v>
      </c>
      <c r="D2">
        <v>30.07</v>
      </c>
      <c r="E2">
        <v>45.89</v>
      </c>
      <c r="F2">
        <v>36.119999999999997</v>
      </c>
      <c r="G2">
        <v>5.0999999999999996</v>
      </c>
      <c r="H2" s="13">
        <f t="shared" ref="H2:H256" si="0">G2+F2+E2+D2</f>
        <v>117.18</v>
      </c>
      <c r="I2" s="13">
        <v>3230</v>
      </c>
      <c r="J2" s="60">
        <f t="shared" ref="J2:J256" si="1">C2/B2</f>
        <v>0.2575838020247469</v>
      </c>
    </row>
    <row r="3" spans="1:10">
      <c r="A3" s="156">
        <v>43192</v>
      </c>
      <c r="B3" s="13">
        <v>2759</v>
      </c>
      <c r="C3" s="13">
        <v>685.77</v>
      </c>
      <c r="D3">
        <v>45.42</v>
      </c>
      <c r="E3">
        <v>43.24</v>
      </c>
      <c r="F3">
        <v>36.119999999999997</v>
      </c>
      <c r="G3">
        <v>25.9</v>
      </c>
      <c r="H3" s="13">
        <f t="shared" si="0"/>
        <v>150.68</v>
      </c>
      <c r="I3" s="13">
        <v>3400</v>
      </c>
      <c r="J3" s="60">
        <f t="shared" si="1"/>
        <v>0.24855744835085175</v>
      </c>
    </row>
    <row r="4" spans="1:10">
      <c r="A4" s="156">
        <v>43193</v>
      </c>
      <c r="B4" s="13">
        <v>2852</v>
      </c>
      <c r="C4" s="13">
        <v>736.93</v>
      </c>
      <c r="D4">
        <v>51.519999999999996</v>
      </c>
      <c r="E4">
        <v>41.35</v>
      </c>
      <c r="F4">
        <v>36.119999999999997</v>
      </c>
      <c r="G4">
        <v>32.979999999999997</v>
      </c>
      <c r="H4" s="13">
        <f t="shared" si="0"/>
        <v>161.96999999999997</v>
      </c>
      <c r="I4" s="13">
        <v>3495</v>
      </c>
      <c r="J4" s="60">
        <f t="shared" si="1"/>
        <v>0.258390603085554</v>
      </c>
    </row>
    <row r="5" spans="1:10">
      <c r="A5" s="156">
        <v>43194</v>
      </c>
      <c r="B5" s="13">
        <v>2897</v>
      </c>
      <c r="C5" s="13">
        <v>746.1</v>
      </c>
      <c r="D5">
        <v>37.94</v>
      </c>
      <c r="E5">
        <v>45.84</v>
      </c>
      <c r="F5">
        <v>26.55</v>
      </c>
      <c r="G5">
        <v>30.26</v>
      </c>
      <c r="H5" s="13">
        <f t="shared" si="0"/>
        <v>140.59</v>
      </c>
      <c r="I5" s="13">
        <v>3557</v>
      </c>
      <c r="J5" s="60">
        <f t="shared" si="1"/>
        <v>0.25754228512254057</v>
      </c>
    </row>
    <row r="6" spans="1:10">
      <c r="A6" s="156">
        <v>43195</v>
      </c>
      <c r="B6" s="13">
        <v>2892</v>
      </c>
      <c r="C6" s="13">
        <v>767.38</v>
      </c>
      <c r="D6">
        <v>27.7</v>
      </c>
      <c r="E6">
        <v>45.84</v>
      </c>
      <c r="F6">
        <v>16.920000000000002</v>
      </c>
      <c r="G6">
        <v>17.37</v>
      </c>
      <c r="H6" s="13">
        <f t="shared" si="0"/>
        <v>107.83000000000001</v>
      </c>
      <c r="I6" s="13">
        <v>3547</v>
      </c>
      <c r="J6" s="60">
        <f t="shared" si="1"/>
        <v>0.26534578146611343</v>
      </c>
    </row>
    <row r="7" spans="1:10">
      <c r="A7" s="156">
        <v>43196</v>
      </c>
      <c r="B7" s="13">
        <v>2882</v>
      </c>
      <c r="C7" s="13">
        <v>768.78</v>
      </c>
      <c r="D7">
        <v>38.04</v>
      </c>
      <c r="E7">
        <v>45.84</v>
      </c>
      <c r="F7">
        <v>16.920000000000002</v>
      </c>
      <c r="G7">
        <v>5.49</v>
      </c>
      <c r="H7" s="13">
        <f t="shared" si="0"/>
        <v>106.28999999999999</v>
      </c>
      <c r="I7" s="13">
        <v>3504</v>
      </c>
      <c r="J7" s="60">
        <f t="shared" si="1"/>
        <v>0.26675225537820957</v>
      </c>
    </row>
    <row r="8" spans="1:10">
      <c r="A8" s="156">
        <v>43197</v>
      </c>
      <c r="B8" s="13">
        <v>2775</v>
      </c>
      <c r="C8" s="13">
        <v>735.27</v>
      </c>
      <c r="D8">
        <v>37.92</v>
      </c>
      <c r="E8">
        <v>42.46</v>
      </c>
      <c r="F8">
        <v>26.68</v>
      </c>
      <c r="G8">
        <v>2.1800000000000002</v>
      </c>
      <c r="H8" s="13">
        <f t="shared" si="0"/>
        <v>109.24</v>
      </c>
      <c r="I8" s="13">
        <v>3390</v>
      </c>
      <c r="J8" s="60">
        <f t="shared" si="1"/>
        <v>0.26496216216216217</v>
      </c>
    </row>
    <row r="9" spans="1:10">
      <c r="A9" s="156">
        <v>43198</v>
      </c>
      <c r="B9" s="13">
        <v>2640</v>
      </c>
      <c r="C9" s="13">
        <v>700.06</v>
      </c>
      <c r="D9">
        <v>46.46</v>
      </c>
      <c r="E9">
        <v>41.04</v>
      </c>
      <c r="F9">
        <v>36.119999999999997</v>
      </c>
      <c r="G9">
        <v>2.15</v>
      </c>
      <c r="H9" s="13">
        <f t="shared" si="0"/>
        <v>125.77000000000001</v>
      </c>
      <c r="I9" s="13">
        <v>3270</v>
      </c>
      <c r="J9" s="60">
        <f t="shared" si="1"/>
        <v>0.26517424242424242</v>
      </c>
    </row>
    <row r="10" spans="1:10">
      <c r="A10" s="156">
        <v>43199</v>
      </c>
      <c r="B10" s="13">
        <v>2737</v>
      </c>
      <c r="C10" s="13">
        <v>716.31</v>
      </c>
      <c r="D10">
        <v>59.06</v>
      </c>
      <c r="E10">
        <v>41.04</v>
      </c>
      <c r="F10">
        <v>32.74</v>
      </c>
      <c r="G10">
        <v>1.37</v>
      </c>
      <c r="H10" s="13">
        <f t="shared" si="0"/>
        <v>134.21</v>
      </c>
      <c r="I10" s="13">
        <v>3362</v>
      </c>
      <c r="J10" s="60">
        <f t="shared" si="1"/>
        <v>0.26171355498721227</v>
      </c>
    </row>
    <row r="11" spans="1:10">
      <c r="A11" s="156">
        <v>43200</v>
      </c>
      <c r="B11" s="13">
        <v>2802</v>
      </c>
      <c r="C11" s="13">
        <v>732.78</v>
      </c>
      <c r="D11">
        <v>68.52</v>
      </c>
      <c r="E11">
        <v>41.04</v>
      </c>
      <c r="F11">
        <v>31.08</v>
      </c>
      <c r="G11">
        <v>1.05</v>
      </c>
      <c r="H11" s="13">
        <f t="shared" si="0"/>
        <v>141.69</v>
      </c>
      <c r="I11" s="13">
        <v>3450</v>
      </c>
      <c r="J11" s="60">
        <f t="shared" si="1"/>
        <v>0.26152034261241969</v>
      </c>
    </row>
    <row r="12" spans="1:10">
      <c r="A12" s="156">
        <v>43201</v>
      </c>
      <c r="B12" s="13">
        <v>2759</v>
      </c>
      <c r="C12" s="13">
        <v>725.08</v>
      </c>
      <c r="D12">
        <v>56.74</v>
      </c>
      <c r="E12">
        <v>41.04</v>
      </c>
      <c r="F12">
        <v>31.08</v>
      </c>
      <c r="G12">
        <v>0</v>
      </c>
      <c r="H12" s="13">
        <f t="shared" si="0"/>
        <v>128.86000000000001</v>
      </c>
      <c r="I12" s="13">
        <v>3380</v>
      </c>
      <c r="J12" s="60">
        <f t="shared" si="1"/>
        <v>0.26280536426241391</v>
      </c>
    </row>
    <row r="13" spans="1:10">
      <c r="A13" s="156">
        <v>43202</v>
      </c>
      <c r="B13" s="13">
        <v>2717</v>
      </c>
      <c r="C13" s="13">
        <v>726.57</v>
      </c>
      <c r="D13">
        <v>33.370000000000005</v>
      </c>
      <c r="E13">
        <v>41.04</v>
      </c>
      <c r="F13">
        <v>31.08</v>
      </c>
      <c r="G13">
        <v>6.13</v>
      </c>
      <c r="H13" s="13">
        <f t="shared" si="0"/>
        <v>111.62</v>
      </c>
      <c r="I13" s="13">
        <v>3374</v>
      </c>
      <c r="J13" s="60">
        <f t="shared" si="1"/>
        <v>0.26741626794258377</v>
      </c>
    </row>
    <row r="14" spans="1:10">
      <c r="A14" s="156">
        <v>43203</v>
      </c>
      <c r="B14" s="13">
        <v>2773</v>
      </c>
      <c r="C14" s="13">
        <v>729.22</v>
      </c>
      <c r="D14">
        <v>60.519999999999996</v>
      </c>
      <c r="E14">
        <v>41.04</v>
      </c>
      <c r="F14">
        <v>31.08</v>
      </c>
      <c r="G14">
        <v>20.440000000000001</v>
      </c>
      <c r="H14" s="13">
        <f t="shared" si="0"/>
        <v>153.07999999999998</v>
      </c>
      <c r="I14" s="13">
        <v>3469</v>
      </c>
      <c r="J14" s="60">
        <f t="shared" si="1"/>
        <v>0.26297151099891813</v>
      </c>
    </row>
    <row r="15" spans="1:10">
      <c r="A15" s="156">
        <v>43204</v>
      </c>
      <c r="B15" s="13">
        <v>2783</v>
      </c>
      <c r="C15" s="13">
        <v>736.74</v>
      </c>
      <c r="D15">
        <v>55.06</v>
      </c>
      <c r="E15">
        <v>41.04</v>
      </c>
      <c r="F15">
        <v>31.08</v>
      </c>
      <c r="G15">
        <v>14.72</v>
      </c>
      <c r="H15" s="13">
        <f t="shared" si="0"/>
        <v>141.9</v>
      </c>
      <c r="I15" s="13">
        <v>3469</v>
      </c>
      <c r="J15" s="60">
        <f t="shared" si="1"/>
        <v>0.26472871002515269</v>
      </c>
    </row>
    <row r="16" spans="1:10">
      <c r="A16" s="156">
        <v>43205</v>
      </c>
      <c r="B16" s="13">
        <v>2736</v>
      </c>
      <c r="C16" s="13">
        <v>734.78</v>
      </c>
      <c r="D16">
        <v>31.85</v>
      </c>
      <c r="E16">
        <v>53.9</v>
      </c>
      <c r="F16">
        <v>31.08</v>
      </c>
      <c r="G16">
        <v>2.44</v>
      </c>
      <c r="H16" s="13">
        <f t="shared" si="0"/>
        <v>119.26999999999998</v>
      </c>
      <c r="I16" s="13">
        <v>3363</v>
      </c>
      <c r="J16" s="60">
        <f t="shared" si="1"/>
        <v>0.2685599415204678</v>
      </c>
    </row>
    <row r="17" spans="1:10">
      <c r="A17" s="156">
        <v>43206</v>
      </c>
      <c r="B17" s="13">
        <v>2888</v>
      </c>
      <c r="C17" s="13">
        <v>781.71</v>
      </c>
      <c r="D17">
        <v>19.43</v>
      </c>
      <c r="E17">
        <v>55.19</v>
      </c>
      <c r="F17">
        <v>31.08</v>
      </c>
      <c r="G17">
        <v>0</v>
      </c>
      <c r="H17" s="13">
        <f t="shared" si="0"/>
        <v>105.69999999999999</v>
      </c>
      <c r="I17" s="13">
        <v>3526</v>
      </c>
      <c r="J17" s="60">
        <f t="shared" si="1"/>
        <v>0.27067520775623272</v>
      </c>
    </row>
    <row r="18" spans="1:10">
      <c r="A18" s="156">
        <v>43207</v>
      </c>
      <c r="B18" s="13">
        <v>2930</v>
      </c>
      <c r="C18" s="13">
        <v>787.12</v>
      </c>
      <c r="D18">
        <v>26.25</v>
      </c>
      <c r="E18">
        <v>51.03</v>
      </c>
      <c r="F18">
        <v>31.08</v>
      </c>
      <c r="G18">
        <v>3.71</v>
      </c>
      <c r="H18" s="13">
        <f t="shared" si="0"/>
        <v>112.07</v>
      </c>
      <c r="I18" s="13">
        <v>3586</v>
      </c>
      <c r="J18" s="60">
        <f t="shared" si="1"/>
        <v>0.268641638225256</v>
      </c>
    </row>
    <row r="19" spans="1:10">
      <c r="A19" s="156">
        <v>43208</v>
      </c>
      <c r="B19" s="13">
        <v>2887</v>
      </c>
      <c r="C19" s="13">
        <v>758.67</v>
      </c>
      <c r="D19">
        <v>33.58</v>
      </c>
      <c r="E19">
        <v>51.12</v>
      </c>
      <c r="F19">
        <v>31.08</v>
      </c>
      <c r="G19">
        <v>9</v>
      </c>
      <c r="H19" s="13">
        <f t="shared" si="0"/>
        <v>124.77999999999999</v>
      </c>
      <c r="I19" s="13">
        <v>3573</v>
      </c>
      <c r="J19" s="60">
        <f t="shared" si="1"/>
        <v>0.2627883616210599</v>
      </c>
    </row>
    <row r="20" spans="1:10">
      <c r="A20" s="156">
        <v>43209</v>
      </c>
      <c r="B20" s="13">
        <v>2926</v>
      </c>
      <c r="C20" s="13">
        <v>777.09</v>
      </c>
      <c r="D20">
        <v>30.65</v>
      </c>
      <c r="E20">
        <v>51.12</v>
      </c>
      <c r="F20">
        <v>31.08</v>
      </c>
      <c r="G20">
        <v>13.13</v>
      </c>
      <c r="H20" s="13">
        <f t="shared" si="0"/>
        <v>125.97999999999999</v>
      </c>
      <c r="I20" s="13">
        <v>3650</v>
      </c>
      <c r="J20" s="60">
        <f t="shared" si="1"/>
        <v>0.26558099794941903</v>
      </c>
    </row>
    <row r="21" spans="1:10">
      <c r="A21" s="156">
        <v>43210</v>
      </c>
      <c r="B21" s="13">
        <v>2771</v>
      </c>
      <c r="C21" s="13">
        <v>742.5</v>
      </c>
      <c r="D21">
        <v>30.119999999999997</v>
      </c>
      <c r="E21">
        <v>51.12</v>
      </c>
      <c r="F21">
        <v>31.08</v>
      </c>
      <c r="G21">
        <v>15.71</v>
      </c>
      <c r="H21" s="13">
        <f t="shared" si="0"/>
        <v>128.03</v>
      </c>
      <c r="I21" s="13">
        <v>3576</v>
      </c>
      <c r="J21" s="60">
        <f t="shared" si="1"/>
        <v>0.26795380728978707</v>
      </c>
    </row>
    <row r="22" spans="1:10">
      <c r="A22" s="156">
        <v>43211</v>
      </c>
      <c r="B22" s="13">
        <v>2900</v>
      </c>
      <c r="C22" s="13">
        <v>748.5</v>
      </c>
      <c r="D22">
        <v>30.119999999999997</v>
      </c>
      <c r="E22">
        <v>51.12</v>
      </c>
      <c r="F22">
        <v>31.08</v>
      </c>
      <c r="G22">
        <v>15.71</v>
      </c>
      <c r="H22" s="13">
        <f t="shared" si="0"/>
        <v>128.03</v>
      </c>
      <c r="I22" s="13">
        <v>3593</v>
      </c>
      <c r="J22" s="60">
        <f t="shared" si="1"/>
        <v>0.25810344827586207</v>
      </c>
    </row>
    <row r="23" spans="1:10">
      <c r="A23" s="156">
        <v>43212</v>
      </c>
      <c r="B23" s="13">
        <v>2778</v>
      </c>
      <c r="C23" s="13">
        <v>719.7</v>
      </c>
      <c r="D23">
        <v>36.03</v>
      </c>
      <c r="E23">
        <v>51.12</v>
      </c>
      <c r="F23">
        <v>31.08</v>
      </c>
      <c r="G23">
        <v>17.149999999999999</v>
      </c>
      <c r="H23" s="13">
        <f t="shared" si="0"/>
        <v>135.38</v>
      </c>
      <c r="I23" s="13">
        <v>3442</v>
      </c>
      <c r="J23" s="60">
        <f t="shared" si="1"/>
        <v>0.25907127429805615</v>
      </c>
    </row>
    <row r="24" spans="1:10">
      <c r="A24" s="156">
        <v>43213</v>
      </c>
      <c r="B24" s="13">
        <v>2898</v>
      </c>
      <c r="C24" s="13">
        <v>755.73</v>
      </c>
      <c r="D24">
        <v>39.65</v>
      </c>
      <c r="E24">
        <v>51.12</v>
      </c>
      <c r="F24">
        <v>31.08</v>
      </c>
      <c r="G24">
        <v>9.36</v>
      </c>
      <c r="H24" s="13">
        <f t="shared" si="0"/>
        <v>131.21</v>
      </c>
      <c r="I24" s="13">
        <v>3582</v>
      </c>
      <c r="J24" s="60">
        <f t="shared" si="1"/>
        <v>0.26077639751552795</v>
      </c>
    </row>
    <row r="25" spans="1:10">
      <c r="A25" s="156">
        <v>43214</v>
      </c>
      <c r="B25" s="13">
        <v>2907</v>
      </c>
      <c r="C25" s="13">
        <v>748.3</v>
      </c>
      <c r="D25">
        <v>38.090000000000003</v>
      </c>
      <c r="E25">
        <v>51.12</v>
      </c>
      <c r="F25">
        <v>31.08</v>
      </c>
      <c r="G25">
        <v>14.31</v>
      </c>
      <c r="H25" s="13">
        <f t="shared" si="0"/>
        <v>134.6</v>
      </c>
      <c r="I25" s="13">
        <v>3617</v>
      </c>
      <c r="J25" s="60">
        <f t="shared" si="1"/>
        <v>0.25741314069487442</v>
      </c>
    </row>
    <row r="26" spans="1:10">
      <c r="A26" s="156">
        <v>43215</v>
      </c>
      <c r="B26" s="13">
        <v>2908</v>
      </c>
      <c r="C26" s="13">
        <v>746.76</v>
      </c>
      <c r="D26">
        <v>49.67</v>
      </c>
      <c r="E26">
        <v>51.12</v>
      </c>
      <c r="F26">
        <v>31.08</v>
      </c>
      <c r="G26">
        <v>2.5499999999999998</v>
      </c>
      <c r="H26" s="13">
        <f t="shared" si="0"/>
        <v>134.42000000000002</v>
      </c>
      <c r="I26" s="13">
        <v>3642</v>
      </c>
      <c r="J26" s="60">
        <f t="shared" si="1"/>
        <v>0.25679504814305365</v>
      </c>
    </row>
    <row r="27" spans="1:10">
      <c r="A27" s="156">
        <v>43216</v>
      </c>
      <c r="B27" s="13">
        <v>2906</v>
      </c>
      <c r="C27" s="13">
        <v>759.55</v>
      </c>
      <c r="D27">
        <v>37.46</v>
      </c>
      <c r="E27">
        <v>47.21</v>
      </c>
      <c r="F27">
        <v>31.08</v>
      </c>
      <c r="G27">
        <v>1.77</v>
      </c>
      <c r="H27" s="13">
        <f t="shared" si="0"/>
        <v>117.52000000000001</v>
      </c>
      <c r="I27" s="13">
        <v>3651</v>
      </c>
      <c r="J27" s="60">
        <f t="shared" si="1"/>
        <v>0.2613730213351686</v>
      </c>
    </row>
    <row r="28" spans="1:10">
      <c r="A28" s="156">
        <v>43217</v>
      </c>
      <c r="B28" s="13">
        <v>2928</v>
      </c>
      <c r="C28" s="13">
        <v>767.2</v>
      </c>
      <c r="D28">
        <v>32.909999999999997</v>
      </c>
      <c r="E28">
        <v>38.79</v>
      </c>
      <c r="F28">
        <v>31.08</v>
      </c>
      <c r="G28">
        <v>13.97</v>
      </c>
      <c r="H28" s="13">
        <f t="shared" si="0"/>
        <v>116.75</v>
      </c>
      <c r="I28" s="13">
        <v>3675</v>
      </c>
      <c r="J28" s="60">
        <f t="shared" si="1"/>
        <v>0.2620218579234973</v>
      </c>
    </row>
    <row r="29" spans="1:10">
      <c r="A29" s="156">
        <v>43218</v>
      </c>
      <c r="B29" s="13">
        <v>2941</v>
      </c>
      <c r="C29" s="13">
        <v>782.61</v>
      </c>
      <c r="D29">
        <v>32.909999999999997</v>
      </c>
      <c r="E29">
        <v>38.79</v>
      </c>
      <c r="F29">
        <v>31.08</v>
      </c>
      <c r="G29">
        <v>13.97</v>
      </c>
      <c r="H29" s="13">
        <f t="shared" si="0"/>
        <v>116.75</v>
      </c>
      <c r="I29" s="13">
        <v>3682</v>
      </c>
      <c r="J29" s="60">
        <f t="shared" si="1"/>
        <v>0.26610336620197211</v>
      </c>
    </row>
    <row r="30" spans="1:10">
      <c r="A30" s="156">
        <v>43219</v>
      </c>
      <c r="B30" s="13">
        <v>2773</v>
      </c>
      <c r="C30" s="13">
        <v>714.59</v>
      </c>
      <c r="D30">
        <v>26.22</v>
      </c>
      <c r="E30">
        <v>49.92</v>
      </c>
      <c r="F30">
        <v>31.08</v>
      </c>
      <c r="G30">
        <v>11.95</v>
      </c>
      <c r="H30" s="13">
        <f t="shared" si="0"/>
        <v>119.17</v>
      </c>
      <c r="I30" s="13">
        <v>3542</v>
      </c>
      <c r="J30" s="60">
        <f t="shared" si="1"/>
        <v>0.25769563649477101</v>
      </c>
    </row>
    <row r="31" spans="1:10">
      <c r="A31" s="156">
        <v>43220</v>
      </c>
      <c r="B31" s="13">
        <v>2686</v>
      </c>
      <c r="C31" s="13">
        <v>675.52</v>
      </c>
      <c r="D31">
        <v>47.46</v>
      </c>
      <c r="E31">
        <v>49.92</v>
      </c>
      <c r="F31">
        <v>31.08</v>
      </c>
      <c r="G31">
        <v>1.87</v>
      </c>
      <c r="H31" s="13">
        <f t="shared" si="0"/>
        <v>130.33000000000001</v>
      </c>
      <c r="I31" s="13">
        <v>3524</v>
      </c>
      <c r="J31" s="60">
        <f t="shared" si="1"/>
        <v>0.25149664929262844</v>
      </c>
    </row>
    <row r="32" spans="1:10">
      <c r="A32" s="156">
        <v>43221</v>
      </c>
      <c r="B32" s="13">
        <v>2615</v>
      </c>
      <c r="C32" s="13">
        <v>681.04</v>
      </c>
      <c r="D32">
        <v>52.48</v>
      </c>
      <c r="E32">
        <v>49.92</v>
      </c>
      <c r="F32">
        <v>28.47</v>
      </c>
      <c r="G32">
        <v>0</v>
      </c>
      <c r="H32" s="13">
        <f t="shared" si="0"/>
        <v>130.87</v>
      </c>
      <c r="I32" s="13">
        <v>3428</v>
      </c>
      <c r="J32" s="60">
        <f t="shared" si="1"/>
        <v>0.26043594646271512</v>
      </c>
    </row>
    <row r="33" spans="1:16">
      <c r="A33" s="156">
        <v>43222</v>
      </c>
      <c r="B33" s="13">
        <v>2664</v>
      </c>
      <c r="C33" s="13">
        <v>716.39</v>
      </c>
      <c r="D33">
        <v>45.190000000000005</v>
      </c>
      <c r="E33">
        <v>26.87</v>
      </c>
      <c r="F33">
        <v>26.04</v>
      </c>
      <c r="G33">
        <v>12.8</v>
      </c>
      <c r="H33" s="13">
        <f t="shared" si="0"/>
        <v>110.9</v>
      </c>
      <c r="I33" s="13">
        <v>3477</v>
      </c>
      <c r="J33" s="60">
        <f t="shared" si="1"/>
        <v>0.26891516516516517</v>
      </c>
    </row>
    <row r="34" spans="1:16">
      <c r="A34" s="156">
        <v>43223</v>
      </c>
      <c r="B34" s="13">
        <v>2545</v>
      </c>
      <c r="C34" s="13">
        <v>684.63</v>
      </c>
      <c r="D34">
        <v>45.63</v>
      </c>
      <c r="E34">
        <v>26.88</v>
      </c>
      <c r="F34">
        <v>35.64</v>
      </c>
      <c r="G34">
        <v>20.6</v>
      </c>
      <c r="H34" s="13">
        <f t="shared" si="0"/>
        <v>128.75</v>
      </c>
      <c r="I34" s="13">
        <v>3330</v>
      </c>
      <c r="J34" s="60">
        <f t="shared" si="1"/>
        <v>0.26900982318271122</v>
      </c>
    </row>
    <row r="35" spans="1:16">
      <c r="A35" s="156">
        <v>43224</v>
      </c>
      <c r="B35" s="13">
        <v>2733</v>
      </c>
      <c r="C35" s="13">
        <v>734.27</v>
      </c>
      <c r="D35">
        <v>53.11</v>
      </c>
      <c r="E35">
        <v>26.16</v>
      </c>
      <c r="F35">
        <v>41.64</v>
      </c>
      <c r="G35">
        <v>18.39</v>
      </c>
      <c r="H35" s="13">
        <f t="shared" si="0"/>
        <v>139.30000000000001</v>
      </c>
      <c r="I35" s="13">
        <v>3479</v>
      </c>
      <c r="J35" s="60">
        <f t="shared" si="1"/>
        <v>0.26866813025978775</v>
      </c>
    </row>
    <row r="36" spans="1:16">
      <c r="A36" s="156">
        <v>43225</v>
      </c>
      <c r="B36" s="13">
        <v>2845</v>
      </c>
      <c r="C36" s="13">
        <v>770.09</v>
      </c>
      <c r="D36">
        <v>49.160000000000004</v>
      </c>
      <c r="E36">
        <v>22.15</v>
      </c>
      <c r="F36">
        <v>41.64</v>
      </c>
      <c r="G36">
        <v>16.88</v>
      </c>
      <c r="H36" s="13">
        <f t="shared" si="0"/>
        <v>129.82999999999998</v>
      </c>
      <c r="I36" s="13">
        <v>3610</v>
      </c>
      <c r="J36" s="60">
        <f t="shared" si="1"/>
        <v>0.27068189806678383</v>
      </c>
    </row>
    <row r="37" spans="1:16">
      <c r="A37" s="156">
        <v>43226</v>
      </c>
      <c r="B37" s="13">
        <v>2735</v>
      </c>
      <c r="C37" s="13">
        <v>745.13</v>
      </c>
      <c r="D37">
        <v>42.99</v>
      </c>
      <c r="E37">
        <v>34.08</v>
      </c>
      <c r="F37">
        <v>37.68</v>
      </c>
      <c r="G37">
        <v>15.9</v>
      </c>
      <c r="H37" s="13">
        <f t="shared" si="0"/>
        <v>130.65</v>
      </c>
      <c r="I37" s="13">
        <v>3483</v>
      </c>
      <c r="J37" s="60">
        <f t="shared" si="1"/>
        <v>0.27244241316270568</v>
      </c>
    </row>
    <row r="38" spans="1:16">
      <c r="A38" s="156">
        <v>43227</v>
      </c>
      <c r="B38" s="13">
        <v>2836</v>
      </c>
      <c r="C38" s="13">
        <v>762.63</v>
      </c>
      <c r="D38">
        <v>48.16</v>
      </c>
      <c r="E38">
        <v>34.08</v>
      </c>
      <c r="F38">
        <v>31.08</v>
      </c>
      <c r="G38">
        <v>23.07</v>
      </c>
      <c r="H38" s="13">
        <f t="shared" si="0"/>
        <v>136.38999999999999</v>
      </c>
      <c r="I38" s="13">
        <v>3628</v>
      </c>
      <c r="J38" s="60">
        <f t="shared" si="1"/>
        <v>0.26891043723554303</v>
      </c>
    </row>
    <row r="39" spans="1:16">
      <c r="A39" s="156">
        <v>43228</v>
      </c>
      <c r="B39" s="13">
        <v>2781</v>
      </c>
      <c r="C39" s="13">
        <v>744.7</v>
      </c>
      <c r="D39">
        <v>42.89</v>
      </c>
      <c r="E39">
        <v>34.08</v>
      </c>
      <c r="F39">
        <v>31.08</v>
      </c>
      <c r="G39">
        <v>23.17</v>
      </c>
      <c r="H39" s="13">
        <f t="shared" si="0"/>
        <v>131.22</v>
      </c>
      <c r="I39" s="13">
        <v>3582</v>
      </c>
      <c r="J39" s="60">
        <f t="shared" si="1"/>
        <v>0.26778137360661636</v>
      </c>
    </row>
    <row r="40" spans="1:16">
      <c r="A40" s="156">
        <v>43229</v>
      </c>
      <c r="B40" s="13">
        <v>2799</v>
      </c>
      <c r="C40" s="13">
        <v>761.45</v>
      </c>
      <c r="D40">
        <v>38.78</v>
      </c>
      <c r="E40">
        <v>34.08</v>
      </c>
      <c r="F40">
        <v>31.08</v>
      </c>
      <c r="G40">
        <v>23.23</v>
      </c>
      <c r="H40" s="13">
        <f t="shared" si="0"/>
        <v>127.17</v>
      </c>
      <c r="I40" s="13">
        <v>3579</v>
      </c>
      <c r="J40" s="60">
        <f t="shared" si="1"/>
        <v>0.27204358699535552</v>
      </c>
    </row>
    <row r="41" spans="1:16">
      <c r="A41" s="156">
        <v>43230</v>
      </c>
      <c r="B41" s="13">
        <v>2863</v>
      </c>
      <c r="C41" s="13">
        <v>764.83900000000006</v>
      </c>
      <c r="D41">
        <v>43.56</v>
      </c>
      <c r="E41">
        <v>45.66</v>
      </c>
      <c r="F41">
        <v>31.08</v>
      </c>
      <c r="G41">
        <v>23.53</v>
      </c>
      <c r="H41" s="13">
        <f t="shared" si="0"/>
        <v>143.82999999999998</v>
      </c>
      <c r="I41" s="13">
        <v>3606</v>
      </c>
      <c r="J41" s="60">
        <f t="shared" si="1"/>
        <v>0.26714600069856798</v>
      </c>
    </row>
    <row r="42" spans="1:16">
      <c r="A42" s="156">
        <v>43231</v>
      </c>
      <c r="B42" s="13">
        <v>2909</v>
      </c>
      <c r="C42" s="13">
        <v>779.55</v>
      </c>
      <c r="D42">
        <v>37.46</v>
      </c>
      <c r="E42">
        <v>46.08</v>
      </c>
      <c r="F42">
        <v>14.11</v>
      </c>
      <c r="G42">
        <v>20.22</v>
      </c>
      <c r="H42" s="13">
        <f t="shared" si="0"/>
        <v>117.87</v>
      </c>
      <c r="I42" s="13">
        <v>3653</v>
      </c>
      <c r="J42" s="60">
        <f t="shared" si="1"/>
        <v>0.26797868683396353</v>
      </c>
    </row>
    <row r="43" spans="1:16">
      <c r="A43" s="156">
        <v>43232</v>
      </c>
      <c r="B43" s="13">
        <v>2843</v>
      </c>
      <c r="C43" s="13">
        <v>702.65</v>
      </c>
      <c r="D43">
        <v>62.1</v>
      </c>
      <c r="E43">
        <v>46.08</v>
      </c>
      <c r="F43">
        <v>11.88</v>
      </c>
      <c r="G43">
        <v>16.149999999999999</v>
      </c>
      <c r="H43" s="13">
        <f t="shared" si="0"/>
        <v>136.21</v>
      </c>
      <c r="I43" s="13">
        <v>3620</v>
      </c>
      <c r="J43" s="60">
        <f t="shared" si="1"/>
        <v>0.24715089693985226</v>
      </c>
    </row>
    <row r="44" spans="1:16">
      <c r="A44" s="156">
        <v>43233</v>
      </c>
      <c r="B44" s="13">
        <v>2682</v>
      </c>
      <c r="C44" s="13">
        <v>716.66</v>
      </c>
      <c r="D44">
        <v>49.37</v>
      </c>
      <c r="E44">
        <v>46.08</v>
      </c>
      <c r="F44">
        <v>7.18</v>
      </c>
      <c r="G44">
        <v>15.91</v>
      </c>
      <c r="H44" s="13">
        <f t="shared" si="0"/>
        <v>118.53999999999999</v>
      </c>
      <c r="I44" s="13">
        <v>3397</v>
      </c>
      <c r="J44" s="60">
        <f t="shared" si="1"/>
        <v>0.26721103653989559</v>
      </c>
      <c r="L44" s="13">
        <v>1039</v>
      </c>
      <c r="M44" s="13">
        <v>1235</v>
      </c>
      <c r="N44" s="13">
        <v>928</v>
      </c>
      <c r="O44" s="13">
        <v>381</v>
      </c>
      <c r="P44" s="13">
        <v>44</v>
      </c>
    </row>
    <row r="45" spans="1:16">
      <c r="A45" s="156">
        <v>43234</v>
      </c>
      <c r="B45" s="13">
        <v>2618</v>
      </c>
      <c r="C45" s="13">
        <v>681.68</v>
      </c>
      <c r="D45">
        <v>38.97</v>
      </c>
      <c r="E45">
        <v>53.29</v>
      </c>
      <c r="F45">
        <v>17.399999999999999</v>
      </c>
      <c r="G45">
        <v>12.83</v>
      </c>
      <c r="H45" s="13">
        <f t="shared" si="0"/>
        <v>122.49</v>
      </c>
      <c r="I45" s="13">
        <v>3370</v>
      </c>
      <c r="J45" s="60">
        <f t="shared" si="1"/>
        <v>0.26038197097020627</v>
      </c>
      <c r="L45" s="13">
        <v>1043</v>
      </c>
      <c r="M45" s="13">
        <v>1209</v>
      </c>
      <c r="N45" s="13">
        <v>890</v>
      </c>
      <c r="O45" s="13">
        <v>364</v>
      </c>
      <c r="P45" s="13">
        <v>43</v>
      </c>
    </row>
    <row r="46" spans="1:16">
      <c r="A46" s="156">
        <v>43235</v>
      </c>
      <c r="B46" s="13">
        <v>2828</v>
      </c>
      <c r="C46" s="13">
        <v>767.23</v>
      </c>
      <c r="D46">
        <v>42.53</v>
      </c>
      <c r="E46">
        <v>53.04</v>
      </c>
      <c r="F46">
        <v>13.93</v>
      </c>
      <c r="G46">
        <v>19.23</v>
      </c>
      <c r="H46" s="13">
        <f t="shared" si="0"/>
        <v>128.72999999999999</v>
      </c>
      <c r="I46" s="13">
        <v>3564</v>
      </c>
      <c r="J46" s="60">
        <f t="shared" si="1"/>
        <v>0.27129773691654879</v>
      </c>
      <c r="L46" s="13">
        <v>1008</v>
      </c>
      <c r="M46" s="13">
        <v>1222</v>
      </c>
      <c r="N46" s="13">
        <v>905</v>
      </c>
      <c r="O46" s="13">
        <v>358</v>
      </c>
      <c r="P46" s="13">
        <v>43</v>
      </c>
    </row>
    <row r="47" spans="1:16">
      <c r="A47" s="156">
        <v>43236</v>
      </c>
      <c r="B47" s="13">
        <v>2841</v>
      </c>
      <c r="C47" s="13">
        <v>765.27</v>
      </c>
      <c r="D47">
        <v>48.17</v>
      </c>
      <c r="E47">
        <v>53.04</v>
      </c>
      <c r="F47">
        <v>6.84</v>
      </c>
      <c r="G47">
        <v>22.8</v>
      </c>
      <c r="H47" s="13">
        <f t="shared" si="0"/>
        <v>130.85000000000002</v>
      </c>
      <c r="I47" s="13">
        <v>3574</v>
      </c>
      <c r="J47" s="60">
        <f t="shared" si="1"/>
        <v>0.26936642027455121</v>
      </c>
      <c r="L47" s="13">
        <v>916</v>
      </c>
      <c r="M47" s="13">
        <v>1206</v>
      </c>
      <c r="N47" s="13">
        <v>863</v>
      </c>
      <c r="O47" s="13">
        <v>352</v>
      </c>
      <c r="P47" s="13">
        <v>43</v>
      </c>
    </row>
    <row r="48" spans="1:16">
      <c r="A48" s="156">
        <v>43237</v>
      </c>
      <c r="B48" s="13">
        <v>2888</v>
      </c>
      <c r="C48" s="13">
        <v>763.3</v>
      </c>
      <c r="D48">
        <v>68.489999999999995</v>
      </c>
      <c r="E48">
        <v>44.75</v>
      </c>
      <c r="F48">
        <v>6.84</v>
      </c>
      <c r="G48">
        <v>23.08</v>
      </c>
      <c r="H48" s="13">
        <f t="shared" si="0"/>
        <v>143.16</v>
      </c>
      <c r="I48" s="13">
        <v>3663</v>
      </c>
      <c r="J48" s="60">
        <f t="shared" si="1"/>
        <v>0.2643005540166205</v>
      </c>
      <c r="L48" s="13">
        <v>923</v>
      </c>
      <c r="M48" s="13">
        <v>1214</v>
      </c>
      <c r="N48" s="13">
        <v>908</v>
      </c>
      <c r="O48" s="13">
        <v>356</v>
      </c>
      <c r="P48" s="13">
        <v>44</v>
      </c>
    </row>
    <row r="49" spans="1:16">
      <c r="A49" s="156">
        <v>43238</v>
      </c>
      <c r="B49" s="13">
        <v>2872</v>
      </c>
      <c r="C49" s="13">
        <v>749.75</v>
      </c>
      <c r="D49">
        <v>84.04</v>
      </c>
      <c r="E49">
        <v>41.04</v>
      </c>
      <c r="F49">
        <v>6.84</v>
      </c>
      <c r="G49">
        <v>23.17</v>
      </c>
      <c r="H49" s="13">
        <f t="shared" si="0"/>
        <v>155.09</v>
      </c>
      <c r="I49" s="13">
        <v>3685</v>
      </c>
      <c r="J49" s="60">
        <f t="shared" si="1"/>
        <v>0.26105501392757663</v>
      </c>
      <c r="L49" s="13">
        <v>896</v>
      </c>
      <c r="M49" s="13">
        <v>1203</v>
      </c>
      <c r="N49" s="13">
        <v>925</v>
      </c>
      <c r="O49" s="13">
        <v>369</v>
      </c>
      <c r="P49" s="13">
        <v>43</v>
      </c>
    </row>
    <row r="50" spans="1:16">
      <c r="A50" s="156">
        <v>43239</v>
      </c>
      <c r="B50" s="13">
        <v>2861</v>
      </c>
      <c r="C50" s="13">
        <v>720.66</v>
      </c>
      <c r="D50">
        <v>118.97</v>
      </c>
      <c r="E50">
        <v>38.65</v>
      </c>
      <c r="F50">
        <v>6.84</v>
      </c>
      <c r="G50">
        <v>22.98</v>
      </c>
      <c r="H50" s="13">
        <f t="shared" si="0"/>
        <v>187.44</v>
      </c>
      <c r="I50" s="13">
        <v>3680</v>
      </c>
      <c r="J50" s="60">
        <f t="shared" si="1"/>
        <v>0.25189094722125133</v>
      </c>
      <c r="L50" s="13">
        <v>897</v>
      </c>
      <c r="M50" s="13">
        <v>1215</v>
      </c>
      <c r="N50" s="13">
        <v>914</v>
      </c>
      <c r="O50" s="13">
        <v>382</v>
      </c>
      <c r="P50" s="13">
        <v>44</v>
      </c>
    </row>
    <row r="51" spans="1:16">
      <c r="A51" s="156">
        <v>43240</v>
      </c>
      <c r="B51" s="13">
        <v>2783</v>
      </c>
      <c r="C51" s="13">
        <v>701.87</v>
      </c>
      <c r="D51">
        <v>83.04</v>
      </c>
      <c r="E51">
        <v>36</v>
      </c>
      <c r="F51">
        <v>6.84</v>
      </c>
      <c r="G51">
        <v>34.29</v>
      </c>
      <c r="H51" s="13">
        <f t="shared" si="0"/>
        <v>160.17000000000002</v>
      </c>
      <c r="I51" s="13">
        <v>3591</v>
      </c>
      <c r="J51" s="60">
        <f t="shared" si="1"/>
        <v>0.25219906575637802</v>
      </c>
      <c r="L51" s="13">
        <v>941</v>
      </c>
      <c r="M51" s="13">
        <v>1226</v>
      </c>
      <c r="N51" s="13">
        <v>860</v>
      </c>
      <c r="O51" s="13">
        <v>384</v>
      </c>
      <c r="P51" s="13">
        <v>43</v>
      </c>
    </row>
    <row r="52" spans="1:16">
      <c r="A52" s="156">
        <v>43241</v>
      </c>
      <c r="B52" s="13">
        <v>2933</v>
      </c>
      <c r="C52" s="13">
        <v>763.85</v>
      </c>
      <c r="D52">
        <v>56.349999999999994</v>
      </c>
      <c r="E52">
        <v>48</v>
      </c>
      <c r="F52">
        <v>6.84</v>
      </c>
      <c r="G52">
        <v>18.670000000000002</v>
      </c>
      <c r="H52" s="13">
        <f t="shared" si="0"/>
        <v>129.86000000000001</v>
      </c>
      <c r="I52" s="13">
        <v>3754</v>
      </c>
      <c r="J52" s="60">
        <f t="shared" si="1"/>
        <v>0.26043300375042622</v>
      </c>
      <c r="L52" s="13">
        <v>959</v>
      </c>
      <c r="M52" s="13">
        <v>1205</v>
      </c>
      <c r="N52" s="13">
        <v>888</v>
      </c>
      <c r="O52" s="13">
        <v>375</v>
      </c>
      <c r="P52" s="13">
        <v>43</v>
      </c>
    </row>
    <row r="53" spans="1:16">
      <c r="A53" s="156">
        <v>43242</v>
      </c>
      <c r="B53" s="13">
        <v>3045</v>
      </c>
      <c r="C53" s="13">
        <v>786.07</v>
      </c>
      <c r="D53">
        <v>41.379999999999995</v>
      </c>
      <c r="E53">
        <v>48</v>
      </c>
      <c r="F53">
        <v>6.84</v>
      </c>
      <c r="G53">
        <v>20.77</v>
      </c>
      <c r="H53" s="13">
        <f t="shared" si="0"/>
        <v>116.99</v>
      </c>
      <c r="I53" s="13">
        <v>3825</v>
      </c>
      <c r="J53" s="60">
        <f t="shared" si="1"/>
        <v>0.25815106732348114</v>
      </c>
      <c r="L53" s="13">
        <v>945</v>
      </c>
      <c r="M53" s="13">
        <v>1185</v>
      </c>
      <c r="N53" s="13">
        <v>878</v>
      </c>
      <c r="O53" s="13">
        <v>370</v>
      </c>
      <c r="P53" s="13">
        <v>43</v>
      </c>
    </row>
    <row r="54" spans="1:16">
      <c r="A54" s="156">
        <v>43243</v>
      </c>
      <c r="B54" s="13">
        <v>3033</v>
      </c>
      <c r="C54" s="13">
        <v>753.56</v>
      </c>
      <c r="D54">
        <v>63.91</v>
      </c>
      <c r="E54">
        <v>48</v>
      </c>
      <c r="F54">
        <v>6.84</v>
      </c>
      <c r="G54">
        <v>28.34</v>
      </c>
      <c r="H54" s="13">
        <f t="shared" si="0"/>
        <v>147.09</v>
      </c>
      <c r="I54" s="13">
        <v>3830</v>
      </c>
      <c r="J54" s="60">
        <f t="shared" si="1"/>
        <v>0.24845367622815692</v>
      </c>
      <c r="L54" s="13">
        <v>923</v>
      </c>
      <c r="M54" s="13">
        <v>1179</v>
      </c>
      <c r="N54" s="13">
        <v>848</v>
      </c>
      <c r="O54" s="13">
        <v>363</v>
      </c>
      <c r="P54" s="13">
        <v>43</v>
      </c>
    </row>
    <row r="55" spans="1:16">
      <c r="A55" s="156">
        <v>43244</v>
      </c>
      <c r="B55" s="13">
        <v>3006</v>
      </c>
      <c r="C55" s="13">
        <v>733.3</v>
      </c>
      <c r="D55">
        <v>57.68</v>
      </c>
      <c r="E55">
        <v>48</v>
      </c>
      <c r="F55">
        <v>6.84</v>
      </c>
      <c r="G55">
        <v>48.26</v>
      </c>
      <c r="H55" s="13">
        <f t="shared" si="0"/>
        <v>160.78</v>
      </c>
      <c r="I55" s="13">
        <v>3832</v>
      </c>
      <c r="J55" s="60">
        <f t="shared" si="1"/>
        <v>0.24394544244843644</v>
      </c>
      <c r="L55" s="13">
        <v>977</v>
      </c>
      <c r="M55" s="13">
        <v>1218</v>
      </c>
      <c r="N55" s="13">
        <v>893</v>
      </c>
      <c r="O55" s="13">
        <v>383</v>
      </c>
      <c r="P55" s="13">
        <v>44</v>
      </c>
    </row>
    <row r="56" spans="1:16">
      <c r="A56" s="156">
        <v>43245</v>
      </c>
      <c r="B56" s="13">
        <v>2843</v>
      </c>
      <c r="C56" s="13">
        <v>750.35</v>
      </c>
      <c r="D56">
        <v>32.26</v>
      </c>
      <c r="E56">
        <v>48</v>
      </c>
      <c r="F56">
        <v>6.84</v>
      </c>
      <c r="G56">
        <v>55.16</v>
      </c>
      <c r="H56" s="13">
        <f t="shared" si="0"/>
        <v>142.26</v>
      </c>
      <c r="I56" s="13">
        <v>3620</v>
      </c>
      <c r="J56" s="60">
        <f t="shared" si="1"/>
        <v>0.26392894829405561</v>
      </c>
      <c r="L56" s="13">
        <v>1004</v>
      </c>
      <c r="M56" s="13">
        <v>1238</v>
      </c>
      <c r="N56" s="13">
        <v>901</v>
      </c>
      <c r="O56" s="13">
        <v>387</v>
      </c>
      <c r="P56" s="13">
        <v>44</v>
      </c>
    </row>
    <row r="57" spans="1:16">
      <c r="A57" s="156">
        <v>43246</v>
      </c>
      <c r="B57" s="13">
        <v>2956</v>
      </c>
      <c r="C57" s="13">
        <v>740.48</v>
      </c>
      <c r="D57">
        <v>48.010000000000005</v>
      </c>
      <c r="E57">
        <v>48</v>
      </c>
      <c r="F57">
        <v>6.84</v>
      </c>
      <c r="G57">
        <v>53.8</v>
      </c>
      <c r="H57" s="13">
        <f t="shared" si="0"/>
        <v>156.65</v>
      </c>
      <c r="I57" s="13">
        <v>3783</v>
      </c>
      <c r="J57" s="60">
        <f t="shared" si="1"/>
        <v>0.25050067658998648</v>
      </c>
      <c r="L57" s="13">
        <v>1009</v>
      </c>
      <c r="M57" s="13">
        <v>1238</v>
      </c>
      <c r="N57" s="13">
        <v>899</v>
      </c>
      <c r="O57" s="13">
        <v>386</v>
      </c>
      <c r="P57" s="13">
        <v>44</v>
      </c>
    </row>
    <row r="58" spans="1:16">
      <c r="A58" s="156">
        <v>43247</v>
      </c>
      <c r="B58" s="13">
        <v>2906</v>
      </c>
      <c r="C58" s="13">
        <v>731.61</v>
      </c>
      <c r="D58">
        <v>52.89</v>
      </c>
      <c r="E58">
        <v>48</v>
      </c>
      <c r="F58">
        <v>6.84</v>
      </c>
      <c r="G58">
        <v>57.92</v>
      </c>
      <c r="H58" s="13">
        <f t="shared" si="0"/>
        <v>165.65</v>
      </c>
      <c r="I58" s="13">
        <v>3730</v>
      </c>
      <c r="J58" s="60">
        <f t="shared" si="1"/>
        <v>0.25175843083275984</v>
      </c>
      <c r="L58" s="13">
        <v>1010</v>
      </c>
      <c r="M58" s="13">
        <v>1167</v>
      </c>
      <c r="N58" s="13">
        <v>830</v>
      </c>
      <c r="O58" s="13">
        <v>384</v>
      </c>
      <c r="P58" s="13">
        <v>43</v>
      </c>
    </row>
    <row r="59" spans="1:16">
      <c r="A59" s="156">
        <v>43248</v>
      </c>
      <c r="B59" s="13">
        <v>2980</v>
      </c>
      <c r="C59" s="13">
        <v>777</v>
      </c>
      <c r="D59">
        <v>31.549999999999997</v>
      </c>
      <c r="E59">
        <v>48</v>
      </c>
      <c r="F59">
        <v>6.84</v>
      </c>
      <c r="G59">
        <v>42.81</v>
      </c>
      <c r="H59" s="13">
        <f t="shared" si="0"/>
        <v>129.19999999999999</v>
      </c>
      <c r="I59" s="13">
        <v>3829</v>
      </c>
      <c r="J59" s="60">
        <f t="shared" si="1"/>
        <v>0.26073825503355702</v>
      </c>
      <c r="L59" s="13">
        <v>1017</v>
      </c>
      <c r="M59" s="13">
        <v>1188</v>
      </c>
      <c r="N59" s="13">
        <v>839</v>
      </c>
      <c r="O59" s="13">
        <v>375</v>
      </c>
      <c r="P59" s="13">
        <v>42</v>
      </c>
    </row>
    <row r="60" spans="1:16">
      <c r="A60" s="156">
        <v>43249</v>
      </c>
      <c r="B60" s="13">
        <v>2874</v>
      </c>
      <c r="C60" s="13">
        <v>731.52</v>
      </c>
      <c r="D60">
        <v>53.22</v>
      </c>
      <c r="E60">
        <v>48</v>
      </c>
      <c r="F60">
        <v>6.84</v>
      </c>
      <c r="G60">
        <v>29.7</v>
      </c>
      <c r="H60" s="13">
        <f t="shared" si="0"/>
        <v>137.76</v>
      </c>
      <c r="I60" s="13">
        <v>3843</v>
      </c>
      <c r="J60" s="60">
        <f t="shared" si="1"/>
        <v>0.2545302713987474</v>
      </c>
      <c r="L60" s="13">
        <v>1013</v>
      </c>
      <c r="M60" s="13">
        <v>1238</v>
      </c>
      <c r="N60" s="13">
        <v>866</v>
      </c>
      <c r="O60" s="13">
        <v>387</v>
      </c>
      <c r="P60" s="13">
        <v>44</v>
      </c>
    </row>
    <row r="61" spans="1:16">
      <c r="A61" s="156">
        <v>43250</v>
      </c>
      <c r="B61" s="13">
        <v>2928</v>
      </c>
      <c r="C61" s="13">
        <v>756.08</v>
      </c>
      <c r="D61">
        <v>47.14</v>
      </c>
      <c r="E61">
        <v>48</v>
      </c>
      <c r="F61">
        <v>6.84</v>
      </c>
      <c r="G61">
        <v>26.49</v>
      </c>
      <c r="H61" s="13">
        <f t="shared" si="0"/>
        <v>128.47</v>
      </c>
      <c r="I61" s="13">
        <v>3844</v>
      </c>
      <c r="J61" s="60">
        <f t="shared" si="1"/>
        <v>0.25822404371584701</v>
      </c>
      <c r="L61" s="13">
        <v>995</v>
      </c>
      <c r="M61" s="13">
        <v>1239</v>
      </c>
      <c r="N61" s="13">
        <v>860</v>
      </c>
      <c r="O61" s="13">
        <v>375</v>
      </c>
      <c r="P61" s="13">
        <v>42</v>
      </c>
    </row>
    <row r="62" spans="1:16">
      <c r="A62" s="156">
        <v>43251</v>
      </c>
      <c r="B62" s="13">
        <v>2966</v>
      </c>
      <c r="C62" s="13">
        <v>762.96</v>
      </c>
      <c r="D62">
        <v>48.870000000000005</v>
      </c>
      <c r="E62">
        <v>48</v>
      </c>
      <c r="F62">
        <v>6.84</v>
      </c>
      <c r="G62">
        <v>37.75</v>
      </c>
      <c r="H62" s="13">
        <f t="shared" si="0"/>
        <v>141.46</v>
      </c>
      <c r="I62" s="13">
        <v>3862</v>
      </c>
      <c r="J62" s="60">
        <f t="shared" si="1"/>
        <v>0.25723533378287256</v>
      </c>
      <c r="L62" s="13">
        <v>1009</v>
      </c>
      <c r="M62" s="13">
        <v>1263</v>
      </c>
      <c r="N62" s="13">
        <v>925</v>
      </c>
      <c r="O62" s="13">
        <v>396</v>
      </c>
      <c r="P62" s="13">
        <v>43</v>
      </c>
    </row>
    <row r="63" spans="1:16">
      <c r="A63" s="156">
        <v>43252</v>
      </c>
      <c r="B63" s="13">
        <v>2853</v>
      </c>
      <c r="C63" s="13">
        <v>710.56</v>
      </c>
      <c r="D63">
        <v>53.68</v>
      </c>
      <c r="E63">
        <v>48</v>
      </c>
      <c r="F63">
        <v>6.84</v>
      </c>
      <c r="G63">
        <v>36.69</v>
      </c>
      <c r="H63" s="13">
        <f t="shared" si="0"/>
        <v>145.21</v>
      </c>
      <c r="I63" s="13">
        <v>3727</v>
      </c>
      <c r="J63" s="60">
        <f t="shared" si="1"/>
        <v>0.24905713284262179</v>
      </c>
      <c r="L63" s="13">
        <v>1030</v>
      </c>
      <c r="M63" s="13">
        <v>1276</v>
      </c>
      <c r="N63" s="13">
        <v>959</v>
      </c>
      <c r="O63" s="13">
        <v>396</v>
      </c>
      <c r="P63" s="13">
        <v>44</v>
      </c>
    </row>
    <row r="64" spans="1:16">
      <c r="A64" s="156">
        <v>43253</v>
      </c>
      <c r="B64" s="13">
        <v>2634</v>
      </c>
      <c r="C64" s="13">
        <v>679.72</v>
      </c>
      <c r="D64">
        <v>64.460000000000008</v>
      </c>
      <c r="E64">
        <v>48</v>
      </c>
      <c r="F64">
        <v>17.420000000000002</v>
      </c>
      <c r="G64">
        <v>25.88</v>
      </c>
      <c r="H64" s="13">
        <f t="shared" si="0"/>
        <v>155.76</v>
      </c>
      <c r="I64" s="13">
        <v>3515</v>
      </c>
      <c r="J64" s="60">
        <f t="shared" si="1"/>
        <v>0.25805618830675781</v>
      </c>
    </row>
    <row r="65" spans="1:16">
      <c r="A65" s="156">
        <v>43254</v>
      </c>
      <c r="B65" s="13">
        <v>2557</v>
      </c>
      <c r="C65" s="13">
        <v>636.79</v>
      </c>
      <c r="D65">
        <v>68.820000000000007</v>
      </c>
      <c r="E65">
        <v>48</v>
      </c>
      <c r="F65">
        <v>14.43</v>
      </c>
      <c r="G65">
        <v>21.52</v>
      </c>
      <c r="H65" s="13">
        <f t="shared" si="0"/>
        <v>152.77000000000001</v>
      </c>
      <c r="I65" s="13">
        <v>3500</v>
      </c>
      <c r="J65" s="60">
        <f t="shared" si="1"/>
        <v>0.24903793508017205</v>
      </c>
      <c r="L65">
        <f t="shared" ref="L65:P65" si="2">SUM(L50:L56)</f>
        <v>6646</v>
      </c>
      <c r="M65">
        <f t="shared" si="2"/>
        <v>8466</v>
      </c>
      <c r="N65">
        <f t="shared" si="2"/>
        <v>6182</v>
      </c>
      <c r="O65">
        <f t="shared" si="2"/>
        <v>2644</v>
      </c>
      <c r="P65">
        <f t="shared" si="2"/>
        <v>304</v>
      </c>
    </row>
    <row r="66" spans="1:16">
      <c r="A66" s="156">
        <v>43255</v>
      </c>
      <c r="B66" s="13">
        <v>2769</v>
      </c>
      <c r="C66" s="13">
        <v>732.6</v>
      </c>
      <c r="D66">
        <v>48.4</v>
      </c>
      <c r="E66">
        <v>48</v>
      </c>
      <c r="F66">
        <v>6.84</v>
      </c>
      <c r="G66">
        <v>24.36</v>
      </c>
      <c r="H66" s="13">
        <f t="shared" si="0"/>
        <v>127.6</v>
      </c>
      <c r="I66" s="13">
        <v>3738</v>
      </c>
      <c r="J66" s="60">
        <f t="shared" si="1"/>
        <v>0.26457204767063924</v>
      </c>
      <c r="L66">
        <f t="shared" ref="L66:P66" si="3">SUM(L57:L63)</f>
        <v>7083</v>
      </c>
      <c r="M66">
        <f t="shared" si="3"/>
        <v>8609</v>
      </c>
      <c r="N66">
        <f t="shared" si="3"/>
        <v>6178</v>
      </c>
      <c r="O66">
        <f t="shared" si="3"/>
        <v>2699</v>
      </c>
      <c r="P66">
        <f t="shared" si="3"/>
        <v>302</v>
      </c>
    </row>
    <row r="67" spans="1:16">
      <c r="A67" s="156">
        <v>43256</v>
      </c>
      <c r="B67" s="13">
        <v>2797</v>
      </c>
      <c r="C67" s="13">
        <v>758.98</v>
      </c>
      <c r="D67">
        <v>52.6</v>
      </c>
      <c r="E67">
        <v>48</v>
      </c>
      <c r="F67">
        <v>6.84</v>
      </c>
      <c r="G67">
        <v>24.09</v>
      </c>
      <c r="H67" s="13">
        <f t="shared" si="0"/>
        <v>131.53</v>
      </c>
      <c r="I67" s="13">
        <v>3784</v>
      </c>
      <c r="J67" s="60">
        <f t="shared" si="1"/>
        <v>0.27135502323918487</v>
      </c>
    </row>
    <row r="68" spans="1:16">
      <c r="A68" s="156">
        <v>43257</v>
      </c>
      <c r="B68" s="13">
        <v>2685</v>
      </c>
      <c r="C68" s="13">
        <v>715.79</v>
      </c>
      <c r="D68">
        <v>58.83</v>
      </c>
      <c r="E68">
        <v>48</v>
      </c>
      <c r="F68">
        <v>6.84</v>
      </c>
      <c r="G68">
        <v>25.18</v>
      </c>
      <c r="H68" s="13">
        <f t="shared" si="0"/>
        <v>138.85</v>
      </c>
      <c r="I68" s="13">
        <v>3680</v>
      </c>
      <c r="J68" s="60">
        <f t="shared" si="1"/>
        <v>0.26658845437616385</v>
      </c>
      <c r="L68" s="60">
        <f t="shared" ref="L68:P68" si="4">(L66/L65) -1</f>
        <v>6.5753836894372641E-2</v>
      </c>
      <c r="M68" s="60">
        <f t="shared" si="4"/>
        <v>1.6891093786912448E-2</v>
      </c>
      <c r="N68" s="60">
        <f t="shared" si="4"/>
        <v>-6.470397929472238E-4</v>
      </c>
      <c r="O68" s="60">
        <f t="shared" si="4"/>
        <v>2.0801815431164883E-2</v>
      </c>
      <c r="P68" s="60">
        <f t="shared" si="4"/>
        <v>-6.5789473684210176E-3</v>
      </c>
    </row>
    <row r="69" spans="1:16">
      <c r="A69" s="156">
        <v>43258</v>
      </c>
      <c r="B69" s="13">
        <v>2684</v>
      </c>
      <c r="C69" s="13">
        <v>701.56</v>
      </c>
      <c r="D69">
        <v>62.28</v>
      </c>
      <c r="E69">
        <v>48</v>
      </c>
      <c r="F69">
        <v>16.03</v>
      </c>
      <c r="G69">
        <v>24.49</v>
      </c>
      <c r="H69" s="13">
        <f t="shared" si="0"/>
        <v>150.80000000000001</v>
      </c>
      <c r="I69" s="13">
        <v>3715</v>
      </c>
      <c r="J69" s="60">
        <f t="shared" si="1"/>
        <v>0.26138599105812216</v>
      </c>
    </row>
    <row r="70" spans="1:16">
      <c r="A70" s="156">
        <v>43259</v>
      </c>
      <c r="B70" s="13">
        <v>2695</v>
      </c>
      <c r="C70" s="13">
        <v>683.63</v>
      </c>
      <c r="D70">
        <v>69.679999999999993</v>
      </c>
      <c r="E70">
        <v>48</v>
      </c>
      <c r="F70">
        <v>26.04</v>
      </c>
      <c r="G70">
        <v>24.72</v>
      </c>
      <c r="H70" s="13">
        <f t="shared" si="0"/>
        <v>168.44</v>
      </c>
      <c r="I70" s="13">
        <v>3700</v>
      </c>
      <c r="J70" s="60">
        <f t="shared" si="1"/>
        <v>0.25366604823747679</v>
      </c>
    </row>
    <row r="71" spans="1:16">
      <c r="A71" s="156">
        <v>43260</v>
      </c>
      <c r="B71" s="13">
        <v>2455</v>
      </c>
      <c r="C71" s="13">
        <v>633.80999999999995</v>
      </c>
      <c r="D71">
        <v>46.91</v>
      </c>
      <c r="E71">
        <v>60</v>
      </c>
      <c r="F71">
        <v>26.04</v>
      </c>
      <c r="G71">
        <v>14.9</v>
      </c>
      <c r="H71" s="13">
        <f t="shared" si="0"/>
        <v>147.85</v>
      </c>
      <c r="I71" s="13">
        <v>3500</v>
      </c>
      <c r="J71" s="60">
        <f t="shared" si="1"/>
        <v>0.25817107942973522</v>
      </c>
    </row>
    <row r="72" spans="1:16">
      <c r="A72" s="156">
        <v>43261</v>
      </c>
      <c r="B72" s="13">
        <v>2290</v>
      </c>
      <c r="C72" s="13">
        <v>611.14</v>
      </c>
      <c r="D72">
        <v>53.480000000000004</v>
      </c>
      <c r="E72">
        <v>60</v>
      </c>
      <c r="F72">
        <v>35.43</v>
      </c>
      <c r="G72">
        <v>12.08</v>
      </c>
      <c r="H72" s="13">
        <f t="shared" si="0"/>
        <v>160.99</v>
      </c>
      <c r="I72" s="13">
        <v>3366</v>
      </c>
      <c r="J72" s="60">
        <f t="shared" si="1"/>
        <v>0.26687336244541482</v>
      </c>
    </row>
    <row r="73" spans="1:16">
      <c r="A73" s="156">
        <v>43262</v>
      </c>
      <c r="B73" s="13">
        <v>2404</v>
      </c>
      <c r="C73" s="13">
        <v>658.39</v>
      </c>
      <c r="D73">
        <v>45.35</v>
      </c>
      <c r="E73">
        <v>60</v>
      </c>
      <c r="F73">
        <v>45.24</v>
      </c>
      <c r="G73">
        <v>5.45</v>
      </c>
      <c r="H73" s="13">
        <f t="shared" si="0"/>
        <v>156.04</v>
      </c>
      <c r="I73" s="13">
        <v>3582</v>
      </c>
      <c r="J73" s="60">
        <f t="shared" si="1"/>
        <v>0.27387271214642261</v>
      </c>
    </row>
    <row r="74" spans="1:16">
      <c r="A74" s="156">
        <v>43263</v>
      </c>
      <c r="B74" s="13">
        <v>2418</v>
      </c>
      <c r="C74" s="13">
        <v>653.65</v>
      </c>
      <c r="D74">
        <v>32.44</v>
      </c>
      <c r="E74">
        <v>60</v>
      </c>
      <c r="F74">
        <v>45.24</v>
      </c>
      <c r="G74">
        <v>0</v>
      </c>
      <c r="H74" s="13">
        <f t="shared" si="0"/>
        <v>137.68</v>
      </c>
      <c r="I74" s="13">
        <v>3634</v>
      </c>
      <c r="J74" s="60">
        <f t="shared" si="1"/>
        <v>0.2703267162944582</v>
      </c>
    </row>
    <row r="75" spans="1:16">
      <c r="A75" s="156">
        <v>43264</v>
      </c>
      <c r="B75" s="13">
        <v>2439</v>
      </c>
      <c r="C75" s="13">
        <v>677.7</v>
      </c>
      <c r="D75">
        <v>33.61</v>
      </c>
      <c r="E75">
        <v>60</v>
      </c>
      <c r="F75">
        <v>48.17</v>
      </c>
      <c r="G75">
        <v>0</v>
      </c>
      <c r="H75" s="13">
        <f t="shared" si="0"/>
        <v>141.78</v>
      </c>
      <c r="I75" s="13">
        <v>3677</v>
      </c>
      <c r="J75" s="60">
        <f t="shared" si="1"/>
        <v>0.27785977859778599</v>
      </c>
    </row>
    <row r="76" spans="1:16">
      <c r="A76" s="156">
        <v>43265</v>
      </c>
      <c r="B76" s="13">
        <v>2556</v>
      </c>
      <c r="C76" s="13">
        <v>715.85</v>
      </c>
      <c r="D76">
        <v>40.760000000000005</v>
      </c>
      <c r="E76">
        <v>60</v>
      </c>
      <c r="F76">
        <v>51.24</v>
      </c>
      <c r="G76">
        <v>4.08</v>
      </c>
      <c r="H76" s="13">
        <f t="shared" si="0"/>
        <v>156.07999999999998</v>
      </c>
      <c r="I76" s="13">
        <v>3734</v>
      </c>
      <c r="J76" s="60">
        <f t="shared" si="1"/>
        <v>0.28006651017214396</v>
      </c>
    </row>
    <row r="77" spans="1:16">
      <c r="A77" s="156">
        <v>43266</v>
      </c>
      <c r="B77" s="13">
        <v>2628</v>
      </c>
      <c r="C77" s="13">
        <v>739.39</v>
      </c>
      <c r="D77">
        <v>23.91</v>
      </c>
      <c r="E77">
        <v>60</v>
      </c>
      <c r="F77">
        <v>45.24</v>
      </c>
      <c r="G77">
        <v>17.579999999999998</v>
      </c>
      <c r="H77" s="13">
        <f t="shared" si="0"/>
        <v>146.72999999999999</v>
      </c>
      <c r="I77" s="13">
        <v>3799</v>
      </c>
      <c r="J77" s="60">
        <f t="shared" si="1"/>
        <v>0.28135083713850839</v>
      </c>
    </row>
    <row r="78" spans="1:16">
      <c r="A78" s="156">
        <v>43267</v>
      </c>
      <c r="B78" s="13">
        <v>2591</v>
      </c>
      <c r="C78" s="13">
        <v>720.54</v>
      </c>
      <c r="D78">
        <v>11.5</v>
      </c>
      <c r="E78">
        <v>73.23</v>
      </c>
      <c r="F78">
        <v>45.24</v>
      </c>
      <c r="G78">
        <v>15.76</v>
      </c>
      <c r="H78" s="13">
        <f t="shared" si="0"/>
        <v>145.73000000000002</v>
      </c>
      <c r="I78" s="13">
        <v>3744</v>
      </c>
      <c r="J78" s="60">
        <f t="shared" si="1"/>
        <v>0.27809340023157081</v>
      </c>
    </row>
    <row r="79" spans="1:16">
      <c r="A79" s="156">
        <v>43268</v>
      </c>
      <c r="B79" s="13">
        <v>2391</v>
      </c>
      <c r="C79" s="13">
        <v>664.53</v>
      </c>
      <c r="D79">
        <v>7.6999999999999993</v>
      </c>
      <c r="E79">
        <v>75.84</v>
      </c>
      <c r="F79">
        <v>45.24</v>
      </c>
      <c r="G79">
        <v>10.07</v>
      </c>
      <c r="H79" s="13">
        <f t="shared" si="0"/>
        <v>138.85</v>
      </c>
      <c r="I79" s="13">
        <v>3495</v>
      </c>
      <c r="J79" s="60">
        <f t="shared" si="1"/>
        <v>0.27792973651191971</v>
      </c>
    </row>
    <row r="80" spans="1:16">
      <c r="A80" s="156">
        <v>43269</v>
      </c>
      <c r="B80" s="13">
        <v>2621</v>
      </c>
      <c r="C80" s="13">
        <v>729.17</v>
      </c>
      <c r="D80">
        <v>19.310000000000002</v>
      </c>
      <c r="E80">
        <v>87.72</v>
      </c>
      <c r="F80">
        <v>45.24</v>
      </c>
      <c r="G80">
        <v>8.86</v>
      </c>
      <c r="H80" s="13">
        <f t="shared" si="0"/>
        <v>161.13</v>
      </c>
      <c r="I80" s="13">
        <v>3654</v>
      </c>
      <c r="J80" s="60">
        <f t="shared" si="1"/>
        <v>0.27820297596337273</v>
      </c>
    </row>
    <row r="81" spans="1:10">
      <c r="A81" s="156">
        <v>43270</v>
      </c>
      <c r="B81" s="13">
        <v>2748</v>
      </c>
      <c r="C81" s="13">
        <v>737.94</v>
      </c>
      <c r="D81">
        <v>17.2</v>
      </c>
      <c r="E81">
        <v>99.84</v>
      </c>
      <c r="F81">
        <v>31.57</v>
      </c>
      <c r="G81">
        <v>22.16</v>
      </c>
      <c r="H81" s="13">
        <f t="shared" si="0"/>
        <v>170.76999999999998</v>
      </c>
      <c r="I81" s="13">
        <v>3757</v>
      </c>
      <c r="J81" s="60">
        <f t="shared" si="1"/>
        <v>0.26853711790393014</v>
      </c>
    </row>
    <row r="82" spans="1:10">
      <c r="A82" s="156">
        <v>43271</v>
      </c>
      <c r="B82" s="13">
        <v>2840</v>
      </c>
      <c r="C82" s="13">
        <v>732.63</v>
      </c>
      <c r="D82">
        <v>40.33</v>
      </c>
      <c r="E82">
        <v>116.44</v>
      </c>
      <c r="F82">
        <v>9.44</v>
      </c>
      <c r="G82">
        <v>18.23</v>
      </c>
      <c r="H82" s="13">
        <f t="shared" si="0"/>
        <v>184.44</v>
      </c>
      <c r="I82" s="13">
        <v>3857</v>
      </c>
      <c r="J82" s="60">
        <f t="shared" si="1"/>
        <v>0.25796830985915492</v>
      </c>
    </row>
    <row r="83" spans="1:10">
      <c r="A83" s="156">
        <v>43272</v>
      </c>
      <c r="B83" s="13">
        <v>2876</v>
      </c>
      <c r="C83" s="13">
        <v>719.61</v>
      </c>
      <c r="D83">
        <v>45.67</v>
      </c>
      <c r="E83">
        <v>131.04</v>
      </c>
      <c r="F83">
        <v>6.84</v>
      </c>
      <c r="G83">
        <v>12.6</v>
      </c>
      <c r="H83" s="13">
        <f t="shared" si="0"/>
        <v>196.14999999999998</v>
      </c>
      <c r="I83" s="13">
        <v>3862</v>
      </c>
      <c r="J83" s="60">
        <f t="shared" si="1"/>
        <v>0.25021210013908207</v>
      </c>
    </row>
    <row r="84" spans="1:10">
      <c r="A84" s="156">
        <v>43273</v>
      </c>
      <c r="B84" s="13">
        <v>2900</v>
      </c>
      <c r="C84" s="13">
        <v>731.5</v>
      </c>
      <c r="D84">
        <v>43.84</v>
      </c>
      <c r="E84">
        <v>112.06</v>
      </c>
      <c r="F84">
        <v>6.84</v>
      </c>
      <c r="G84">
        <v>13.18</v>
      </c>
      <c r="H84" s="13">
        <f t="shared" si="0"/>
        <v>175.92000000000002</v>
      </c>
      <c r="I84" s="13">
        <v>3884</v>
      </c>
      <c r="J84" s="60">
        <f t="shared" si="1"/>
        <v>0.25224137931034485</v>
      </c>
    </row>
    <row r="85" spans="1:10">
      <c r="A85" s="156">
        <v>43274</v>
      </c>
      <c r="B85" s="13">
        <v>2855</v>
      </c>
      <c r="C85" s="13">
        <v>733.79</v>
      </c>
      <c r="D85">
        <v>34.590000000000003</v>
      </c>
      <c r="E85">
        <v>100.2</v>
      </c>
      <c r="F85">
        <v>6.84</v>
      </c>
      <c r="G85">
        <v>11.07</v>
      </c>
      <c r="H85" s="13">
        <f t="shared" si="0"/>
        <v>152.69999999999999</v>
      </c>
      <c r="I85" s="13">
        <v>3821</v>
      </c>
      <c r="J85" s="60">
        <f t="shared" si="1"/>
        <v>0.25701926444833623</v>
      </c>
    </row>
    <row r="86" spans="1:10">
      <c r="A86" s="156">
        <v>43275</v>
      </c>
      <c r="B86" s="13">
        <v>2663</v>
      </c>
      <c r="C86" s="13">
        <v>686.04</v>
      </c>
      <c r="D86">
        <v>32.380000000000003</v>
      </c>
      <c r="E86">
        <v>99.84</v>
      </c>
      <c r="F86">
        <v>6.84</v>
      </c>
      <c r="G86">
        <v>9.4700000000000006</v>
      </c>
      <c r="H86" s="13">
        <f t="shared" si="0"/>
        <v>148.53</v>
      </c>
      <c r="I86" s="13">
        <v>3671</v>
      </c>
      <c r="J86" s="60">
        <f t="shared" si="1"/>
        <v>0.25761922643634999</v>
      </c>
    </row>
    <row r="87" spans="1:10">
      <c r="A87" s="156">
        <v>43276</v>
      </c>
      <c r="B87" s="13">
        <v>2712</v>
      </c>
      <c r="C87" s="13">
        <v>709</v>
      </c>
      <c r="D87">
        <v>30.34</v>
      </c>
      <c r="E87">
        <v>99.31</v>
      </c>
      <c r="F87">
        <v>9.24</v>
      </c>
      <c r="G87">
        <v>4.67</v>
      </c>
      <c r="H87" s="13">
        <f t="shared" si="0"/>
        <v>143.56</v>
      </c>
      <c r="I87" s="13">
        <v>3771</v>
      </c>
      <c r="J87" s="60">
        <f t="shared" si="1"/>
        <v>0.2614306784660767</v>
      </c>
    </row>
    <row r="88" spans="1:10">
      <c r="A88" s="156">
        <v>43277</v>
      </c>
      <c r="B88" s="13">
        <v>2594</v>
      </c>
      <c r="C88" s="13">
        <v>672.68</v>
      </c>
      <c r="D88">
        <v>27.54</v>
      </c>
      <c r="E88">
        <v>89.28</v>
      </c>
      <c r="F88">
        <v>26.04</v>
      </c>
      <c r="G88">
        <v>3.53</v>
      </c>
      <c r="H88" s="13">
        <f t="shared" si="0"/>
        <v>146.38999999999999</v>
      </c>
      <c r="I88" s="13">
        <v>3714</v>
      </c>
      <c r="J88" s="60">
        <f t="shared" si="1"/>
        <v>0.2593215111796453</v>
      </c>
    </row>
    <row r="89" spans="1:10">
      <c r="A89" s="156">
        <v>43278</v>
      </c>
      <c r="B89" s="13">
        <v>2535</v>
      </c>
      <c r="C89" s="13">
        <v>667.26</v>
      </c>
      <c r="D89">
        <v>35.36</v>
      </c>
      <c r="E89">
        <v>89.28</v>
      </c>
      <c r="F89">
        <v>26.04</v>
      </c>
      <c r="G89">
        <v>5.04</v>
      </c>
      <c r="H89" s="13">
        <f t="shared" si="0"/>
        <v>155.72</v>
      </c>
      <c r="I89" s="13">
        <v>3584</v>
      </c>
      <c r="J89" s="60">
        <f t="shared" si="1"/>
        <v>0.2632189349112426</v>
      </c>
    </row>
    <row r="90" spans="1:10">
      <c r="A90" s="156">
        <v>43279</v>
      </c>
      <c r="B90" s="13">
        <v>2400</v>
      </c>
      <c r="C90" s="13">
        <v>634.84</v>
      </c>
      <c r="D90">
        <v>42.81</v>
      </c>
      <c r="E90">
        <v>84.78</v>
      </c>
      <c r="F90">
        <v>29.65</v>
      </c>
      <c r="G90">
        <v>8.91</v>
      </c>
      <c r="H90" s="13">
        <f t="shared" si="0"/>
        <v>166.15</v>
      </c>
      <c r="I90" s="13">
        <v>3399</v>
      </c>
      <c r="J90" s="60">
        <f t="shared" si="1"/>
        <v>0.26451666666666668</v>
      </c>
    </row>
    <row r="91" spans="1:10">
      <c r="A91" s="156">
        <v>43280</v>
      </c>
      <c r="B91" s="13">
        <v>2492</v>
      </c>
      <c r="C91" s="13">
        <v>684.44</v>
      </c>
      <c r="D91">
        <v>45.89</v>
      </c>
      <c r="E91">
        <v>77.28</v>
      </c>
      <c r="F91">
        <v>26.04</v>
      </c>
      <c r="G91">
        <v>11.87</v>
      </c>
      <c r="H91" s="13">
        <f t="shared" si="0"/>
        <v>161.07999999999998</v>
      </c>
      <c r="I91" s="13">
        <v>3449</v>
      </c>
      <c r="J91" s="60">
        <f t="shared" si="1"/>
        <v>0.27465489566613166</v>
      </c>
    </row>
    <row r="92" spans="1:10">
      <c r="A92" s="156">
        <v>43281</v>
      </c>
      <c r="B92" s="13">
        <v>2594</v>
      </c>
      <c r="C92" s="13">
        <v>725.26</v>
      </c>
      <c r="D92">
        <v>22.13</v>
      </c>
      <c r="E92">
        <v>77.28</v>
      </c>
      <c r="F92">
        <v>26.04</v>
      </c>
      <c r="G92">
        <v>16.04</v>
      </c>
      <c r="H92" s="13">
        <f t="shared" si="0"/>
        <v>141.49</v>
      </c>
      <c r="I92" s="13">
        <v>3540</v>
      </c>
      <c r="J92" s="60">
        <f t="shared" si="1"/>
        <v>0.27959136468774093</v>
      </c>
    </row>
    <row r="93" spans="1:10">
      <c r="A93" s="156">
        <v>43282</v>
      </c>
      <c r="B93" s="13">
        <v>2520</v>
      </c>
      <c r="C93" s="13">
        <v>714.43</v>
      </c>
      <c r="D93">
        <v>22.06</v>
      </c>
      <c r="E93">
        <v>79.92</v>
      </c>
      <c r="F93">
        <v>26.04</v>
      </c>
      <c r="G93">
        <v>10</v>
      </c>
      <c r="H93" s="13">
        <f t="shared" si="0"/>
        <v>138.02000000000001</v>
      </c>
      <c r="I93" s="13">
        <v>3467</v>
      </c>
      <c r="J93" s="60">
        <f t="shared" si="1"/>
        <v>0.28350396825396823</v>
      </c>
    </row>
    <row r="94" spans="1:10">
      <c r="A94" s="156">
        <v>43283</v>
      </c>
      <c r="B94" s="13">
        <v>2483</v>
      </c>
      <c r="C94" s="13">
        <v>705.41</v>
      </c>
      <c r="D94">
        <v>42.45</v>
      </c>
      <c r="E94">
        <v>79.92</v>
      </c>
      <c r="F94">
        <v>10.36</v>
      </c>
      <c r="G94">
        <v>3.73</v>
      </c>
      <c r="H94" s="13">
        <f t="shared" si="0"/>
        <v>136.46</v>
      </c>
      <c r="I94" s="13">
        <v>3570</v>
      </c>
      <c r="J94" s="60">
        <f t="shared" si="1"/>
        <v>0.28409585179218688</v>
      </c>
    </row>
    <row r="95" spans="1:10">
      <c r="A95" s="156">
        <v>43284</v>
      </c>
      <c r="B95" s="13">
        <v>2368</v>
      </c>
      <c r="C95" s="13">
        <v>656.49</v>
      </c>
      <c r="D95">
        <v>39.33</v>
      </c>
      <c r="E95">
        <v>84.65</v>
      </c>
      <c r="F95">
        <v>6.84</v>
      </c>
      <c r="G95">
        <v>6.06</v>
      </c>
      <c r="H95" s="13">
        <f t="shared" si="0"/>
        <v>136.88</v>
      </c>
      <c r="I95" s="13">
        <v>3496</v>
      </c>
      <c r="J95" s="60">
        <f t="shared" si="1"/>
        <v>0.27723395270270268</v>
      </c>
    </row>
    <row r="96" spans="1:10">
      <c r="A96" s="156">
        <v>43285</v>
      </c>
      <c r="B96" s="13">
        <v>2319</v>
      </c>
      <c r="C96" s="13">
        <v>649.39</v>
      </c>
      <c r="D96">
        <v>31.88</v>
      </c>
      <c r="E96">
        <v>84.96</v>
      </c>
      <c r="F96">
        <v>6.89</v>
      </c>
      <c r="G96">
        <v>10.97</v>
      </c>
      <c r="H96" s="13">
        <f t="shared" si="0"/>
        <v>134.69999999999999</v>
      </c>
      <c r="I96" s="13">
        <v>3483</v>
      </c>
      <c r="J96" s="60">
        <f t="shared" si="1"/>
        <v>0.28003018542475205</v>
      </c>
    </row>
    <row r="97" spans="1:10">
      <c r="A97" s="156">
        <v>43286</v>
      </c>
      <c r="B97" s="13">
        <v>2413</v>
      </c>
      <c r="C97" s="13">
        <v>692.65</v>
      </c>
      <c r="D97">
        <v>36.67</v>
      </c>
      <c r="E97">
        <v>84.96</v>
      </c>
      <c r="F97">
        <v>26.04</v>
      </c>
      <c r="G97">
        <v>8.75</v>
      </c>
      <c r="H97" s="13">
        <f t="shared" si="0"/>
        <v>156.42000000000002</v>
      </c>
      <c r="I97" s="13">
        <v>3598</v>
      </c>
      <c r="J97" s="60">
        <f t="shared" si="1"/>
        <v>0.28704931620389557</v>
      </c>
    </row>
    <row r="98" spans="1:10">
      <c r="A98" s="156">
        <v>43287</v>
      </c>
      <c r="B98" s="13">
        <v>2592</v>
      </c>
      <c r="C98" s="13">
        <v>718.97</v>
      </c>
      <c r="D98">
        <v>29.77</v>
      </c>
      <c r="E98">
        <v>89.96</v>
      </c>
      <c r="F98">
        <v>26.04</v>
      </c>
      <c r="G98">
        <v>12.46</v>
      </c>
      <c r="H98" s="13">
        <f t="shared" si="0"/>
        <v>158.22999999999999</v>
      </c>
      <c r="I98" s="13">
        <v>3686</v>
      </c>
      <c r="J98" s="60">
        <f t="shared" si="1"/>
        <v>0.27738040123456792</v>
      </c>
    </row>
    <row r="99" spans="1:10">
      <c r="A99" s="156">
        <v>43288</v>
      </c>
      <c r="B99" s="13">
        <v>2627</v>
      </c>
      <c r="C99" s="13">
        <v>704.03</v>
      </c>
      <c r="D99">
        <v>40.83</v>
      </c>
      <c r="E99">
        <v>90</v>
      </c>
      <c r="F99">
        <v>26.04</v>
      </c>
      <c r="G99">
        <v>25.89</v>
      </c>
      <c r="H99" s="13">
        <f t="shared" si="0"/>
        <v>182.76</v>
      </c>
      <c r="I99" s="13">
        <v>3738</v>
      </c>
      <c r="J99" s="60">
        <f t="shared" si="1"/>
        <v>0.26799771602588501</v>
      </c>
    </row>
    <row r="100" spans="1:10">
      <c r="A100" s="156">
        <v>43289</v>
      </c>
      <c r="B100" s="13">
        <v>2523</v>
      </c>
      <c r="C100" s="13">
        <v>686.27</v>
      </c>
      <c r="D100">
        <v>48.650000000000006</v>
      </c>
      <c r="E100">
        <v>90</v>
      </c>
      <c r="F100">
        <v>26.04</v>
      </c>
      <c r="G100">
        <v>4.87</v>
      </c>
      <c r="H100" s="13">
        <f t="shared" si="0"/>
        <v>169.56</v>
      </c>
      <c r="I100" s="13">
        <v>3644</v>
      </c>
      <c r="J100" s="60">
        <f t="shared" si="1"/>
        <v>0.27200554894966311</v>
      </c>
    </row>
    <row r="101" spans="1:10">
      <c r="A101" s="156">
        <v>43290</v>
      </c>
      <c r="B101" s="13">
        <v>2593</v>
      </c>
      <c r="C101" s="13">
        <v>699.32</v>
      </c>
      <c r="D101">
        <v>38.019999999999996</v>
      </c>
      <c r="E101">
        <v>90</v>
      </c>
      <c r="F101">
        <v>26.04</v>
      </c>
      <c r="G101">
        <v>8.82</v>
      </c>
      <c r="H101" s="13">
        <f t="shared" si="0"/>
        <v>162.88</v>
      </c>
      <c r="I101" s="13">
        <v>3749</v>
      </c>
      <c r="J101" s="60">
        <f t="shared" si="1"/>
        <v>0.26969533359043579</v>
      </c>
    </row>
    <row r="102" spans="1:10">
      <c r="A102" s="156">
        <v>43291</v>
      </c>
      <c r="B102" s="13">
        <v>2636</v>
      </c>
      <c r="C102" s="13">
        <v>705.31</v>
      </c>
      <c r="D102">
        <v>45.07</v>
      </c>
      <c r="E102">
        <v>90</v>
      </c>
      <c r="F102">
        <v>26.04</v>
      </c>
      <c r="G102">
        <v>6.64</v>
      </c>
      <c r="H102" s="13">
        <f t="shared" si="0"/>
        <v>167.75</v>
      </c>
      <c r="I102" s="13">
        <v>3805</v>
      </c>
      <c r="J102" s="60">
        <f t="shared" si="1"/>
        <v>0.26756828528072835</v>
      </c>
    </row>
    <row r="103" spans="1:10">
      <c r="A103" s="156">
        <v>43292</v>
      </c>
      <c r="B103" s="13">
        <v>2572</v>
      </c>
      <c r="C103" s="13">
        <v>684.28</v>
      </c>
      <c r="D103">
        <v>55.44</v>
      </c>
      <c r="E103">
        <v>90</v>
      </c>
      <c r="F103">
        <v>26.04</v>
      </c>
      <c r="G103">
        <v>9.3800000000000008</v>
      </c>
      <c r="H103" s="13">
        <f t="shared" si="0"/>
        <v>180.86</v>
      </c>
      <c r="I103" s="13">
        <v>3720</v>
      </c>
      <c r="J103" s="60">
        <f t="shared" si="1"/>
        <v>0.266049766718507</v>
      </c>
    </row>
    <row r="104" spans="1:10">
      <c r="A104" s="156">
        <v>43293</v>
      </c>
      <c r="B104" s="13">
        <v>2481</v>
      </c>
      <c r="C104" s="13">
        <v>669.73</v>
      </c>
      <c r="D104">
        <v>49.31</v>
      </c>
      <c r="E104">
        <v>90</v>
      </c>
      <c r="F104">
        <v>33.24</v>
      </c>
      <c r="G104">
        <v>13.25</v>
      </c>
      <c r="H104" s="13">
        <f t="shared" si="0"/>
        <v>185.8</v>
      </c>
      <c r="I104" s="13">
        <v>3643</v>
      </c>
      <c r="J104" s="60">
        <f t="shared" si="1"/>
        <v>0.26994357114066908</v>
      </c>
    </row>
    <row r="105" spans="1:10">
      <c r="A105" s="156">
        <v>43294</v>
      </c>
      <c r="B105" s="13">
        <v>2430</v>
      </c>
      <c r="C105" s="13">
        <v>664.02</v>
      </c>
      <c r="D105">
        <v>33.58</v>
      </c>
      <c r="E105">
        <v>89.75</v>
      </c>
      <c r="F105">
        <v>45.24</v>
      </c>
      <c r="G105">
        <v>19.71</v>
      </c>
      <c r="H105" s="13">
        <f t="shared" si="0"/>
        <v>188.27999999999997</v>
      </c>
      <c r="I105" s="13">
        <v>3562</v>
      </c>
      <c r="J105" s="60">
        <f t="shared" si="1"/>
        <v>0.27325925925925926</v>
      </c>
    </row>
    <row r="106" spans="1:10">
      <c r="A106" s="156">
        <v>43295</v>
      </c>
      <c r="B106" s="13">
        <v>2390</v>
      </c>
      <c r="C106" s="13">
        <v>657.75</v>
      </c>
      <c r="D106">
        <v>50.129999999999995</v>
      </c>
      <c r="E106">
        <v>88.56</v>
      </c>
      <c r="F106">
        <v>45.24</v>
      </c>
      <c r="G106">
        <v>15.87</v>
      </c>
      <c r="H106" s="13">
        <f t="shared" si="0"/>
        <v>199.8</v>
      </c>
      <c r="I106" s="13">
        <v>3481</v>
      </c>
      <c r="J106" s="60">
        <f t="shared" si="1"/>
        <v>0.2752092050209205</v>
      </c>
    </row>
    <row r="107" spans="1:10">
      <c r="A107" s="156">
        <v>43296</v>
      </c>
      <c r="B107" s="13">
        <v>2320</v>
      </c>
      <c r="C107" s="13">
        <v>634.63</v>
      </c>
      <c r="D107">
        <v>33.28</v>
      </c>
      <c r="E107">
        <v>88.56</v>
      </c>
      <c r="F107">
        <v>45.24</v>
      </c>
      <c r="G107">
        <v>30.69</v>
      </c>
      <c r="H107" s="13">
        <f t="shared" si="0"/>
        <v>197.77</v>
      </c>
      <c r="I107" s="13">
        <v>3425</v>
      </c>
      <c r="J107" s="60">
        <f t="shared" si="1"/>
        <v>0.27354741379310343</v>
      </c>
    </row>
    <row r="108" spans="1:10">
      <c r="A108" s="156">
        <v>43297</v>
      </c>
      <c r="B108" s="13">
        <v>2381</v>
      </c>
      <c r="C108" s="13">
        <v>662.94</v>
      </c>
      <c r="D108">
        <v>27.36</v>
      </c>
      <c r="E108">
        <v>88.56</v>
      </c>
      <c r="F108">
        <v>45.24</v>
      </c>
      <c r="G108">
        <v>16.77</v>
      </c>
      <c r="H108" s="13">
        <f t="shared" si="0"/>
        <v>177.93</v>
      </c>
      <c r="I108" s="13">
        <v>3507</v>
      </c>
      <c r="J108" s="60">
        <f t="shared" si="1"/>
        <v>0.27842923141537174</v>
      </c>
    </row>
    <row r="109" spans="1:10">
      <c r="A109" s="156">
        <v>43298</v>
      </c>
      <c r="B109" s="13">
        <v>2353</v>
      </c>
      <c r="C109" s="13">
        <v>642.4</v>
      </c>
      <c r="D109">
        <v>32.86</v>
      </c>
      <c r="E109">
        <v>92.9</v>
      </c>
      <c r="F109">
        <v>45.24</v>
      </c>
      <c r="G109">
        <v>20.68</v>
      </c>
      <c r="H109" s="13">
        <f t="shared" si="0"/>
        <v>191.68</v>
      </c>
      <c r="I109" s="13">
        <v>3513</v>
      </c>
      <c r="J109" s="60">
        <f t="shared" si="1"/>
        <v>0.27301317467063324</v>
      </c>
    </row>
    <row r="110" spans="1:10">
      <c r="A110" s="156">
        <v>43299</v>
      </c>
      <c r="B110" s="13">
        <v>2447</v>
      </c>
      <c r="C110" s="13">
        <v>676.56</v>
      </c>
      <c r="D110">
        <v>32.57</v>
      </c>
      <c r="E110">
        <v>93.36</v>
      </c>
      <c r="F110">
        <v>45.24</v>
      </c>
      <c r="G110">
        <v>38.619999999999997</v>
      </c>
      <c r="H110" s="13">
        <f t="shared" si="0"/>
        <v>209.79</v>
      </c>
      <c r="I110" s="13">
        <v>3609</v>
      </c>
      <c r="J110" s="60">
        <f t="shared" si="1"/>
        <v>0.27648549243972209</v>
      </c>
    </row>
    <row r="111" spans="1:10">
      <c r="A111" s="156">
        <v>43300</v>
      </c>
      <c r="B111" s="13">
        <v>2467</v>
      </c>
      <c r="C111" s="13">
        <v>680.55</v>
      </c>
      <c r="D111">
        <v>44.2</v>
      </c>
      <c r="E111">
        <v>93.36</v>
      </c>
      <c r="F111">
        <v>45.24</v>
      </c>
      <c r="G111">
        <v>32.89</v>
      </c>
      <c r="H111" s="13">
        <f t="shared" si="0"/>
        <v>215.69</v>
      </c>
      <c r="I111" s="13">
        <v>3653</v>
      </c>
      <c r="J111" s="60">
        <f t="shared" si="1"/>
        <v>0.27586137008512363</v>
      </c>
    </row>
    <row r="112" spans="1:10">
      <c r="A112" s="156">
        <v>43301</v>
      </c>
      <c r="B112" s="13">
        <v>2452</v>
      </c>
      <c r="C112" s="13">
        <v>660.67</v>
      </c>
      <c r="D112">
        <v>40.82</v>
      </c>
      <c r="E112">
        <v>93.83</v>
      </c>
      <c r="F112">
        <v>45.24</v>
      </c>
      <c r="G112">
        <v>44.73</v>
      </c>
      <c r="H112" s="13">
        <f t="shared" si="0"/>
        <v>224.62</v>
      </c>
      <c r="I112" s="13">
        <v>3639</v>
      </c>
      <c r="J112" s="60">
        <f t="shared" si="1"/>
        <v>0.26944127243066884</v>
      </c>
    </row>
    <row r="113" spans="1:10">
      <c r="A113" s="156">
        <v>43302</v>
      </c>
      <c r="B113" s="13">
        <v>2312</v>
      </c>
      <c r="C113" s="13">
        <v>626.38</v>
      </c>
      <c r="D113">
        <v>18.89</v>
      </c>
      <c r="E113">
        <v>105.36</v>
      </c>
      <c r="F113">
        <v>45.24</v>
      </c>
      <c r="G113">
        <v>31.25</v>
      </c>
      <c r="H113" s="13">
        <f t="shared" si="0"/>
        <v>200.74</v>
      </c>
      <c r="I113" s="13">
        <v>3504</v>
      </c>
      <c r="J113" s="60">
        <f t="shared" si="1"/>
        <v>0.27092560553633216</v>
      </c>
    </row>
    <row r="114" spans="1:10">
      <c r="A114" s="156">
        <v>43303</v>
      </c>
      <c r="B114" s="13">
        <v>2107</v>
      </c>
      <c r="C114" s="13">
        <v>555.62</v>
      </c>
      <c r="D114">
        <v>27.38</v>
      </c>
      <c r="E114">
        <v>105.36</v>
      </c>
      <c r="F114">
        <v>45.24</v>
      </c>
      <c r="G114">
        <v>15.959999999999999</v>
      </c>
      <c r="H114" s="13">
        <f t="shared" si="0"/>
        <v>193.94</v>
      </c>
      <c r="I114" s="13">
        <v>3315</v>
      </c>
      <c r="J114" s="60">
        <f t="shared" si="1"/>
        <v>0.26370194589463691</v>
      </c>
    </row>
    <row r="115" spans="1:10">
      <c r="A115" s="156">
        <v>43304</v>
      </c>
      <c r="B115" s="13">
        <v>2269</v>
      </c>
      <c r="C115" s="13">
        <v>637.99</v>
      </c>
      <c r="D115">
        <v>36.299999999999997</v>
      </c>
      <c r="E115">
        <v>105.36</v>
      </c>
      <c r="F115">
        <v>45.24</v>
      </c>
      <c r="G115">
        <v>13.41</v>
      </c>
      <c r="H115" s="13">
        <f t="shared" si="0"/>
        <v>200.31</v>
      </c>
      <c r="I115" s="13">
        <v>3482</v>
      </c>
      <c r="J115" s="60">
        <f t="shared" si="1"/>
        <v>0.28117672983693259</v>
      </c>
    </row>
    <row r="116" spans="1:10">
      <c r="A116" s="156">
        <v>43305</v>
      </c>
      <c r="B116" s="13">
        <v>2370</v>
      </c>
      <c r="C116" s="13">
        <v>655.54</v>
      </c>
      <c r="D116">
        <v>58.209999999999994</v>
      </c>
      <c r="E116">
        <v>106.71</v>
      </c>
      <c r="F116">
        <v>45.24</v>
      </c>
      <c r="G116">
        <v>6.95</v>
      </c>
      <c r="H116" s="13">
        <f t="shared" si="0"/>
        <v>217.11</v>
      </c>
      <c r="I116" s="13">
        <v>3585</v>
      </c>
      <c r="J116" s="60">
        <f t="shared" si="1"/>
        <v>0.27659915611814345</v>
      </c>
    </row>
    <row r="117" spans="1:10">
      <c r="A117" s="156">
        <v>43306</v>
      </c>
      <c r="B117" s="13">
        <v>2293</v>
      </c>
      <c r="C117" s="13">
        <v>634.39</v>
      </c>
      <c r="D117">
        <v>21.78</v>
      </c>
      <c r="E117">
        <v>106.45</v>
      </c>
      <c r="F117">
        <v>45.24</v>
      </c>
      <c r="G117">
        <v>7.81</v>
      </c>
      <c r="H117" s="13">
        <f t="shared" si="0"/>
        <v>181.28</v>
      </c>
      <c r="I117" s="13">
        <v>3553</v>
      </c>
      <c r="J117" s="60">
        <f t="shared" si="1"/>
        <v>0.27666375926733539</v>
      </c>
    </row>
    <row r="118" spans="1:10">
      <c r="A118" s="156">
        <v>43307</v>
      </c>
      <c r="B118" s="13">
        <v>2129</v>
      </c>
      <c r="C118" s="13">
        <v>597.96</v>
      </c>
      <c r="D118">
        <v>30.22</v>
      </c>
      <c r="E118">
        <v>103.11</v>
      </c>
      <c r="F118">
        <v>49.88</v>
      </c>
      <c r="G118">
        <v>7.8</v>
      </c>
      <c r="H118" s="13">
        <f t="shared" si="0"/>
        <v>191.01</v>
      </c>
      <c r="I118" s="13">
        <v>3379</v>
      </c>
      <c r="J118" s="60">
        <f t="shared" si="1"/>
        <v>0.28086425551902305</v>
      </c>
    </row>
    <row r="119" spans="1:10">
      <c r="A119" s="156">
        <v>43308</v>
      </c>
      <c r="B119" s="13">
        <v>2157</v>
      </c>
      <c r="C119" s="13">
        <v>627.63</v>
      </c>
      <c r="D119">
        <v>33.4</v>
      </c>
      <c r="E119">
        <v>104.78</v>
      </c>
      <c r="F119">
        <v>59.35</v>
      </c>
      <c r="G119">
        <v>8.11</v>
      </c>
      <c r="H119" s="13">
        <f t="shared" si="0"/>
        <v>205.64000000000001</v>
      </c>
      <c r="I119" s="13">
        <v>3385</v>
      </c>
      <c r="J119" s="60">
        <f t="shared" si="1"/>
        <v>0.29097357440890126</v>
      </c>
    </row>
    <row r="120" spans="1:10">
      <c r="A120" s="156">
        <v>43309</v>
      </c>
      <c r="B120" s="13">
        <v>2226</v>
      </c>
      <c r="C120" s="13">
        <v>658.6</v>
      </c>
      <c r="D120">
        <v>41.95</v>
      </c>
      <c r="E120">
        <v>94.41</v>
      </c>
      <c r="F120">
        <v>59.35</v>
      </c>
      <c r="G120">
        <v>0</v>
      </c>
      <c r="H120" s="13">
        <f t="shared" si="0"/>
        <v>195.70999999999998</v>
      </c>
      <c r="I120" s="13">
        <v>3439</v>
      </c>
      <c r="J120" s="60">
        <f t="shared" si="1"/>
        <v>0.29586702605570531</v>
      </c>
    </row>
    <row r="121" spans="1:10">
      <c r="A121" s="156">
        <v>43310</v>
      </c>
      <c r="B121" s="13">
        <v>2200</v>
      </c>
      <c r="C121" s="13">
        <v>651.62</v>
      </c>
      <c r="D121">
        <v>29.57</v>
      </c>
      <c r="E121">
        <v>84.36</v>
      </c>
      <c r="F121">
        <v>59.35</v>
      </c>
      <c r="G121">
        <v>0</v>
      </c>
      <c r="H121" s="13">
        <f t="shared" si="0"/>
        <v>173.28</v>
      </c>
      <c r="I121" s="13">
        <v>3437</v>
      </c>
      <c r="J121" s="60">
        <f t="shared" si="1"/>
        <v>0.29619090909090912</v>
      </c>
    </row>
    <row r="122" spans="1:10">
      <c r="A122" s="156">
        <v>43311</v>
      </c>
      <c r="B122" s="13">
        <v>2383</v>
      </c>
      <c r="C122" s="13">
        <v>690.55</v>
      </c>
      <c r="D122">
        <v>26.009999999999998</v>
      </c>
      <c r="E122">
        <v>107.58</v>
      </c>
      <c r="F122">
        <v>45.24</v>
      </c>
      <c r="G122">
        <v>0.74</v>
      </c>
      <c r="H122" s="13">
        <f t="shared" si="0"/>
        <v>179.57</v>
      </c>
      <c r="I122" s="13">
        <v>3606</v>
      </c>
      <c r="J122" s="60">
        <f t="shared" si="1"/>
        <v>0.28978178766261015</v>
      </c>
    </row>
    <row r="123" spans="1:10">
      <c r="A123" s="156">
        <v>43312</v>
      </c>
      <c r="B123" s="13">
        <v>2432</v>
      </c>
      <c r="C123" s="13">
        <v>666.36</v>
      </c>
      <c r="D123">
        <v>36.370000000000005</v>
      </c>
      <c r="E123">
        <v>108</v>
      </c>
      <c r="F123">
        <v>45.24</v>
      </c>
      <c r="G123">
        <v>2.2000000000000002</v>
      </c>
      <c r="H123" s="13">
        <f t="shared" si="0"/>
        <v>191.81</v>
      </c>
      <c r="I123" s="13">
        <v>3691</v>
      </c>
      <c r="J123" s="60">
        <f t="shared" si="1"/>
        <v>0.2739967105263158</v>
      </c>
    </row>
    <row r="124" spans="1:10">
      <c r="A124" s="156">
        <v>43313</v>
      </c>
      <c r="B124" s="13">
        <v>2436</v>
      </c>
      <c r="C124" s="13">
        <v>666.17</v>
      </c>
      <c r="D124">
        <v>41.25</v>
      </c>
      <c r="E124">
        <v>108</v>
      </c>
      <c r="F124">
        <v>46.39</v>
      </c>
      <c r="G124">
        <v>0</v>
      </c>
      <c r="H124" s="13">
        <f t="shared" si="0"/>
        <v>195.64</v>
      </c>
      <c r="I124" s="13">
        <v>3689</v>
      </c>
      <c r="J124" s="60">
        <f t="shared" si="1"/>
        <v>0.27346880131362888</v>
      </c>
    </row>
    <row r="125" spans="1:10">
      <c r="A125" s="156">
        <v>43314</v>
      </c>
      <c r="B125" s="13">
        <v>2503</v>
      </c>
      <c r="C125" s="13">
        <v>658.41</v>
      </c>
      <c r="D125">
        <v>66.210000000000008</v>
      </c>
      <c r="E125">
        <v>105.78</v>
      </c>
      <c r="F125">
        <v>45.24</v>
      </c>
      <c r="G125">
        <v>0</v>
      </c>
      <c r="H125" s="13">
        <f t="shared" si="0"/>
        <v>217.23000000000002</v>
      </c>
      <c r="I125" s="13">
        <v>3740</v>
      </c>
      <c r="J125" s="60">
        <f t="shared" si="1"/>
        <v>0.26304834198961247</v>
      </c>
    </row>
    <row r="126" spans="1:10">
      <c r="A126" s="156">
        <v>43315</v>
      </c>
      <c r="B126" s="13">
        <v>2535</v>
      </c>
      <c r="C126" s="13">
        <v>673.05</v>
      </c>
      <c r="D126">
        <v>73.31</v>
      </c>
      <c r="E126">
        <v>89.27</v>
      </c>
      <c r="F126">
        <v>45.24</v>
      </c>
      <c r="G126">
        <v>0</v>
      </c>
      <c r="H126" s="13">
        <f t="shared" si="0"/>
        <v>207.82</v>
      </c>
      <c r="I126" s="13">
        <v>3785</v>
      </c>
      <c r="J126" s="60">
        <f t="shared" si="1"/>
        <v>0.26550295857988165</v>
      </c>
    </row>
    <row r="127" spans="1:10">
      <c r="A127" s="156">
        <v>43316</v>
      </c>
      <c r="B127" s="13">
        <v>2569</v>
      </c>
      <c r="C127" s="13">
        <v>682.19</v>
      </c>
      <c r="D127">
        <v>56.47</v>
      </c>
      <c r="E127">
        <v>98.48</v>
      </c>
      <c r="F127">
        <v>45.24</v>
      </c>
      <c r="G127">
        <v>0</v>
      </c>
      <c r="H127" s="13">
        <f t="shared" si="0"/>
        <v>200.19</v>
      </c>
      <c r="I127" s="13">
        <v>3832</v>
      </c>
      <c r="J127" s="60">
        <f t="shared" si="1"/>
        <v>0.26554690541066567</v>
      </c>
    </row>
    <row r="128" spans="1:10">
      <c r="A128" s="156">
        <v>43317</v>
      </c>
      <c r="B128" s="13">
        <v>2473</v>
      </c>
      <c r="C128" s="13">
        <v>673.11</v>
      </c>
      <c r="D128">
        <v>41.25</v>
      </c>
      <c r="E128">
        <v>90.54</v>
      </c>
      <c r="F128">
        <v>45.24</v>
      </c>
      <c r="G128">
        <v>0</v>
      </c>
      <c r="H128" s="13">
        <f t="shared" si="0"/>
        <v>177.03</v>
      </c>
      <c r="I128" s="13">
        <v>3723</v>
      </c>
      <c r="J128" s="60">
        <f t="shared" si="1"/>
        <v>0.27218358269308535</v>
      </c>
    </row>
    <row r="129" spans="1:10">
      <c r="A129" s="156">
        <v>43318</v>
      </c>
      <c r="B129" s="13">
        <v>2481</v>
      </c>
      <c r="C129" s="13">
        <v>668.58</v>
      </c>
      <c r="D129">
        <v>42.5</v>
      </c>
      <c r="E129">
        <v>87.12</v>
      </c>
      <c r="F129">
        <v>45.24</v>
      </c>
      <c r="G129">
        <v>7.34</v>
      </c>
      <c r="H129" s="13">
        <f t="shared" si="0"/>
        <v>182.2</v>
      </c>
      <c r="I129" s="13">
        <v>3748</v>
      </c>
      <c r="J129" s="60">
        <f t="shared" si="1"/>
        <v>0.26948004836759371</v>
      </c>
    </row>
    <row r="130" spans="1:10">
      <c r="A130" s="156">
        <v>43319</v>
      </c>
      <c r="B130" s="13">
        <v>2567</v>
      </c>
      <c r="C130" s="13">
        <v>709.57</v>
      </c>
      <c r="D130">
        <v>36.799999999999997</v>
      </c>
      <c r="E130">
        <v>87.12</v>
      </c>
      <c r="F130">
        <v>45.24</v>
      </c>
      <c r="G130">
        <v>8.57</v>
      </c>
      <c r="H130" s="13">
        <f t="shared" si="0"/>
        <v>177.73000000000002</v>
      </c>
      <c r="I130" s="13">
        <v>3708</v>
      </c>
      <c r="J130" s="60">
        <f t="shared" si="1"/>
        <v>0.2764199454616284</v>
      </c>
    </row>
    <row r="131" spans="1:10">
      <c r="A131" s="156">
        <v>43320</v>
      </c>
      <c r="B131" s="13">
        <v>2587</v>
      </c>
      <c r="C131" s="13">
        <v>717.65</v>
      </c>
      <c r="D131">
        <v>22.91</v>
      </c>
      <c r="E131">
        <v>86.19</v>
      </c>
      <c r="F131">
        <v>45.24</v>
      </c>
      <c r="G131">
        <v>8.84</v>
      </c>
      <c r="H131" s="13">
        <f t="shared" si="0"/>
        <v>163.17999999999998</v>
      </c>
      <c r="I131" s="13">
        <v>3654</v>
      </c>
      <c r="J131" s="60">
        <f t="shared" si="1"/>
        <v>0.27740626207962893</v>
      </c>
    </row>
    <row r="132" spans="1:10">
      <c r="A132" s="156">
        <v>43321</v>
      </c>
      <c r="B132" s="13">
        <v>2647</v>
      </c>
      <c r="C132" s="13">
        <v>725.81</v>
      </c>
      <c r="D132">
        <v>24.55</v>
      </c>
      <c r="E132">
        <v>82.08</v>
      </c>
      <c r="F132">
        <v>45.24</v>
      </c>
      <c r="G132">
        <v>1.97</v>
      </c>
      <c r="H132" s="13">
        <f t="shared" si="0"/>
        <v>153.84</v>
      </c>
      <c r="I132" s="13">
        <v>3742</v>
      </c>
      <c r="J132" s="60">
        <f t="shared" si="1"/>
        <v>0.27420098224404987</v>
      </c>
    </row>
    <row r="133" spans="1:10">
      <c r="A133" s="156">
        <v>43322</v>
      </c>
      <c r="B133" s="13">
        <v>2672</v>
      </c>
      <c r="C133" s="13">
        <v>747.28</v>
      </c>
      <c r="D133">
        <v>18.46</v>
      </c>
      <c r="E133">
        <v>82.08</v>
      </c>
      <c r="F133">
        <v>45.24</v>
      </c>
      <c r="G133">
        <v>1.49</v>
      </c>
      <c r="H133" s="13">
        <f t="shared" si="0"/>
        <v>147.27000000000001</v>
      </c>
      <c r="I133" s="13">
        <v>3860</v>
      </c>
      <c r="J133" s="60">
        <f t="shared" si="1"/>
        <v>0.27967065868263474</v>
      </c>
    </row>
    <row r="134" spans="1:10">
      <c r="A134" s="156">
        <v>43323</v>
      </c>
      <c r="B134" s="13">
        <v>2529</v>
      </c>
      <c r="C134" s="13">
        <v>682.64</v>
      </c>
      <c r="D134">
        <v>24.14</v>
      </c>
      <c r="E134">
        <v>82.08</v>
      </c>
      <c r="F134">
        <v>45.24</v>
      </c>
      <c r="G134">
        <v>1.96</v>
      </c>
      <c r="H134" s="13">
        <f t="shared" si="0"/>
        <v>153.42000000000002</v>
      </c>
      <c r="I134" s="13">
        <v>3780</v>
      </c>
      <c r="J134" s="60">
        <f t="shared" si="1"/>
        <v>0.26992487149070776</v>
      </c>
    </row>
    <row r="135" spans="1:10">
      <c r="A135" s="156">
        <v>43324</v>
      </c>
      <c r="B135" s="13">
        <v>2328</v>
      </c>
      <c r="C135" s="13">
        <v>632.89</v>
      </c>
      <c r="D135">
        <v>28.55</v>
      </c>
      <c r="E135">
        <v>82.08</v>
      </c>
      <c r="F135">
        <v>45.24</v>
      </c>
      <c r="G135">
        <v>1</v>
      </c>
      <c r="H135" s="13">
        <f t="shared" si="0"/>
        <v>156.87</v>
      </c>
      <c r="I135" s="13">
        <v>3562</v>
      </c>
      <c r="J135" s="60">
        <f t="shared" si="1"/>
        <v>0.27185996563573883</v>
      </c>
    </row>
    <row r="136" spans="1:10">
      <c r="A136" s="156">
        <v>43325</v>
      </c>
      <c r="B136" s="13">
        <v>2444</v>
      </c>
      <c r="C136" s="13">
        <v>659.83</v>
      </c>
      <c r="D136">
        <v>34.01</v>
      </c>
      <c r="E136">
        <v>93.69</v>
      </c>
      <c r="F136">
        <v>45.24</v>
      </c>
      <c r="G136">
        <v>0.43</v>
      </c>
      <c r="H136" s="13">
        <f t="shared" si="0"/>
        <v>173.37</v>
      </c>
      <c r="I136" s="13">
        <v>3667</v>
      </c>
      <c r="J136" s="60">
        <f t="shared" si="1"/>
        <v>0.26997954173486088</v>
      </c>
    </row>
    <row r="137" spans="1:10">
      <c r="A137" s="156">
        <v>43326</v>
      </c>
      <c r="B137" s="13">
        <v>2549</v>
      </c>
      <c r="C137" s="13">
        <v>674.65</v>
      </c>
      <c r="D137">
        <v>34.01</v>
      </c>
      <c r="E137">
        <v>93.69</v>
      </c>
      <c r="F137">
        <v>45.24</v>
      </c>
      <c r="G137">
        <v>0.43</v>
      </c>
      <c r="H137" s="13">
        <f t="shared" si="0"/>
        <v>173.37</v>
      </c>
      <c r="I137" s="13">
        <v>3755</v>
      </c>
      <c r="J137" s="60">
        <f t="shared" si="1"/>
        <v>0.26467242055708118</v>
      </c>
    </row>
    <row r="138" spans="1:10">
      <c r="A138" s="156">
        <v>43327</v>
      </c>
      <c r="B138" s="13">
        <v>2341</v>
      </c>
      <c r="C138" s="13">
        <v>612.65</v>
      </c>
      <c r="D138">
        <v>58.29</v>
      </c>
      <c r="E138">
        <v>79.56</v>
      </c>
      <c r="F138">
        <v>56.94</v>
      </c>
      <c r="G138">
        <v>5.42</v>
      </c>
      <c r="H138" s="13">
        <f t="shared" si="0"/>
        <v>200.21</v>
      </c>
      <c r="I138" s="13">
        <v>3510</v>
      </c>
      <c r="J138" s="60">
        <f t="shared" si="1"/>
        <v>0.26170439982913285</v>
      </c>
    </row>
    <row r="139" spans="1:10">
      <c r="A139" s="156">
        <v>43328</v>
      </c>
      <c r="B139" s="13">
        <v>2372</v>
      </c>
      <c r="C139" s="13">
        <v>618.16</v>
      </c>
      <c r="D139">
        <v>50.07</v>
      </c>
      <c r="E139">
        <v>78.239999999999995</v>
      </c>
      <c r="F139">
        <v>61.08</v>
      </c>
      <c r="G139">
        <v>9.61</v>
      </c>
      <c r="H139" s="13">
        <f t="shared" si="0"/>
        <v>199</v>
      </c>
      <c r="I139" s="13">
        <v>3538</v>
      </c>
      <c r="J139" s="60">
        <f t="shared" si="1"/>
        <v>0.26060708263069138</v>
      </c>
    </row>
    <row r="140" spans="1:10">
      <c r="A140" s="156">
        <v>43329</v>
      </c>
      <c r="B140" s="13">
        <v>2390</v>
      </c>
      <c r="C140" s="13">
        <v>653.46</v>
      </c>
      <c r="D140">
        <v>38.299999999999997</v>
      </c>
      <c r="E140">
        <v>77.8</v>
      </c>
      <c r="F140">
        <v>61.08</v>
      </c>
      <c r="G140">
        <v>5.93</v>
      </c>
      <c r="H140" s="13">
        <f t="shared" si="0"/>
        <v>183.11</v>
      </c>
      <c r="I140" s="13">
        <v>3625</v>
      </c>
      <c r="J140" s="60">
        <f t="shared" si="1"/>
        <v>0.27341422594142262</v>
      </c>
    </row>
    <row r="141" spans="1:10">
      <c r="A141" s="156">
        <v>43330</v>
      </c>
      <c r="B141" s="13">
        <v>2453</v>
      </c>
      <c r="C141" s="13">
        <v>670.23</v>
      </c>
      <c r="D141">
        <v>51.72</v>
      </c>
      <c r="E141">
        <v>73.44</v>
      </c>
      <c r="F141">
        <v>61.08</v>
      </c>
      <c r="G141">
        <v>19.149999999999999</v>
      </c>
      <c r="H141" s="13">
        <f t="shared" si="0"/>
        <v>205.39</v>
      </c>
      <c r="I141" s="13">
        <v>3631</v>
      </c>
      <c r="J141" s="60">
        <f t="shared" si="1"/>
        <v>0.27322869955156953</v>
      </c>
    </row>
    <row r="142" spans="1:10">
      <c r="A142" s="156">
        <v>43331</v>
      </c>
      <c r="B142" s="13">
        <v>2293</v>
      </c>
      <c r="C142" s="13">
        <v>610.87</v>
      </c>
      <c r="D142">
        <v>51.69</v>
      </c>
      <c r="E142">
        <v>73.44</v>
      </c>
      <c r="F142">
        <v>61.08</v>
      </c>
      <c r="G142">
        <v>22.79</v>
      </c>
      <c r="H142" s="13">
        <f t="shared" si="0"/>
        <v>209</v>
      </c>
      <c r="I142" s="13">
        <v>3512</v>
      </c>
      <c r="J142" s="60">
        <f t="shared" si="1"/>
        <v>0.2664064544265155</v>
      </c>
    </row>
    <row r="143" spans="1:10">
      <c r="A143" s="156">
        <v>43332</v>
      </c>
      <c r="B143" s="13">
        <v>2342</v>
      </c>
      <c r="C143" s="13">
        <v>625.05999999999995</v>
      </c>
      <c r="D143">
        <v>22.08</v>
      </c>
      <c r="E143">
        <v>78.48</v>
      </c>
      <c r="F143">
        <v>59.28</v>
      </c>
      <c r="G143">
        <v>15.36</v>
      </c>
      <c r="H143" s="13">
        <f t="shared" si="0"/>
        <v>175.2</v>
      </c>
      <c r="I143" s="13">
        <v>3569</v>
      </c>
      <c r="J143" s="60">
        <f t="shared" si="1"/>
        <v>0.26689154568744661</v>
      </c>
    </row>
    <row r="144" spans="1:10">
      <c r="A144" s="156">
        <v>43333</v>
      </c>
      <c r="B144" s="13">
        <v>2386</v>
      </c>
      <c r="C144" s="13">
        <v>647.74</v>
      </c>
      <c r="D144">
        <v>40.090000000000003</v>
      </c>
      <c r="E144">
        <v>78.48</v>
      </c>
      <c r="F144">
        <v>59.24</v>
      </c>
      <c r="G144">
        <v>4.47</v>
      </c>
      <c r="H144" s="13">
        <f t="shared" si="0"/>
        <v>182.28</v>
      </c>
      <c r="I144" s="13">
        <v>3629</v>
      </c>
      <c r="J144" s="60">
        <f t="shared" si="1"/>
        <v>0.27147527242246439</v>
      </c>
    </row>
    <row r="145" spans="1:10">
      <c r="A145" s="156">
        <v>43334</v>
      </c>
      <c r="B145">
        <v>2420</v>
      </c>
      <c r="C145">
        <v>680.18</v>
      </c>
      <c r="D145">
        <v>32.799999999999997</v>
      </c>
      <c r="E145">
        <v>78.48</v>
      </c>
      <c r="F145">
        <v>59.24</v>
      </c>
      <c r="G145">
        <v>1.42</v>
      </c>
      <c r="H145">
        <f t="shared" si="0"/>
        <v>171.94</v>
      </c>
      <c r="I145">
        <v>3704</v>
      </c>
      <c r="J145" s="60">
        <f t="shared" si="1"/>
        <v>0.2810661157024793</v>
      </c>
    </row>
    <row r="146" spans="1:10">
      <c r="A146" s="156">
        <v>43335</v>
      </c>
      <c r="B146">
        <v>2395</v>
      </c>
      <c r="C146">
        <v>664.33</v>
      </c>
      <c r="D146">
        <v>37.53</v>
      </c>
      <c r="E146">
        <v>78.48</v>
      </c>
      <c r="F146">
        <v>59.24</v>
      </c>
      <c r="G146">
        <v>0</v>
      </c>
      <c r="H146">
        <f t="shared" si="0"/>
        <v>175.25</v>
      </c>
      <c r="I146">
        <v>3632</v>
      </c>
      <c r="J146" s="60">
        <f t="shared" si="1"/>
        <v>0.27738204592901883</v>
      </c>
    </row>
    <row r="147" spans="1:10">
      <c r="A147" s="156">
        <v>43336</v>
      </c>
      <c r="B147">
        <v>2444</v>
      </c>
      <c r="C147">
        <v>687.87</v>
      </c>
      <c r="D147">
        <v>44</v>
      </c>
      <c r="E147">
        <v>78.209999999999994</v>
      </c>
      <c r="F147">
        <v>59.24</v>
      </c>
      <c r="G147">
        <v>0</v>
      </c>
      <c r="H147">
        <f t="shared" si="0"/>
        <v>181.45</v>
      </c>
      <c r="I147">
        <v>3635</v>
      </c>
      <c r="J147" s="60">
        <f t="shared" si="1"/>
        <v>0.28145253682487725</v>
      </c>
    </row>
    <row r="148" spans="1:10">
      <c r="A148" s="156">
        <v>43337</v>
      </c>
      <c r="B148">
        <v>2387</v>
      </c>
      <c r="C148">
        <v>643.71</v>
      </c>
      <c r="D148">
        <v>36.81</v>
      </c>
      <c r="E148">
        <v>68.14</v>
      </c>
      <c r="F148">
        <v>59.69</v>
      </c>
      <c r="G148">
        <v>12.79</v>
      </c>
      <c r="H148">
        <f t="shared" si="0"/>
        <v>177.43</v>
      </c>
      <c r="I148">
        <v>3608</v>
      </c>
      <c r="J148" s="60">
        <f t="shared" si="1"/>
        <v>0.26967322999581067</v>
      </c>
    </row>
    <row r="149" spans="1:10">
      <c r="A149" s="156">
        <v>43338</v>
      </c>
      <c r="B149">
        <v>2223</v>
      </c>
      <c r="C149">
        <v>575.83000000000004</v>
      </c>
      <c r="D149">
        <v>36.200000000000003</v>
      </c>
      <c r="E149">
        <v>78.569999999999993</v>
      </c>
      <c r="F149">
        <v>66.069999999999993</v>
      </c>
      <c r="G149">
        <v>24.42</v>
      </c>
      <c r="H149">
        <f t="shared" si="0"/>
        <v>205.26</v>
      </c>
      <c r="I149">
        <v>3417</v>
      </c>
      <c r="J149" s="60">
        <f t="shared" si="1"/>
        <v>0.25903283850652276</v>
      </c>
    </row>
    <row r="150" spans="1:10">
      <c r="A150" s="156">
        <v>43339</v>
      </c>
      <c r="B150">
        <v>2394</v>
      </c>
      <c r="C150">
        <v>640.72</v>
      </c>
      <c r="D150">
        <v>23.35</v>
      </c>
      <c r="E150">
        <v>79.680000000000007</v>
      </c>
      <c r="F150">
        <v>66.12</v>
      </c>
      <c r="G150">
        <v>19.43</v>
      </c>
      <c r="H150">
        <f t="shared" si="0"/>
        <v>188.58</v>
      </c>
      <c r="I150">
        <v>3549</v>
      </c>
      <c r="J150" s="60">
        <f t="shared" si="1"/>
        <v>0.26763575605680873</v>
      </c>
    </row>
    <row r="151" spans="1:10">
      <c r="A151" s="156">
        <v>43340</v>
      </c>
      <c r="B151">
        <v>2464</v>
      </c>
      <c r="C151">
        <v>660.67</v>
      </c>
      <c r="D151">
        <v>54.72</v>
      </c>
      <c r="E151">
        <v>75.75</v>
      </c>
      <c r="F151">
        <v>66.12</v>
      </c>
      <c r="G151">
        <v>3.52</v>
      </c>
      <c r="H151">
        <f t="shared" si="0"/>
        <v>200.10999999999999</v>
      </c>
      <c r="I151">
        <v>3610</v>
      </c>
      <c r="J151" s="60">
        <f t="shared" si="1"/>
        <v>0.26812905844155843</v>
      </c>
    </row>
    <row r="152" spans="1:10">
      <c r="A152" s="156">
        <v>43341</v>
      </c>
      <c r="B152">
        <v>2477</v>
      </c>
      <c r="C152">
        <v>670.9</v>
      </c>
      <c r="D152">
        <v>47.92</v>
      </c>
      <c r="E152">
        <v>67.22</v>
      </c>
      <c r="F152">
        <v>66.12</v>
      </c>
      <c r="G152">
        <v>7.97</v>
      </c>
      <c r="H152">
        <f t="shared" si="0"/>
        <v>189.23000000000002</v>
      </c>
      <c r="I152">
        <v>3617</v>
      </c>
      <c r="J152" s="60">
        <f t="shared" si="1"/>
        <v>0.27085183689947517</v>
      </c>
    </row>
    <row r="153" spans="1:10">
      <c r="A153" s="156">
        <v>43342</v>
      </c>
      <c r="B153">
        <v>2402</v>
      </c>
      <c r="C153">
        <v>672.95</v>
      </c>
      <c r="D153">
        <v>60.4</v>
      </c>
      <c r="E153">
        <v>54.93</v>
      </c>
      <c r="F153">
        <v>66.12</v>
      </c>
      <c r="G153">
        <v>0</v>
      </c>
      <c r="H153">
        <f t="shared" si="0"/>
        <v>181.45000000000002</v>
      </c>
      <c r="I153">
        <v>3692</v>
      </c>
      <c r="J153" s="60">
        <f t="shared" si="1"/>
        <v>0.28016236469608663</v>
      </c>
    </row>
    <row r="154" spans="1:10">
      <c r="A154" s="156">
        <v>43343</v>
      </c>
      <c r="B154">
        <v>2461</v>
      </c>
      <c r="C154">
        <v>679.97</v>
      </c>
      <c r="D154">
        <v>26.61</v>
      </c>
      <c r="E154">
        <v>55.68</v>
      </c>
      <c r="F154">
        <v>66.12</v>
      </c>
      <c r="G154">
        <v>10.47</v>
      </c>
      <c r="H154">
        <f t="shared" si="0"/>
        <v>158.88</v>
      </c>
      <c r="I154">
        <v>3717</v>
      </c>
      <c r="J154" s="60">
        <f t="shared" si="1"/>
        <v>0.27629825274278752</v>
      </c>
    </row>
    <row r="155" spans="1:10">
      <c r="A155" s="156">
        <v>43344</v>
      </c>
      <c r="B155">
        <v>2411</v>
      </c>
      <c r="C155">
        <v>626.41999999999996</v>
      </c>
      <c r="D155">
        <v>54.56</v>
      </c>
      <c r="E155">
        <v>55.68</v>
      </c>
      <c r="F155">
        <v>69.12</v>
      </c>
      <c r="G155">
        <v>0</v>
      </c>
      <c r="H155">
        <f t="shared" si="0"/>
        <v>179.36</v>
      </c>
      <c r="I155">
        <v>3615</v>
      </c>
      <c r="J155" s="60">
        <f t="shared" si="1"/>
        <v>0.25981750311074242</v>
      </c>
    </row>
    <row r="156" spans="1:10">
      <c r="A156" s="156">
        <v>43345</v>
      </c>
      <c r="B156">
        <v>2190</v>
      </c>
      <c r="C156">
        <v>593.54999999999995</v>
      </c>
      <c r="D156">
        <v>57.74</v>
      </c>
      <c r="E156">
        <v>55.68</v>
      </c>
      <c r="F156">
        <v>71.16</v>
      </c>
      <c r="G156">
        <v>0</v>
      </c>
      <c r="H156">
        <f t="shared" si="0"/>
        <v>184.58</v>
      </c>
      <c r="I156">
        <v>3415</v>
      </c>
      <c r="J156" s="60">
        <f t="shared" si="1"/>
        <v>0.27102739726027397</v>
      </c>
    </row>
    <row r="157" spans="1:10">
      <c r="A157" s="156">
        <v>43346</v>
      </c>
      <c r="B157">
        <v>2304</v>
      </c>
      <c r="C157">
        <v>636.05999999999995</v>
      </c>
      <c r="D157">
        <v>42.08</v>
      </c>
      <c r="E157">
        <v>53.68</v>
      </c>
      <c r="F157">
        <v>71.16</v>
      </c>
      <c r="G157">
        <v>9.43</v>
      </c>
      <c r="H157">
        <f t="shared" si="0"/>
        <v>176.35000000000002</v>
      </c>
      <c r="I157">
        <v>3469</v>
      </c>
      <c r="J157" s="60">
        <f t="shared" si="1"/>
        <v>0.27606770833333333</v>
      </c>
    </row>
    <row r="158" spans="1:10">
      <c r="A158" s="156">
        <v>43347</v>
      </c>
      <c r="B158">
        <v>2605</v>
      </c>
      <c r="C158">
        <v>689.78</v>
      </c>
      <c r="D158">
        <v>23.990000000000002</v>
      </c>
      <c r="E158">
        <v>44.15</v>
      </c>
      <c r="F158">
        <v>71.16</v>
      </c>
      <c r="G158">
        <v>21.54</v>
      </c>
      <c r="H158">
        <f t="shared" si="0"/>
        <v>160.84</v>
      </c>
      <c r="I158">
        <v>3577</v>
      </c>
      <c r="J158" s="60">
        <f t="shared" si="1"/>
        <v>0.26479078694817659</v>
      </c>
    </row>
    <row r="159" spans="1:10">
      <c r="A159" s="156">
        <v>43348</v>
      </c>
      <c r="B159">
        <v>2419</v>
      </c>
      <c r="C159">
        <v>692.32</v>
      </c>
      <c r="D159">
        <v>35.549999999999997</v>
      </c>
      <c r="E159">
        <v>48.63</v>
      </c>
      <c r="F159">
        <v>71.16</v>
      </c>
      <c r="G159">
        <v>21.39</v>
      </c>
      <c r="H159">
        <f t="shared" si="0"/>
        <v>176.73000000000002</v>
      </c>
      <c r="I159">
        <v>3632</v>
      </c>
      <c r="J159" s="60">
        <f t="shared" si="1"/>
        <v>0.28620090946672183</v>
      </c>
    </row>
    <row r="160" spans="1:10">
      <c r="A160" s="156">
        <v>43349</v>
      </c>
      <c r="B160">
        <v>2420</v>
      </c>
      <c r="C160">
        <v>689.83</v>
      </c>
      <c r="D160">
        <v>34.900000000000006</v>
      </c>
      <c r="E160">
        <v>48.72</v>
      </c>
      <c r="F160">
        <v>71.16</v>
      </c>
      <c r="G160">
        <v>20.96</v>
      </c>
      <c r="H160">
        <f t="shared" si="0"/>
        <v>175.74</v>
      </c>
      <c r="I160">
        <v>3656</v>
      </c>
      <c r="J160" s="60">
        <f t="shared" si="1"/>
        <v>0.28505371900826448</v>
      </c>
    </row>
    <row r="161" spans="1:10">
      <c r="A161" s="156">
        <v>43350</v>
      </c>
      <c r="B161">
        <v>2490</v>
      </c>
      <c r="C161">
        <v>701.71</v>
      </c>
      <c r="D161">
        <v>26.4</v>
      </c>
      <c r="E161">
        <v>48.72</v>
      </c>
      <c r="F161">
        <v>71.16</v>
      </c>
      <c r="G161">
        <v>20.99</v>
      </c>
      <c r="H161">
        <f t="shared" si="0"/>
        <v>167.27</v>
      </c>
      <c r="I161">
        <v>3676</v>
      </c>
      <c r="J161" s="60">
        <f t="shared" si="1"/>
        <v>0.28181124497991972</v>
      </c>
    </row>
    <row r="162" spans="1:10">
      <c r="A162" s="156">
        <v>43351</v>
      </c>
      <c r="B162">
        <v>2489</v>
      </c>
      <c r="C162">
        <v>720.4</v>
      </c>
      <c r="D162">
        <v>23.92</v>
      </c>
      <c r="E162">
        <v>50.32</v>
      </c>
      <c r="F162">
        <v>71.16</v>
      </c>
      <c r="G162">
        <v>16.45</v>
      </c>
      <c r="H162">
        <f t="shared" si="0"/>
        <v>161.85000000000002</v>
      </c>
      <c r="I162">
        <v>3610</v>
      </c>
      <c r="J162" s="60">
        <f t="shared" si="1"/>
        <v>0.28943350743270391</v>
      </c>
    </row>
    <row r="163" spans="1:10">
      <c r="A163" s="156">
        <v>43352</v>
      </c>
      <c r="B163">
        <v>2475</v>
      </c>
      <c r="C163">
        <v>710.65</v>
      </c>
      <c r="D163">
        <v>31.340000000000003</v>
      </c>
      <c r="E163">
        <v>53.52</v>
      </c>
      <c r="F163">
        <v>71.16</v>
      </c>
      <c r="G163">
        <v>24.3</v>
      </c>
      <c r="H163">
        <f t="shared" si="0"/>
        <v>180.32</v>
      </c>
      <c r="I163">
        <v>3553</v>
      </c>
      <c r="J163" s="60">
        <f t="shared" si="1"/>
        <v>0.28713131313131313</v>
      </c>
    </row>
    <row r="164" spans="1:10">
      <c r="A164" s="156">
        <v>43353</v>
      </c>
      <c r="B164">
        <v>2653</v>
      </c>
      <c r="C164">
        <v>723.05</v>
      </c>
      <c r="D164">
        <v>67.08</v>
      </c>
      <c r="E164">
        <v>56.16</v>
      </c>
      <c r="F164">
        <v>41.24</v>
      </c>
      <c r="G164">
        <v>18.28</v>
      </c>
      <c r="H164">
        <f t="shared" si="0"/>
        <v>182.76</v>
      </c>
      <c r="I164">
        <v>3673</v>
      </c>
      <c r="J164" s="60">
        <f t="shared" si="1"/>
        <v>0.27254052016584995</v>
      </c>
    </row>
    <row r="165" spans="1:10">
      <c r="A165" s="156">
        <v>43354</v>
      </c>
      <c r="B165">
        <v>2712</v>
      </c>
      <c r="C165">
        <v>747.73</v>
      </c>
      <c r="D165">
        <v>43.010000000000005</v>
      </c>
      <c r="E165">
        <v>56.16</v>
      </c>
      <c r="F165">
        <v>36.119999999999997</v>
      </c>
      <c r="G165">
        <v>25.79</v>
      </c>
      <c r="H165">
        <f t="shared" si="0"/>
        <v>161.07999999999998</v>
      </c>
      <c r="I165">
        <v>3800</v>
      </c>
      <c r="J165" s="60">
        <f t="shared" si="1"/>
        <v>0.27571165191740415</v>
      </c>
    </row>
    <row r="166" spans="1:10">
      <c r="A166" s="156">
        <v>43355</v>
      </c>
      <c r="B166">
        <v>2734</v>
      </c>
      <c r="C166">
        <v>752.34</v>
      </c>
      <c r="D166">
        <v>28.05</v>
      </c>
      <c r="E166">
        <v>61.21</v>
      </c>
      <c r="F166">
        <v>33.81</v>
      </c>
      <c r="G166">
        <v>25.15</v>
      </c>
      <c r="H166">
        <f t="shared" si="0"/>
        <v>148.22</v>
      </c>
      <c r="I166">
        <v>3794</v>
      </c>
      <c r="J166" s="60">
        <f t="shared" si="1"/>
        <v>0.27517922457937088</v>
      </c>
    </row>
    <row r="167" spans="1:10">
      <c r="A167" s="156">
        <v>43356</v>
      </c>
      <c r="B167">
        <v>2808</v>
      </c>
      <c r="C167">
        <v>743.54</v>
      </c>
      <c r="D167">
        <v>50.11</v>
      </c>
      <c r="E167">
        <v>55.01</v>
      </c>
      <c r="F167">
        <v>23.68</v>
      </c>
      <c r="G167">
        <v>28.43</v>
      </c>
      <c r="H167">
        <f t="shared" si="0"/>
        <v>157.23000000000002</v>
      </c>
      <c r="I167">
        <v>3768</v>
      </c>
      <c r="J167" s="60">
        <f t="shared" si="1"/>
        <v>0.26479344729344728</v>
      </c>
    </row>
    <row r="168" spans="1:10">
      <c r="A168" s="156">
        <v>43357</v>
      </c>
      <c r="B168">
        <v>2838</v>
      </c>
      <c r="C168">
        <v>771.89</v>
      </c>
      <c r="D168">
        <v>33.869999999999997</v>
      </c>
      <c r="E168">
        <v>51.36</v>
      </c>
      <c r="F168">
        <v>11.88</v>
      </c>
      <c r="G168">
        <v>27.57</v>
      </c>
      <c r="H168">
        <f t="shared" si="0"/>
        <v>124.68</v>
      </c>
      <c r="I168">
        <v>3874</v>
      </c>
      <c r="J168" s="60">
        <f t="shared" si="1"/>
        <v>0.27198379140239604</v>
      </c>
    </row>
    <row r="169" spans="1:10">
      <c r="A169" s="156">
        <v>43358</v>
      </c>
      <c r="B169">
        <v>3088</v>
      </c>
      <c r="C169">
        <v>784.32</v>
      </c>
      <c r="D169">
        <v>34.269999999999996</v>
      </c>
      <c r="E169">
        <v>51.31</v>
      </c>
      <c r="F169">
        <v>31.08</v>
      </c>
      <c r="G169">
        <v>30.34</v>
      </c>
      <c r="H169">
        <f t="shared" si="0"/>
        <v>147</v>
      </c>
      <c r="I169">
        <v>3862</v>
      </c>
      <c r="J169" s="60">
        <f t="shared" si="1"/>
        <v>0.25398963730569951</v>
      </c>
    </row>
    <row r="170" spans="1:10">
      <c r="A170" s="156">
        <v>43359</v>
      </c>
      <c r="B170">
        <v>2838</v>
      </c>
      <c r="C170">
        <v>749.82</v>
      </c>
      <c r="D170">
        <v>68.55</v>
      </c>
      <c r="E170">
        <v>45.45</v>
      </c>
      <c r="F170">
        <v>11.88</v>
      </c>
      <c r="G170">
        <v>45.53</v>
      </c>
      <c r="H170">
        <f t="shared" si="0"/>
        <v>171.41000000000003</v>
      </c>
      <c r="I170">
        <v>3793</v>
      </c>
      <c r="J170" s="60">
        <f t="shared" si="1"/>
        <v>0.26420718816067656</v>
      </c>
    </row>
    <row r="171" spans="1:10">
      <c r="A171" s="156">
        <v>43360</v>
      </c>
      <c r="B171">
        <v>2854</v>
      </c>
      <c r="C171">
        <v>749.09</v>
      </c>
      <c r="D171">
        <v>57.89</v>
      </c>
      <c r="E171">
        <v>34.619999999999997</v>
      </c>
      <c r="F171">
        <v>10.57</v>
      </c>
      <c r="G171">
        <v>44.82</v>
      </c>
      <c r="H171">
        <f t="shared" si="0"/>
        <v>147.89999999999998</v>
      </c>
      <c r="I171">
        <v>3822</v>
      </c>
      <c r="J171" s="60">
        <f t="shared" si="1"/>
        <v>0.26247021723896286</v>
      </c>
    </row>
    <row r="172" spans="1:10">
      <c r="A172" s="156">
        <v>43361</v>
      </c>
      <c r="B172">
        <v>2899</v>
      </c>
      <c r="C172">
        <v>753.76</v>
      </c>
      <c r="D172">
        <v>54.11</v>
      </c>
      <c r="E172">
        <v>31.68</v>
      </c>
      <c r="F172">
        <v>6.84</v>
      </c>
      <c r="G172">
        <v>44.02</v>
      </c>
      <c r="H172">
        <f t="shared" si="0"/>
        <v>136.64999999999998</v>
      </c>
      <c r="I172">
        <v>3887</v>
      </c>
      <c r="J172" s="60">
        <f t="shared" si="1"/>
        <v>0.26000689893066575</v>
      </c>
    </row>
    <row r="173" spans="1:10">
      <c r="A173" s="156">
        <v>43362</v>
      </c>
      <c r="B173">
        <v>2934</v>
      </c>
      <c r="C173">
        <v>749.91</v>
      </c>
      <c r="D173">
        <v>57.650000000000006</v>
      </c>
      <c r="E173">
        <v>37.49</v>
      </c>
      <c r="F173">
        <v>6.84</v>
      </c>
      <c r="G173">
        <v>51.43</v>
      </c>
      <c r="H173">
        <f t="shared" si="0"/>
        <v>153.41</v>
      </c>
      <c r="I173">
        <v>3925</v>
      </c>
      <c r="J173" s="60">
        <f t="shared" si="1"/>
        <v>0.25559304703476482</v>
      </c>
    </row>
    <row r="174" spans="1:10">
      <c r="A174" s="156">
        <v>43363</v>
      </c>
      <c r="B174">
        <v>2927</v>
      </c>
      <c r="C174">
        <v>762.18</v>
      </c>
      <c r="D174">
        <v>62.980000000000004</v>
      </c>
      <c r="E174">
        <v>37.68</v>
      </c>
      <c r="F174">
        <v>6.84</v>
      </c>
      <c r="G174">
        <v>44.31</v>
      </c>
      <c r="H174">
        <f t="shared" si="0"/>
        <v>151.81</v>
      </c>
      <c r="I174">
        <v>3888</v>
      </c>
      <c r="J174" s="60">
        <f t="shared" si="1"/>
        <v>0.2603963102152374</v>
      </c>
    </row>
    <row r="175" spans="1:10">
      <c r="A175" s="156">
        <v>43364</v>
      </c>
      <c r="B175">
        <v>2758</v>
      </c>
      <c r="C175">
        <v>697.12</v>
      </c>
      <c r="D175">
        <v>62.980000000000004</v>
      </c>
      <c r="E175">
        <v>37.68</v>
      </c>
      <c r="F175">
        <v>6.84</v>
      </c>
      <c r="G175">
        <v>44.31</v>
      </c>
      <c r="H175">
        <f t="shared" si="0"/>
        <v>151.81</v>
      </c>
      <c r="I175">
        <v>3750</v>
      </c>
      <c r="J175" s="60">
        <f t="shared" si="1"/>
        <v>0.25276287164612038</v>
      </c>
    </row>
    <row r="176" spans="1:10">
      <c r="A176" s="156">
        <v>43365</v>
      </c>
      <c r="B176">
        <v>2512</v>
      </c>
      <c r="C176">
        <v>636.41999999999996</v>
      </c>
      <c r="D176">
        <v>93.1</v>
      </c>
      <c r="E176">
        <v>37.68</v>
      </c>
      <c r="F176">
        <v>6.84</v>
      </c>
      <c r="G176">
        <v>72.23</v>
      </c>
      <c r="H176">
        <f t="shared" si="0"/>
        <v>209.85</v>
      </c>
      <c r="I176">
        <v>3504</v>
      </c>
      <c r="J176" s="60">
        <f t="shared" si="1"/>
        <v>0.25335191082802544</v>
      </c>
    </row>
    <row r="177" spans="1:10">
      <c r="A177" s="156">
        <v>43366</v>
      </c>
      <c r="B177">
        <v>2402</v>
      </c>
      <c r="C177">
        <v>640.49</v>
      </c>
      <c r="D177">
        <v>71.69</v>
      </c>
      <c r="E177">
        <v>43.68</v>
      </c>
      <c r="F177">
        <v>11.73</v>
      </c>
      <c r="G177">
        <v>101.22</v>
      </c>
      <c r="H177">
        <f t="shared" si="0"/>
        <v>228.32</v>
      </c>
      <c r="I177">
        <v>3342</v>
      </c>
      <c r="J177" s="60">
        <f t="shared" si="1"/>
        <v>0.26664862614487927</v>
      </c>
    </row>
    <row r="178" spans="1:10">
      <c r="A178" s="156">
        <v>43367</v>
      </c>
      <c r="B178">
        <v>2537</v>
      </c>
      <c r="C178">
        <v>658.15</v>
      </c>
      <c r="D178">
        <v>63.190000000000005</v>
      </c>
      <c r="E178">
        <v>49.68</v>
      </c>
      <c r="F178">
        <v>11.88</v>
      </c>
      <c r="G178">
        <v>110.31</v>
      </c>
      <c r="H178">
        <f t="shared" si="0"/>
        <v>235.06</v>
      </c>
      <c r="I178">
        <v>3485</v>
      </c>
      <c r="J178" s="60">
        <f t="shared" si="1"/>
        <v>0.25942057548285374</v>
      </c>
    </row>
    <row r="179" spans="1:10">
      <c r="A179" s="156">
        <v>43368</v>
      </c>
      <c r="B179">
        <v>2551</v>
      </c>
      <c r="C179">
        <v>701.21</v>
      </c>
      <c r="D179">
        <v>58.7</v>
      </c>
      <c r="E179">
        <v>49.68</v>
      </c>
      <c r="F179">
        <v>11.12</v>
      </c>
      <c r="G179">
        <v>92.89</v>
      </c>
      <c r="H179">
        <f t="shared" si="0"/>
        <v>212.39</v>
      </c>
      <c r="I179">
        <v>3497</v>
      </c>
      <c r="J179" s="60">
        <f t="shared" si="1"/>
        <v>0.2748765190121521</v>
      </c>
    </row>
    <row r="180" spans="1:10">
      <c r="A180" s="156">
        <v>43369</v>
      </c>
      <c r="B180">
        <v>2698</v>
      </c>
      <c r="C180">
        <v>710.59</v>
      </c>
      <c r="D180">
        <v>67.36</v>
      </c>
      <c r="E180">
        <v>54.7</v>
      </c>
      <c r="F180">
        <v>6.84</v>
      </c>
      <c r="G180">
        <v>74.739999999999995</v>
      </c>
      <c r="H180">
        <f t="shared" si="0"/>
        <v>203.64</v>
      </c>
      <c r="I180">
        <v>3625</v>
      </c>
      <c r="J180" s="60">
        <f t="shared" si="1"/>
        <v>0.26337657524091923</v>
      </c>
    </row>
    <row r="181" spans="1:10">
      <c r="A181" s="156">
        <v>43370</v>
      </c>
      <c r="B181">
        <v>2729</v>
      </c>
      <c r="C181">
        <v>713.93</v>
      </c>
      <c r="D181">
        <v>58</v>
      </c>
      <c r="E181">
        <v>54.72</v>
      </c>
      <c r="F181">
        <v>6.84</v>
      </c>
      <c r="G181">
        <v>79.36</v>
      </c>
      <c r="H181">
        <f t="shared" si="0"/>
        <v>198.92000000000002</v>
      </c>
      <c r="I181">
        <v>3675</v>
      </c>
      <c r="J181" s="60">
        <f t="shared" si="1"/>
        <v>0.26160864785635762</v>
      </c>
    </row>
    <row r="182" spans="1:10">
      <c r="A182" s="156">
        <v>43371</v>
      </c>
      <c r="B182">
        <v>2767</v>
      </c>
      <c r="C182">
        <v>716.65</v>
      </c>
      <c r="D182">
        <v>77.070000000000007</v>
      </c>
      <c r="E182">
        <v>54.72</v>
      </c>
      <c r="F182">
        <v>6.84</v>
      </c>
      <c r="G182">
        <v>76.78</v>
      </c>
      <c r="H182">
        <f t="shared" si="0"/>
        <v>215.41000000000003</v>
      </c>
      <c r="I182">
        <v>3715</v>
      </c>
      <c r="J182" s="60">
        <f t="shared" si="1"/>
        <v>0.25899891579327788</v>
      </c>
    </row>
    <row r="183" spans="1:10">
      <c r="A183" s="156">
        <v>43372</v>
      </c>
      <c r="B183">
        <v>2798</v>
      </c>
      <c r="C183">
        <v>714.37</v>
      </c>
      <c r="D183">
        <v>82.009999999999991</v>
      </c>
      <c r="E183">
        <v>53.28</v>
      </c>
      <c r="F183">
        <v>6.84</v>
      </c>
      <c r="G183">
        <v>68.25</v>
      </c>
      <c r="H183">
        <f t="shared" si="0"/>
        <v>210.38</v>
      </c>
      <c r="I183">
        <v>3730</v>
      </c>
      <c r="J183" s="60">
        <f t="shared" si="1"/>
        <v>0.25531451036454611</v>
      </c>
    </row>
    <row r="184" spans="1:10">
      <c r="A184" s="156">
        <v>43373</v>
      </c>
      <c r="B184">
        <v>2736</v>
      </c>
      <c r="C184">
        <v>694.31</v>
      </c>
      <c r="D184">
        <v>98.79</v>
      </c>
      <c r="E184">
        <v>52.32</v>
      </c>
      <c r="F184">
        <v>6.84</v>
      </c>
      <c r="G184">
        <v>69.900000000000006</v>
      </c>
      <c r="H184">
        <f t="shared" si="0"/>
        <v>227.85000000000002</v>
      </c>
      <c r="I184">
        <v>3662</v>
      </c>
      <c r="J184" s="60">
        <f t="shared" si="1"/>
        <v>0.25376827485380116</v>
      </c>
    </row>
    <row r="185" spans="1:10">
      <c r="A185" s="156">
        <v>43374</v>
      </c>
      <c r="B185">
        <v>2813</v>
      </c>
      <c r="C185">
        <v>670.76</v>
      </c>
      <c r="D185">
        <v>106.66</v>
      </c>
      <c r="E185">
        <v>63.79</v>
      </c>
      <c r="F185">
        <v>6.84</v>
      </c>
      <c r="G185">
        <v>78.960000000000008</v>
      </c>
      <c r="H185">
        <f t="shared" si="0"/>
        <v>256.25</v>
      </c>
      <c r="I185">
        <v>3758</v>
      </c>
      <c r="J185" s="60">
        <f t="shared" si="1"/>
        <v>0.23845005332385352</v>
      </c>
    </row>
    <row r="186" spans="1:10">
      <c r="A186" s="156">
        <v>43375</v>
      </c>
      <c r="B186">
        <v>2792</v>
      </c>
      <c r="C186">
        <v>663.63</v>
      </c>
      <c r="D186">
        <v>111.17</v>
      </c>
      <c r="E186">
        <v>64.319999999999993</v>
      </c>
      <c r="F186">
        <v>6.84</v>
      </c>
      <c r="G186">
        <v>73.72999999999999</v>
      </c>
      <c r="H186">
        <f t="shared" si="0"/>
        <v>256.06</v>
      </c>
      <c r="I186">
        <v>3720</v>
      </c>
      <c r="J186" s="60">
        <f t="shared" si="1"/>
        <v>0.23768982808022923</v>
      </c>
    </row>
    <row r="187" spans="1:10">
      <c r="A187" s="156">
        <v>43376</v>
      </c>
      <c r="B187">
        <v>2891</v>
      </c>
      <c r="C187">
        <v>698.8</v>
      </c>
      <c r="D187">
        <v>100.75</v>
      </c>
      <c r="E187">
        <v>64.319999999999993</v>
      </c>
      <c r="F187">
        <v>6.84</v>
      </c>
      <c r="G187">
        <v>62.739999999999995</v>
      </c>
      <c r="H187">
        <f t="shared" si="0"/>
        <v>234.64999999999998</v>
      </c>
      <c r="I187">
        <v>3804</v>
      </c>
      <c r="J187" s="60">
        <f t="shared" si="1"/>
        <v>0.24171566931857488</v>
      </c>
    </row>
    <row r="188" spans="1:10">
      <c r="A188" s="156">
        <v>43377</v>
      </c>
      <c r="B188">
        <v>2753</v>
      </c>
      <c r="C188">
        <v>693.29</v>
      </c>
      <c r="D188">
        <v>104.67</v>
      </c>
      <c r="E188">
        <v>64.319999999999993</v>
      </c>
      <c r="F188">
        <v>6.84</v>
      </c>
      <c r="G188">
        <v>59.730000000000004</v>
      </c>
      <c r="H188">
        <f t="shared" si="0"/>
        <v>235.56</v>
      </c>
      <c r="I188">
        <v>3813</v>
      </c>
      <c r="J188" s="60">
        <f t="shared" si="1"/>
        <v>0.25183073011260443</v>
      </c>
    </row>
    <row r="189" spans="1:10">
      <c r="A189" s="156">
        <v>43378</v>
      </c>
      <c r="B189">
        <v>2847</v>
      </c>
      <c r="C189">
        <v>680.51</v>
      </c>
      <c r="D189">
        <v>108.97</v>
      </c>
      <c r="E189">
        <v>62.67</v>
      </c>
      <c r="F189">
        <v>6.84</v>
      </c>
      <c r="G189">
        <v>73.91</v>
      </c>
      <c r="H189">
        <f t="shared" si="0"/>
        <v>252.39000000000001</v>
      </c>
      <c r="I189">
        <v>3829</v>
      </c>
      <c r="J189" s="60">
        <f t="shared" si="1"/>
        <v>0.23902704601334737</v>
      </c>
    </row>
    <row r="190" spans="1:10">
      <c r="A190" s="156">
        <v>43379</v>
      </c>
      <c r="B190">
        <v>2829</v>
      </c>
      <c r="C190">
        <v>693</v>
      </c>
      <c r="D190">
        <v>99.97999999999999</v>
      </c>
      <c r="E190">
        <v>61.68</v>
      </c>
      <c r="F190">
        <v>6.84</v>
      </c>
      <c r="G190">
        <v>60.59</v>
      </c>
      <c r="H190">
        <f t="shared" si="0"/>
        <v>229.09</v>
      </c>
      <c r="I190">
        <v>3802</v>
      </c>
      <c r="J190" s="60">
        <f t="shared" si="1"/>
        <v>0.24496288441145281</v>
      </c>
    </row>
    <row r="191" spans="1:10">
      <c r="A191" s="156">
        <v>43380</v>
      </c>
      <c r="B191">
        <v>2787</v>
      </c>
      <c r="C191">
        <v>705.41</v>
      </c>
      <c r="D191">
        <v>105.55</v>
      </c>
      <c r="E191">
        <v>57.03</v>
      </c>
      <c r="F191">
        <v>6.84</v>
      </c>
      <c r="G191">
        <v>43.57</v>
      </c>
      <c r="H191">
        <f t="shared" si="0"/>
        <v>212.99</v>
      </c>
      <c r="I191">
        <v>3710</v>
      </c>
      <c r="J191" s="60">
        <f t="shared" si="1"/>
        <v>0.25310728381772513</v>
      </c>
    </row>
    <row r="192" spans="1:10">
      <c r="A192" s="156">
        <v>43381</v>
      </c>
      <c r="B192">
        <v>2867</v>
      </c>
      <c r="C192">
        <v>720.35</v>
      </c>
      <c r="D192">
        <v>115.67999999999999</v>
      </c>
      <c r="E192">
        <v>49.68</v>
      </c>
      <c r="F192">
        <v>6.84</v>
      </c>
      <c r="G192">
        <v>41.18</v>
      </c>
      <c r="H192">
        <f t="shared" si="0"/>
        <v>213.38</v>
      </c>
      <c r="I192">
        <v>3824</v>
      </c>
      <c r="J192" s="60">
        <f t="shared" si="1"/>
        <v>0.25125566794558774</v>
      </c>
    </row>
    <row r="193" spans="1:10">
      <c r="A193" s="156">
        <v>43382</v>
      </c>
      <c r="B193">
        <v>2857</v>
      </c>
      <c r="C193">
        <v>736.23</v>
      </c>
      <c r="D193">
        <v>103.58000000000001</v>
      </c>
      <c r="E193">
        <v>49.68</v>
      </c>
      <c r="F193">
        <v>6.84</v>
      </c>
      <c r="G193">
        <v>37.43</v>
      </c>
      <c r="H193">
        <f t="shared" si="0"/>
        <v>197.53</v>
      </c>
      <c r="I193">
        <v>3823</v>
      </c>
      <c r="J193" s="60">
        <f t="shared" si="1"/>
        <v>0.25769338466923347</v>
      </c>
    </row>
    <row r="194" spans="1:10">
      <c r="A194" s="156">
        <v>43383</v>
      </c>
      <c r="B194">
        <v>2909</v>
      </c>
      <c r="C194">
        <v>748.58</v>
      </c>
      <c r="D194">
        <v>85.960000000000008</v>
      </c>
      <c r="E194">
        <v>49.68</v>
      </c>
      <c r="F194">
        <v>6.84</v>
      </c>
      <c r="G194">
        <v>43.489999999999995</v>
      </c>
      <c r="H194">
        <f t="shared" si="0"/>
        <v>185.97</v>
      </c>
      <c r="I194">
        <v>3827</v>
      </c>
      <c r="J194" s="60">
        <f t="shared" si="1"/>
        <v>0.25733241663801998</v>
      </c>
    </row>
    <row r="195" spans="1:10">
      <c r="A195" s="156">
        <v>43384</v>
      </c>
      <c r="B195">
        <v>2878</v>
      </c>
      <c r="C195">
        <v>707.07</v>
      </c>
      <c r="D195">
        <v>86.240000000000009</v>
      </c>
      <c r="E195">
        <v>49.68</v>
      </c>
      <c r="F195">
        <v>6.84</v>
      </c>
      <c r="G195">
        <v>45.02</v>
      </c>
      <c r="H195">
        <f t="shared" si="0"/>
        <v>187.78</v>
      </c>
      <c r="I195">
        <v>3723</v>
      </c>
      <c r="J195" s="60">
        <f t="shared" si="1"/>
        <v>0.24568102849200835</v>
      </c>
    </row>
    <row r="196" spans="1:10">
      <c r="A196" s="156">
        <v>43385</v>
      </c>
      <c r="B196">
        <v>2876</v>
      </c>
      <c r="C196">
        <v>709.81</v>
      </c>
      <c r="D196">
        <v>72.34</v>
      </c>
      <c r="E196">
        <v>49.68</v>
      </c>
      <c r="F196">
        <v>6.84</v>
      </c>
      <c r="G196">
        <v>47.43</v>
      </c>
      <c r="H196">
        <f t="shared" si="0"/>
        <v>176.29</v>
      </c>
      <c r="I196">
        <v>3736</v>
      </c>
      <c r="J196" s="60">
        <f t="shared" si="1"/>
        <v>0.24680458970792765</v>
      </c>
    </row>
    <row r="197" spans="1:10">
      <c r="A197" s="156">
        <v>43386</v>
      </c>
      <c r="B197">
        <v>2869</v>
      </c>
      <c r="C197">
        <v>755.64</v>
      </c>
      <c r="D197">
        <v>41.4</v>
      </c>
      <c r="E197">
        <v>49.68</v>
      </c>
      <c r="F197">
        <v>6.84</v>
      </c>
      <c r="G197">
        <v>47.879999999999995</v>
      </c>
      <c r="H197">
        <f t="shared" si="0"/>
        <v>145.80000000000001</v>
      </c>
      <c r="I197">
        <v>3727</v>
      </c>
      <c r="J197" s="60">
        <f t="shared" si="1"/>
        <v>0.26338096897873825</v>
      </c>
    </row>
    <row r="198" spans="1:10">
      <c r="A198" s="156">
        <v>43387</v>
      </c>
      <c r="B198">
        <v>2825</v>
      </c>
      <c r="C198">
        <v>747.83</v>
      </c>
      <c r="D198">
        <v>63.81</v>
      </c>
      <c r="E198">
        <v>50.93</v>
      </c>
      <c r="F198">
        <v>6.84</v>
      </c>
      <c r="G198">
        <v>28.36</v>
      </c>
      <c r="H198">
        <f t="shared" si="0"/>
        <v>149.94</v>
      </c>
      <c r="I198">
        <v>3614</v>
      </c>
      <c r="J198" s="60">
        <f t="shared" si="1"/>
        <v>0.26471858407079646</v>
      </c>
    </row>
    <row r="199" spans="1:10">
      <c r="A199" s="156">
        <v>43388</v>
      </c>
      <c r="B199">
        <v>2925</v>
      </c>
      <c r="C199">
        <v>750.55</v>
      </c>
      <c r="D199">
        <v>79.990000000000009</v>
      </c>
      <c r="E199">
        <v>49.68</v>
      </c>
      <c r="F199">
        <v>8.91</v>
      </c>
      <c r="G199">
        <v>23.91</v>
      </c>
      <c r="H199">
        <f t="shared" si="0"/>
        <v>162.49</v>
      </c>
      <c r="I199">
        <v>3710</v>
      </c>
      <c r="J199" s="60">
        <f t="shared" si="1"/>
        <v>0.25659829059829059</v>
      </c>
    </row>
    <row r="200" spans="1:10">
      <c r="A200" s="156">
        <v>43389</v>
      </c>
      <c r="B200">
        <v>2917</v>
      </c>
      <c r="C200">
        <v>742.82</v>
      </c>
      <c r="D200">
        <v>76.790000000000006</v>
      </c>
      <c r="E200">
        <v>49.68</v>
      </c>
      <c r="F200">
        <v>0</v>
      </c>
      <c r="G200">
        <v>32.5</v>
      </c>
      <c r="H200">
        <f t="shared" si="0"/>
        <v>158.97000000000003</v>
      </c>
      <c r="I200">
        <v>3700</v>
      </c>
      <c r="J200" s="60">
        <f t="shared" si="1"/>
        <v>0.25465203976688378</v>
      </c>
    </row>
    <row r="201" spans="1:10">
      <c r="A201" s="156">
        <v>43390</v>
      </c>
      <c r="B201">
        <v>2900</v>
      </c>
      <c r="C201">
        <v>738.1</v>
      </c>
      <c r="D201">
        <v>72.33</v>
      </c>
      <c r="E201">
        <v>49.68</v>
      </c>
      <c r="F201">
        <v>0</v>
      </c>
      <c r="G201">
        <v>30.96</v>
      </c>
      <c r="H201">
        <f t="shared" si="0"/>
        <v>152.97</v>
      </c>
      <c r="I201">
        <v>3651</v>
      </c>
      <c r="J201" s="60">
        <f t="shared" si="1"/>
        <v>0.25451724137931037</v>
      </c>
    </row>
    <row r="202" spans="1:10">
      <c r="A202" s="156">
        <v>43391</v>
      </c>
      <c r="B202" s="13">
        <v>2789</v>
      </c>
      <c r="C202" s="13">
        <v>719.98</v>
      </c>
      <c r="D202">
        <v>77.23</v>
      </c>
      <c r="E202">
        <v>45.38</v>
      </c>
      <c r="F202">
        <v>0</v>
      </c>
      <c r="G202">
        <v>30.39</v>
      </c>
      <c r="H202" s="13">
        <f t="shared" si="0"/>
        <v>153</v>
      </c>
      <c r="I202" s="13">
        <v>3503</v>
      </c>
      <c r="J202" s="60">
        <f t="shared" si="1"/>
        <v>0.25814987450699178</v>
      </c>
    </row>
    <row r="203" spans="1:10">
      <c r="A203" s="156">
        <v>43392</v>
      </c>
      <c r="B203" s="13">
        <v>2766</v>
      </c>
      <c r="C203" s="13">
        <v>736.35</v>
      </c>
      <c r="D203">
        <v>60.46</v>
      </c>
      <c r="E203">
        <v>43.68</v>
      </c>
      <c r="F203">
        <v>0</v>
      </c>
      <c r="G203">
        <v>34.1</v>
      </c>
      <c r="H203" s="13">
        <f t="shared" si="0"/>
        <v>138.24</v>
      </c>
      <c r="I203" s="13">
        <v>3464</v>
      </c>
      <c r="J203" s="60">
        <f t="shared" si="1"/>
        <v>0.26621475054229937</v>
      </c>
    </row>
    <row r="204" spans="1:10">
      <c r="A204" s="156">
        <v>43393</v>
      </c>
      <c r="B204" s="13">
        <v>2820</v>
      </c>
      <c r="C204" s="13">
        <v>747.27</v>
      </c>
      <c r="D204">
        <v>63.039999999999992</v>
      </c>
      <c r="E204">
        <v>43.68</v>
      </c>
      <c r="F204">
        <v>0</v>
      </c>
      <c r="G204">
        <v>41.49</v>
      </c>
      <c r="H204" s="13">
        <f t="shared" si="0"/>
        <v>148.20999999999998</v>
      </c>
      <c r="I204" s="13">
        <v>3568</v>
      </c>
      <c r="J204" s="60">
        <f t="shared" si="1"/>
        <v>0.26498936170212767</v>
      </c>
    </row>
    <row r="205" spans="1:10">
      <c r="A205" s="156">
        <v>43394</v>
      </c>
      <c r="B205" s="13">
        <v>2784</v>
      </c>
      <c r="C205" s="13">
        <v>743.16</v>
      </c>
      <c r="D205">
        <v>71.05</v>
      </c>
      <c r="E205">
        <v>48.43</v>
      </c>
      <c r="F205">
        <v>0</v>
      </c>
      <c r="G205">
        <v>40.03</v>
      </c>
      <c r="H205" s="13">
        <f t="shared" si="0"/>
        <v>159.51</v>
      </c>
      <c r="I205" s="13">
        <v>3535</v>
      </c>
      <c r="J205" s="60">
        <f t="shared" si="1"/>
        <v>0.2669396551724138</v>
      </c>
    </row>
    <row r="206" spans="1:10">
      <c r="A206" s="156">
        <v>43395</v>
      </c>
      <c r="B206" s="13">
        <v>2834</v>
      </c>
      <c r="C206" s="13">
        <v>748.74</v>
      </c>
      <c r="D206">
        <v>64.86</v>
      </c>
      <c r="E206">
        <v>48.48</v>
      </c>
      <c r="F206">
        <v>0</v>
      </c>
      <c r="G206">
        <v>52.870000000000005</v>
      </c>
      <c r="H206" s="13">
        <f t="shared" si="0"/>
        <v>166.20999999999998</v>
      </c>
      <c r="I206" s="13">
        <v>3627</v>
      </c>
      <c r="J206" s="60">
        <f t="shared" si="1"/>
        <v>0.26419901199717716</v>
      </c>
    </row>
    <row r="207" spans="1:10">
      <c r="A207" s="156">
        <v>43396</v>
      </c>
      <c r="B207" s="13">
        <v>2920</v>
      </c>
      <c r="C207" s="13">
        <v>749.02</v>
      </c>
      <c r="D207">
        <v>49.59</v>
      </c>
      <c r="E207">
        <v>48.48</v>
      </c>
      <c r="F207">
        <v>0</v>
      </c>
      <c r="G207">
        <v>70.16</v>
      </c>
      <c r="H207" s="13">
        <f t="shared" si="0"/>
        <v>168.23</v>
      </c>
      <c r="I207" s="13">
        <v>3669</v>
      </c>
      <c r="J207" s="60">
        <f t="shared" si="1"/>
        <v>0.25651369863013695</v>
      </c>
    </row>
    <row r="208" spans="1:10">
      <c r="A208" s="156">
        <v>43397</v>
      </c>
      <c r="B208" s="13">
        <v>2858</v>
      </c>
      <c r="C208" s="13">
        <v>747.78</v>
      </c>
      <c r="D208">
        <v>39.519999999999996</v>
      </c>
      <c r="E208">
        <v>48.48</v>
      </c>
      <c r="F208">
        <v>0</v>
      </c>
      <c r="G208">
        <v>77.48</v>
      </c>
      <c r="H208" s="13">
        <f t="shared" si="0"/>
        <v>165.48000000000002</v>
      </c>
      <c r="I208" s="13">
        <v>3666</v>
      </c>
      <c r="J208" s="60">
        <f t="shared" si="1"/>
        <v>0.26164450664800559</v>
      </c>
    </row>
    <row r="209" spans="1:10">
      <c r="A209" s="156">
        <v>43398</v>
      </c>
      <c r="B209" s="13">
        <v>2871</v>
      </c>
      <c r="C209" s="13">
        <v>731.92499999999995</v>
      </c>
      <c r="D209">
        <v>37.04</v>
      </c>
      <c r="E209">
        <v>48.48</v>
      </c>
      <c r="F209">
        <v>0</v>
      </c>
      <c r="G209">
        <v>82.18</v>
      </c>
      <c r="H209" s="13">
        <f t="shared" si="0"/>
        <v>167.7</v>
      </c>
      <c r="I209" s="13">
        <v>3675</v>
      </c>
      <c r="J209" s="60">
        <f t="shared" si="1"/>
        <v>0.25493730407523507</v>
      </c>
    </row>
    <row r="210" spans="1:10">
      <c r="A210" s="156">
        <v>43399</v>
      </c>
      <c r="B210" s="13">
        <v>2841</v>
      </c>
      <c r="C210" s="13">
        <v>739.35</v>
      </c>
      <c r="D210">
        <v>36.68</v>
      </c>
      <c r="E210">
        <v>48.48</v>
      </c>
      <c r="F210">
        <v>0</v>
      </c>
      <c r="G210">
        <v>79.14</v>
      </c>
      <c r="H210" s="13">
        <f t="shared" si="0"/>
        <v>164.3</v>
      </c>
      <c r="I210" s="13">
        <v>3650</v>
      </c>
      <c r="J210" s="60">
        <f t="shared" si="1"/>
        <v>0.26024287222808873</v>
      </c>
    </row>
    <row r="211" spans="1:10">
      <c r="A211" s="156">
        <v>43400</v>
      </c>
      <c r="B211" s="13">
        <v>2828</v>
      </c>
      <c r="C211" s="13">
        <v>738.35</v>
      </c>
      <c r="D211">
        <v>32</v>
      </c>
      <c r="E211">
        <v>46.75</v>
      </c>
      <c r="F211">
        <v>0</v>
      </c>
      <c r="G211">
        <v>81.680000000000007</v>
      </c>
      <c r="H211" s="13">
        <f t="shared" si="0"/>
        <v>160.43</v>
      </c>
      <c r="I211" s="13">
        <v>3621</v>
      </c>
      <c r="J211" s="60">
        <f t="shared" si="1"/>
        <v>0.2610855728429986</v>
      </c>
    </row>
    <row r="212" spans="1:10">
      <c r="A212" s="156">
        <v>43401</v>
      </c>
      <c r="B212" s="13">
        <v>2719</v>
      </c>
      <c r="C212" s="13">
        <v>728.74</v>
      </c>
      <c r="D212">
        <v>31.24</v>
      </c>
      <c r="E212">
        <v>45.84</v>
      </c>
      <c r="F212">
        <v>0</v>
      </c>
      <c r="G212">
        <v>92.72999999999999</v>
      </c>
      <c r="H212" s="13">
        <f t="shared" si="0"/>
        <v>169.81</v>
      </c>
      <c r="I212" s="13">
        <v>3483</v>
      </c>
      <c r="J212" s="60">
        <f t="shared" si="1"/>
        <v>0.26801765354909896</v>
      </c>
    </row>
    <row r="213" spans="1:10">
      <c r="A213" s="156">
        <v>43402</v>
      </c>
      <c r="B213" s="13">
        <v>2762</v>
      </c>
      <c r="C213" s="13">
        <v>741.15</v>
      </c>
      <c r="D213">
        <v>40.980000000000004</v>
      </c>
      <c r="E213">
        <v>45.84</v>
      </c>
      <c r="F213">
        <v>0</v>
      </c>
      <c r="G213">
        <v>88.14</v>
      </c>
      <c r="H213" s="13">
        <f t="shared" si="0"/>
        <v>174.96000000000004</v>
      </c>
      <c r="I213" s="13">
        <v>3563</v>
      </c>
      <c r="J213" s="60">
        <f t="shared" si="1"/>
        <v>0.26833816075307748</v>
      </c>
    </row>
    <row r="214" spans="1:10">
      <c r="A214" s="156">
        <v>43403</v>
      </c>
      <c r="B214" s="13">
        <v>2738</v>
      </c>
      <c r="C214" s="13">
        <v>720.18</v>
      </c>
      <c r="D214">
        <v>82.8</v>
      </c>
      <c r="E214">
        <v>45.84</v>
      </c>
      <c r="F214">
        <v>0</v>
      </c>
      <c r="G214">
        <v>73.63</v>
      </c>
      <c r="H214" s="13">
        <f t="shared" si="0"/>
        <v>202.26999999999998</v>
      </c>
      <c r="I214" s="13">
        <v>3580</v>
      </c>
      <c r="J214" s="60">
        <f t="shared" si="1"/>
        <v>0.26303140978816653</v>
      </c>
    </row>
    <row r="215" spans="1:10">
      <c r="A215" s="156">
        <v>43404</v>
      </c>
      <c r="B215" s="13">
        <v>2796</v>
      </c>
      <c r="C215" s="13">
        <v>727.21</v>
      </c>
      <c r="D215">
        <v>96.449999999999989</v>
      </c>
      <c r="E215">
        <v>45.84</v>
      </c>
      <c r="F215">
        <v>0</v>
      </c>
      <c r="G215">
        <v>49.629999999999995</v>
      </c>
      <c r="H215" s="13">
        <f t="shared" si="0"/>
        <v>191.92</v>
      </c>
      <c r="I215" s="13">
        <v>3621</v>
      </c>
      <c r="J215" s="60">
        <f t="shared" si="1"/>
        <v>0.26008941344778258</v>
      </c>
    </row>
    <row r="216" spans="1:10">
      <c r="A216" s="156">
        <v>43405</v>
      </c>
      <c r="B216" s="13">
        <v>2817</v>
      </c>
      <c r="C216" s="13">
        <v>747.08</v>
      </c>
      <c r="D216">
        <v>77.23</v>
      </c>
      <c r="E216">
        <v>47.23</v>
      </c>
      <c r="F216">
        <v>0</v>
      </c>
      <c r="G216">
        <v>50.56</v>
      </c>
      <c r="H216" s="13">
        <f t="shared" si="0"/>
        <v>175.01999999999998</v>
      </c>
      <c r="I216" s="13">
        <v>3571</v>
      </c>
      <c r="J216" s="60">
        <f t="shared" si="1"/>
        <v>0.26520411785587505</v>
      </c>
    </row>
    <row r="217" spans="1:10">
      <c r="A217" s="156">
        <v>43406</v>
      </c>
      <c r="B217" s="13">
        <v>2825</v>
      </c>
      <c r="C217" s="13">
        <v>753.14</v>
      </c>
      <c r="D217">
        <v>56.160000000000004</v>
      </c>
      <c r="E217">
        <v>47.28</v>
      </c>
      <c r="F217">
        <v>0</v>
      </c>
      <c r="G217">
        <v>59.959999999999994</v>
      </c>
      <c r="H217" s="13">
        <f t="shared" si="0"/>
        <v>163.4</v>
      </c>
      <c r="I217" s="13">
        <v>3557</v>
      </c>
      <c r="J217" s="60">
        <f t="shared" si="1"/>
        <v>0.26659823008849559</v>
      </c>
    </row>
    <row r="218" spans="1:10">
      <c r="A218" s="156">
        <v>43407</v>
      </c>
      <c r="B218" s="13">
        <v>2810</v>
      </c>
      <c r="C218" s="13">
        <v>747.2</v>
      </c>
      <c r="D218">
        <v>59.650000000000006</v>
      </c>
      <c r="E218">
        <v>45.87</v>
      </c>
      <c r="F218">
        <v>0</v>
      </c>
      <c r="G218">
        <v>62.519999999999996</v>
      </c>
      <c r="H218" s="13">
        <f t="shared" si="0"/>
        <v>168.04</v>
      </c>
      <c r="I218" s="13">
        <v>3514</v>
      </c>
      <c r="J218" s="60">
        <f t="shared" si="1"/>
        <v>0.26590747330960857</v>
      </c>
    </row>
    <row r="219" spans="1:10">
      <c r="A219" s="156">
        <v>43408</v>
      </c>
      <c r="B219" s="13">
        <v>2675</v>
      </c>
      <c r="C219" s="13">
        <v>722.7</v>
      </c>
      <c r="D219">
        <v>73.91</v>
      </c>
      <c r="E219">
        <v>35.28</v>
      </c>
      <c r="F219">
        <v>0</v>
      </c>
      <c r="G219">
        <v>69.66</v>
      </c>
      <c r="H219" s="13">
        <f t="shared" si="0"/>
        <v>178.85</v>
      </c>
      <c r="I219" s="13">
        <v>3416</v>
      </c>
      <c r="J219" s="60">
        <f t="shared" si="1"/>
        <v>0.27016822429906545</v>
      </c>
    </row>
    <row r="220" spans="1:10">
      <c r="A220" s="156">
        <v>43409</v>
      </c>
      <c r="B220" s="13">
        <v>2786</v>
      </c>
      <c r="C220" s="13">
        <v>739.23</v>
      </c>
      <c r="D220">
        <v>54.730000000000004</v>
      </c>
      <c r="E220">
        <v>34.08</v>
      </c>
      <c r="F220">
        <v>0</v>
      </c>
      <c r="G220">
        <v>80.069999999999993</v>
      </c>
      <c r="H220" s="13">
        <f t="shared" si="0"/>
        <v>168.88</v>
      </c>
      <c r="I220" s="13">
        <v>3515</v>
      </c>
      <c r="J220" s="60">
        <f t="shared" si="1"/>
        <v>0.26533740129217515</v>
      </c>
    </row>
    <row r="221" spans="1:10">
      <c r="A221" s="156">
        <v>43410</v>
      </c>
      <c r="B221" s="13">
        <v>2735</v>
      </c>
      <c r="C221" s="13">
        <v>724.68</v>
      </c>
      <c r="D221">
        <v>52.34</v>
      </c>
      <c r="E221">
        <v>23.28</v>
      </c>
      <c r="F221">
        <v>0</v>
      </c>
      <c r="G221">
        <v>90.56</v>
      </c>
      <c r="H221" s="13">
        <f t="shared" si="0"/>
        <v>166.18</v>
      </c>
      <c r="I221" s="13">
        <v>3442</v>
      </c>
      <c r="J221" s="60">
        <f t="shared" si="1"/>
        <v>0.26496526508226687</v>
      </c>
    </row>
    <row r="222" spans="1:10">
      <c r="A222" s="156">
        <v>43411</v>
      </c>
      <c r="B222" s="13">
        <v>2540</v>
      </c>
      <c r="C222" s="13">
        <v>687.73</v>
      </c>
      <c r="D222">
        <v>50.13</v>
      </c>
      <c r="E222">
        <v>23.28</v>
      </c>
      <c r="F222">
        <v>0</v>
      </c>
      <c r="G222">
        <v>80.429999999999993</v>
      </c>
      <c r="H222" s="13">
        <f t="shared" si="0"/>
        <v>153.84</v>
      </c>
      <c r="I222" s="13">
        <v>3176</v>
      </c>
      <c r="J222" s="60">
        <f t="shared" si="1"/>
        <v>0.27075984251968505</v>
      </c>
    </row>
    <row r="223" spans="1:10">
      <c r="A223" s="156">
        <v>43412</v>
      </c>
      <c r="B223" s="13">
        <v>2436</v>
      </c>
      <c r="C223" s="13">
        <v>700.14</v>
      </c>
      <c r="D223">
        <v>32.410000000000004</v>
      </c>
      <c r="E223">
        <v>23.28</v>
      </c>
      <c r="F223">
        <v>0</v>
      </c>
      <c r="G223">
        <v>66.77</v>
      </c>
      <c r="H223" s="13">
        <f t="shared" si="0"/>
        <v>122.46000000000001</v>
      </c>
      <c r="I223" s="13">
        <v>3063</v>
      </c>
      <c r="J223" s="60">
        <f t="shared" si="1"/>
        <v>0.28741379310344828</v>
      </c>
    </row>
    <row r="224" spans="1:10">
      <c r="A224" s="156">
        <v>43413</v>
      </c>
      <c r="B224" s="13">
        <v>2530</v>
      </c>
      <c r="C224" s="13">
        <v>743.13</v>
      </c>
      <c r="D224">
        <v>30.29</v>
      </c>
      <c r="E224">
        <v>23.28</v>
      </c>
      <c r="F224">
        <v>0</v>
      </c>
      <c r="G224">
        <v>60.370000000000005</v>
      </c>
      <c r="H224" s="13">
        <f t="shared" si="0"/>
        <v>113.94</v>
      </c>
      <c r="I224" s="13">
        <v>3172</v>
      </c>
      <c r="J224" s="60">
        <f t="shared" si="1"/>
        <v>0.29372727272727273</v>
      </c>
    </row>
    <row r="225" spans="1:10">
      <c r="A225" s="156">
        <v>43414</v>
      </c>
      <c r="B225" s="13">
        <v>2621</v>
      </c>
      <c r="C225" s="13">
        <v>752.5</v>
      </c>
      <c r="D225">
        <v>28.75</v>
      </c>
      <c r="E225">
        <v>23.28</v>
      </c>
      <c r="F225">
        <v>0</v>
      </c>
      <c r="G225">
        <v>70.2</v>
      </c>
      <c r="H225" s="13">
        <f t="shared" si="0"/>
        <v>122.23</v>
      </c>
      <c r="I225" s="13">
        <v>3256</v>
      </c>
      <c r="J225" s="60">
        <f t="shared" si="1"/>
        <v>0.28710415871804656</v>
      </c>
    </row>
    <row r="226" spans="1:10">
      <c r="A226" s="156">
        <v>43415</v>
      </c>
      <c r="B226" s="13">
        <v>2638</v>
      </c>
      <c r="C226" s="13">
        <v>752.21</v>
      </c>
      <c r="D226">
        <v>32.619999999999997</v>
      </c>
      <c r="E226">
        <v>23.28</v>
      </c>
      <c r="F226">
        <v>0</v>
      </c>
      <c r="G226">
        <v>74.62</v>
      </c>
      <c r="H226" s="13">
        <f t="shared" si="0"/>
        <v>130.52000000000001</v>
      </c>
      <c r="I226" s="13">
        <v>3250</v>
      </c>
      <c r="J226" s="60">
        <f t="shared" si="1"/>
        <v>0.2851440485216073</v>
      </c>
    </row>
    <row r="227" spans="1:10">
      <c r="A227" s="156">
        <v>43416</v>
      </c>
      <c r="B227" s="13">
        <v>2712</v>
      </c>
      <c r="C227" s="13">
        <v>762.97</v>
      </c>
      <c r="D227">
        <v>39.78</v>
      </c>
      <c r="E227">
        <v>23.28</v>
      </c>
      <c r="F227">
        <v>0</v>
      </c>
      <c r="G227">
        <v>72.39</v>
      </c>
      <c r="H227" s="13">
        <f t="shared" si="0"/>
        <v>135.44999999999999</v>
      </c>
      <c r="I227" s="13">
        <v>3369</v>
      </c>
      <c r="J227" s="60">
        <f t="shared" si="1"/>
        <v>0.28133112094395279</v>
      </c>
    </row>
    <row r="228" spans="1:10">
      <c r="A228" s="156">
        <v>43417</v>
      </c>
      <c r="B228" s="13">
        <v>2743</v>
      </c>
      <c r="C228" s="13">
        <v>766.07</v>
      </c>
      <c r="D228">
        <v>73.91</v>
      </c>
      <c r="E228">
        <v>35.28</v>
      </c>
      <c r="F228">
        <v>0</v>
      </c>
      <c r="G228">
        <v>69.66</v>
      </c>
      <c r="H228" s="13">
        <f t="shared" si="0"/>
        <v>178.85</v>
      </c>
      <c r="I228" s="13">
        <v>3407</v>
      </c>
      <c r="J228" s="60">
        <f t="shared" si="1"/>
        <v>0.27928180823915422</v>
      </c>
    </row>
    <row r="229" spans="1:10">
      <c r="A229" s="156">
        <v>43418</v>
      </c>
      <c r="B229" s="13">
        <v>2770</v>
      </c>
      <c r="C229" s="13">
        <v>764.62</v>
      </c>
      <c r="D229">
        <v>25.11</v>
      </c>
      <c r="E229">
        <v>24.66</v>
      </c>
      <c r="F229">
        <v>15.59</v>
      </c>
      <c r="G229">
        <v>64.09</v>
      </c>
      <c r="H229" s="13">
        <f t="shared" si="0"/>
        <v>129.44999999999999</v>
      </c>
      <c r="I229" s="13">
        <v>3397</v>
      </c>
      <c r="J229" s="60">
        <f t="shared" si="1"/>
        <v>0.2760361010830325</v>
      </c>
    </row>
    <row r="230" spans="1:10">
      <c r="A230" s="156">
        <v>43419</v>
      </c>
      <c r="B230" s="13">
        <v>2725</v>
      </c>
      <c r="C230" s="13">
        <v>747.21</v>
      </c>
      <c r="D230">
        <v>30.89</v>
      </c>
      <c r="E230">
        <v>35.28</v>
      </c>
      <c r="F230">
        <v>15.84</v>
      </c>
      <c r="G230">
        <v>63.41</v>
      </c>
      <c r="H230" s="13">
        <f t="shared" si="0"/>
        <v>145.42000000000002</v>
      </c>
      <c r="I230" s="13">
        <v>3402</v>
      </c>
      <c r="J230" s="60">
        <f t="shared" si="1"/>
        <v>0.27420550458715598</v>
      </c>
    </row>
    <row r="231" spans="1:10">
      <c r="A231" s="156">
        <v>43420</v>
      </c>
      <c r="B231" s="13">
        <v>2665</v>
      </c>
      <c r="C231" s="13">
        <v>756.21</v>
      </c>
      <c r="D231">
        <v>14.59</v>
      </c>
      <c r="E231">
        <v>35.28</v>
      </c>
      <c r="F231">
        <v>15.84</v>
      </c>
      <c r="G231">
        <v>56.019999999999996</v>
      </c>
      <c r="H231" s="13">
        <f t="shared" si="0"/>
        <v>121.73</v>
      </c>
      <c r="I231" s="13">
        <v>3343</v>
      </c>
      <c r="J231" s="60">
        <f t="shared" si="1"/>
        <v>0.28375609756097564</v>
      </c>
    </row>
    <row r="232" spans="1:10">
      <c r="A232" s="156">
        <v>43421</v>
      </c>
      <c r="B232" s="13">
        <v>2728</v>
      </c>
      <c r="C232" s="13">
        <v>768.56</v>
      </c>
      <c r="D232">
        <v>18.11</v>
      </c>
      <c r="E232">
        <v>31.3</v>
      </c>
      <c r="F232">
        <v>15.84</v>
      </c>
      <c r="G232">
        <v>55.489999999999995</v>
      </c>
      <c r="H232" s="13">
        <f t="shared" si="0"/>
        <v>120.74</v>
      </c>
      <c r="I232" s="13">
        <v>3354</v>
      </c>
      <c r="J232" s="60">
        <f t="shared" si="1"/>
        <v>0.28173020527859238</v>
      </c>
    </row>
    <row r="233" spans="1:10">
      <c r="A233" s="156">
        <v>43422</v>
      </c>
      <c r="B233" s="13">
        <v>2680</v>
      </c>
      <c r="C233" s="13">
        <v>750.34</v>
      </c>
      <c r="D233">
        <v>31.91</v>
      </c>
      <c r="E233">
        <v>30</v>
      </c>
      <c r="F233">
        <v>15.84</v>
      </c>
      <c r="G233">
        <v>50.599999999999994</v>
      </c>
      <c r="H233" s="13">
        <f t="shared" si="0"/>
        <v>128.35</v>
      </c>
      <c r="I233" s="13">
        <v>3263</v>
      </c>
      <c r="J233" s="60">
        <f t="shared" si="1"/>
        <v>0.27997761194029852</v>
      </c>
    </row>
    <row r="234" spans="1:10">
      <c r="A234" s="156">
        <v>43423</v>
      </c>
      <c r="B234" s="13">
        <v>2750</v>
      </c>
      <c r="C234" s="13">
        <v>772.3</v>
      </c>
      <c r="D234">
        <v>25.080000000000002</v>
      </c>
      <c r="E234">
        <v>29.04</v>
      </c>
      <c r="F234">
        <v>15.84</v>
      </c>
      <c r="G234">
        <v>50.989999999999995</v>
      </c>
      <c r="H234" s="13">
        <f t="shared" si="0"/>
        <v>120.95</v>
      </c>
      <c r="I234" s="13">
        <v>3358</v>
      </c>
      <c r="J234" s="60">
        <f t="shared" si="1"/>
        <v>0.28083636363636361</v>
      </c>
    </row>
    <row r="235" spans="1:10">
      <c r="A235" s="156">
        <v>43424</v>
      </c>
      <c r="B235" s="13">
        <v>2728</v>
      </c>
      <c r="C235" s="13">
        <v>768.16</v>
      </c>
      <c r="D235">
        <v>28.189999999999998</v>
      </c>
      <c r="E235">
        <v>41.04</v>
      </c>
      <c r="F235">
        <v>15.84</v>
      </c>
      <c r="G235">
        <v>50.66</v>
      </c>
      <c r="H235" s="13">
        <f t="shared" si="0"/>
        <v>135.72999999999999</v>
      </c>
      <c r="I235" s="13">
        <v>3377</v>
      </c>
      <c r="J235" s="60">
        <f t="shared" si="1"/>
        <v>0.28158357771260994</v>
      </c>
    </row>
    <row r="236" spans="1:10">
      <c r="A236" s="156">
        <v>43425</v>
      </c>
      <c r="B236" s="13">
        <v>2750</v>
      </c>
      <c r="C236" s="13">
        <v>767.31</v>
      </c>
      <c r="D236">
        <v>28.97</v>
      </c>
      <c r="E236">
        <v>41.04</v>
      </c>
      <c r="F236">
        <v>15.84</v>
      </c>
      <c r="G236">
        <v>51.620000000000005</v>
      </c>
      <c r="H236" s="13">
        <f t="shared" si="0"/>
        <v>137.47</v>
      </c>
      <c r="I236" s="13">
        <v>3386</v>
      </c>
      <c r="J236" s="60">
        <f t="shared" si="1"/>
        <v>0.27902181818181815</v>
      </c>
    </row>
    <row r="237" spans="1:10">
      <c r="A237" s="156">
        <v>43426</v>
      </c>
      <c r="B237" s="13">
        <v>2701</v>
      </c>
      <c r="C237" s="13">
        <v>759.02</v>
      </c>
      <c r="D237">
        <v>18.87</v>
      </c>
      <c r="E237">
        <v>41.04</v>
      </c>
      <c r="F237">
        <v>15.84</v>
      </c>
      <c r="G237">
        <v>51.92</v>
      </c>
      <c r="H237" s="13">
        <f t="shared" si="0"/>
        <v>127.67000000000002</v>
      </c>
      <c r="I237" s="13">
        <v>3351</v>
      </c>
      <c r="J237" s="60">
        <f t="shared" si="1"/>
        <v>0.28101443909663087</v>
      </c>
    </row>
    <row r="238" spans="1:10">
      <c r="A238" s="156">
        <v>43427</v>
      </c>
      <c r="B238" s="13">
        <v>2662</v>
      </c>
      <c r="C238" s="13">
        <v>732.25</v>
      </c>
      <c r="D238">
        <v>25.42</v>
      </c>
      <c r="E238">
        <v>52.79</v>
      </c>
      <c r="F238">
        <v>15.84</v>
      </c>
      <c r="G238">
        <v>55.900000000000006</v>
      </c>
      <c r="H238" s="13">
        <f t="shared" si="0"/>
        <v>149.94999999999999</v>
      </c>
      <c r="I238" s="13">
        <v>3329</v>
      </c>
      <c r="J238" s="60">
        <f t="shared" si="1"/>
        <v>0.27507513148009016</v>
      </c>
    </row>
    <row r="239" spans="1:10">
      <c r="A239" s="156">
        <v>43428</v>
      </c>
      <c r="B239" s="13">
        <v>2666</v>
      </c>
      <c r="C239" s="13">
        <v>713.64</v>
      </c>
      <c r="D239">
        <v>44.82</v>
      </c>
      <c r="E239">
        <v>64.92</v>
      </c>
      <c r="F239">
        <v>15.84</v>
      </c>
      <c r="G239">
        <v>50.42</v>
      </c>
      <c r="H239" s="13">
        <f t="shared" si="0"/>
        <v>176</v>
      </c>
      <c r="I239" s="13">
        <v>3318</v>
      </c>
      <c r="J239" s="60">
        <f t="shared" si="1"/>
        <v>0.26768192048012002</v>
      </c>
    </row>
    <row r="240" spans="1:10">
      <c r="A240" s="156">
        <v>43429</v>
      </c>
      <c r="B240" s="13">
        <v>2630</v>
      </c>
      <c r="C240" s="13">
        <v>718.07</v>
      </c>
      <c r="D240">
        <v>16.46</v>
      </c>
      <c r="E240">
        <v>60.3</v>
      </c>
      <c r="F240">
        <v>17.93</v>
      </c>
      <c r="G240">
        <v>35.269999999999996</v>
      </c>
      <c r="H240" s="13">
        <f t="shared" si="0"/>
        <v>129.96</v>
      </c>
      <c r="I240" s="13">
        <v>3224</v>
      </c>
      <c r="J240" s="60">
        <f t="shared" si="1"/>
        <v>0.27303041825095059</v>
      </c>
    </row>
    <row r="241" spans="1:10">
      <c r="A241" s="156">
        <v>43430</v>
      </c>
      <c r="B241" s="13">
        <v>2687</v>
      </c>
      <c r="C241" s="13">
        <v>734.67</v>
      </c>
      <c r="D241">
        <v>10.84</v>
      </c>
      <c r="E241">
        <v>60</v>
      </c>
      <c r="F241">
        <v>20.88</v>
      </c>
      <c r="G241">
        <v>26.81</v>
      </c>
      <c r="H241" s="13">
        <f t="shared" si="0"/>
        <v>118.53</v>
      </c>
      <c r="I241" s="13">
        <v>3328</v>
      </c>
      <c r="J241" s="60">
        <f t="shared" si="1"/>
        <v>0.27341644957201339</v>
      </c>
    </row>
    <row r="242" spans="1:10">
      <c r="A242" s="156">
        <v>43431</v>
      </c>
      <c r="B242" s="13">
        <v>2688</v>
      </c>
      <c r="C242" s="13">
        <v>722.91</v>
      </c>
      <c r="D242">
        <v>24.16</v>
      </c>
      <c r="E242">
        <v>60</v>
      </c>
      <c r="F242">
        <v>19.05</v>
      </c>
      <c r="G242">
        <v>24.93</v>
      </c>
      <c r="H242" s="13">
        <f t="shared" si="0"/>
        <v>128.14000000000001</v>
      </c>
      <c r="I242" s="13">
        <v>3334</v>
      </c>
      <c r="J242" s="60">
        <f t="shared" si="1"/>
        <v>0.26893973214285716</v>
      </c>
    </row>
    <row r="243" spans="1:10">
      <c r="A243" s="156">
        <v>43432</v>
      </c>
      <c r="B243" s="13">
        <v>2704</v>
      </c>
      <c r="C243" s="13">
        <v>736.38</v>
      </c>
      <c r="D243">
        <v>11.690000000000001</v>
      </c>
      <c r="E243">
        <v>60</v>
      </c>
      <c r="F243">
        <v>15.84</v>
      </c>
      <c r="G243">
        <v>26.22</v>
      </c>
      <c r="H243" s="13">
        <f t="shared" si="0"/>
        <v>113.75</v>
      </c>
      <c r="I243" s="13">
        <v>3362</v>
      </c>
      <c r="J243" s="60">
        <f t="shared" si="1"/>
        <v>0.27232988165680472</v>
      </c>
    </row>
    <row r="244" spans="1:10">
      <c r="A244" s="156">
        <v>43433</v>
      </c>
      <c r="B244" s="13">
        <v>2728</v>
      </c>
      <c r="C244" s="13">
        <v>737.55</v>
      </c>
      <c r="D244">
        <v>29.21</v>
      </c>
      <c r="E244">
        <v>60</v>
      </c>
      <c r="F244">
        <v>17.21</v>
      </c>
      <c r="G244">
        <v>25.28</v>
      </c>
      <c r="H244" s="13">
        <f t="shared" si="0"/>
        <v>131.70000000000002</v>
      </c>
      <c r="I244" s="13">
        <v>3354</v>
      </c>
      <c r="J244" s="60">
        <f t="shared" si="1"/>
        <v>0.27036290322580642</v>
      </c>
    </row>
    <row r="245" spans="1:10">
      <c r="A245" s="156">
        <v>43434</v>
      </c>
      <c r="B245" s="13">
        <v>2708</v>
      </c>
      <c r="C245" s="13">
        <v>746.86</v>
      </c>
      <c r="D245">
        <v>34.39</v>
      </c>
      <c r="E245">
        <v>60</v>
      </c>
      <c r="F245">
        <v>32.46</v>
      </c>
      <c r="G245">
        <v>6.27</v>
      </c>
      <c r="H245" s="13">
        <f t="shared" si="0"/>
        <v>133.12</v>
      </c>
      <c r="I245" s="13">
        <v>3368</v>
      </c>
      <c r="J245" s="60">
        <f t="shared" si="1"/>
        <v>0.27579763663220092</v>
      </c>
    </row>
    <row r="246" spans="1:10">
      <c r="A246" s="156">
        <v>43435</v>
      </c>
      <c r="B246" s="13">
        <v>2694</v>
      </c>
      <c r="C246" s="13">
        <v>730.61</v>
      </c>
      <c r="D246">
        <v>39.590000000000003</v>
      </c>
      <c r="E246">
        <v>59.6</v>
      </c>
      <c r="F246">
        <v>37.92</v>
      </c>
      <c r="G246">
        <v>4.47</v>
      </c>
      <c r="H246" s="13">
        <f t="shared" si="0"/>
        <v>141.58000000000001</v>
      </c>
      <c r="I246" s="13">
        <v>3322</v>
      </c>
      <c r="J246" s="60">
        <f t="shared" si="1"/>
        <v>0.27119896065330362</v>
      </c>
    </row>
    <row r="247" spans="1:10">
      <c r="A247" s="156">
        <v>43436</v>
      </c>
      <c r="B247" s="13">
        <v>2597</v>
      </c>
      <c r="C247" s="13">
        <v>696.37</v>
      </c>
      <c r="D247">
        <v>25.5</v>
      </c>
      <c r="E247">
        <v>48</v>
      </c>
      <c r="F247">
        <v>52.63</v>
      </c>
      <c r="G247">
        <v>8.18</v>
      </c>
      <c r="H247" s="13">
        <f t="shared" si="0"/>
        <v>134.31</v>
      </c>
      <c r="I247" s="13">
        <v>3198</v>
      </c>
      <c r="J247" s="60">
        <f t="shared" si="1"/>
        <v>0.26814401232190987</v>
      </c>
    </row>
    <row r="248" spans="1:10">
      <c r="A248" s="156">
        <v>43437</v>
      </c>
      <c r="B248" s="13">
        <v>2663</v>
      </c>
      <c r="C248" s="13">
        <v>717.91</v>
      </c>
      <c r="D248">
        <v>10.93</v>
      </c>
      <c r="E248">
        <v>60</v>
      </c>
      <c r="F248">
        <v>52.63</v>
      </c>
      <c r="G248">
        <v>11.629999999999999</v>
      </c>
      <c r="H248" s="13">
        <f t="shared" si="0"/>
        <v>135.19</v>
      </c>
      <c r="I248" s="13">
        <v>3306</v>
      </c>
      <c r="J248" s="60">
        <f t="shared" si="1"/>
        <v>0.26958693203154338</v>
      </c>
    </row>
    <row r="249" spans="1:10">
      <c r="A249" s="156">
        <v>43438</v>
      </c>
      <c r="B249" s="13">
        <v>2723</v>
      </c>
      <c r="C249" s="13">
        <v>731.45</v>
      </c>
      <c r="D249">
        <v>8.3000000000000007</v>
      </c>
      <c r="E249">
        <v>60</v>
      </c>
      <c r="F249">
        <v>52.63</v>
      </c>
      <c r="G249">
        <v>9.19</v>
      </c>
      <c r="H249" s="13">
        <f t="shared" si="0"/>
        <v>130.12</v>
      </c>
      <c r="I249" s="13">
        <v>3341</v>
      </c>
      <c r="J249" s="60">
        <f t="shared" si="1"/>
        <v>0.2686191700330518</v>
      </c>
    </row>
    <row r="250" spans="1:10">
      <c r="A250" s="156">
        <v>43439</v>
      </c>
      <c r="B250" s="13">
        <v>2747</v>
      </c>
      <c r="C250" s="13">
        <v>742.05</v>
      </c>
      <c r="D250">
        <v>16.830000000000002</v>
      </c>
      <c r="E250">
        <v>60</v>
      </c>
      <c r="F250">
        <v>35.950000000000003</v>
      </c>
      <c r="G250">
        <v>7.51</v>
      </c>
      <c r="H250" s="13">
        <f t="shared" si="0"/>
        <v>120.29</v>
      </c>
      <c r="I250" s="13">
        <v>3357</v>
      </c>
      <c r="J250" s="60">
        <f t="shared" si="1"/>
        <v>0.27013105205678922</v>
      </c>
    </row>
    <row r="251" spans="1:10">
      <c r="A251" s="156">
        <v>43440</v>
      </c>
      <c r="B251" s="13">
        <v>2764</v>
      </c>
      <c r="C251" s="13">
        <v>725.91</v>
      </c>
      <c r="D251">
        <v>21.34</v>
      </c>
      <c r="E251">
        <v>60</v>
      </c>
      <c r="F251">
        <v>52.56</v>
      </c>
      <c r="G251">
        <v>34.67</v>
      </c>
      <c r="H251" s="13">
        <f t="shared" si="0"/>
        <v>168.57000000000002</v>
      </c>
      <c r="I251" s="13">
        <v>3376</v>
      </c>
      <c r="J251" s="60">
        <f t="shared" si="1"/>
        <v>0.26263024602026047</v>
      </c>
    </row>
    <row r="252" spans="1:10">
      <c r="A252" s="156">
        <v>43441</v>
      </c>
      <c r="B252" s="13">
        <v>2733</v>
      </c>
      <c r="C252" s="13">
        <v>725.55</v>
      </c>
      <c r="D252">
        <v>19.77</v>
      </c>
      <c r="E252">
        <v>60</v>
      </c>
      <c r="F252">
        <v>52.56</v>
      </c>
      <c r="G252">
        <v>29.200000000000003</v>
      </c>
      <c r="H252" s="13">
        <f t="shared" si="0"/>
        <v>161.53</v>
      </c>
      <c r="I252" s="13">
        <v>3354</v>
      </c>
      <c r="J252" s="60">
        <f t="shared" si="1"/>
        <v>0.26547749725576286</v>
      </c>
    </row>
    <row r="253" spans="1:10">
      <c r="A253" s="156">
        <v>43442</v>
      </c>
      <c r="B253" s="13">
        <v>2730</v>
      </c>
      <c r="C253" s="13">
        <v>730.05</v>
      </c>
      <c r="D253">
        <v>8.61</v>
      </c>
      <c r="E253">
        <v>60</v>
      </c>
      <c r="F253">
        <v>53.76</v>
      </c>
      <c r="G253">
        <v>1.39</v>
      </c>
      <c r="H253" s="13">
        <f t="shared" si="0"/>
        <v>123.76</v>
      </c>
      <c r="I253" s="13">
        <v>3368</v>
      </c>
      <c r="J253" s="60">
        <f t="shared" si="1"/>
        <v>0.2674175824175824</v>
      </c>
    </row>
    <row r="254" spans="1:10">
      <c r="A254" s="156">
        <v>43443</v>
      </c>
      <c r="B254" s="13">
        <v>2640</v>
      </c>
      <c r="C254" s="13">
        <v>716.28</v>
      </c>
      <c r="D254">
        <v>11.76</v>
      </c>
      <c r="E254">
        <v>60</v>
      </c>
      <c r="F254">
        <v>53.76</v>
      </c>
      <c r="G254">
        <v>19.2</v>
      </c>
      <c r="H254" s="13">
        <f t="shared" si="0"/>
        <v>144.71999999999997</v>
      </c>
      <c r="I254" s="13">
        <v>3252</v>
      </c>
      <c r="J254" s="60">
        <f t="shared" si="1"/>
        <v>0.27131818181818179</v>
      </c>
    </row>
    <row r="255" spans="1:10">
      <c r="A255" s="156">
        <v>43444</v>
      </c>
      <c r="B255" s="13">
        <v>2721</v>
      </c>
      <c r="C255" s="13">
        <v>721.69</v>
      </c>
      <c r="D255">
        <v>23.689999999999998</v>
      </c>
      <c r="E255">
        <v>60</v>
      </c>
      <c r="F255">
        <v>53.76</v>
      </c>
      <c r="G255">
        <v>19.2</v>
      </c>
      <c r="H255" s="13">
        <f t="shared" si="0"/>
        <v>156.64999999999998</v>
      </c>
      <c r="I255" s="13">
        <v>3336</v>
      </c>
      <c r="J255" s="60">
        <f t="shared" si="1"/>
        <v>0.26522969496508636</v>
      </c>
    </row>
    <row r="256" spans="1:10">
      <c r="A256" s="156">
        <v>43445</v>
      </c>
      <c r="B256" s="13">
        <v>2697</v>
      </c>
      <c r="C256" s="13">
        <v>726.44</v>
      </c>
      <c r="D256">
        <v>15.8</v>
      </c>
      <c r="E256">
        <v>60</v>
      </c>
      <c r="F256">
        <v>53.76</v>
      </c>
      <c r="G256">
        <v>35.090000000000003</v>
      </c>
      <c r="H256" s="13">
        <f t="shared" si="0"/>
        <v>164.65</v>
      </c>
      <c r="I256" s="13">
        <v>3365</v>
      </c>
      <c r="J256" s="60">
        <f t="shared" si="1"/>
        <v>0.26935113088616985</v>
      </c>
    </row>
    <row r="257" spans="1:10">
      <c r="A257" s="156">
        <v>43446</v>
      </c>
      <c r="B257" s="13">
        <v>2657</v>
      </c>
      <c r="C257" s="13">
        <v>727.09</v>
      </c>
      <c r="D257">
        <v>12.85</v>
      </c>
      <c r="E257">
        <v>60</v>
      </c>
      <c r="F257">
        <v>53.76</v>
      </c>
      <c r="G257">
        <v>32.72</v>
      </c>
      <c r="H257" s="13">
        <f t="shared" ref="H257:H511" si="5">G257+F257+E257+D257</f>
        <v>159.32999999999998</v>
      </c>
      <c r="I257" s="13">
        <v>3344</v>
      </c>
      <c r="J257" s="60">
        <f t="shared" ref="J257:J511" si="6">C257/B257</f>
        <v>0.27365073391042533</v>
      </c>
    </row>
    <row r="258" spans="1:10">
      <c r="A258" s="156">
        <v>43447</v>
      </c>
      <c r="B258" s="13">
        <v>2694</v>
      </c>
      <c r="C258" s="13">
        <v>716.62</v>
      </c>
      <c r="D258">
        <v>11.64</v>
      </c>
      <c r="E258">
        <v>60</v>
      </c>
      <c r="F258">
        <v>53.76</v>
      </c>
      <c r="G258">
        <v>27.06</v>
      </c>
      <c r="H258" s="13">
        <f t="shared" si="5"/>
        <v>152.45999999999998</v>
      </c>
      <c r="I258" s="13">
        <v>3338</v>
      </c>
      <c r="J258" s="60">
        <f t="shared" si="6"/>
        <v>0.26600593912397924</v>
      </c>
    </row>
    <row r="259" spans="1:10">
      <c r="A259" s="156">
        <v>43448</v>
      </c>
      <c r="B259" s="13">
        <v>2636</v>
      </c>
      <c r="C259" s="13">
        <v>717.09</v>
      </c>
      <c r="D259">
        <v>8.99</v>
      </c>
      <c r="E259">
        <v>51.52</v>
      </c>
      <c r="F259">
        <v>53.76</v>
      </c>
      <c r="G259">
        <v>27.14</v>
      </c>
      <c r="H259" s="13">
        <f t="shared" si="5"/>
        <v>141.41000000000003</v>
      </c>
      <c r="I259" s="13">
        <v>3330</v>
      </c>
      <c r="J259" s="60">
        <f t="shared" si="6"/>
        <v>0.2720371775417299</v>
      </c>
    </row>
    <row r="260" spans="1:10">
      <c r="A260" s="156">
        <v>43449</v>
      </c>
      <c r="B260" s="13">
        <v>2560</v>
      </c>
      <c r="C260" s="13">
        <v>684.15</v>
      </c>
      <c r="D260">
        <v>40.36</v>
      </c>
      <c r="E260">
        <v>43.88</v>
      </c>
      <c r="F260">
        <v>54.19</v>
      </c>
      <c r="G260">
        <v>19.739999999999998</v>
      </c>
      <c r="H260" s="13">
        <f t="shared" si="5"/>
        <v>158.17000000000002</v>
      </c>
      <c r="I260" s="13">
        <v>3310</v>
      </c>
      <c r="J260" s="60">
        <f t="shared" si="6"/>
        <v>0.26724609374999997</v>
      </c>
    </row>
    <row r="261" spans="1:10">
      <c r="A261" s="156">
        <v>43450</v>
      </c>
      <c r="B261" s="13">
        <v>2504</v>
      </c>
      <c r="C261" s="13">
        <v>683.48</v>
      </c>
      <c r="D261">
        <v>36.65</v>
      </c>
      <c r="E261">
        <v>48</v>
      </c>
      <c r="F261">
        <v>64.319999999999993</v>
      </c>
      <c r="G261">
        <v>19.2</v>
      </c>
      <c r="H261" s="13">
        <f t="shared" si="5"/>
        <v>168.17</v>
      </c>
      <c r="I261" s="13">
        <v>3192</v>
      </c>
      <c r="J261" s="60">
        <f t="shared" si="6"/>
        <v>0.27295527156549521</v>
      </c>
    </row>
    <row r="262" spans="1:10">
      <c r="A262" s="156">
        <v>43451</v>
      </c>
      <c r="B262" s="13">
        <v>2563</v>
      </c>
      <c r="C262" s="13">
        <v>682.14</v>
      </c>
      <c r="D262">
        <v>18.13</v>
      </c>
      <c r="E262">
        <v>48.69</v>
      </c>
      <c r="F262">
        <v>64.319999999999993</v>
      </c>
      <c r="G262">
        <v>19.2</v>
      </c>
      <c r="H262" s="13">
        <f t="shared" si="5"/>
        <v>150.33999999999997</v>
      </c>
      <c r="I262" s="13">
        <v>3221</v>
      </c>
      <c r="J262" s="60">
        <f t="shared" si="6"/>
        <v>0.26614904408895823</v>
      </c>
    </row>
    <row r="263" spans="1:10">
      <c r="A263" s="156">
        <v>43452</v>
      </c>
      <c r="B263" s="13">
        <v>2598</v>
      </c>
      <c r="C263" s="13">
        <v>681.53</v>
      </c>
      <c r="D263">
        <v>24.15</v>
      </c>
      <c r="E263">
        <v>60</v>
      </c>
      <c r="F263">
        <v>64.319999999999993</v>
      </c>
      <c r="G263">
        <v>19.2</v>
      </c>
      <c r="H263" s="13">
        <f t="shared" si="5"/>
        <v>167.67</v>
      </c>
      <c r="I263" s="13">
        <v>3233</v>
      </c>
      <c r="J263" s="60">
        <f t="shared" si="6"/>
        <v>0.262328714395689</v>
      </c>
    </row>
    <row r="264" spans="1:10">
      <c r="A264" s="156">
        <v>43453</v>
      </c>
      <c r="B264" s="13">
        <v>2623</v>
      </c>
      <c r="C264" s="13">
        <v>686.17</v>
      </c>
      <c r="D264">
        <v>34</v>
      </c>
      <c r="E264">
        <v>60</v>
      </c>
      <c r="F264">
        <v>57.91</v>
      </c>
      <c r="G264">
        <v>27.59</v>
      </c>
      <c r="H264" s="13">
        <f t="shared" si="5"/>
        <v>179.5</v>
      </c>
      <c r="I264" s="13">
        <v>3292</v>
      </c>
      <c r="J264" s="60">
        <f t="shared" si="6"/>
        <v>0.26159740754860844</v>
      </c>
    </row>
    <row r="265" spans="1:10">
      <c r="A265" s="156">
        <v>43454</v>
      </c>
      <c r="B265" s="13">
        <v>2661</v>
      </c>
      <c r="C265" s="13">
        <v>697.91</v>
      </c>
      <c r="D265">
        <v>45.099999999999994</v>
      </c>
      <c r="E265">
        <v>60</v>
      </c>
      <c r="F265">
        <v>53.76</v>
      </c>
      <c r="G265">
        <v>30.85</v>
      </c>
      <c r="H265" s="13">
        <f t="shared" si="5"/>
        <v>189.71</v>
      </c>
      <c r="I265" s="13">
        <v>3344</v>
      </c>
      <c r="J265" s="60">
        <f t="shared" si="6"/>
        <v>0.26227358136039081</v>
      </c>
    </row>
    <row r="266" spans="1:10">
      <c r="A266" s="156">
        <v>43455</v>
      </c>
      <c r="B266" s="13">
        <v>2723</v>
      </c>
      <c r="C266" s="13">
        <v>731.1</v>
      </c>
      <c r="D266">
        <v>45.099999999999994</v>
      </c>
      <c r="E266">
        <v>60</v>
      </c>
      <c r="F266">
        <v>53.76</v>
      </c>
      <c r="G266">
        <v>30.85</v>
      </c>
      <c r="H266" s="13">
        <f t="shared" si="5"/>
        <v>189.71</v>
      </c>
      <c r="I266" s="13">
        <v>3376</v>
      </c>
      <c r="J266" s="60">
        <f t="shared" si="6"/>
        <v>0.26849063532868161</v>
      </c>
    </row>
    <row r="267" spans="1:10">
      <c r="A267" s="156">
        <v>43456</v>
      </c>
      <c r="B267" s="13">
        <v>2738</v>
      </c>
      <c r="C267" s="13">
        <v>729.9</v>
      </c>
      <c r="D267">
        <v>34.619999999999997</v>
      </c>
      <c r="E267">
        <v>48</v>
      </c>
      <c r="F267">
        <v>53.76</v>
      </c>
      <c r="G267">
        <v>41.59</v>
      </c>
      <c r="H267" s="13">
        <f t="shared" si="5"/>
        <v>177.97</v>
      </c>
      <c r="I267" s="13">
        <v>3358</v>
      </c>
      <c r="J267" s="60">
        <f t="shared" si="6"/>
        <v>0.26658144631117603</v>
      </c>
    </row>
    <row r="268" spans="1:10">
      <c r="A268" s="156">
        <v>43457</v>
      </c>
      <c r="B268" s="13">
        <v>2637</v>
      </c>
      <c r="C268" s="13">
        <v>719.49</v>
      </c>
      <c r="D268">
        <v>28.22</v>
      </c>
      <c r="E268">
        <v>45.74</v>
      </c>
      <c r="F268">
        <v>48.72</v>
      </c>
      <c r="G268">
        <v>41.519999999999996</v>
      </c>
      <c r="H268" s="13">
        <f t="shared" si="5"/>
        <v>164.2</v>
      </c>
      <c r="I268" s="13">
        <v>3225</v>
      </c>
      <c r="J268" s="60">
        <f t="shared" si="6"/>
        <v>0.27284414106939703</v>
      </c>
    </row>
    <row r="269" spans="1:10">
      <c r="A269" s="156">
        <v>43458</v>
      </c>
      <c r="B269" s="13">
        <v>2673</v>
      </c>
      <c r="C269" s="13">
        <v>730.75</v>
      </c>
      <c r="D269">
        <v>17</v>
      </c>
      <c r="E269">
        <v>41.04</v>
      </c>
      <c r="F269">
        <v>45.17</v>
      </c>
      <c r="G269">
        <v>40.42</v>
      </c>
      <c r="H269" s="13">
        <f t="shared" si="5"/>
        <v>143.63</v>
      </c>
      <c r="I269" s="13">
        <v>3331</v>
      </c>
      <c r="J269" s="60">
        <f t="shared" si="6"/>
        <v>0.27338196782641228</v>
      </c>
    </row>
    <row r="270" spans="1:10">
      <c r="A270" s="156">
        <v>43459</v>
      </c>
      <c r="B270" s="13">
        <v>2702</v>
      </c>
      <c r="C270" s="13">
        <v>748.08</v>
      </c>
      <c r="D270">
        <v>28.97</v>
      </c>
      <c r="E270">
        <v>33.57</v>
      </c>
      <c r="F270">
        <v>43.68</v>
      </c>
      <c r="G270">
        <v>36.19</v>
      </c>
      <c r="H270" s="13">
        <f t="shared" si="5"/>
        <v>142.41</v>
      </c>
      <c r="I270" s="13">
        <v>3346</v>
      </c>
      <c r="J270" s="60">
        <f t="shared" si="6"/>
        <v>0.27686158401184308</v>
      </c>
    </row>
    <row r="271" spans="1:10">
      <c r="A271" s="156">
        <v>43460</v>
      </c>
      <c r="B271" s="13">
        <v>2765</v>
      </c>
      <c r="C271" s="13">
        <v>748.82</v>
      </c>
      <c r="D271">
        <v>35.900000000000006</v>
      </c>
      <c r="E271">
        <v>29.04</v>
      </c>
      <c r="F271">
        <v>43.68</v>
      </c>
      <c r="G271">
        <v>34.42</v>
      </c>
      <c r="H271" s="13">
        <f t="shared" si="5"/>
        <v>143.04</v>
      </c>
      <c r="I271" s="13">
        <v>3409</v>
      </c>
      <c r="J271" s="60">
        <f t="shared" si="6"/>
        <v>0.2708209764918626</v>
      </c>
    </row>
    <row r="272" spans="1:10">
      <c r="A272" s="156">
        <v>43461</v>
      </c>
      <c r="B272" s="13">
        <v>2808</v>
      </c>
      <c r="C272" s="13">
        <v>731.93</v>
      </c>
      <c r="D272">
        <v>37.49</v>
      </c>
      <c r="E272">
        <v>29.04</v>
      </c>
      <c r="F272">
        <v>43.68</v>
      </c>
      <c r="G272">
        <v>34.950000000000003</v>
      </c>
      <c r="H272" s="13">
        <f t="shared" si="5"/>
        <v>145.16</v>
      </c>
      <c r="I272" s="13">
        <v>3420</v>
      </c>
      <c r="J272" s="60">
        <f t="shared" si="6"/>
        <v>0.26065883190883188</v>
      </c>
    </row>
    <row r="273" spans="1:10">
      <c r="A273" s="156">
        <v>43462</v>
      </c>
      <c r="B273" s="13">
        <v>2810</v>
      </c>
      <c r="C273" s="13">
        <v>733.55</v>
      </c>
      <c r="D273">
        <v>32.85</v>
      </c>
      <c r="E273">
        <v>29.04</v>
      </c>
      <c r="F273">
        <v>43.68</v>
      </c>
      <c r="G273">
        <v>35.119999999999997</v>
      </c>
      <c r="H273" s="13">
        <f t="shared" si="5"/>
        <v>140.69</v>
      </c>
      <c r="I273" s="13">
        <v>3423</v>
      </c>
      <c r="J273" s="60">
        <f t="shared" si="6"/>
        <v>0.26104982206405691</v>
      </c>
    </row>
    <row r="274" spans="1:10">
      <c r="A274" s="156">
        <v>43463</v>
      </c>
      <c r="B274" s="13">
        <v>2726</v>
      </c>
      <c r="C274" s="13">
        <v>732.39</v>
      </c>
      <c r="D274">
        <v>25.6</v>
      </c>
      <c r="E274">
        <v>29.04</v>
      </c>
      <c r="F274">
        <v>43.68</v>
      </c>
      <c r="G274">
        <v>35.11</v>
      </c>
      <c r="H274" s="13">
        <f t="shared" si="5"/>
        <v>133.42999999999998</v>
      </c>
      <c r="I274" s="13">
        <v>3356</v>
      </c>
      <c r="J274" s="60">
        <f t="shared" si="6"/>
        <v>0.26866837857666909</v>
      </c>
    </row>
    <row r="275" spans="1:10">
      <c r="A275" s="156">
        <v>43464</v>
      </c>
      <c r="B275" s="13">
        <v>2613</v>
      </c>
      <c r="C275" s="13">
        <v>720.75</v>
      </c>
      <c r="D275">
        <v>5.09</v>
      </c>
      <c r="E275">
        <v>40.96</v>
      </c>
      <c r="F275">
        <v>43.68</v>
      </c>
      <c r="G275">
        <v>34.29</v>
      </c>
      <c r="H275" s="13">
        <f t="shared" si="5"/>
        <v>124.02000000000001</v>
      </c>
      <c r="I275" s="13">
        <v>3248</v>
      </c>
      <c r="J275" s="60">
        <f t="shared" si="6"/>
        <v>0.27583237657864523</v>
      </c>
    </row>
    <row r="276" spans="1:10">
      <c r="A276" s="156">
        <v>43465</v>
      </c>
      <c r="B276" s="13">
        <v>2679</v>
      </c>
      <c r="C276" s="13">
        <v>721.39</v>
      </c>
      <c r="D276">
        <v>19.55</v>
      </c>
      <c r="E276">
        <v>41.04</v>
      </c>
      <c r="F276">
        <v>43.68</v>
      </c>
      <c r="G276">
        <v>27.13</v>
      </c>
      <c r="H276" s="13">
        <f t="shared" si="5"/>
        <v>131.4</v>
      </c>
      <c r="I276" s="13">
        <v>3332</v>
      </c>
      <c r="J276" s="60">
        <f t="shared" si="6"/>
        <v>0.26927584919746173</v>
      </c>
    </row>
    <row r="277" spans="1:10">
      <c r="A277" s="156">
        <v>43466</v>
      </c>
      <c r="B277" s="13">
        <v>2671</v>
      </c>
      <c r="C277" s="13">
        <v>714.89</v>
      </c>
      <c r="D277">
        <v>31.009999999999998</v>
      </c>
      <c r="E277">
        <v>41.04</v>
      </c>
      <c r="F277">
        <v>42.4</v>
      </c>
      <c r="G277">
        <v>25.2</v>
      </c>
      <c r="H277" s="13">
        <f t="shared" si="5"/>
        <v>139.64999999999998</v>
      </c>
      <c r="I277" s="13">
        <v>3298</v>
      </c>
      <c r="J277" s="60">
        <f t="shared" si="6"/>
        <v>0.26764882066641704</v>
      </c>
    </row>
    <row r="278" spans="1:10">
      <c r="A278" s="156">
        <v>43467</v>
      </c>
      <c r="B278" s="13">
        <v>2705</v>
      </c>
      <c r="C278" s="13">
        <v>734.03</v>
      </c>
      <c r="D278">
        <v>24.37</v>
      </c>
      <c r="E278">
        <v>41.04</v>
      </c>
      <c r="F278">
        <v>31.68</v>
      </c>
      <c r="G278">
        <v>25.2</v>
      </c>
      <c r="H278" s="13">
        <f t="shared" si="5"/>
        <v>122.28999999999999</v>
      </c>
      <c r="I278" s="13">
        <v>3320</v>
      </c>
      <c r="J278" s="60">
        <f t="shared" si="6"/>
        <v>0.2713604436229205</v>
      </c>
    </row>
    <row r="279" spans="1:10">
      <c r="A279" s="156">
        <v>43468</v>
      </c>
      <c r="B279" s="13">
        <v>2741</v>
      </c>
      <c r="C279" s="13">
        <v>736.13</v>
      </c>
      <c r="D279">
        <v>44.730000000000004</v>
      </c>
      <c r="E279">
        <v>41.04</v>
      </c>
      <c r="F279">
        <v>21.19</v>
      </c>
      <c r="G279">
        <v>25.2</v>
      </c>
      <c r="H279" s="13">
        <f t="shared" si="5"/>
        <v>132.16000000000003</v>
      </c>
      <c r="I279" s="13">
        <v>3370</v>
      </c>
      <c r="J279" s="60">
        <f t="shared" si="6"/>
        <v>0.26856256840569137</v>
      </c>
    </row>
    <row r="280" spans="1:10">
      <c r="A280" s="156">
        <v>43469</v>
      </c>
      <c r="B280" s="13">
        <v>2759</v>
      </c>
      <c r="C280" s="13">
        <v>740.02</v>
      </c>
      <c r="D280">
        <v>48.16</v>
      </c>
      <c r="E280">
        <v>41.04</v>
      </c>
      <c r="F280">
        <v>15.84</v>
      </c>
      <c r="G280">
        <v>25.2</v>
      </c>
      <c r="H280" s="13">
        <f t="shared" si="5"/>
        <v>130.24</v>
      </c>
      <c r="I280" s="13">
        <v>3407</v>
      </c>
      <c r="J280" s="60">
        <f t="shared" si="6"/>
        <v>0.26822036969916635</v>
      </c>
    </row>
    <row r="281" spans="1:10">
      <c r="A281" s="156">
        <v>43470</v>
      </c>
      <c r="B281" s="13">
        <v>2743</v>
      </c>
      <c r="C281" s="13">
        <v>723.17</v>
      </c>
      <c r="D281">
        <v>61.1</v>
      </c>
      <c r="E281">
        <v>41.04</v>
      </c>
      <c r="F281">
        <v>15.84</v>
      </c>
      <c r="G281">
        <v>25.2</v>
      </c>
      <c r="H281" s="13">
        <f t="shared" si="5"/>
        <v>143.18</v>
      </c>
      <c r="I281" s="13">
        <v>3371</v>
      </c>
      <c r="J281" s="60">
        <f t="shared" si="6"/>
        <v>0.26364199781261394</v>
      </c>
    </row>
    <row r="282" spans="1:10">
      <c r="A282" s="156">
        <v>43471</v>
      </c>
      <c r="B282" s="13">
        <v>2605</v>
      </c>
      <c r="C282" s="13">
        <v>694.8</v>
      </c>
      <c r="D282">
        <v>39.58</v>
      </c>
      <c r="E282">
        <v>41.04</v>
      </c>
      <c r="F282">
        <v>23.23</v>
      </c>
      <c r="G282">
        <v>31.56</v>
      </c>
      <c r="H282" s="13">
        <f t="shared" si="5"/>
        <v>135.41</v>
      </c>
      <c r="I282" s="13">
        <v>3256</v>
      </c>
      <c r="J282" s="60">
        <f t="shared" si="6"/>
        <v>0.26671785028790784</v>
      </c>
    </row>
    <row r="283" spans="1:10">
      <c r="A283" s="156">
        <v>43472</v>
      </c>
      <c r="B283" s="13">
        <v>2685</v>
      </c>
      <c r="C283" s="13">
        <v>719.03</v>
      </c>
      <c r="D283">
        <v>23.32</v>
      </c>
      <c r="E283">
        <v>41.04</v>
      </c>
      <c r="F283">
        <v>15.84</v>
      </c>
      <c r="G283">
        <v>25.2</v>
      </c>
      <c r="H283" s="13">
        <f t="shared" si="5"/>
        <v>105.4</v>
      </c>
      <c r="I283" s="13">
        <v>3338</v>
      </c>
      <c r="J283" s="60">
        <f t="shared" si="6"/>
        <v>0.26779515828677841</v>
      </c>
    </row>
    <row r="284" spans="1:10">
      <c r="A284" s="156">
        <v>43473</v>
      </c>
      <c r="B284" s="13">
        <v>2774</v>
      </c>
      <c r="C284" s="13">
        <v>766.81</v>
      </c>
      <c r="D284">
        <v>14.16</v>
      </c>
      <c r="E284">
        <v>41.04</v>
      </c>
      <c r="F284">
        <v>15.84</v>
      </c>
      <c r="G284">
        <v>24.419999999999998</v>
      </c>
      <c r="H284" s="13">
        <f t="shared" si="5"/>
        <v>95.46</v>
      </c>
      <c r="I284" s="13">
        <v>3393</v>
      </c>
      <c r="J284" s="60">
        <f t="shared" si="6"/>
        <v>0.27642754145638065</v>
      </c>
    </row>
    <row r="285" spans="1:10">
      <c r="A285" s="156">
        <v>43474</v>
      </c>
      <c r="B285" s="13">
        <v>2765</v>
      </c>
      <c r="C285" s="13">
        <v>763</v>
      </c>
      <c r="D285">
        <v>14.33</v>
      </c>
      <c r="E285">
        <v>41.04</v>
      </c>
      <c r="F285">
        <v>15.84</v>
      </c>
      <c r="G285">
        <v>26.08</v>
      </c>
      <c r="H285" s="13">
        <f t="shared" si="5"/>
        <v>97.29</v>
      </c>
      <c r="I285" s="13">
        <v>3386</v>
      </c>
      <c r="J285" s="60">
        <f t="shared" si="6"/>
        <v>0.27594936708860762</v>
      </c>
    </row>
    <row r="286" spans="1:10">
      <c r="A286" s="156">
        <v>43475</v>
      </c>
      <c r="B286" s="13">
        <v>2762</v>
      </c>
      <c r="C286" s="13">
        <v>762.06</v>
      </c>
      <c r="D286">
        <v>22.770000000000003</v>
      </c>
      <c r="E286">
        <v>41.04</v>
      </c>
      <c r="F286">
        <v>15.84</v>
      </c>
      <c r="G286">
        <v>29.97</v>
      </c>
      <c r="H286" s="13">
        <f t="shared" si="5"/>
        <v>109.62</v>
      </c>
      <c r="I286" s="13">
        <v>3417</v>
      </c>
      <c r="J286" s="60">
        <f t="shared" si="6"/>
        <v>0.2759087617668356</v>
      </c>
    </row>
    <row r="287" spans="1:10">
      <c r="A287" s="156">
        <v>43476</v>
      </c>
      <c r="B287" s="13">
        <v>2813</v>
      </c>
      <c r="C287" s="13">
        <v>771.67</v>
      </c>
      <c r="D287">
        <v>32.35</v>
      </c>
      <c r="E287">
        <v>40.17</v>
      </c>
      <c r="F287">
        <v>15.84</v>
      </c>
      <c r="G287">
        <v>23.28</v>
      </c>
      <c r="H287" s="13">
        <f t="shared" si="5"/>
        <v>111.64000000000001</v>
      </c>
      <c r="I287" s="13">
        <v>3442</v>
      </c>
      <c r="J287" s="60">
        <f t="shared" si="6"/>
        <v>0.27432278706007818</v>
      </c>
    </row>
    <row r="288" spans="1:10">
      <c r="A288" s="156">
        <v>43477</v>
      </c>
      <c r="B288" s="13">
        <v>2797</v>
      </c>
      <c r="C288" s="13">
        <v>776.78</v>
      </c>
      <c r="D288">
        <v>36.590000000000003</v>
      </c>
      <c r="E288">
        <v>29.04</v>
      </c>
      <c r="F288">
        <v>15.84</v>
      </c>
      <c r="G288">
        <v>15.93</v>
      </c>
      <c r="H288" s="13">
        <f t="shared" si="5"/>
        <v>97.4</v>
      </c>
      <c r="I288" s="13">
        <v>3408</v>
      </c>
      <c r="J288" s="60">
        <f t="shared" si="6"/>
        <v>0.27771898462638539</v>
      </c>
    </row>
    <row r="289" spans="1:10">
      <c r="A289" s="156">
        <v>43478</v>
      </c>
      <c r="B289" s="13">
        <v>2656</v>
      </c>
      <c r="C289" s="13">
        <v>730.72</v>
      </c>
      <c r="D289">
        <v>28.040000000000003</v>
      </c>
      <c r="E289">
        <v>29.04</v>
      </c>
      <c r="F289">
        <v>15.84</v>
      </c>
      <c r="G289">
        <v>36.4</v>
      </c>
      <c r="H289" s="13">
        <f t="shared" si="5"/>
        <v>109.32000000000001</v>
      </c>
      <c r="I289" s="13">
        <v>3294</v>
      </c>
      <c r="J289" s="60">
        <f t="shared" si="6"/>
        <v>0.27512048192771088</v>
      </c>
    </row>
    <row r="290" spans="1:10">
      <c r="A290" s="156">
        <v>43479</v>
      </c>
      <c r="B290" s="13">
        <v>2583</v>
      </c>
      <c r="C290" s="13">
        <v>692.15</v>
      </c>
      <c r="D290">
        <v>57.22</v>
      </c>
      <c r="E290">
        <v>29.04</v>
      </c>
      <c r="F290">
        <v>15.84</v>
      </c>
      <c r="G290">
        <v>20.149999999999999</v>
      </c>
      <c r="H290" s="13">
        <f t="shared" si="5"/>
        <v>122.25</v>
      </c>
      <c r="I290" s="13">
        <v>3279</v>
      </c>
      <c r="J290" s="60">
        <f t="shared" si="6"/>
        <v>0.26796360820751064</v>
      </c>
    </row>
    <row r="291" spans="1:10">
      <c r="A291" s="156">
        <v>43480</v>
      </c>
      <c r="B291" s="13">
        <v>2647</v>
      </c>
      <c r="C291" s="13">
        <v>718.93</v>
      </c>
      <c r="D291">
        <v>39.11</v>
      </c>
      <c r="E291">
        <v>29.04</v>
      </c>
      <c r="F291">
        <v>15.84</v>
      </c>
      <c r="G291">
        <v>18.559999999999999</v>
      </c>
      <c r="H291" s="13">
        <f t="shared" si="5"/>
        <v>102.55</v>
      </c>
      <c r="I291" s="13">
        <v>3285</v>
      </c>
      <c r="J291" s="60">
        <f t="shared" si="6"/>
        <v>0.27160181337363049</v>
      </c>
    </row>
    <row r="292" spans="1:10">
      <c r="A292" s="156">
        <v>43481</v>
      </c>
      <c r="B292" s="13">
        <v>2714</v>
      </c>
      <c r="C292" s="13">
        <v>727.39</v>
      </c>
      <c r="D292">
        <v>53.33</v>
      </c>
      <c r="E292">
        <v>29.04</v>
      </c>
      <c r="F292">
        <v>15.84</v>
      </c>
      <c r="G292">
        <v>14.39</v>
      </c>
      <c r="H292" s="13">
        <f t="shared" si="5"/>
        <v>112.6</v>
      </c>
      <c r="I292" s="13">
        <v>3326</v>
      </c>
      <c r="J292" s="60">
        <f t="shared" si="6"/>
        <v>0.26801400147383936</v>
      </c>
    </row>
    <row r="293" spans="1:10">
      <c r="A293" s="156">
        <v>43482</v>
      </c>
      <c r="B293" s="13">
        <v>2728</v>
      </c>
      <c r="C293" s="13">
        <v>757.08</v>
      </c>
      <c r="D293">
        <v>26.47</v>
      </c>
      <c r="E293">
        <v>29.04</v>
      </c>
      <c r="F293">
        <v>15.84</v>
      </c>
      <c r="G293">
        <v>0</v>
      </c>
      <c r="H293" s="13">
        <f t="shared" si="5"/>
        <v>71.349999999999994</v>
      </c>
      <c r="I293" s="13">
        <v>3362</v>
      </c>
      <c r="J293" s="60">
        <f t="shared" si="6"/>
        <v>0.27752199413489737</v>
      </c>
    </row>
    <row r="294" spans="1:10">
      <c r="A294" s="156">
        <v>43483</v>
      </c>
      <c r="B294" s="13">
        <v>2777</v>
      </c>
      <c r="C294" s="13">
        <v>787.37</v>
      </c>
      <c r="D294">
        <v>24.29</v>
      </c>
      <c r="E294">
        <v>29.04</v>
      </c>
      <c r="F294">
        <v>15.84</v>
      </c>
      <c r="G294">
        <v>0</v>
      </c>
      <c r="H294" s="13">
        <f t="shared" si="5"/>
        <v>69.169999999999987</v>
      </c>
      <c r="I294" s="13">
        <v>3413</v>
      </c>
      <c r="J294" s="60">
        <f t="shared" si="6"/>
        <v>0.28353258912495499</v>
      </c>
    </row>
    <row r="295" spans="1:10">
      <c r="A295" s="156">
        <v>43484</v>
      </c>
      <c r="B295" s="13">
        <v>2776</v>
      </c>
      <c r="C295" s="13">
        <v>780.84</v>
      </c>
      <c r="D295">
        <v>30.41</v>
      </c>
      <c r="E295">
        <v>29.04</v>
      </c>
      <c r="F295">
        <v>15.84</v>
      </c>
      <c r="G295">
        <v>0</v>
      </c>
      <c r="H295" s="13">
        <f t="shared" si="5"/>
        <v>75.289999999999992</v>
      </c>
      <c r="I295" s="13">
        <v>3399</v>
      </c>
      <c r="J295" s="60">
        <f t="shared" si="6"/>
        <v>0.28128242074927956</v>
      </c>
    </row>
    <row r="296" spans="1:10">
      <c r="A296" s="156">
        <v>43485</v>
      </c>
      <c r="B296" s="13">
        <v>2674</v>
      </c>
      <c r="C296" s="13">
        <v>754.37</v>
      </c>
      <c r="D296">
        <v>29.880000000000003</v>
      </c>
      <c r="E296">
        <v>29.04</v>
      </c>
      <c r="F296">
        <v>20.87</v>
      </c>
      <c r="G296">
        <v>0</v>
      </c>
      <c r="H296" s="13">
        <f t="shared" si="5"/>
        <v>79.789999999999992</v>
      </c>
      <c r="I296" s="13">
        <v>3298</v>
      </c>
      <c r="J296" s="60">
        <f t="shared" si="6"/>
        <v>0.28211293941660431</v>
      </c>
    </row>
    <row r="297" spans="1:10">
      <c r="A297" s="156">
        <v>43486</v>
      </c>
      <c r="B297" s="13">
        <v>2636</v>
      </c>
      <c r="C297" s="13">
        <v>727.03</v>
      </c>
      <c r="D297">
        <v>33.06</v>
      </c>
      <c r="E297">
        <v>29.04</v>
      </c>
      <c r="F297">
        <v>20.88</v>
      </c>
      <c r="G297">
        <v>10.96</v>
      </c>
      <c r="H297" s="13">
        <f t="shared" si="5"/>
        <v>93.94</v>
      </c>
      <c r="I297" s="13">
        <v>3304</v>
      </c>
      <c r="J297" s="60">
        <f t="shared" si="6"/>
        <v>0.27580804248861912</v>
      </c>
    </row>
    <row r="298" spans="1:10">
      <c r="A298" s="156">
        <v>43487</v>
      </c>
      <c r="B298" s="13">
        <v>2628</v>
      </c>
      <c r="C298" s="13">
        <v>737.12</v>
      </c>
      <c r="D298">
        <v>26.64</v>
      </c>
      <c r="E298">
        <v>20.9</v>
      </c>
      <c r="F298">
        <v>20.88</v>
      </c>
      <c r="G298">
        <v>13.06</v>
      </c>
      <c r="H298" s="13">
        <f t="shared" si="5"/>
        <v>81.47999999999999</v>
      </c>
      <c r="I298" s="13">
        <v>3248</v>
      </c>
      <c r="J298" s="60">
        <f t="shared" si="6"/>
        <v>0.28048706240487065</v>
      </c>
    </row>
    <row r="299" spans="1:10">
      <c r="A299" s="156">
        <v>43488</v>
      </c>
      <c r="B299" s="13">
        <v>2743</v>
      </c>
      <c r="C299" s="13">
        <v>764.09</v>
      </c>
      <c r="D299">
        <v>11.36</v>
      </c>
      <c r="E299">
        <v>28.88</v>
      </c>
      <c r="F299">
        <v>20.88</v>
      </c>
      <c r="G299">
        <v>9.01</v>
      </c>
      <c r="H299" s="13">
        <f t="shared" si="5"/>
        <v>70.13</v>
      </c>
      <c r="I299" s="13">
        <v>3341</v>
      </c>
      <c r="J299" s="60">
        <f t="shared" si="6"/>
        <v>0.27855997083485234</v>
      </c>
    </row>
    <row r="300" spans="1:10">
      <c r="A300" s="156">
        <v>43489</v>
      </c>
      <c r="B300" s="13">
        <v>2699</v>
      </c>
      <c r="C300" s="13">
        <v>737.22</v>
      </c>
      <c r="D300">
        <v>19.34</v>
      </c>
      <c r="E300">
        <v>29.04</v>
      </c>
      <c r="F300">
        <v>20.88</v>
      </c>
      <c r="G300">
        <v>7.52</v>
      </c>
      <c r="H300" s="13">
        <f t="shared" si="5"/>
        <v>76.78</v>
      </c>
      <c r="I300" s="13">
        <v>3338</v>
      </c>
      <c r="J300" s="60">
        <f t="shared" si="6"/>
        <v>0.27314560948499444</v>
      </c>
    </row>
    <row r="301" spans="1:10">
      <c r="A301" s="156">
        <v>43490</v>
      </c>
      <c r="B301" s="13">
        <v>2648</v>
      </c>
      <c r="C301" s="13">
        <v>721.41</v>
      </c>
      <c r="D301">
        <v>33.630000000000003</v>
      </c>
      <c r="E301">
        <v>29.04</v>
      </c>
      <c r="F301">
        <v>20.88</v>
      </c>
      <c r="G301">
        <v>8.1</v>
      </c>
      <c r="H301" s="13">
        <f t="shared" si="5"/>
        <v>91.65</v>
      </c>
      <c r="I301" s="13">
        <v>3293</v>
      </c>
      <c r="J301" s="60">
        <f t="shared" si="6"/>
        <v>0.27243580060422962</v>
      </c>
    </row>
    <row r="302" spans="1:10">
      <c r="A302" s="156">
        <v>43491</v>
      </c>
      <c r="B302" s="13">
        <v>2465</v>
      </c>
      <c r="C302" s="13">
        <v>674.07</v>
      </c>
      <c r="D302">
        <v>39.230000000000004</v>
      </c>
      <c r="E302">
        <v>29.04</v>
      </c>
      <c r="F302">
        <v>23.04</v>
      </c>
      <c r="G302">
        <v>0</v>
      </c>
      <c r="H302" s="13">
        <f t="shared" si="5"/>
        <v>91.31</v>
      </c>
      <c r="I302" s="13">
        <v>3087</v>
      </c>
      <c r="J302" s="60">
        <f t="shared" si="6"/>
        <v>0.27345638945233269</v>
      </c>
    </row>
    <row r="303" spans="1:10">
      <c r="A303" s="156">
        <v>43492</v>
      </c>
      <c r="B303" s="13">
        <v>2462</v>
      </c>
      <c r="C303" s="13">
        <v>661.66</v>
      </c>
      <c r="D303">
        <v>31.73</v>
      </c>
      <c r="E303">
        <v>29.04</v>
      </c>
      <c r="F303">
        <v>53.83</v>
      </c>
      <c r="G303">
        <v>0</v>
      </c>
      <c r="H303" s="13">
        <f t="shared" si="5"/>
        <v>114.60000000000001</v>
      </c>
      <c r="I303" s="13">
        <v>3081</v>
      </c>
      <c r="J303" s="60">
        <f t="shared" si="6"/>
        <v>0.26874898456539398</v>
      </c>
    </row>
    <row r="304" spans="1:10">
      <c r="A304" s="156">
        <v>43493</v>
      </c>
      <c r="B304" s="13">
        <v>2597</v>
      </c>
      <c r="C304" s="13">
        <v>681.36</v>
      </c>
      <c r="D304">
        <v>56.19</v>
      </c>
      <c r="E304">
        <v>29.04</v>
      </c>
      <c r="F304">
        <v>36.92</v>
      </c>
      <c r="G304">
        <v>23.16</v>
      </c>
      <c r="H304">
        <f t="shared" si="5"/>
        <v>145.31</v>
      </c>
      <c r="I304">
        <v>3247</v>
      </c>
      <c r="J304" s="60">
        <f t="shared" si="6"/>
        <v>0.26236426646130151</v>
      </c>
    </row>
    <row r="305" spans="1:10">
      <c r="A305" s="156">
        <v>43494</v>
      </c>
      <c r="B305" s="13">
        <v>2663</v>
      </c>
      <c r="C305" s="13">
        <v>690.73</v>
      </c>
      <c r="D305">
        <v>67.22</v>
      </c>
      <c r="E305">
        <v>29.04</v>
      </c>
      <c r="F305">
        <v>27.84</v>
      </c>
      <c r="G305">
        <v>25.55</v>
      </c>
      <c r="H305" s="13">
        <f t="shared" si="5"/>
        <v>149.65</v>
      </c>
      <c r="I305" s="13">
        <v>3302</v>
      </c>
      <c r="J305" s="60">
        <f t="shared" si="6"/>
        <v>0.25938039804731505</v>
      </c>
    </row>
    <row r="306" spans="1:10">
      <c r="A306" s="156">
        <v>43495</v>
      </c>
      <c r="B306" s="13">
        <v>2724</v>
      </c>
      <c r="C306" s="13">
        <v>709.42</v>
      </c>
      <c r="D306">
        <v>58.930000000000007</v>
      </c>
      <c r="E306">
        <v>29.04</v>
      </c>
      <c r="F306">
        <v>27.84</v>
      </c>
      <c r="G306">
        <v>9.0299999999999994</v>
      </c>
      <c r="H306" s="13">
        <f t="shared" si="5"/>
        <v>124.84</v>
      </c>
      <c r="I306" s="13">
        <v>3354</v>
      </c>
      <c r="J306" s="60">
        <f t="shared" si="6"/>
        <v>0.26043318649045522</v>
      </c>
    </row>
    <row r="307" spans="1:10">
      <c r="A307" s="156">
        <v>43496</v>
      </c>
      <c r="B307" s="13">
        <v>2711</v>
      </c>
      <c r="C307" s="13">
        <v>712.3</v>
      </c>
      <c r="D307">
        <v>30.73</v>
      </c>
      <c r="E307">
        <v>29.04</v>
      </c>
      <c r="F307">
        <v>29.27</v>
      </c>
      <c r="G307">
        <v>0</v>
      </c>
      <c r="H307" s="13">
        <f t="shared" si="5"/>
        <v>89.04</v>
      </c>
      <c r="I307" s="13">
        <v>3353</v>
      </c>
      <c r="J307" s="60">
        <f t="shared" si="6"/>
        <v>0.26274437476945772</v>
      </c>
    </row>
    <row r="308" spans="1:10">
      <c r="A308" s="156">
        <v>43497</v>
      </c>
      <c r="B308" s="13">
        <v>2657</v>
      </c>
      <c r="C308" s="13">
        <v>724.52</v>
      </c>
      <c r="D308">
        <v>20.25</v>
      </c>
      <c r="E308">
        <v>29.04</v>
      </c>
      <c r="F308">
        <v>48.7</v>
      </c>
      <c r="G308">
        <v>0</v>
      </c>
      <c r="H308" s="13">
        <f t="shared" si="5"/>
        <v>97.990000000000009</v>
      </c>
      <c r="I308" s="13">
        <v>3345</v>
      </c>
      <c r="J308" s="60">
        <f t="shared" si="6"/>
        <v>0.27268347760632289</v>
      </c>
    </row>
    <row r="309" spans="1:10">
      <c r="A309" s="156">
        <v>43498</v>
      </c>
      <c r="B309" s="13">
        <v>2645</v>
      </c>
      <c r="C309" s="13">
        <v>722.58</v>
      </c>
      <c r="D309">
        <v>13.82</v>
      </c>
      <c r="E309">
        <v>29.04</v>
      </c>
      <c r="F309">
        <v>48.72</v>
      </c>
      <c r="G309">
        <v>0.7</v>
      </c>
      <c r="H309" s="13">
        <f t="shared" si="5"/>
        <v>92.28</v>
      </c>
      <c r="I309" s="13">
        <v>3341</v>
      </c>
      <c r="J309" s="60">
        <f t="shared" si="6"/>
        <v>0.273187145557656</v>
      </c>
    </row>
    <row r="310" spans="1:10">
      <c r="A310" s="156">
        <v>43499</v>
      </c>
      <c r="B310" s="13">
        <v>2563</v>
      </c>
      <c r="C310" s="13">
        <v>699.09</v>
      </c>
      <c r="D310">
        <v>21.1</v>
      </c>
      <c r="E310">
        <v>25.59</v>
      </c>
      <c r="F310">
        <v>48.72</v>
      </c>
      <c r="G310">
        <v>0</v>
      </c>
      <c r="H310" s="13">
        <f t="shared" si="5"/>
        <v>95.41</v>
      </c>
      <c r="I310" s="13">
        <v>3246</v>
      </c>
      <c r="J310" s="60">
        <f t="shared" si="6"/>
        <v>0.27276238782676554</v>
      </c>
    </row>
    <row r="311" spans="1:10">
      <c r="A311" s="156">
        <v>43500</v>
      </c>
      <c r="B311" s="13">
        <v>2630</v>
      </c>
      <c r="C311" s="13">
        <v>710.61</v>
      </c>
      <c r="D311">
        <v>13.54</v>
      </c>
      <c r="E311">
        <v>24</v>
      </c>
      <c r="F311">
        <v>48.72</v>
      </c>
      <c r="G311">
        <v>0</v>
      </c>
      <c r="H311" s="13">
        <f t="shared" si="5"/>
        <v>86.259999999999991</v>
      </c>
      <c r="I311" s="13">
        <v>3341</v>
      </c>
      <c r="J311" s="60">
        <f t="shared" si="6"/>
        <v>0.27019391634980988</v>
      </c>
    </row>
    <row r="312" spans="1:10">
      <c r="A312" s="156">
        <v>43501</v>
      </c>
      <c r="B312" s="13">
        <v>2765</v>
      </c>
      <c r="C312" s="13">
        <v>751.38</v>
      </c>
      <c r="D312">
        <v>24.61</v>
      </c>
      <c r="E312">
        <v>24</v>
      </c>
      <c r="F312">
        <v>20.88</v>
      </c>
      <c r="G312">
        <v>0</v>
      </c>
      <c r="H312" s="13">
        <f t="shared" si="5"/>
        <v>69.489999999999995</v>
      </c>
      <c r="I312" s="13">
        <v>3421</v>
      </c>
      <c r="J312" s="60">
        <f t="shared" si="6"/>
        <v>0.27174683544303796</v>
      </c>
    </row>
    <row r="313" spans="1:10">
      <c r="A313" s="156">
        <v>43502</v>
      </c>
      <c r="B313" s="13">
        <v>2754</v>
      </c>
      <c r="C313" s="13">
        <v>728.23</v>
      </c>
      <c r="D313">
        <v>42.830000000000005</v>
      </c>
      <c r="E313">
        <v>24</v>
      </c>
      <c r="F313">
        <v>48.72</v>
      </c>
      <c r="G313">
        <v>0</v>
      </c>
      <c r="H313" s="13">
        <f t="shared" si="5"/>
        <v>115.55000000000001</v>
      </c>
      <c r="I313" s="13">
        <v>3415</v>
      </c>
      <c r="J313" s="60">
        <f t="shared" si="6"/>
        <v>0.26442628903413218</v>
      </c>
    </row>
    <row r="314" spans="1:10">
      <c r="A314" s="156">
        <v>43503</v>
      </c>
      <c r="B314" s="13">
        <v>2642</v>
      </c>
      <c r="C314" s="13">
        <v>687.82</v>
      </c>
      <c r="D314">
        <v>39.4</v>
      </c>
      <c r="E314">
        <v>22.47</v>
      </c>
      <c r="F314">
        <v>48.72</v>
      </c>
      <c r="G314">
        <v>0</v>
      </c>
      <c r="H314" s="13">
        <f t="shared" si="5"/>
        <v>110.59</v>
      </c>
      <c r="I314" s="13">
        <v>3298</v>
      </c>
      <c r="J314" s="60">
        <f t="shared" si="6"/>
        <v>0.26034065102195308</v>
      </c>
    </row>
    <row r="315" spans="1:10">
      <c r="A315" s="156">
        <v>43504</v>
      </c>
      <c r="B315" s="13">
        <v>2689</v>
      </c>
      <c r="C315" s="13">
        <v>697.67</v>
      </c>
      <c r="D315">
        <v>45.72</v>
      </c>
      <c r="E315">
        <v>16.8</v>
      </c>
      <c r="F315">
        <v>48.72</v>
      </c>
      <c r="G315">
        <v>0</v>
      </c>
      <c r="H315" s="13">
        <f t="shared" si="5"/>
        <v>111.24</v>
      </c>
      <c r="I315" s="13">
        <v>3309</v>
      </c>
      <c r="J315" s="60">
        <f t="shared" si="6"/>
        <v>0.25945332837486051</v>
      </c>
    </row>
    <row r="316" spans="1:10">
      <c r="A316" s="156">
        <v>43505</v>
      </c>
      <c r="B316" s="13">
        <v>2694</v>
      </c>
      <c r="C316" s="13">
        <v>705.29</v>
      </c>
      <c r="D316">
        <v>33.61</v>
      </c>
      <c r="E316">
        <v>16.8</v>
      </c>
      <c r="F316">
        <v>48.72</v>
      </c>
      <c r="G316">
        <v>0</v>
      </c>
      <c r="H316" s="13">
        <f t="shared" si="5"/>
        <v>99.13</v>
      </c>
      <c r="I316" s="13">
        <v>3288</v>
      </c>
      <c r="J316" s="60">
        <f t="shared" si="6"/>
        <v>0.26180029695619894</v>
      </c>
    </row>
    <row r="317" spans="1:10">
      <c r="A317" s="156">
        <v>43506</v>
      </c>
      <c r="B317" s="13">
        <v>2634</v>
      </c>
      <c r="C317" s="13">
        <v>718.14</v>
      </c>
      <c r="D317">
        <v>7.73</v>
      </c>
      <c r="E317">
        <v>16.8</v>
      </c>
      <c r="F317">
        <v>48.72</v>
      </c>
      <c r="G317">
        <v>0</v>
      </c>
      <c r="H317" s="13">
        <f t="shared" si="5"/>
        <v>73.25</v>
      </c>
      <c r="I317" s="13">
        <v>3211</v>
      </c>
      <c r="J317" s="60">
        <f t="shared" si="6"/>
        <v>0.27264236902050115</v>
      </c>
    </row>
    <row r="318" spans="1:10">
      <c r="A318" s="156">
        <v>43507</v>
      </c>
      <c r="B318" s="13">
        <v>2657</v>
      </c>
      <c r="C318" s="13">
        <v>720.63</v>
      </c>
      <c r="D318">
        <v>2.88</v>
      </c>
      <c r="E318">
        <v>13.76</v>
      </c>
      <c r="F318">
        <v>48.72</v>
      </c>
      <c r="G318">
        <v>0</v>
      </c>
      <c r="H318" s="13">
        <f t="shared" si="5"/>
        <v>65.36</v>
      </c>
      <c r="I318" s="13">
        <v>3325</v>
      </c>
      <c r="J318" s="60">
        <f t="shared" si="6"/>
        <v>0.2712194203989462</v>
      </c>
    </row>
    <row r="319" spans="1:10">
      <c r="A319" s="156">
        <v>43508</v>
      </c>
      <c r="B319" s="13">
        <v>2689</v>
      </c>
      <c r="C319" s="13">
        <v>715.64</v>
      </c>
      <c r="D319">
        <v>7.85</v>
      </c>
      <c r="E319">
        <v>12</v>
      </c>
      <c r="F319">
        <v>48.72</v>
      </c>
      <c r="G319">
        <v>4.5</v>
      </c>
      <c r="H319" s="13">
        <f t="shared" si="5"/>
        <v>73.069999999999993</v>
      </c>
      <c r="I319" s="13">
        <v>3398</v>
      </c>
      <c r="J319" s="60">
        <f t="shared" si="6"/>
        <v>0.26613611007809596</v>
      </c>
    </row>
    <row r="320" spans="1:10">
      <c r="A320" s="156">
        <v>43509</v>
      </c>
      <c r="B320" s="13">
        <v>2744</v>
      </c>
      <c r="C320" s="13">
        <v>741.99</v>
      </c>
      <c r="D320">
        <v>20.11</v>
      </c>
      <c r="E320">
        <v>12</v>
      </c>
      <c r="F320">
        <v>48.72</v>
      </c>
      <c r="G320">
        <v>0</v>
      </c>
      <c r="H320" s="13">
        <f t="shared" si="5"/>
        <v>80.83</v>
      </c>
      <c r="I320" s="13">
        <v>3417</v>
      </c>
      <c r="J320" s="60">
        <f t="shared" si="6"/>
        <v>0.27040451895043732</v>
      </c>
    </row>
    <row r="321" spans="1:10">
      <c r="A321" s="156">
        <v>43510</v>
      </c>
      <c r="B321" s="13">
        <v>2741</v>
      </c>
      <c r="C321" s="13">
        <v>742.42</v>
      </c>
      <c r="D321">
        <v>13.24</v>
      </c>
      <c r="E321">
        <v>12</v>
      </c>
      <c r="F321">
        <v>48.72</v>
      </c>
      <c r="G321">
        <v>0.18</v>
      </c>
      <c r="H321" s="13">
        <f t="shared" si="5"/>
        <v>74.14</v>
      </c>
      <c r="I321" s="13">
        <v>3384</v>
      </c>
      <c r="J321" s="60">
        <f t="shared" si="6"/>
        <v>0.2708573513316308</v>
      </c>
    </row>
    <row r="322" spans="1:10">
      <c r="A322" s="156">
        <v>43511</v>
      </c>
      <c r="B322" s="13">
        <v>2696</v>
      </c>
      <c r="C322" s="13">
        <v>723.95</v>
      </c>
      <c r="D322">
        <v>24.69</v>
      </c>
      <c r="E322">
        <v>12.48</v>
      </c>
      <c r="F322">
        <v>60.26</v>
      </c>
      <c r="G322">
        <v>0.2</v>
      </c>
      <c r="H322" s="13">
        <f t="shared" si="5"/>
        <v>97.63</v>
      </c>
      <c r="I322" s="13">
        <v>3352</v>
      </c>
      <c r="J322" s="60">
        <f t="shared" si="6"/>
        <v>0.26852744807121665</v>
      </c>
    </row>
    <row r="323" spans="1:10">
      <c r="A323" s="156">
        <v>43512</v>
      </c>
      <c r="B323" s="13">
        <v>2677</v>
      </c>
      <c r="C323" s="13">
        <v>703.11</v>
      </c>
      <c r="D323">
        <v>38.879999999999995</v>
      </c>
      <c r="E323">
        <v>12.24</v>
      </c>
      <c r="F323">
        <v>59.28</v>
      </c>
      <c r="G323">
        <v>0.76</v>
      </c>
      <c r="H323" s="13">
        <f t="shared" si="5"/>
        <v>111.16</v>
      </c>
      <c r="I323" s="13">
        <v>3317</v>
      </c>
      <c r="J323" s="60">
        <f t="shared" si="6"/>
        <v>0.26264848711243932</v>
      </c>
    </row>
    <row r="324" spans="1:10">
      <c r="A324" s="156">
        <v>43513</v>
      </c>
      <c r="B324" s="13">
        <v>2640</v>
      </c>
      <c r="C324" s="13">
        <v>695.04</v>
      </c>
      <c r="D324">
        <v>52.370000000000005</v>
      </c>
      <c r="E324">
        <v>4.8</v>
      </c>
      <c r="F324">
        <v>59.28</v>
      </c>
      <c r="G324">
        <v>11.79</v>
      </c>
      <c r="H324" s="13">
        <f t="shared" si="5"/>
        <v>128.24</v>
      </c>
      <c r="I324" s="13">
        <v>3268</v>
      </c>
      <c r="J324" s="60">
        <f t="shared" si="6"/>
        <v>0.26327272727272727</v>
      </c>
    </row>
    <row r="325" spans="1:10">
      <c r="A325" s="156">
        <v>43514</v>
      </c>
      <c r="B325" s="13">
        <v>2667</v>
      </c>
      <c r="C325" s="13">
        <v>698.67</v>
      </c>
      <c r="D325">
        <v>38.090000000000003</v>
      </c>
      <c r="E325">
        <v>17.489999999999998</v>
      </c>
      <c r="F325">
        <v>71.58</v>
      </c>
      <c r="G325">
        <v>12</v>
      </c>
      <c r="H325" s="13">
        <f t="shared" si="5"/>
        <v>139.16</v>
      </c>
      <c r="I325" s="13">
        <v>3361</v>
      </c>
      <c r="J325" s="60">
        <f t="shared" si="6"/>
        <v>0.26196850393700788</v>
      </c>
    </row>
    <row r="326" spans="1:10">
      <c r="A326" s="156">
        <v>43515</v>
      </c>
      <c r="B326" s="13">
        <v>2785</v>
      </c>
      <c r="C326" s="13">
        <v>739.6</v>
      </c>
      <c r="D326">
        <v>33.43</v>
      </c>
      <c r="E326">
        <v>20.64</v>
      </c>
      <c r="F326">
        <v>59.28</v>
      </c>
      <c r="G326">
        <v>12</v>
      </c>
      <c r="H326" s="13">
        <f t="shared" si="5"/>
        <v>125.35</v>
      </c>
      <c r="I326" s="13">
        <v>3439</v>
      </c>
      <c r="J326" s="60">
        <f t="shared" si="6"/>
        <v>0.26556552962298025</v>
      </c>
    </row>
    <row r="327" spans="1:10">
      <c r="A327" s="156">
        <v>43516</v>
      </c>
      <c r="B327" s="13">
        <v>2764</v>
      </c>
      <c r="C327" s="13">
        <v>722.88</v>
      </c>
      <c r="D327">
        <v>30.669999999999998</v>
      </c>
      <c r="E327">
        <v>27.73</v>
      </c>
      <c r="F327">
        <v>57.1</v>
      </c>
      <c r="G327">
        <v>32.03</v>
      </c>
      <c r="H327" s="13">
        <f t="shared" si="5"/>
        <v>147.53</v>
      </c>
      <c r="I327" s="13">
        <v>3456</v>
      </c>
      <c r="J327" s="60">
        <f t="shared" si="6"/>
        <v>0.26153400868306803</v>
      </c>
    </row>
    <row r="328" spans="1:10">
      <c r="A328" s="156">
        <v>43517</v>
      </c>
      <c r="B328" s="13">
        <v>2764</v>
      </c>
      <c r="C328" s="13">
        <v>710.57</v>
      </c>
      <c r="D328">
        <v>22.33</v>
      </c>
      <c r="E328">
        <v>32.4</v>
      </c>
      <c r="F328">
        <v>60.83</v>
      </c>
      <c r="G328">
        <v>32.620000000000005</v>
      </c>
      <c r="H328" s="13">
        <f t="shared" si="5"/>
        <v>148.18</v>
      </c>
      <c r="I328" s="13">
        <v>3488</v>
      </c>
      <c r="J328" s="60">
        <f t="shared" si="6"/>
        <v>0.25708031837916068</v>
      </c>
    </row>
    <row r="329" spans="1:10">
      <c r="A329" s="156">
        <v>43518</v>
      </c>
      <c r="B329" s="13">
        <v>2753</v>
      </c>
      <c r="C329" s="13">
        <v>720.06</v>
      </c>
      <c r="D329">
        <v>40.980000000000004</v>
      </c>
      <c r="E329">
        <v>32.4</v>
      </c>
      <c r="F329">
        <v>52.21</v>
      </c>
      <c r="G329">
        <v>20.8</v>
      </c>
      <c r="H329" s="13">
        <f t="shared" si="5"/>
        <v>146.38999999999999</v>
      </c>
      <c r="I329" s="13">
        <v>3511</v>
      </c>
      <c r="J329" s="60">
        <f t="shared" si="6"/>
        <v>0.26155466763530694</v>
      </c>
    </row>
    <row r="330" spans="1:10">
      <c r="A330" s="156">
        <v>43519</v>
      </c>
      <c r="B330" s="13">
        <v>2749</v>
      </c>
      <c r="C330" s="13">
        <v>743.54</v>
      </c>
      <c r="D330">
        <v>39.79</v>
      </c>
      <c r="E330">
        <v>30.62</v>
      </c>
      <c r="F330">
        <v>45.6</v>
      </c>
      <c r="G330">
        <v>0.72</v>
      </c>
      <c r="H330" s="13">
        <f t="shared" si="5"/>
        <v>116.72999999999999</v>
      </c>
      <c r="I330" s="13">
        <v>3498</v>
      </c>
      <c r="J330" s="60">
        <f t="shared" si="6"/>
        <v>0.27047653692251727</v>
      </c>
    </row>
    <row r="331" spans="1:10">
      <c r="A331" s="156">
        <v>43520</v>
      </c>
      <c r="B331" s="13">
        <v>2675</v>
      </c>
      <c r="C331" s="13">
        <v>735.72</v>
      </c>
      <c r="D331">
        <v>43.86</v>
      </c>
      <c r="E331">
        <v>27.6</v>
      </c>
      <c r="F331">
        <v>45.6</v>
      </c>
      <c r="G331">
        <v>0</v>
      </c>
      <c r="H331" s="13">
        <f t="shared" si="5"/>
        <v>117.06</v>
      </c>
      <c r="I331" s="13">
        <v>3376</v>
      </c>
      <c r="J331" s="60">
        <f t="shared" si="6"/>
        <v>0.27503551401869158</v>
      </c>
    </row>
    <row r="332" spans="1:10">
      <c r="A332" s="156">
        <v>43521</v>
      </c>
      <c r="B332" s="13">
        <v>2746</v>
      </c>
      <c r="C332" s="13">
        <v>764</v>
      </c>
      <c r="D332">
        <v>16.91</v>
      </c>
      <c r="E332">
        <v>27.6</v>
      </c>
      <c r="F332">
        <v>45.6</v>
      </c>
      <c r="G332">
        <v>0</v>
      </c>
      <c r="H332" s="13">
        <f t="shared" si="5"/>
        <v>90.11</v>
      </c>
      <c r="I332" s="13">
        <v>3440</v>
      </c>
      <c r="J332" s="60">
        <f t="shared" si="6"/>
        <v>0.27822286962855064</v>
      </c>
    </row>
    <row r="333" spans="1:10">
      <c r="A333" s="156">
        <v>43522</v>
      </c>
      <c r="B333" s="13">
        <v>2749</v>
      </c>
      <c r="C333" s="13">
        <v>777.8</v>
      </c>
      <c r="D333">
        <v>30.34</v>
      </c>
      <c r="E333">
        <v>27.6</v>
      </c>
      <c r="F333">
        <v>41.36</v>
      </c>
      <c r="G333">
        <v>0.26</v>
      </c>
      <c r="H333" s="13">
        <f t="shared" si="5"/>
        <v>99.56</v>
      </c>
      <c r="I333" s="13">
        <v>3448</v>
      </c>
      <c r="J333" s="60">
        <f t="shared" si="6"/>
        <v>0.28293925063659509</v>
      </c>
    </row>
    <row r="334" spans="1:10">
      <c r="A334" s="156">
        <v>43523</v>
      </c>
      <c r="B334" s="13">
        <v>2726</v>
      </c>
      <c r="C334" s="13">
        <v>780.56</v>
      </c>
      <c r="D334">
        <v>23.62</v>
      </c>
      <c r="E334">
        <v>27.6</v>
      </c>
      <c r="F334">
        <v>26.4</v>
      </c>
      <c r="G334">
        <v>0.18</v>
      </c>
      <c r="H334" s="13">
        <f t="shared" si="5"/>
        <v>77.8</v>
      </c>
      <c r="I334" s="13">
        <v>3424</v>
      </c>
      <c r="J334" s="60">
        <f t="shared" si="6"/>
        <v>0.28633895818048422</v>
      </c>
    </row>
    <row r="335" spans="1:10">
      <c r="A335" s="156">
        <v>43524</v>
      </c>
      <c r="B335" s="13">
        <v>2715</v>
      </c>
      <c r="C335" s="13">
        <v>783.03</v>
      </c>
      <c r="D335">
        <v>11.47</v>
      </c>
      <c r="E335">
        <v>27.6</v>
      </c>
      <c r="F335">
        <v>26.4</v>
      </c>
      <c r="G335">
        <v>0.31</v>
      </c>
      <c r="H335" s="13">
        <f t="shared" si="5"/>
        <v>65.78</v>
      </c>
      <c r="I335" s="13">
        <v>3423</v>
      </c>
      <c r="J335" s="60">
        <f t="shared" si="6"/>
        <v>0.2884088397790055</v>
      </c>
    </row>
    <row r="336" spans="1:10">
      <c r="A336" s="156">
        <v>43525</v>
      </c>
      <c r="B336" s="13">
        <v>2794</v>
      </c>
      <c r="C336" s="13">
        <v>788.2</v>
      </c>
      <c r="D336">
        <v>30.39</v>
      </c>
      <c r="E336">
        <v>27.6</v>
      </c>
      <c r="F336">
        <v>26.4</v>
      </c>
      <c r="G336">
        <v>0</v>
      </c>
      <c r="H336" s="13">
        <f t="shared" si="5"/>
        <v>84.39</v>
      </c>
      <c r="I336" s="13">
        <v>3489</v>
      </c>
      <c r="J336" s="60">
        <f t="shared" si="6"/>
        <v>0.28210450966356482</v>
      </c>
    </row>
    <row r="337" spans="1:10">
      <c r="A337" s="156">
        <v>43526</v>
      </c>
      <c r="B337" s="13">
        <v>2726</v>
      </c>
      <c r="C337" s="13">
        <v>773.89</v>
      </c>
      <c r="D337">
        <v>18.259999999999998</v>
      </c>
      <c r="E337">
        <v>27.6</v>
      </c>
      <c r="F337">
        <v>26.4</v>
      </c>
      <c r="G337">
        <v>0</v>
      </c>
      <c r="H337" s="13">
        <f t="shared" si="5"/>
        <v>72.259999999999991</v>
      </c>
      <c r="I337" s="13">
        <v>3465</v>
      </c>
      <c r="J337" s="60">
        <f t="shared" si="6"/>
        <v>0.28389214966984594</v>
      </c>
    </row>
    <row r="338" spans="1:10">
      <c r="A338" s="156">
        <v>43527</v>
      </c>
      <c r="B338" s="13">
        <v>2644</v>
      </c>
      <c r="C338" s="13">
        <v>728.4</v>
      </c>
      <c r="D338">
        <v>41.31</v>
      </c>
      <c r="E338">
        <v>27.6</v>
      </c>
      <c r="F338">
        <v>26.4</v>
      </c>
      <c r="G338">
        <v>0</v>
      </c>
      <c r="H338" s="13">
        <f t="shared" si="5"/>
        <v>95.31</v>
      </c>
      <c r="I338" s="13">
        <v>3287</v>
      </c>
      <c r="J338" s="60">
        <f t="shared" si="6"/>
        <v>0.27549167927382751</v>
      </c>
    </row>
    <row r="339" spans="1:10">
      <c r="A339" s="156">
        <v>43528</v>
      </c>
      <c r="B339" s="13">
        <v>2740</v>
      </c>
      <c r="C339" s="13">
        <v>760.99</v>
      </c>
      <c r="D339">
        <v>33.85</v>
      </c>
      <c r="E339">
        <v>27.6</v>
      </c>
      <c r="F339">
        <v>26.4</v>
      </c>
      <c r="G339">
        <v>0</v>
      </c>
      <c r="H339" s="13">
        <f t="shared" si="5"/>
        <v>87.85</v>
      </c>
      <c r="I339" s="13">
        <v>3418</v>
      </c>
      <c r="J339" s="60">
        <f t="shared" si="6"/>
        <v>0.27773357664233578</v>
      </c>
    </row>
    <row r="340" spans="1:10">
      <c r="A340" s="156">
        <v>43529</v>
      </c>
      <c r="B340" s="13">
        <v>2812</v>
      </c>
      <c r="C340" s="13">
        <v>762.94</v>
      </c>
      <c r="D340">
        <v>12.88</v>
      </c>
      <c r="E340">
        <v>27.6</v>
      </c>
      <c r="F340">
        <v>26.4</v>
      </c>
      <c r="G340">
        <v>0.69</v>
      </c>
      <c r="H340" s="13">
        <f t="shared" si="5"/>
        <v>67.569999999999993</v>
      </c>
      <c r="I340" s="13">
        <v>3490</v>
      </c>
      <c r="J340" s="60">
        <f t="shared" si="6"/>
        <v>0.27131578947368423</v>
      </c>
    </row>
    <row r="341" spans="1:10">
      <c r="A341" s="156">
        <v>43530</v>
      </c>
      <c r="B341" s="13">
        <v>2822</v>
      </c>
      <c r="C341" s="13">
        <v>773.76</v>
      </c>
      <c r="D341">
        <v>26.39</v>
      </c>
      <c r="E341">
        <v>22.12</v>
      </c>
      <c r="F341">
        <v>26.4</v>
      </c>
      <c r="G341">
        <v>0</v>
      </c>
      <c r="H341" s="13">
        <f t="shared" si="5"/>
        <v>74.91</v>
      </c>
      <c r="I341" s="13">
        <v>3506</v>
      </c>
      <c r="J341" s="60">
        <f t="shared" si="6"/>
        <v>0.27418851878100636</v>
      </c>
    </row>
    <row r="342" spans="1:10">
      <c r="A342" s="156">
        <v>43531</v>
      </c>
      <c r="B342" s="13">
        <v>2896</v>
      </c>
      <c r="C342" s="13">
        <v>787.67</v>
      </c>
      <c r="D342">
        <v>38.07</v>
      </c>
      <c r="E342">
        <v>11.76</v>
      </c>
      <c r="F342">
        <v>26.4</v>
      </c>
      <c r="G342">
        <v>0</v>
      </c>
      <c r="H342" s="13">
        <f t="shared" si="5"/>
        <v>76.22999999999999</v>
      </c>
      <c r="I342" s="13">
        <v>3553</v>
      </c>
      <c r="J342" s="60">
        <f t="shared" si="6"/>
        <v>0.27198549723756904</v>
      </c>
    </row>
    <row r="343" spans="1:10">
      <c r="A343" s="156">
        <v>43532</v>
      </c>
      <c r="B343" s="13">
        <v>2875</v>
      </c>
      <c r="C343" s="13">
        <v>796.05</v>
      </c>
      <c r="D343">
        <v>32.160000000000004</v>
      </c>
      <c r="E343">
        <v>11.76</v>
      </c>
      <c r="F343">
        <v>26.4</v>
      </c>
      <c r="G343">
        <v>0</v>
      </c>
      <c r="H343" s="13">
        <f t="shared" si="5"/>
        <v>70.319999999999993</v>
      </c>
      <c r="I343" s="13">
        <v>3570</v>
      </c>
      <c r="J343" s="60">
        <f t="shared" si="6"/>
        <v>0.27688695652173911</v>
      </c>
    </row>
    <row r="344" spans="1:10">
      <c r="A344" s="156">
        <v>43533</v>
      </c>
      <c r="B344" s="13">
        <v>2860</v>
      </c>
      <c r="C344" s="13">
        <v>803.37</v>
      </c>
      <c r="D344">
        <v>32.160000000000004</v>
      </c>
      <c r="E344">
        <v>11.76</v>
      </c>
      <c r="F344">
        <v>26.4</v>
      </c>
      <c r="G344">
        <v>0</v>
      </c>
      <c r="H344" s="13">
        <f t="shared" si="5"/>
        <v>70.319999999999993</v>
      </c>
      <c r="I344" s="13">
        <v>3534</v>
      </c>
      <c r="J344" s="60">
        <f t="shared" si="6"/>
        <v>0.2808986013986014</v>
      </c>
    </row>
    <row r="345" spans="1:10">
      <c r="A345" s="156">
        <v>43534</v>
      </c>
      <c r="B345" s="13">
        <v>2805</v>
      </c>
      <c r="C345" s="13">
        <v>787.92</v>
      </c>
      <c r="D345">
        <v>27.36</v>
      </c>
      <c r="E345">
        <v>13.2</v>
      </c>
      <c r="F345">
        <v>37.799999999999997</v>
      </c>
      <c r="G345">
        <v>1.42</v>
      </c>
      <c r="H345" s="13">
        <f t="shared" si="5"/>
        <v>79.78</v>
      </c>
      <c r="I345" s="13">
        <v>3448</v>
      </c>
      <c r="J345" s="60">
        <f t="shared" si="6"/>
        <v>0.2808983957219251</v>
      </c>
    </row>
    <row r="346" spans="1:10">
      <c r="A346" s="156">
        <v>43535</v>
      </c>
      <c r="B346" s="13">
        <v>2889</v>
      </c>
      <c r="C346" s="13">
        <v>801.07</v>
      </c>
      <c r="D346">
        <v>19.61</v>
      </c>
      <c r="E346">
        <v>13.2</v>
      </c>
      <c r="F346">
        <v>42</v>
      </c>
      <c r="G346">
        <v>0.87</v>
      </c>
      <c r="H346" s="13">
        <f t="shared" si="5"/>
        <v>75.679999999999993</v>
      </c>
      <c r="I346" s="13">
        <v>3568</v>
      </c>
      <c r="J346" s="60">
        <f t="shared" si="6"/>
        <v>0.2772827968155071</v>
      </c>
    </row>
    <row r="347" spans="1:10">
      <c r="A347" s="156">
        <v>43536</v>
      </c>
      <c r="B347" s="13">
        <v>2921</v>
      </c>
      <c r="C347" s="13">
        <v>804.06</v>
      </c>
      <c r="D347">
        <v>33.83</v>
      </c>
      <c r="E347">
        <v>13.2</v>
      </c>
      <c r="F347">
        <v>28.86</v>
      </c>
      <c r="G347">
        <v>0</v>
      </c>
      <c r="H347" s="13">
        <f t="shared" si="5"/>
        <v>75.89</v>
      </c>
      <c r="I347" s="13">
        <v>3628</v>
      </c>
      <c r="J347" s="60">
        <f t="shared" si="6"/>
        <v>0.27526874358096542</v>
      </c>
    </row>
    <row r="348" spans="1:10">
      <c r="A348" s="156">
        <v>43537</v>
      </c>
      <c r="B348" s="13">
        <v>2922</v>
      </c>
      <c r="C348" s="13">
        <v>802.2</v>
      </c>
      <c r="D348">
        <v>26.7</v>
      </c>
      <c r="E348">
        <v>18.239999999999998</v>
      </c>
      <c r="F348">
        <v>26.4</v>
      </c>
      <c r="G348">
        <v>0</v>
      </c>
      <c r="H348" s="13">
        <f t="shared" si="5"/>
        <v>71.34</v>
      </c>
      <c r="I348" s="13">
        <v>3622</v>
      </c>
      <c r="J348" s="60">
        <f t="shared" si="6"/>
        <v>0.27453798767967147</v>
      </c>
    </row>
    <row r="349" spans="1:10">
      <c r="A349" s="156">
        <v>43538</v>
      </c>
      <c r="B349" s="13">
        <v>2884</v>
      </c>
      <c r="C349" s="13">
        <v>790.73</v>
      </c>
      <c r="D349">
        <v>11.14</v>
      </c>
      <c r="E349">
        <v>23.17</v>
      </c>
      <c r="F349">
        <v>26.4</v>
      </c>
      <c r="G349">
        <v>0</v>
      </c>
      <c r="H349" s="13">
        <f t="shared" si="5"/>
        <v>60.71</v>
      </c>
      <c r="I349" s="13">
        <v>3582</v>
      </c>
      <c r="J349" s="60">
        <f t="shared" si="6"/>
        <v>0.27417822468793346</v>
      </c>
    </row>
    <row r="350" spans="1:10">
      <c r="A350" s="156">
        <v>43539</v>
      </c>
      <c r="B350" s="13">
        <v>2832</v>
      </c>
      <c r="C350" s="13">
        <v>759.56</v>
      </c>
      <c r="D350">
        <v>26.52</v>
      </c>
      <c r="E350">
        <v>24.81</v>
      </c>
      <c r="F350">
        <v>26.4</v>
      </c>
      <c r="G350">
        <v>0</v>
      </c>
      <c r="H350" s="13">
        <f t="shared" si="5"/>
        <v>77.72999999999999</v>
      </c>
      <c r="I350" s="13">
        <v>3580</v>
      </c>
      <c r="J350" s="60">
        <f t="shared" si="6"/>
        <v>0.26820621468926553</v>
      </c>
    </row>
    <row r="351" spans="1:10">
      <c r="A351" s="156">
        <v>43540</v>
      </c>
      <c r="B351" s="13">
        <v>2832</v>
      </c>
      <c r="C351" s="13">
        <v>749.85</v>
      </c>
      <c r="D351">
        <v>25.549999999999997</v>
      </c>
      <c r="E351">
        <v>28.32</v>
      </c>
      <c r="F351">
        <v>26.4</v>
      </c>
      <c r="G351">
        <v>0</v>
      </c>
      <c r="H351" s="13">
        <f t="shared" si="5"/>
        <v>80.27</v>
      </c>
      <c r="I351" s="13">
        <v>3593</v>
      </c>
      <c r="J351" s="60">
        <f t="shared" si="6"/>
        <v>0.26477754237288137</v>
      </c>
    </row>
    <row r="352" spans="1:10">
      <c r="A352" s="156">
        <v>43541</v>
      </c>
      <c r="B352" s="13">
        <v>2775</v>
      </c>
      <c r="C352" s="13">
        <v>724.56</v>
      </c>
      <c r="D352">
        <v>37.380000000000003</v>
      </c>
      <c r="E352">
        <v>28.32</v>
      </c>
      <c r="F352">
        <v>26.4</v>
      </c>
      <c r="G352">
        <v>0</v>
      </c>
      <c r="H352" s="13">
        <f t="shared" si="5"/>
        <v>92.1</v>
      </c>
      <c r="I352" s="13">
        <v>3465</v>
      </c>
      <c r="J352" s="60">
        <f t="shared" si="6"/>
        <v>0.26110270270270269</v>
      </c>
    </row>
    <row r="353" spans="1:10">
      <c r="A353" s="156">
        <v>43542</v>
      </c>
      <c r="B353" s="13">
        <v>2886</v>
      </c>
      <c r="C353" s="13">
        <v>745.15</v>
      </c>
      <c r="D353">
        <v>40.549999999999997</v>
      </c>
      <c r="E353">
        <v>40.32</v>
      </c>
      <c r="F353">
        <v>26.4</v>
      </c>
      <c r="G353">
        <v>0</v>
      </c>
      <c r="H353" s="13">
        <f t="shared" si="5"/>
        <v>107.27</v>
      </c>
      <c r="I353" s="13">
        <v>3564</v>
      </c>
      <c r="J353" s="60">
        <f t="shared" si="6"/>
        <v>0.25819473319473318</v>
      </c>
    </row>
    <row r="354" spans="1:10">
      <c r="A354" s="156">
        <v>43543</v>
      </c>
      <c r="B354" s="13">
        <v>2941</v>
      </c>
      <c r="C354" s="13">
        <v>771.03</v>
      </c>
      <c r="D354">
        <v>36.31</v>
      </c>
      <c r="E354">
        <v>40.32</v>
      </c>
      <c r="F354">
        <v>26.4</v>
      </c>
      <c r="G354">
        <v>0</v>
      </c>
      <c r="H354" s="13">
        <f t="shared" si="5"/>
        <v>103.03</v>
      </c>
      <c r="I354" s="13">
        <v>3659</v>
      </c>
      <c r="J354" s="60">
        <f t="shared" si="6"/>
        <v>0.26216592995579735</v>
      </c>
    </row>
    <row r="355" spans="1:10">
      <c r="A355" s="156">
        <v>43544</v>
      </c>
      <c r="B355" s="13">
        <v>2942</v>
      </c>
      <c r="C355" s="13">
        <v>757.79</v>
      </c>
      <c r="D355">
        <v>22.65</v>
      </c>
      <c r="E355">
        <v>34.9</v>
      </c>
      <c r="F355">
        <v>30.6</v>
      </c>
      <c r="G355">
        <v>0</v>
      </c>
      <c r="H355" s="13">
        <f t="shared" si="5"/>
        <v>88.15</v>
      </c>
      <c r="I355" s="13">
        <v>3614</v>
      </c>
      <c r="J355" s="60">
        <f t="shared" si="6"/>
        <v>0.25757647858599592</v>
      </c>
    </row>
    <row r="356" spans="1:10">
      <c r="A356" s="156">
        <v>43545</v>
      </c>
      <c r="B356" s="13">
        <v>2596</v>
      </c>
      <c r="C356" s="13">
        <v>687.07</v>
      </c>
      <c r="D356">
        <v>19.54</v>
      </c>
      <c r="E356">
        <v>23.28</v>
      </c>
      <c r="F356">
        <v>31.44</v>
      </c>
      <c r="G356">
        <v>0</v>
      </c>
      <c r="H356" s="13">
        <f t="shared" si="5"/>
        <v>74.259999999999991</v>
      </c>
      <c r="I356" s="13">
        <v>3268</v>
      </c>
      <c r="J356" s="60">
        <f t="shared" si="6"/>
        <v>0.26466486902927583</v>
      </c>
    </row>
    <row r="357" spans="1:10">
      <c r="A357" s="156">
        <v>43546</v>
      </c>
      <c r="B357" s="13">
        <v>2726</v>
      </c>
      <c r="C357" s="13">
        <v>732.72</v>
      </c>
      <c r="D357">
        <v>13.83</v>
      </c>
      <c r="E357">
        <v>23.28</v>
      </c>
      <c r="F357">
        <v>31.44</v>
      </c>
      <c r="G357">
        <v>0.22</v>
      </c>
      <c r="H357" s="13">
        <f t="shared" si="5"/>
        <v>68.77</v>
      </c>
      <c r="I357" s="13">
        <v>3413</v>
      </c>
      <c r="J357" s="60">
        <f t="shared" si="6"/>
        <v>0.26878943506969921</v>
      </c>
    </row>
    <row r="358" spans="1:10">
      <c r="A358" s="156">
        <v>43547</v>
      </c>
      <c r="B358" s="13">
        <v>2848</v>
      </c>
      <c r="C358" s="13">
        <v>794.82</v>
      </c>
      <c r="D358">
        <v>24.959999999999997</v>
      </c>
      <c r="E358">
        <v>23.28</v>
      </c>
      <c r="F358">
        <v>31.2</v>
      </c>
      <c r="G358">
        <v>0</v>
      </c>
      <c r="H358" s="13">
        <f t="shared" si="5"/>
        <v>79.44</v>
      </c>
      <c r="I358" s="13">
        <v>3547</v>
      </c>
      <c r="J358" s="60">
        <f t="shared" si="6"/>
        <v>0.27908005617977527</v>
      </c>
    </row>
    <row r="359" spans="1:10">
      <c r="A359" s="156">
        <v>43548</v>
      </c>
      <c r="B359" s="13">
        <v>2842</v>
      </c>
      <c r="C359" s="13">
        <v>779.31</v>
      </c>
      <c r="D359">
        <v>34.630000000000003</v>
      </c>
      <c r="E359">
        <v>33.840000000000003</v>
      </c>
      <c r="F359">
        <v>25.92</v>
      </c>
      <c r="G359">
        <v>0</v>
      </c>
      <c r="H359" s="13">
        <f t="shared" si="5"/>
        <v>94.390000000000015</v>
      </c>
      <c r="I359" s="13">
        <v>3516</v>
      </c>
      <c r="J359" s="60">
        <f t="shared" si="6"/>
        <v>0.27421182266009853</v>
      </c>
    </row>
    <row r="360" spans="1:10">
      <c r="A360" s="156">
        <v>43549</v>
      </c>
      <c r="B360" s="13">
        <v>2947</v>
      </c>
      <c r="C360" s="13">
        <v>794</v>
      </c>
      <c r="D360">
        <v>37.26</v>
      </c>
      <c r="E360">
        <v>33.840000000000003</v>
      </c>
      <c r="F360">
        <v>25.92</v>
      </c>
      <c r="G360">
        <v>0</v>
      </c>
      <c r="H360" s="13">
        <f t="shared" si="5"/>
        <v>97.02000000000001</v>
      </c>
      <c r="I360" s="13">
        <v>3644</v>
      </c>
      <c r="J360" s="60">
        <f t="shared" si="6"/>
        <v>0.26942653545978962</v>
      </c>
    </row>
    <row r="361" spans="1:10">
      <c r="A361" s="156">
        <v>43550</v>
      </c>
      <c r="B361" s="13">
        <v>2944</v>
      </c>
      <c r="C361" s="13">
        <v>766.77</v>
      </c>
      <c r="D361">
        <v>22.709999999999997</v>
      </c>
      <c r="E361">
        <v>33.840000000000003</v>
      </c>
      <c r="F361">
        <v>31.85</v>
      </c>
      <c r="G361">
        <v>0</v>
      </c>
      <c r="H361" s="13">
        <f t="shared" si="5"/>
        <v>88.399999999999991</v>
      </c>
      <c r="I361" s="13">
        <v>3677</v>
      </c>
      <c r="J361" s="60">
        <f t="shared" si="6"/>
        <v>0.2604517663043478</v>
      </c>
    </row>
    <row r="362" spans="1:10">
      <c r="A362" s="156">
        <v>43551</v>
      </c>
      <c r="B362" s="13">
        <v>2991</v>
      </c>
      <c r="C362" s="13">
        <v>792.24</v>
      </c>
      <c r="D362">
        <v>39.94</v>
      </c>
      <c r="E362">
        <v>33.840000000000003</v>
      </c>
      <c r="F362">
        <v>25.92</v>
      </c>
      <c r="G362">
        <v>0</v>
      </c>
      <c r="H362" s="13">
        <f t="shared" si="5"/>
        <v>99.7</v>
      </c>
      <c r="I362" s="13">
        <v>3717</v>
      </c>
      <c r="J362" s="60">
        <f t="shared" si="6"/>
        <v>0.26487462387161487</v>
      </c>
    </row>
    <row r="363" spans="1:10">
      <c r="A363" s="156">
        <v>43552</v>
      </c>
      <c r="B363" s="13">
        <v>3023</v>
      </c>
      <c r="C363" s="13">
        <v>790.77</v>
      </c>
      <c r="D363">
        <v>54.69</v>
      </c>
      <c r="E363">
        <v>33.57</v>
      </c>
      <c r="F363">
        <v>25.92</v>
      </c>
      <c r="G363">
        <v>0</v>
      </c>
      <c r="H363" s="13">
        <f t="shared" si="5"/>
        <v>114.18</v>
      </c>
      <c r="I363" s="13">
        <v>3734</v>
      </c>
      <c r="J363" s="60">
        <f t="shared" si="6"/>
        <v>0.26158451869004301</v>
      </c>
    </row>
    <row r="364" spans="1:10">
      <c r="A364" s="156">
        <v>43553</v>
      </c>
      <c r="B364" s="13">
        <v>3059</v>
      </c>
      <c r="C364" s="13">
        <v>807.38</v>
      </c>
      <c r="D364">
        <v>59.800000000000004</v>
      </c>
      <c r="E364">
        <v>33.6</v>
      </c>
      <c r="F364">
        <v>22.11</v>
      </c>
      <c r="G364">
        <v>0</v>
      </c>
      <c r="H364" s="13">
        <f t="shared" si="5"/>
        <v>115.51</v>
      </c>
      <c r="I364" s="13">
        <v>3792</v>
      </c>
      <c r="J364" s="60">
        <f t="shared" si="6"/>
        <v>0.2639359267734554</v>
      </c>
    </row>
    <row r="365" spans="1:10">
      <c r="A365" s="156">
        <v>43554</v>
      </c>
      <c r="B365" s="13">
        <v>3100</v>
      </c>
      <c r="C365" s="13">
        <v>768.38</v>
      </c>
      <c r="D365">
        <v>47.63</v>
      </c>
      <c r="E365">
        <v>33.6</v>
      </c>
      <c r="F365">
        <v>32.86</v>
      </c>
      <c r="G365">
        <v>0</v>
      </c>
      <c r="H365" s="13">
        <f t="shared" si="5"/>
        <v>114.09</v>
      </c>
      <c r="I365" s="13">
        <v>3795</v>
      </c>
      <c r="J365" s="60">
        <f t="shared" si="6"/>
        <v>0.24786451612903226</v>
      </c>
    </row>
    <row r="366" spans="1:10">
      <c r="A366" s="156">
        <v>43555</v>
      </c>
      <c r="B366" s="13">
        <v>2812</v>
      </c>
      <c r="C366" s="13">
        <v>714.69</v>
      </c>
      <c r="D366">
        <v>42.069999999999993</v>
      </c>
      <c r="E366">
        <v>27.7</v>
      </c>
      <c r="F366">
        <v>31.68</v>
      </c>
      <c r="G366">
        <v>0</v>
      </c>
      <c r="H366" s="13">
        <f t="shared" si="5"/>
        <v>101.44999999999999</v>
      </c>
      <c r="I366" s="13">
        <v>3591</v>
      </c>
      <c r="J366" s="60">
        <f t="shared" si="6"/>
        <v>0.25415718349928879</v>
      </c>
    </row>
    <row r="367" spans="1:10">
      <c r="A367" s="156">
        <v>43556</v>
      </c>
      <c r="B367" s="13">
        <v>2867</v>
      </c>
      <c r="C367" s="13">
        <v>715.48</v>
      </c>
      <c r="D367">
        <v>54.769999999999996</v>
      </c>
      <c r="E367">
        <v>23.04</v>
      </c>
      <c r="F367">
        <v>31.68</v>
      </c>
      <c r="G367">
        <v>0</v>
      </c>
      <c r="H367" s="13">
        <f t="shared" si="5"/>
        <v>109.49</v>
      </c>
      <c r="I367" s="13">
        <v>3652</v>
      </c>
      <c r="J367" s="60">
        <f t="shared" si="6"/>
        <v>0.24955702825252879</v>
      </c>
    </row>
    <row r="368" spans="1:10">
      <c r="A368" s="156">
        <v>43557</v>
      </c>
      <c r="B368" s="13">
        <v>2983</v>
      </c>
      <c r="C368" s="13">
        <v>778.1</v>
      </c>
      <c r="D368">
        <v>56.36</v>
      </c>
      <c r="E368">
        <v>23.34</v>
      </c>
      <c r="F368">
        <v>31.68</v>
      </c>
      <c r="G368">
        <v>0</v>
      </c>
      <c r="H368" s="13">
        <f t="shared" si="5"/>
        <v>111.38</v>
      </c>
      <c r="I368" s="13">
        <v>3761</v>
      </c>
      <c r="J368" s="60">
        <f t="shared" si="6"/>
        <v>0.26084478712705333</v>
      </c>
    </row>
    <row r="369" spans="1:10">
      <c r="A369" s="156">
        <v>43558</v>
      </c>
      <c r="B369" s="13">
        <v>3031</v>
      </c>
      <c r="C369" s="13">
        <v>803.87</v>
      </c>
      <c r="D369">
        <v>39.97</v>
      </c>
      <c r="E369">
        <v>27.84</v>
      </c>
      <c r="F369">
        <v>31.68</v>
      </c>
      <c r="G369">
        <v>2.8</v>
      </c>
      <c r="H369" s="13">
        <f t="shared" si="5"/>
        <v>102.28999999999999</v>
      </c>
      <c r="I369" s="13">
        <v>3827</v>
      </c>
      <c r="J369" s="60">
        <f t="shared" si="6"/>
        <v>0.26521610029693171</v>
      </c>
    </row>
    <row r="370" spans="1:10">
      <c r="A370" s="156">
        <v>43559</v>
      </c>
      <c r="B370" s="13">
        <v>3076</v>
      </c>
      <c r="C370" s="13">
        <v>832.57</v>
      </c>
      <c r="D370">
        <v>13.4</v>
      </c>
      <c r="E370">
        <v>26.83</v>
      </c>
      <c r="F370">
        <v>31.68</v>
      </c>
      <c r="G370">
        <v>5.0199999999999996</v>
      </c>
      <c r="H370" s="13">
        <f t="shared" si="5"/>
        <v>76.930000000000007</v>
      </c>
      <c r="I370" s="13">
        <v>3851</v>
      </c>
      <c r="J370" s="60">
        <f t="shared" si="6"/>
        <v>0.27066644993498051</v>
      </c>
    </row>
    <row r="371" spans="1:10">
      <c r="A371" s="156">
        <v>43560</v>
      </c>
      <c r="B371" s="13">
        <v>3003</v>
      </c>
      <c r="C371" s="13">
        <v>792.73</v>
      </c>
      <c r="D371">
        <v>7.6999999999999993</v>
      </c>
      <c r="E371">
        <v>26.4</v>
      </c>
      <c r="F371">
        <v>31.68</v>
      </c>
      <c r="G371">
        <v>8.6199999999999992</v>
      </c>
      <c r="H371" s="13">
        <f t="shared" si="5"/>
        <v>74.399999999999991</v>
      </c>
      <c r="I371" s="13">
        <v>3816</v>
      </c>
      <c r="J371" s="60">
        <f t="shared" si="6"/>
        <v>0.26397935397935396</v>
      </c>
    </row>
    <row r="372" spans="1:10">
      <c r="A372" s="156">
        <v>43561</v>
      </c>
      <c r="B372" s="13">
        <v>2946</v>
      </c>
      <c r="C372" s="13">
        <v>766.11</v>
      </c>
      <c r="D372">
        <v>13.67</v>
      </c>
      <c r="E372">
        <v>30.1</v>
      </c>
      <c r="F372">
        <v>34.04</v>
      </c>
      <c r="G372">
        <v>0</v>
      </c>
      <c r="H372" s="13">
        <f t="shared" si="5"/>
        <v>77.81</v>
      </c>
      <c r="I372" s="13">
        <v>3728</v>
      </c>
      <c r="J372" s="60">
        <f t="shared" si="6"/>
        <v>0.26005091649694501</v>
      </c>
    </row>
    <row r="373" spans="1:10">
      <c r="A373" s="156">
        <v>43562</v>
      </c>
      <c r="B373" s="13">
        <v>2712</v>
      </c>
      <c r="C373" s="13">
        <v>684.9</v>
      </c>
      <c r="D373">
        <v>17.27</v>
      </c>
      <c r="E373">
        <v>26.64</v>
      </c>
      <c r="F373">
        <v>36.72</v>
      </c>
      <c r="G373">
        <v>0</v>
      </c>
      <c r="H373" s="13">
        <f t="shared" si="5"/>
        <v>80.63</v>
      </c>
      <c r="I373" s="13">
        <v>3483</v>
      </c>
      <c r="J373" s="60">
        <f t="shared" si="6"/>
        <v>0.25254424778761059</v>
      </c>
    </row>
    <row r="374" spans="1:10">
      <c r="A374" s="156">
        <v>43563</v>
      </c>
      <c r="B374" s="13">
        <v>2955</v>
      </c>
      <c r="C374" s="13">
        <v>730.73</v>
      </c>
      <c r="D374">
        <v>31.89</v>
      </c>
      <c r="E374">
        <v>23.68</v>
      </c>
      <c r="F374">
        <v>36.72</v>
      </c>
      <c r="G374">
        <v>0</v>
      </c>
      <c r="H374" s="13">
        <f t="shared" si="5"/>
        <v>92.289999999999992</v>
      </c>
      <c r="I374" s="13">
        <v>3660</v>
      </c>
      <c r="J374" s="60">
        <f t="shared" si="6"/>
        <v>0.2472859560067682</v>
      </c>
    </row>
    <row r="375" spans="1:10">
      <c r="A375" s="156">
        <v>43564</v>
      </c>
      <c r="B375" s="13">
        <v>2918</v>
      </c>
      <c r="C375" s="13">
        <v>723.98</v>
      </c>
      <c r="D375">
        <v>45.83</v>
      </c>
      <c r="E375">
        <v>21.25</v>
      </c>
      <c r="F375">
        <v>36.72</v>
      </c>
      <c r="G375">
        <v>0</v>
      </c>
      <c r="H375" s="13">
        <f t="shared" si="5"/>
        <v>103.8</v>
      </c>
      <c r="I375" s="13">
        <v>3731</v>
      </c>
      <c r="J375" s="60">
        <f t="shared" si="6"/>
        <v>0.24810829335161069</v>
      </c>
    </row>
    <row r="376" spans="1:10">
      <c r="A376" s="156">
        <v>43565</v>
      </c>
      <c r="B376" s="13">
        <v>2949</v>
      </c>
      <c r="C376" s="13">
        <v>763.67</v>
      </c>
      <c r="D376">
        <v>45.790000000000006</v>
      </c>
      <c r="E376">
        <v>16.8</v>
      </c>
      <c r="F376">
        <v>36.72</v>
      </c>
      <c r="G376">
        <v>0</v>
      </c>
      <c r="H376" s="13">
        <f t="shared" si="5"/>
        <v>99.31</v>
      </c>
      <c r="I376" s="13">
        <v>3773</v>
      </c>
      <c r="J376" s="60">
        <f t="shared" si="6"/>
        <v>0.25895896914208205</v>
      </c>
    </row>
    <row r="377" spans="1:10">
      <c r="A377" s="156">
        <v>43566</v>
      </c>
      <c r="B377" s="13">
        <v>2907</v>
      </c>
      <c r="C377" s="13">
        <v>771.85</v>
      </c>
      <c r="D377">
        <v>45.58</v>
      </c>
      <c r="E377">
        <v>16.8</v>
      </c>
      <c r="F377">
        <v>36.72</v>
      </c>
      <c r="G377">
        <v>0</v>
      </c>
      <c r="H377" s="13">
        <f t="shared" si="5"/>
        <v>99.1</v>
      </c>
      <c r="I377" s="13">
        <v>3800</v>
      </c>
      <c r="J377" s="60">
        <f t="shared" si="6"/>
        <v>0.26551427588579291</v>
      </c>
    </row>
    <row r="378" spans="1:10">
      <c r="A378" s="156">
        <v>43567</v>
      </c>
      <c r="B378" s="13">
        <v>2997</v>
      </c>
      <c r="C378" s="13">
        <v>779.34</v>
      </c>
      <c r="D378">
        <v>44.19</v>
      </c>
      <c r="E378">
        <v>16.8</v>
      </c>
      <c r="F378">
        <v>36.72</v>
      </c>
      <c r="G378">
        <v>0</v>
      </c>
      <c r="H378" s="13">
        <f t="shared" si="5"/>
        <v>97.71</v>
      </c>
      <c r="I378" s="13">
        <v>3837</v>
      </c>
      <c r="J378" s="60">
        <f t="shared" si="6"/>
        <v>0.26004004004004005</v>
      </c>
    </row>
    <row r="379" spans="1:10">
      <c r="A379" s="156">
        <v>43568</v>
      </c>
      <c r="B379" s="13">
        <v>2974</v>
      </c>
      <c r="C379" s="13">
        <v>767.21</v>
      </c>
      <c r="D379">
        <v>33.18</v>
      </c>
      <c r="E379">
        <v>16.8</v>
      </c>
      <c r="F379">
        <v>48.39</v>
      </c>
      <c r="G379">
        <v>0</v>
      </c>
      <c r="H379" s="13">
        <f t="shared" si="5"/>
        <v>98.37</v>
      </c>
      <c r="I379" s="13">
        <v>3809</v>
      </c>
      <c r="J379" s="60">
        <f t="shared" si="6"/>
        <v>0.25797242770679218</v>
      </c>
    </row>
    <row r="380" spans="1:10">
      <c r="A380" s="156">
        <v>43569</v>
      </c>
      <c r="B380" s="13">
        <v>2884</v>
      </c>
      <c r="C380" s="13">
        <v>726.75</v>
      </c>
      <c r="D380">
        <v>46.300000000000004</v>
      </c>
      <c r="E380">
        <v>16.8</v>
      </c>
      <c r="F380">
        <v>55.92</v>
      </c>
      <c r="G380">
        <v>0</v>
      </c>
      <c r="H380" s="13">
        <f t="shared" si="5"/>
        <v>119.02000000000001</v>
      </c>
      <c r="I380" s="13">
        <v>3688</v>
      </c>
      <c r="J380" s="60">
        <f t="shared" si="6"/>
        <v>0.25199375866851598</v>
      </c>
    </row>
    <row r="381" spans="1:10">
      <c r="A381" s="156">
        <v>43570</v>
      </c>
      <c r="B381" s="13">
        <v>2928</v>
      </c>
      <c r="C381" s="13">
        <v>736.45</v>
      </c>
      <c r="D381">
        <v>34.75</v>
      </c>
      <c r="E381">
        <v>15.23</v>
      </c>
      <c r="F381">
        <v>55.92</v>
      </c>
      <c r="G381">
        <v>12.82</v>
      </c>
      <c r="H381" s="13">
        <f t="shared" si="5"/>
        <v>118.72000000000001</v>
      </c>
      <c r="I381" s="13">
        <v>3787</v>
      </c>
      <c r="J381" s="60">
        <f t="shared" si="6"/>
        <v>0.25151980874316943</v>
      </c>
    </row>
    <row r="382" spans="1:10">
      <c r="A382" s="156">
        <v>43571</v>
      </c>
      <c r="B382" s="13">
        <v>2740</v>
      </c>
      <c r="C382" s="13">
        <v>687.79</v>
      </c>
      <c r="D382">
        <v>31.660000000000004</v>
      </c>
      <c r="E382">
        <v>4.8</v>
      </c>
      <c r="F382">
        <v>55.92</v>
      </c>
      <c r="G382">
        <v>11.22</v>
      </c>
      <c r="H382" s="13">
        <f t="shared" si="5"/>
        <v>103.6</v>
      </c>
      <c r="I382" s="13">
        <v>3581</v>
      </c>
      <c r="J382" s="60">
        <f t="shared" si="6"/>
        <v>0.25101824817518248</v>
      </c>
    </row>
    <row r="383" spans="1:10">
      <c r="A383" s="156">
        <v>43572</v>
      </c>
      <c r="B383" s="13">
        <v>2597</v>
      </c>
      <c r="C383" s="13">
        <v>675.87</v>
      </c>
      <c r="D383">
        <v>25.34</v>
      </c>
      <c r="E383">
        <v>4.8</v>
      </c>
      <c r="F383">
        <v>61.34</v>
      </c>
      <c r="G383">
        <v>0</v>
      </c>
      <c r="H383" s="13">
        <f t="shared" si="5"/>
        <v>91.48</v>
      </c>
      <c r="I383" s="13">
        <v>3397</v>
      </c>
      <c r="J383" s="60">
        <f t="shared" si="6"/>
        <v>0.2602502887947632</v>
      </c>
    </row>
    <row r="384" spans="1:10">
      <c r="A384" s="156">
        <v>43573</v>
      </c>
      <c r="B384" s="13">
        <v>2669</v>
      </c>
      <c r="C384" s="13">
        <v>709.17</v>
      </c>
      <c r="D384">
        <v>27.590000000000003</v>
      </c>
      <c r="E384">
        <v>4.8</v>
      </c>
      <c r="F384">
        <v>66</v>
      </c>
      <c r="G384">
        <v>0</v>
      </c>
      <c r="H384" s="13">
        <f t="shared" si="5"/>
        <v>98.39</v>
      </c>
      <c r="I384" s="13">
        <v>3455</v>
      </c>
      <c r="J384" s="60">
        <f t="shared" si="6"/>
        <v>0.26570625702510303</v>
      </c>
    </row>
    <row r="385" spans="1:10">
      <c r="A385" s="156">
        <v>43574</v>
      </c>
      <c r="B385" s="13">
        <v>2731</v>
      </c>
      <c r="C385" s="13">
        <v>718.87</v>
      </c>
      <c r="D385">
        <v>24.53</v>
      </c>
      <c r="E385">
        <v>4.8</v>
      </c>
      <c r="F385">
        <v>83.72</v>
      </c>
      <c r="G385">
        <v>0</v>
      </c>
      <c r="H385" s="13">
        <f t="shared" si="5"/>
        <v>113.05</v>
      </c>
      <c r="I385" s="13">
        <v>3511</v>
      </c>
      <c r="J385" s="60">
        <f t="shared" si="6"/>
        <v>0.26322592456975469</v>
      </c>
    </row>
    <row r="386" spans="1:10">
      <c r="A386" s="156">
        <v>43575</v>
      </c>
      <c r="B386" s="13">
        <v>2788</v>
      </c>
      <c r="C386" s="13">
        <v>732.71</v>
      </c>
      <c r="D386">
        <v>23.950000000000003</v>
      </c>
      <c r="E386">
        <v>4.8</v>
      </c>
      <c r="F386">
        <v>85.2</v>
      </c>
      <c r="G386">
        <v>0</v>
      </c>
      <c r="H386" s="13">
        <f t="shared" si="5"/>
        <v>113.95</v>
      </c>
      <c r="I386" s="13">
        <v>3586</v>
      </c>
      <c r="J386" s="60">
        <f t="shared" si="6"/>
        <v>0.26280846484935438</v>
      </c>
    </row>
    <row r="387" spans="1:10">
      <c r="A387" s="156">
        <v>43576</v>
      </c>
      <c r="B387" s="13">
        <v>2700</v>
      </c>
      <c r="C387" s="13">
        <v>699.31</v>
      </c>
      <c r="D387">
        <v>22.020000000000003</v>
      </c>
      <c r="E387">
        <v>4.8</v>
      </c>
      <c r="F387">
        <v>85.2</v>
      </c>
      <c r="G387">
        <v>3.25</v>
      </c>
      <c r="H387" s="13">
        <f t="shared" si="5"/>
        <v>115.27000000000001</v>
      </c>
      <c r="I387" s="13">
        <v>3484</v>
      </c>
      <c r="J387" s="60">
        <f t="shared" si="6"/>
        <v>0.25900370370370368</v>
      </c>
    </row>
    <row r="388" spans="1:10">
      <c r="A388" s="156">
        <v>43577</v>
      </c>
      <c r="B388" s="13">
        <v>2851</v>
      </c>
      <c r="C388" s="13">
        <v>701.72</v>
      </c>
      <c r="D388">
        <v>47.42</v>
      </c>
      <c r="E388">
        <v>16.309999999999999</v>
      </c>
      <c r="F388">
        <v>81.3</v>
      </c>
      <c r="G388">
        <v>4.38</v>
      </c>
      <c r="H388" s="13">
        <f t="shared" si="5"/>
        <v>149.41</v>
      </c>
      <c r="I388" s="13">
        <v>3675</v>
      </c>
      <c r="J388" s="60">
        <f t="shared" si="6"/>
        <v>0.24613118204138901</v>
      </c>
    </row>
    <row r="389" spans="1:10">
      <c r="A389" s="156">
        <v>43578</v>
      </c>
      <c r="B389" s="13">
        <v>2870</v>
      </c>
      <c r="C389" s="13">
        <v>701</v>
      </c>
      <c r="D389">
        <v>60.76</v>
      </c>
      <c r="E389">
        <v>16.8</v>
      </c>
      <c r="F389">
        <v>76.75</v>
      </c>
      <c r="G389">
        <v>0</v>
      </c>
      <c r="H389" s="13">
        <f t="shared" si="5"/>
        <v>154.31</v>
      </c>
      <c r="I389" s="13">
        <v>3717</v>
      </c>
      <c r="J389" s="60">
        <f t="shared" si="6"/>
        <v>0.24425087108013938</v>
      </c>
    </row>
    <row r="390" spans="1:10">
      <c r="A390" s="156">
        <v>43579</v>
      </c>
      <c r="B390" s="13">
        <v>2940</v>
      </c>
      <c r="C390" s="13">
        <v>725.87</v>
      </c>
      <c r="D390">
        <v>63.519999999999996</v>
      </c>
      <c r="E390">
        <v>16.8</v>
      </c>
      <c r="F390">
        <v>75.12</v>
      </c>
      <c r="G390">
        <v>0</v>
      </c>
      <c r="H390" s="13">
        <f t="shared" si="5"/>
        <v>155.44</v>
      </c>
      <c r="I390" s="13">
        <v>3821</v>
      </c>
      <c r="J390" s="60">
        <f t="shared" si="6"/>
        <v>0.24689455782312925</v>
      </c>
    </row>
    <row r="391" spans="1:10">
      <c r="A391" s="156">
        <v>43580</v>
      </c>
      <c r="B391" s="13">
        <v>3053</v>
      </c>
      <c r="C391" s="13">
        <v>775.09</v>
      </c>
      <c r="D391">
        <v>30.98</v>
      </c>
      <c r="E391">
        <v>19.38</v>
      </c>
      <c r="F391">
        <v>74.16</v>
      </c>
      <c r="G391">
        <v>0</v>
      </c>
      <c r="H391" s="13">
        <f t="shared" si="5"/>
        <v>124.52</v>
      </c>
      <c r="I391" s="13">
        <v>3936</v>
      </c>
      <c r="J391" s="60">
        <f t="shared" si="6"/>
        <v>0.25387815263675073</v>
      </c>
    </row>
    <row r="392" spans="1:10">
      <c r="A392" s="156">
        <v>43581</v>
      </c>
      <c r="B392" s="13">
        <v>3049</v>
      </c>
      <c r="C392" s="13">
        <v>773.64</v>
      </c>
      <c r="D392">
        <v>29.54</v>
      </c>
      <c r="E392">
        <v>19.440000000000001</v>
      </c>
      <c r="F392">
        <v>70.08</v>
      </c>
      <c r="G392">
        <v>0</v>
      </c>
      <c r="H392" s="13">
        <f t="shared" si="5"/>
        <v>119.06</v>
      </c>
      <c r="I392" s="13">
        <v>3976</v>
      </c>
      <c r="J392" s="60">
        <f t="shared" si="6"/>
        <v>0.25373565103312562</v>
      </c>
    </row>
    <row r="393" spans="1:10">
      <c r="A393" s="156">
        <v>43582</v>
      </c>
      <c r="B393" s="13">
        <v>3046</v>
      </c>
      <c r="C393" s="13">
        <v>756.78</v>
      </c>
      <c r="D393">
        <v>32.89</v>
      </c>
      <c r="E393">
        <v>19.440000000000001</v>
      </c>
      <c r="F393">
        <v>70.08</v>
      </c>
      <c r="G393">
        <v>2.88</v>
      </c>
      <c r="H393" s="13">
        <f t="shared" si="5"/>
        <v>125.28999999999999</v>
      </c>
      <c r="I393" s="13">
        <v>3937</v>
      </c>
      <c r="J393" s="60">
        <f t="shared" si="6"/>
        <v>0.24845042678923177</v>
      </c>
    </row>
    <row r="394" spans="1:10">
      <c r="A394" s="156">
        <v>43583</v>
      </c>
      <c r="B394" s="13">
        <v>2922</v>
      </c>
      <c r="C394" s="13">
        <v>717.79</v>
      </c>
      <c r="D394">
        <v>20.45</v>
      </c>
      <c r="E394">
        <v>19.440000000000001</v>
      </c>
      <c r="F394">
        <v>70.08</v>
      </c>
      <c r="G394">
        <v>5.0199999999999996</v>
      </c>
      <c r="H394" s="13">
        <f t="shared" si="5"/>
        <v>114.99</v>
      </c>
      <c r="I394" s="13">
        <v>3804</v>
      </c>
      <c r="J394" s="60">
        <f t="shared" si="6"/>
        <v>0.24565023956194387</v>
      </c>
    </row>
    <row r="395" spans="1:10">
      <c r="A395" s="156">
        <v>43584</v>
      </c>
      <c r="B395" s="13">
        <v>3002</v>
      </c>
      <c r="C395" s="13">
        <v>757.54</v>
      </c>
      <c r="D395">
        <v>22.13</v>
      </c>
      <c r="E395">
        <v>19.440000000000001</v>
      </c>
      <c r="F395">
        <v>67.97</v>
      </c>
      <c r="G395">
        <v>0</v>
      </c>
      <c r="H395" s="13">
        <f t="shared" si="5"/>
        <v>109.53999999999999</v>
      </c>
      <c r="I395" s="13">
        <v>3954</v>
      </c>
      <c r="J395" s="60">
        <f t="shared" si="6"/>
        <v>0.25234510326449033</v>
      </c>
    </row>
    <row r="396" spans="1:10">
      <c r="A396" s="156">
        <v>43585</v>
      </c>
      <c r="B396" s="13">
        <v>2897</v>
      </c>
      <c r="C396" s="13">
        <v>727.4</v>
      </c>
      <c r="D396">
        <v>28.9</v>
      </c>
      <c r="E396">
        <v>19.440000000000001</v>
      </c>
      <c r="F396">
        <v>59.57</v>
      </c>
      <c r="G396">
        <v>0</v>
      </c>
      <c r="H396" s="13">
        <f t="shared" si="5"/>
        <v>107.91</v>
      </c>
      <c r="I396" s="13">
        <v>3948</v>
      </c>
      <c r="J396" s="60">
        <f t="shared" si="6"/>
        <v>0.2510873317224715</v>
      </c>
    </row>
    <row r="397" spans="1:10">
      <c r="A397" s="156">
        <v>43586</v>
      </c>
      <c r="B397" s="13">
        <v>2694</v>
      </c>
      <c r="C397" s="13">
        <v>690.05</v>
      </c>
      <c r="D397">
        <v>21.61</v>
      </c>
      <c r="E397">
        <v>24.22</v>
      </c>
      <c r="F397">
        <v>70.08</v>
      </c>
      <c r="G397">
        <v>4.83</v>
      </c>
      <c r="H397" s="13">
        <f t="shared" si="5"/>
        <v>120.74</v>
      </c>
      <c r="I397" s="13">
        <v>3742</v>
      </c>
      <c r="J397" s="60">
        <f t="shared" si="6"/>
        <v>0.25614328136599851</v>
      </c>
    </row>
    <row r="398" spans="1:10">
      <c r="A398" s="156">
        <v>43587</v>
      </c>
      <c r="B398" s="13">
        <v>2690</v>
      </c>
      <c r="C398" s="13">
        <v>687.76</v>
      </c>
      <c r="D398">
        <v>29.96</v>
      </c>
      <c r="E398">
        <v>24.24</v>
      </c>
      <c r="F398">
        <v>70.08</v>
      </c>
      <c r="G398">
        <v>3.82</v>
      </c>
      <c r="H398" s="13">
        <f t="shared" si="5"/>
        <v>128.1</v>
      </c>
      <c r="I398" s="13">
        <v>3794</v>
      </c>
      <c r="J398" s="60">
        <f t="shared" si="6"/>
        <v>0.2556728624535316</v>
      </c>
    </row>
    <row r="399" spans="1:10">
      <c r="A399" s="156">
        <v>43588</v>
      </c>
      <c r="B399" s="13">
        <v>2614</v>
      </c>
      <c r="C399" s="13">
        <v>663.61</v>
      </c>
      <c r="D399">
        <v>26.490000000000002</v>
      </c>
      <c r="E399">
        <v>36.24</v>
      </c>
      <c r="F399">
        <v>80.430000000000007</v>
      </c>
      <c r="G399">
        <v>0</v>
      </c>
      <c r="H399" s="13">
        <f t="shared" si="5"/>
        <v>143.16000000000003</v>
      </c>
      <c r="I399" s="13">
        <v>3694</v>
      </c>
      <c r="J399" s="60">
        <f t="shared" si="6"/>
        <v>0.25386763580719207</v>
      </c>
    </row>
    <row r="400" spans="1:10">
      <c r="A400" s="156">
        <v>43589</v>
      </c>
      <c r="B400" s="13">
        <v>2651</v>
      </c>
      <c r="C400" s="13">
        <v>684.28</v>
      </c>
      <c r="D400">
        <v>25.73</v>
      </c>
      <c r="E400">
        <v>40.74</v>
      </c>
      <c r="F400">
        <v>87.67</v>
      </c>
      <c r="G400">
        <v>0</v>
      </c>
      <c r="H400" s="13">
        <f t="shared" si="5"/>
        <v>154.13999999999999</v>
      </c>
      <c r="I400" s="13">
        <v>3711</v>
      </c>
      <c r="J400" s="60">
        <f t="shared" si="6"/>
        <v>0.25812146359864202</v>
      </c>
    </row>
    <row r="401" spans="1:10">
      <c r="A401" s="156">
        <v>43590</v>
      </c>
      <c r="B401" s="13">
        <v>2703</v>
      </c>
      <c r="C401" s="13">
        <v>692.94</v>
      </c>
      <c r="D401">
        <v>26.35</v>
      </c>
      <c r="E401">
        <v>48.24</v>
      </c>
      <c r="F401">
        <v>75.84</v>
      </c>
      <c r="G401">
        <v>0</v>
      </c>
      <c r="H401" s="13">
        <f t="shared" si="5"/>
        <v>150.43</v>
      </c>
      <c r="I401" s="13">
        <v>3648</v>
      </c>
      <c r="J401" s="60">
        <f t="shared" si="6"/>
        <v>0.25635960044395117</v>
      </c>
    </row>
    <row r="402" spans="1:10">
      <c r="A402" s="156">
        <v>43591</v>
      </c>
      <c r="B402" s="13">
        <v>2872</v>
      </c>
      <c r="C402" s="13">
        <v>711.13</v>
      </c>
      <c r="D402">
        <v>31.810000000000002</v>
      </c>
      <c r="E402">
        <v>46.88</v>
      </c>
      <c r="F402">
        <v>70.08</v>
      </c>
      <c r="G402">
        <v>0</v>
      </c>
      <c r="H402" s="13">
        <f t="shared" si="5"/>
        <v>148.77000000000001</v>
      </c>
      <c r="I402" s="13">
        <v>3857</v>
      </c>
      <c r="J402" s="60">
        <f t="shared" si="6"/>
        <v>0.24760793871866296</v>
      </c>
    </row>
    <row r="403" spans="1:10">
      <c r="A403" s="156">
        <v>43592</v>
      </c>
      <c r="B403" s="13">
        <v>2865</v>
      </c>
      <c r="C403" s="13">
        <v>717.82</v>
      </c>
      <c r="D403">
        <v>30.759999999999998</v>
      </c>
      <c r="E403">
        <v>24.24</v>
      </c>
      <c r="F403">
        <v>70.08</v>
      </c>
      <c r="G403">
        <v>0</v>
      </c>
      <c r="H403" s="13">
        <f t="shared" si="5"/>
        <v>125.07999999999998</v>
      </c>
      <c r="I403" s="13">
        <v>3932</v>
      </c>
      <c r="J403" s="60">
        <f t="shared" si="6"/>
        <v>0.25054799301919722</v>
      </c>
    </row>
    <row r="404" spans="1:10">
      <c r="A404" s="156">
        <v>43593</v>
      </c>
      <c r="B404" s="13">
        <v>2881</v>
      </c>
      <c r="C404" s="13">
        <v>725.1</v>
      </c>
      <c r="D404">
        <v>29.64</v>
      </c>
      <c r="E404">
        <v>24.24</v>
      </c>
      <c r="F404">
        <v>81.13</v>
      </c>
      <c r="G404">
        <v>0</v>
      </c>
      <c r="H404" s="13">
        <f t="shared" si="5"/>
        <v>135.01</v>
      </c>
      <c r="I404" s="13">
        <v>3971</v>
      </c>
      <c r="J404" s="60">
        <f t="shared" si="6"/>
        <v>0.25168344324887193</v>
      </c>
    </row>
    <row r="405" spans="1:10">
      <c r="A405" s="156">
        <v>43594</v>
      </c>
      <c r="B405" s="13">
        <v>2925</v>
      </c>
      <c r="C405" s="13">
        <v>740.25</v>
      </c>
      <c r="D405">
        <v>35.46</v>
      </c>
      <c r="E405">
        <v>29.25</v>
      </c>
      <c r="F405">
        <v>89.28</v>
      </c>
      <c r="G405">
        <v>7.39</v>
      </c>
      <c r="H405" s="13">
        <f t="shared" si="5"/>
        <v>161.38</v>
      </c>
      <c r="I405" s="13">
        <v>4009</v>
      </c>
      <c r="J405" s="60">
        <f t="shared" si="6"/>
        <v>0.25307692307692309</v>
      </c>
    </row>
    <row r="406" spans="1:10">
      <c r="A406" s="156">
        <v>43595</v>
      </c>
      <c r="B406" s="13">
        <v>2985</v>
      </c>
      <c r="C406" s="13">
        <v>750.3</v>
      </c>
      <c r="D406">
        <v>33.15</v>
      </c>
      <c r="E406">
        <v>29.28</v>
      </c>
      <c r="F406">
        <v>89.32</v>
      </c>
      <c r="G406">
        <v>6.34</v>
      </c>
      <c r="H406" s="13">
        <f t="shared" si="5"/>
        <v>158.09</v>
      </c>
      <c r="I406" s="13">
        <v>4024</v>
      </c>
      <c r="J406" s="60">
        <f t="shared" si="6"/>
        <v>0.25135678391959798</v>
      </c>
    </row>
    <row r="407" spans="1:10">
      <c r="A407" s="156">
        <v>43596</v>
      </c>
      <c r="B407" s="13">
        <v>2942</v>
      </c>
      <c r="C407" s="13">
        <v>715.71</v>
      </c>
      <c r="D407">
        <v>44.24</v>
      </c>
      <c r="E407">
        <v>29.28</v>
      </c>
      <c r="F407">
        <v>94.32</v>
      </c>
      <c r="G407">
        <v>0</v>
      </c>
      <c r="H407" s="13">
        <f t="shared" si="5"/>
        <v>167.84</v>
      </c>
      <c r="I407" s="13">
        <v>3977</v>
      </c>
      <c r="J407" s="60">
        <f t="shared" si="6"/>
        <v>0.24327328348062544</v>
      </c>
    </row>
    <row r="408" spans="1:10">
      <c r="A408" s="156">
        <v>43597</v>
      </c>
      <c r="B408" s="13">
        <v>2857</v>
      </c>
      <c r="C408" s="13">
        <v>668.7</v>
      </c>
      <c r="D408">
        <v>77.64</v>
      </c>
      <c r="E408">
        <v>29.28</v>
      </c>
      <c r="F408">
        <v>94.32</v>
      </c>
      <c r="G408">
        <v>0</v>
      </c>
      <c r="H408" s="13">
        <f t="shared" si="5"/>
        <v>201.24</v>
      </c>
      <c r="I408" s="13">
        <v>3825</v>
      </c>
      <c r="J408" s="60">
        <f t="shared" si="6"/>
        <v>0.23405670283514177</v>
      </c>
    </row>
    <row r="409" spans="1:10">
      <c r="A409" s="156">
        <v>43598</v>
      </c>
      <c r="B409" s="13">
        <v>2880</v>
      </c>
      <c r="C409" s="13">
        <v>677.38</v>
      </c>
      <c r="D409">
        <v>83.02000000000001</v>
      </c>
      <c r="E409">
        <v>29.28</v>
      </c>
      <c r="F409">
        <v>85.05</v>
      </c>
      <c r="G409">
        <v>0</v>
      </c>
      <c r="H409" s="13">
        <f t="shared" si="5"/>
        <v>197.35000000000002</v>
      </c>
      <c r="I409" s="13">
        <v>3884</v>
      </c>
      <c r="J409" s="60">
        <f t="shared" si="6"/>
        <v>0.23520138888888889</v>
      </c>
    </row>
    <row r="410" spans="1:10">
      <c r="A410" s="156">
        <v>43599</v>
      </c>
      <c r="B410" s="13">
        <v>2821</v>
      </c>
      <c r="C410" s="13">
        <v>667.16</v>
      </c>
      <c r="D410">
        <v>90.39</v>
      </c>
      <c r="E410">
        <v>29.28</v>
      </c>
      <c r="F410">
        <v>75.12</v>
      </c>
      <c r="G410">
        <v>0</v>
      </c>
      <c r="H410" s="13">
        <f t="shared" si="5"/>
        <v>194.79000000000002</v>
      </c>
      <c r="I410" s="13">
        <v>3867</v>
      </c>
      <c r="J410" s="60">
        <f t="shared" si="6"/>
        <v>0.23649769585253455</v>
      </c>
    </row>
    <row r="411" spans="1:10">
      <c r="A411" s="156">
        <v>43600</v>
      </c>
      <c r="B411" s="13">
        <v>2903</v>
      </c>
      <c r="C411" s="13">
        <v>717.38</v>
      </c>
      <c r="D411">
        <v>61.15</v>
      </c>
      <c r="E411">
        <v>29.28</v>
      </c>
      <c r="F411">
        <v>70.56</v>
      </c>
      <c r="G411">
        <v>9.64</v>
      </c>
      <c r="H411" s="13">
        <f t="shared" si="5"/>
        <v>170.63</v>
      </c>
      <c r="I411" s="13">
        <v>3877</v>
      </c>
      <c r="J411" s="60">
        <f t="shared" si="6"/>
        <v>0.24711677574922494</v>
      </c>
    </row>
    <row r="412" spans="1:10">
      <c r="A412" s="156">
        <v>43601</v>
      </c>
      <c r="B412" s="13">
        <v>2966</v>
      </c>
      <c r="C412" s="13">
        <v>737.39</v>
      </c>
      <c r="D412">
        <v>35.89</v>
      </c>
      <c r="E412">
        <v>56.29</v>
      </c>
      <c r="F412">
        <v>64.92</v>
      </c>
      <c r="G412">
        <v>0</v>
      </c>
      <c r="H412" s="13">
        <f t="shared" si="5"/>
        <v>157.10000000000002</v>
      </c>
      <c r="I412" s="13">
        <v>3892</v>
      </c>
      <c r="J412" s="60">
        <f t="shared" si="6"/>
        <v>0.24861429534726903</v>
      </c>
    </row>
    <row r="413" spans="1:10">
      <c r="A413" s="156">
        <v>43602</v>
      </c>
      <c r="B413" s="13">
        <v>2913</v>
      </c>
      <c r="C413" s="13">
        <v>696.26</v>
      </c>
      <c r="D413">
        <v>32.15</v>
      </c>
      <c r="E413">
        <v>72.11</v>
      </c>
      <c r="F413">
        <v>75.12</v>
      </c>
      <c r="G413">
        <v>0</v>
      </c>
      <c r="H413" s="13">
        <f t="shared" si="5"/>
        <v>179.38000000000002</v>
      </c>
      <c r="I413" s="13">
        <v>3874</v>
      </c>
      <c r="J413" s="60">
        <f t="shared" si="6"/>
        <v>0.23901819430140747</v>
      </c>
    </row>
    <row r="414" spans="1:10">
      <c r="A414" s="156">
        <v>43603</v>
      </c>
      <c r="B414" s="13">
        <v>2841</v>
      </c>
      <c r="C414" s="13">
        <v>665.64</v>
      </c>
      <c r="D414">
        <v>46.69</v>
      </c>
      <c r="E414">
        <v>72.959999999999994</v>
      </c>
      <c r="F414">
        <v>80.099999999999994</v>
      </c>
      <c r="G414">
        <v>0</v>
      </c>
      <c r="H414" s="13">
        <f t="shared" si="5"/>
        <v>199.75</v>
      </c>
      <c r="I414" s="13">
        <v>3808</v>
      </c>
      <c r="J414" s="60">
        <f t="shared" si="6"/>
        <v>0.23429778247096092</v>
      </c>
    </row>
    <row r="415" spans="1:10">
      <c r="A415" s="156">
        <v>43604</v>
      </c>
      <c r="B415" s="13">
        <v>2849</v>
      </c>
      <c r="C415" s="13">
        <v>650.66999999999996</v>
      </c>
      <c r="D415">
        <v>89.61</v>
      </c>
      <c r="E415">
        <v>72.959999999999994</v>
      </c>
      <c r="F415">
        <v>80.16</v>
      </c>
      <c r="G415">
        <v>0</v>
      </c>
      <c r="H415" s="13">
        <f t="shared" si="5"/>
        <v>242.73000000000002</v>
      </c>
      <c r="I415" s="13">
        <v>3772</v>
      </c>
      <c r="J415" s="60">
        <f t="shared" si="6"/>
        <v>0.22838539838539837</v>
      </c>
    </row>
    <row r="416" spans="1:10">
      <c r="A416" s="156">
        <v>43605</v>
      </c>
      <c r="B416" s="13">
        <v>2999</v>
      </c>
      <c r="C416" s="13">
        <v>692.46</v>
      </c>
      <c r="D416">
        <v>72.209999999999994</v>
      </c>
      <c r="E416">
        <v>84.96</v>
      </c>
      <c r="F416">
        <v>79.92</v>
      </c>
      <c r="G416">
        <v>0</v>
      </c>
      <c r="H416" s="13">
        <f t="shared" si="5"/>
        <v>237.08999999999997</v>
      </c>
      <c r="I416" s="13">
        <v>3971</v>
      </c>
      <c r="J416" s="60">
        <f t="shared" si="6"/>
        <v>0.23089696565521842</v>
      </c>
    </row>
    <row r="417" spans="1:10">
      <c r="A417" s="156">
        <v>43606</v>
      </c>
      <c r="B417" s="13">
        <v>3095</v>
      </c>
      <c r="C417" s="13">
        <v>730.45</v>
      </c>
      <c r="D417">
        <v>33.71</v>
      </c>
      <c r="E417">
        <v>84.96</v>
      </c>
      <c r="F417">
        <v>70.3</v>
      </c>
      <c r="G417">
        <v>7.73</v>
      </c>
      <c r="H417" s="13">
        <f t="shared" si="5"/>
        <v>196.70000000000002</v>
      </c>
      <c r="I417" s="13">
        <v>4036</v>
      </c>
      <c r="J417" s="60">
        <f t="shared" si="6"/>
        <v>0.23600969305331182</v>
      </c>
    </row>
    <row r="418" spans="1:10">
      <c r="A418" s="156">
        <v>43607</v>
      </c>
      <c r="B418" s="13">
        <v>3089</v>
      </c>
      <c r="C418" s="13">
        <v>734.41</v>
      </c>
      <c r="D418">
        <v>38.18</v>
      </c>
      <c r="E418">
        <v>84.96</v>
      </c>
      <c r="F418">
        <v>40.270000000000003</v>
      </c>
      <c r="G418">
        <v>0.3</v>
      </c>
      <c r="H418" s="13">
        <f t="shared" si="5"/>
        <v>163.71</v>
      </c>
      <c r="I418" s="13">
        <v>4051</v>
      </c>
      <c r="J418" s="60">
        <f t="shared" si="6"/>
        <v>0.23775008093234054</v>
      </c>
    </row>
    <row r="419" spans="1:10">
      <c r="A419" s="156">
        <v>43608</v>
      </c>
      <c r="B419" s="13">
        <v>3061</v>
      </c>
      <c r="C419" s="13">
        <v>718.56</v>
      </c>
      <c r="D419">
        <v>64.23</v>
      </c>
      <c r="E419">
        <v>75.69</v>
      </c>
      <c r="F419">
        <v>40.08</v>
      </c>
      <c r="G419">
        <v>0.25</v>
      </c>
      <c r="H419" s="13">
        <f t="shared" si="5"/>
        <v>180.25</v>
      </c>
      <c r="I419" s="13">
        <v>4091</v>
      </c>
      <c r="J419" s="60">
        <f t="shared" si="6"/>
        <v>0.23474681476641618</v>
      </c>
    </row>
    <row r="420" spans="1:10">
      <c r="A420" s="156">
        <v>43609</v>
      </c>
      <c r="B420" s="13">
        <v>2947</v>
      </c>
      <c r="C420" s="13">
        <v>707.35</v>
      </c>
      <c r="D420">
        <v>54.269999999999996</v>
      </c>
      <c r="E420">
        <v>57.12</v>
      </c>
      <c r="F420">
        <v>40.08</v>
      </c>
      <c r="G420">
        <v>0</v>
      </c>
      <c r="H420" s="13">
        <f t="shared" si="5"/>
        <v>151.46999999999997</v>
      </c>
      <c r="I420" s="13">
        <v>3944</v>
      </c>
      <c r="J420" s="60">
        <f t="shared" si="6"/>
        <v>0.24002375296912115</v>
      </c>
    </row>
    <row r="421" spans="1:10">
      <c r="A421" s="156">
        <v>43610</v>
      </c>
      <c r="B421" s="13">
        <v>2940</v>
      </c>
      <c r="C421" s="13">
        <v>716.7</v>
      </c>
      <c r="D421">
        <v>54.25</v>
      </c>
      <c r="E421">
        <v>57.12</v>
      </c>
      <c r="F421">
        <v>35.68</v>
      </c>
      <c r="G421">
        <v>0</v>
      </c>
      <c r="H421" s="13">
        <f t="shared" si="5"/>
        <v>147.05000000000001</v>
      </c>
      <c r="I421" s="13">
        <v>3918</v>
      </c>
      <c r="J421" s="60">
        <f t="shared" si="6"/>
        <v>0.24377551020408164</v>
      </c>
    </row>
    <row r="422" spans="1:10">
      <c r="A422" s="156">
        <v>43611</v>
      </c>
      <c r="B422" s="13">
        <v>2846</v>
      </c>
      <c r="C422" s="13">
        <v>707.44</v>
      </c>
      <c r="D422">
        <v>29.590000000000003</v>
      </c>
      <c r="E422">
        <v>73.2</v>
      </c>
      <c r="F422">
        <v>20.88</v>
      </c>
      <c r="G422">
        <v>0</v>
      </c>
      <c r="H422" s="13">
        <f t="shared" si="5"/>
        <v>123.67</v>
      </c>
      <c r="I422" s="13">
        <v>3836</v>
      </c>
      <c r="J422" s="60">
        <f t="shared" si="6"/>
        <v>0.24857343640196769</v>
      </c>
    </row>
    <row r="423" spans="1:10">
      <c r="A423" s="156">
        <v>43612</v>
      </c>
      <c r="B423" s="13">
        <v>3022</v>
      </c>
      <c r="C423" s="13">
        <v>751.55</v>
      </c>
      <c r="D423">
        <v>44.400000000000006</v>
      </c>
      <c r="E423">
        <v>71.52</v>
      </c>
      <c r="F423">
        <v>20.88</v>
      </c>
      <c r="G423">
        <v>2.52</v>
      </c>
      <c r="H423" s="13">
        <f t="shared" si="5"/>
        <v>139.32</v>
      </c>
      <c r="I423" s="13">
        <v>4025</v>
      </c>
      <c r="J423" s="60">
        <f t="shared" si="6"/>
        <v>0.24869291859695564</v>
      </c>
    </row>
    <row r="424" spans="1:10">
      <c r="A424" s="156">
        <v>43613</v>
      </c>
      <c r="B424" s="13">
        <v>3086</v>
      </c>
      <c r="C424" s="13">
        <v>749.82</v>
      </c>
      <c r="D424">
        <v>76.260000000000005</v>
      </c>
      <c r="E424">
        <v>74.16</v>
      </c>
      <c r="F424">
        <v>19.52</v>
      </c>
      <c r="G424">
        <v>2.89</v>
      </c>
      <c r="H424" s="13">
        <f t="shared" si="5"/>
        <v>172.82999999999998</v>
      </c>
      <c r="I424" s="13">
        <v>4124</v>
      </c>
      <c r="J424" s="60">
        <f t="shared" si="6"/>
        <v>0.24297472456254052</v>
      </c>
    </row>
    <row r="425" spans="1:10">
      <c r="A425" s="156">
        <v>43614</v>
      </c>
      <c r="B425" s="13">
        <v>3145</v>
      </c>
      <c r="C425" s="13">
        <v>768.39</v>
      </c>
      <c r="D425">
        <v>56.19</v>
      </c>
      <c r="E425">
        <v>69.16</v>
      </c>
      <c r="F425">
        <v>20.84</v>
      </c>
      <c r="G425">
        <v>0</v>
      </c>
      <c r="H425" s="13">
        <f t="shared" si="5"/>
        <v>146.19</v>
      </c>
      <c r="I425" s="13">
        <v>4129</v>
      </c>
      <c r="J425" s="60">
        <f t="shared" si="6"/>
        <v>0.24432114467408583</v>
      </c>
    </row>
    <row r="426" spans="1:10">
      <c r="A426" s="156">
        <v>43615</v>
      </c>
      <c r="B426" s="13">
        <v>3156</v>
      </c>
      <c r="C426" s="13">
        <v>757.27</v>
      </c>
      <c r="D426">
        <v>44.69</v>
      </c>
      <c r="E426">
        <v>52.72</v>
      </c>
      <c r="F426">
        <v>35.04</v>
      </c>
      <c r="G426">
        <v>0</v>
      </c>
      <c r="H426" s="13">
        <f t="shared" si="5"/>
        <v>132.44999999999999</v>
      </c>
      <c r="I426" s="13">
        <v>4145</v>
      </c>
      <c r="J426" s="60">
        <f t="shared" si="6"/>
        <v>0.23994613434727502</v>
      </c>
    </row>
    <row r="427" spans="1:10">
      <c r="A427" s="156">
        <v>43616</v>
      </c>
      <c r="B427" s="13">
        <v>3082</v>
      </c>
      <c r="C427" s="13">
        <v>755.31</v>
      </c>
      <c r="D427">
        <v>33.97</v>
      </c>
      <c r="E427">
        <v>50.16</v>
      </c>
      <c r="F427">
        <v>31.8</v>
      </c>
      <c r="G427">
        <v>0</v>
      </c>
      <c r="H427" s="13">
        <f t="shared" si="5"/>
        <v>115.92999999999999</v>
      </c>
      <c r="I427" s="13">
        <v>4112</v>
      </c>
      <c r="J427" s="60">
        <f t="shared" si="6"/>
        <v>0.24507138221933808</v>
      </c>
    </row>
    <row r="428" spans="1:10">
      <c r="A428" s="156">
        <v>43617</v>
      </c>
      <c r="B428" s="13">
        <v>2971</v>
      </c>
      <c r="C428" s="13">
        <v>767.36</v>
      </c>
      <c r="D428">
        <v>42.13</v>
      </c>
      <c r="E428">
        <v>50.16</v>
      </c>
      <c r="F428">
        <v>19.2</v>
      </c>
      <c r="G428">
        <v>0</v>
      </c>
      <c r="H428" s="13">
        <f t="shared" si="5"/>
        <v>111.49000000000001</v>
      </c>
      <c r="I428" s="13">
        <v>4002</v>
      </c>
      <c r="J428" s="60">
        <f t="shared" si="6"/>
        <v>0.25828340626051832</v>
      </c>
    </row>
    <row r="429" spans="1:10">
      <c r="A429" s="156">
        <v>43618</v>
      </c>
      <c r="B429" s="13">
        <v>2885</v>
      </c>
      <c r="C429" s="13">
        <v>708.4</v>
      </c>
      <c r="D429">
        <v>60.97</v>
      </c>
      <c r="E429">
        <v>50.16</v>
      </c>
      <c r="F429">
        <v>19.29</v>
      </c>
      <c r="G429">
        <v>0</v>
      </c>
      <c r="H429" s="13">
        <f t="shared" si="5"/>
        <v>130.41999999999999</v>
      </c>
      <c r="I429" s="13">
        <v>3949</v>
      </c>
      <c r="J429" s="60">
        <f t="shared" si="6"/>
        <v>0.24554592720970536</v>
      </c>
    </row>
    <row r="430" spans="1:10">
      <c r="A430" s="156">
        <v>43619</v>
      </c>
      <c r="B430" s="13">
        <v>2798</v>
      </c>
      <c r="C430" s="13">
        <v>672.02</v>
      </c>
      <c r="D430">
        <v>52.84</v>
      </c>
      <c r="E430">
        <v>50.16</v>
      </c>
      <c r="F430">
        <v>43.24</v>
      </c>
      <c r="G430">
        <v>0</v>
      </c>
      <c r="H430" s="13">
        <f t="shared" si="5"/>
        <v>146.24</v>
      </c>
      <c r="I430" s="13">
        <v>3922</v>
      </c>
      <c r="J430" s="60">
        <f t="shared" si="6"/>
        <v>0.24017869907076483</v>
      </c>
    </row>
    <row r="431" spans="1:10">
      <c r="A431" s="156">
        <v>43620</v>
      </c>
      <c r="B431" s="13">
        <v>2899</v>
      </c>
      <c r="C431" s="13">
        <v>717.47</v>
      </c>
      <c r="D431">
        <v>34.130000000000003</v>
      </c>
      <c r="E431">
        <v>50.16</v>
      </c>
      <c r="F431">
        <v>70.88</v>
      </c>
      <c r="G431">
        <v>0.43</v>
      </c>
      <c r="H431" s="13">
        <f t="shared" si="5"/>
        <v>155.6</v>
      </c>
      <c r="I431" s="13">
        <v>4028</v>
      </c>
      <c r="J431" s="60">
        <f t="shared" si="6"/>
        <v>0.24748878923766818</v>
      </c>
    </row>
    <row r="432" spans="1:10">
      <c r="A432" s="156">
        <v>43621</v>
      </c>
      <c r="B432" s="13">
        <v>3059</v>
      </c>
      <c r="C432" s="13">
        <v>776.63</v>
      </c>
      <c r="D432">
        <v>13.190000000000001</v>
      </c>
      <c r="E432">
        <v>50.16</v>
      </c>
      <c r="F432">
        <v>100.25</v>
      </c>
      <c r="G432">
        <v>1.54</v>
      </c>
      <c r="H432" s="13">
        <f t="shared" si="5"/>
        <v>165.14</v>
      </c>
      <c r="I432" s="13">
        <v>4093</v>
      </c>
      <c r="J432" s="60">
        <f t="shared" si="6"/>
        <v>0.25388362209872506</v>
      </c>
    </row>
    <row r="433" spans="1:10">
      <c r="A433" s="156">
        <v>43622</v>
      </c>
      <c r="B433" s="13">
        <v>3011</v>
      </c>
      <c r="C433" s="13">
        <v>735.15</v>
      </c>
      <c r="D433">
        <v>22.66</v>
      </c>
      <c r="E433">
        <v>50.16</v>
      </c>
      <c r="F433">
        <v>108.48</v>
      </c>
      <c r="G433">
        <v>0</v>
      </c>
      <c r="H433" s="13">
        <f t="shared" si="5"/>
        <v>181.29999999999998</v>
      </c>
      <c r="I433" s="13">
        <v>4020</v>
      </c>
      <c r="J433" s="60">
        <f t="shared" si="6"/>
        <v>0.24415476585851875</v>
      </c>
    </row>
    <row r="434" spans="1:10">
      <c r="A434" s="156">
        <v>43623</v>
      </c>
      <c r="B434" s="13">
        <v>2950</v>
      </c>
      <c r="C434" s="13">
        <v>719.81</v>
      </c>
      <c r="D434">
        <v>19.25</v>
      </c>
      <c r="E434">
        <v>62.09</v>
      </c>
      <c r="F434">
        <v>108.48</v>
      </c>
      <c r="G434">
        <v>0</v>
      </c>
      <c r="H434" s="13">
        <f t="shared" si="5"/>
        <v>189.82</v>
      </c>
      <c r="I434" s="13">
        <v>3970</v>
      </c>
      <c r="J434" s="60">
        <f t="shared" si="6"/>
        <v>0.24400338983050845</v>
      </c>
    </row>
    <row r="435" spans="1:10">
      <c r="A435" s="156">
        <v>43624</v>
      </c>
      <c r="B435" s="13">
        <v>2987</v>
      </c>
      <c r="C435" s="13">
        <v>734.03</v>
      </c>
      <c r="D435">
        <v>19.91</v>
      </c>
      <c r="E435">
        <v>62.16</v>
      </c>
      <c r="F435">
        <v>108.48</v>
      </c>
      <c r="G435">
        <v>1.54</v>
      </c>
      <c r="H435" s="13">
        <f t="shared" si="5"/>
        <v>192.09</v>
      </c>
      <c r="I435" s="13">
        <v>4000</v>
      </c>
      <c r="J435" s="60">
        <f t="shared" si="6"/>
        <v>0.24574154670237697</v>
      </c>
    </row>
    <row r="436" spans="1:10">
      <c r="A436" s="156">
        <v>43625</v>
      </c>
      <c r="B436" s="13">
        <v>2952</v>
      </c>
      <c r="C436" s="13">
        <v>706.48</v>
      </c>
      <c r="D436">
        <v>17</v>
      </c>
      <c r="E436">
        <v>66.16</v>
      </c>
      <c r="F436">
        <v>108.48</v>
      </c>
      <c r="G436">
        <v>3.27</v>
      </c>
      <c r="H436" s="13">
        <f t="shared" si="5"/>
        <v>194.91</v>
      </c>
      <c r="I436" s="13">
        <v>3943</v>
      </c>
      <c r="J436" s="60">
        <f t="shared" si="6"/>
        <v>0.23932249322493226</v>
      </c>
    </row>
    <row r="437" spans="1:10">
      <c r="A437" s="156">
        <v>43626</v>
      </c>
      <c r="B437" s="13">
        <v>3003</v>
      </c>
      <c r="C437" s="13">
        <v>731.05</v>
      </c>
      <c r="D437">
        <v>37.58</v>
      </c>
      <c r="E437">
        <v>67.2</v>
      </c>
      <c r="F437">
        <v>95.37</v>
      </c>
      <c r="G437">
        <v>0</v>
      </c>
      <c r="H437" s="13">
        <f t="shared" si="5"/>
        <v>200.14999999999998</v>
      </c>
      <c r="I437" s="13">
        <v>4054</v>
      </c>
      <c r="J437" s="60">
        <f t="shared" si="6"/>
        <v>0.24343989343989342</v>
      </c>
    </row>
    <row r="438" spans="1:10">
      <c r="A438" s="156">
        <v>43627</v>
      </c>
      <c r="B438" s="13">
        <v>2967</v>
      </c>
      <c r="C438" s="13">
        <v>696.2</v>
      </c>
      <c r="D438">
        <v>54.679999999999993</v>
      </c>
      <c r="E438">
        <v>67.2</v>
      </c>
      <c r="F438">
        <v>82.96</v>
      </c>
      <c r="G438">
        <v>10.46</v>
      </c>
      <c r="H438" s="13">
        <f t="shared" si="5"/>
        <v>215.3</v>
      </c>
      <c r="I438" s="13">
        <v>4124</v>
      </c>
      <c r="J438" s="60">
        <f t="shared" si="6"/>
        <v>0.23464779238287833</v>
      </c>
    </row>
    <row r="439" spans="1:10">
      <c r="A439" s="156">
        <v>43628</v>
      </c>
      <c r="B439" s="13">
        <v>2821</v>
      </c>
      <c r="C439" s="13">
        <v>682.13</v>
      </c>
      <c r="D439">
        <v>64.709999999999994</v>
      </c>
      <c r="E439">
        <v>65.430000000000007</v>
      </c>
      <c r="F439">
        <v>54.35</v>
      </c>
      <c r="G439">
        <v>0</v>
      </c>
      <c r="H439" s="13">
        <f t="shared" si="5"/>
        <v>184.49</v>
      </c>
      <c r="I439" s="13">
        <v>3944</v>
      </c>
      <c r="J439" s="60">
        <f t="shared" si="6"/>
        <v>0.24180432470755051</v>
      </c>
    </row>
    <row r="440" spans="1:10">
      <c r="A440" s="156">
        <v>43629</v>
      </c>
      <c r="B440" s="13">
        <v>2753</v>
      </c>
      <c r="C440" s="13">
        <v>660.92</v>
      </c>
      <c r="D440">
        <v>57.620000000000005</v>
      </c>
      <c r="E440">
        <v>62.16</v>
      </c>
      <c r="F440">
        <v>38.729999999999997</v>
      </c>
      <c r="G440">
        <v>0</v>
      </c>
      <c r="H440" s="13">
        <f t="shared" si="5"/>
        <v>158.51</v>
      </c>
      <c r="I440" s="13">
        <v>3897</v>
      </c>
      <c r="J440" s="60">
        <f t="shared" si="6"/>
        <v>0.24007264802034142</v>
      </c>
    </row>
    <row r="441" spans="1:10">
      <c r="A441" s="156">
        <v>43630</v>
      </c>
      <c r="B441" s="13">
        <v>2929</v>
      </c>
      <c r="C441" s="13">
        <v>733.44</v>
      </c>
      <c r="D441">
        <v>42.58</v>
      </c>
      <c r="E441">
        <v>59.52</v>
      </c>
      <c r="F441">
        <v>54.24</v>
      </c>
      <c r="G441">
        <v>0</v>
      </c>
      <c r="H441" s="13">
        <f t="shared" si="5"/>
        <v>156.34</v>
      </c>
      <c r="I441" s="13">
        <v>4093</v>
      </c>
      <c r="J441" s="60">
        <f t="shared" si="6"/>
        <v>0.25040628200751114</v>
      </c>
    </row>
    <row r="442" spans="1:10">
      <c r="A442" s="156">
        <v>43631</v>
      </c>
      <c r="B442" s="13">
        <v>2824</v>
      </c>
      <c r="C442" s="13">
        <v>700.55</v>
      </c>
      <c r="D442">
        <v>43.57</v>
      </c>
      <c r="E442">
        <v>62.53</v>
      </c>
      <c r="F442">
        <v>54.24</v>
      </c>
      <c r="G442">
        <v>3.92</v>
      </c>
      <c r="H442" s="13">
        <f t="shared" si="5"/>
        <v>164.26</v>
      </c>
      <c r="I442" s="13">
        <v>4056</v>
      </c>
      <c r="J442" s="60">
        <f t="shared" si="6"/>
        <v>0.24807011331444759</v>
      </c>
    </row>
    <row r="443" spans="1:10">
      <c r="A443" s="156">
        <v>43632</v>
      </c>
      <c r="B443" s="13">
        <v>2617</v>
      </c>
      <c r="C443" s="13">
        <v>611.54</v>
      </c>
      <c r="D443">
        <v>24.79</v>
      </c>
      <c r="E443">
        <v>101.6</v>
      </c>
      <c r="F443">
        <v>79.34</v>
      </c>
      <c r="G443">
        <v>0</v>
      </c>
      <c r="H443" s="13">
        <f t="shared" si="5"/>
        <v>205.73</v>
      </c>
      <c r="I443" s="13">
        <v>3848</v>
      </c>
      <c r="J443" s="60">
        <f t="shared" si="6"/>
        <v>0.23367978601452044</v>
      </c>
    </row>
    <row r="444" spans="1:10">
      <c r="A444" s="156">
        <v>43633</v>
      </c>
      <c r="B444" s="13">
        <v>2661</v>
      </c>
      <c r="C444" s="13">
        <v>621.88</v>
      </c>
      <c r="D444">
        <v>29.939999999999998</v>
      </c>
      <c r="E444">
        <v>100.38</v>
      </c>
      <c r="F444">
        <v>89.28</v>
      </c>
      <c r="G444">
        <v>0</v>
      </c>
      <c r="H444" s="13">
        <f t="shared" si="5"/>
        <v>219.6</v>
      </c>
      <c r="I444" s="13">
        <v>3944</v>
      </c>
      <c r="J444" s="60">
        <f t="shared" si="6"/>
        <v>0.23370161593385946</v>
      </c>
    </row>
    <row r="445" spans="1:10">
      <c r="A445" s="156">
        <v>43634</v>
      </c>
      <c r="B445" s="13">
        <v>2688</v>
      </c>
      <c r="C445" s="13">
        <v>643.65</v>
      </c>
      <c r="D445">
        <v>38.5</v>
      </c>
      <c r="E445">
        <v>86.16</v>
      </c>
      <c r="F445">
        <v>116.17</v>
      </c>
      <c r="G445">
        <v>0</v>
      </c>
      <c r="H445" s="13">
        <f t="shared" si="5"/>
        <v>240.82999999999998</v>
      </c>
      <c r="I445" s="13">
        <v>3842</v>
      </c>
      <c r="J445" s="60">
        <f t="shared" si="6"/>
        <v>0.23945312499999999</v>
      </c>
    </row>
    <row r="446" spans="1:10">
      <c r="A446" s="156">
        <v>43635</v>
      </c>
      <c r="B446" s="13">
        <v>2766</v>
      </c>
      <c r="C446" s="13">
        <v>678.87</v>
      </c>
      <c r="D446">
        <v>33.71</v>
      </c>
      <c r="E446">
        <v>86.16</v>
      </c>
      <c r="F446">
        <v>118.56</v>
      </c>
      <c r="G446">
        <v>0</v>
      </c>
      <c r="H446" s="13">
        <f t="shared" si="5"/>
        <v>238.43</v>
      </c>
      <c r="I446" s="13">
        <v>3940</v>
      </c>
      <c r="J446" s="60">
        <f t="shared" si="6"/>
        <v>0.24543383947939262</v>
      </c>
    </row>
    <row r="447" spans="1:10">
      <c r="A447" s="156">
        <v>43636</v>
      </c>
      <c r="B447" s="13">
        <v>2829</v>
      </c>
      <c r="C447" s="13">
        <v>695.77</v>
      </c>
      <c r="D447">
        <v>40.86</v>
      </c>
      <c r="E447">
        <v>86.16</v>
      </c>
      <c r="F447">
        <v>114.73</v>
      </c>
      <c r="G447">
        <v>0</v>
      </c>
      <c r="H447" s="13">
        <f t="shared" si="5"/>
        <v>241.75</v>
      </c>
      <c r="I447" s="13">
        <v>3960</v>
      </c>
      <c r="J447" s="60">
        <f t="shared" si="6"/>
        <v>0.24594202898550724</v>
      </c>
    </row>
    <row r="448" spans="1:10">
      <c r="A448" s="156">
        <v>43637</v>
      </c>
      <c r="B448" s="13">
        <v>2904</v>
      </c>
      <c r="C448" s="13">
        <v>717.87</v>
      </c>
      <c r="D448">
        <v>54.08</v>
      </c>
      <c r="E448">
        <v>84.44</v>
      </c>
      <c r="F448">
        <v>85.89</v>
      </c>
      <c r="G448">
        <v>1.52</v>
      </c>
      <c r="H448" s="13">
        <f t="shared" si="5"/>
        <v>225.93</v>
      </c>
      <c r="I448" s="13">
        <v>3994</v>
      </c>
      <c r="J448" s="60">
        <f t="shared" si="6"/>
        <v>0.24720041322314049</v>
      </c>
    </row>
    <row r="449" spans="1:10">
      <c r="A449" s="156">
        <v>43638</v>
      </c>
      <c r="B449" s="13">
        <v>2869</v>
      </c>
      <c r="C449" s="13">
        <v>701.14</v>
      </c>
      <c r="D449">
        <v>50.93</v>
      </c>
      <c r="E449">
        <v>70.319999999999993</v>
      </c>
      <c r="F449">
        <v>75.12</v>
      </c>
      <c r="G449">
        <v>2.99</v>
      </c>
      <c r="H449" s="13">
        <f t="shared" si="5"/>
        <v>199.36</v>
      </c>
      <c r="I449" s="13">
        <v>3897</v>
      </c>
      <c r="J449" s="60">
        <f t="shared" si="6"/>
        <v>0.24438480306727081</v>
      </c>
    </row>
    <row r="450" spans="1:10">
      <c r="A450" s="156">
        <v>43639</v>
      </c>
      <c r="B450" s="13">
        <v>2754</v>
      </c>
      <c r="C450" s="13">
        <v>691.33</v>
      </c>
      <c r="D450">
        <v>64.740000000000009</v>
      </c>
      <c r="E450">
        <v>70.319999999999993</v>
      </c>
      <c r="F450">
        <v>75.12</v>
      </c>
      <c r="G450">
        <v>0</v>
      </c>
      <c r="H450" s="13">
        <f t="shared" si="5"/>
        <v>210.18</v>
      </c>
      <c r="I450" s="13">
        <v>3755</v>
      </c>
      <c r="J450" s="60">
        <f t="shared" si="6"/>
        <v>0.25102759622367465</v>
      </c>
    </row>
    <row r="451" spans="1:10">
      <c r="A451" s="156">
        <v>43640</v>
      </c>
      <c r="B451" s="13">
        <v>2843</v>
      </c>
      <c r="C451" s="13">
        <v>710.97</v>
      </c>
      <c r="D451">
        <v>76.819999999999993</v>
      </c>
      <c r="E451">
        <v>70.319999999999993</v>
      </c>
      <c r="F451">
        <v>70.55</v>
      </c>
      <c r="G451">
        <v>0</v>
      </c>
      <c r="H451" s="13">
        <f t="shared" si="5"/>
        <v>217.69</v>
      </c>
      <c r="I451" s="13">
        <v>3874</v>
      </c>
      <c r="J451" s="60">
        <f t="shared" si="6"/>
        <v>0.25007738304607807</v>
      </c>
    </row>
    <row r="452" spans="1:10">
      <c r="A452" s="156">
        <v>43641</v>
      </c>
      <c r="B452" s="13">
        <v>2919</v>
      </c>
      <c r="C452" s="13">
        <v>720.37</v>
      </c>
      <c r="D452">
        <v>98.88000000000001</v>
      </c>
      <c r="E452">
        <v>70.319999999999993</v>
      </c>
      <c r="F452">
        <v>55.92</v>
      </c>
      <c r="G452">
        <v>0</v>
      </c>
      <c r="H452" s="13">
        <f t="shared" si="5"/>
        <v>225.12</v>
      </c>
      <c r="I452" s="13">
        <v>3991</v>
      </c>
      <c r="J452" s="60">
        <f t="shared" si="6"/>
        <v>0.24678657074340526</v>
      </c>
    </row>
    <row r="453" spans="1:10">
      <c r="A453" s="156">
        <v>43642</v>
      </c>
      <c r="B453" s="13">
        <v>2896</v>
      </c>
      <c r="C453" s="13">
        <v>705.64</v>
      </c>
      <c r="D453">
        <v>80.34</v>
      </c>
      <c r="E453">
        <v>68.09</v>
      </c>
      <c r="F453">
        <v>57.25</v>
      </c>
      <c r="G453">
        <v>3.14</v>
      </c>
      <c r="H453" s="13">
        <f t="shared" si="5"/>
        <v>208.82000000000002</v>
      </c>
      <c r="I453" s="13">
        <v>4011</v>
      </c>
      <c r="J453" s="60">
        <f t="shared" si="6"/>
        <v>0.24366022099447512</v>
      </c>
    </row>
    <row r="454" spans="1:10">
      <c r="A454" s="156">
        <v>43643</v>
      </c>
      <c r="B454" s="13">
        <v>2831</v>
      </c>
      <c r="C454" s="13">
        <v>694.72</v>
      </c>
      <c r="D454">
        <v>63.34</v>
      </c>
      <c r="E454">
        <v>67.680000000000007</v>
      </c>
      <c r="F454">
        <v>50.88</v>
      </c>
      <c r="G454">
        <v>2.98</v>
      </c>
      <c r="H454" s="13">
        <f t="shared" si="5"/>
        <v>184.88</v>
      </c>
      <c r="I454" s="13">
        <v>4027</v>
      </c>
      <c r="J454" s="60">
        <f t="shared" si="6"/>
        <v>0.24539738608265632</v>
      </c>
    </row>
    <row r="455" spans="1:10">
      <c r="A455" s="156">
        <v>43644</v>
      </c>
      <c r="B455" s="13">
        <v>2793</v>
      </c>
      <c r="C455" s="13">
        <v>684.94</v>
      </c>
      <c r="D455">
        <v>48.620000000000005</v>
      </c>
      <c r="E455">
        <v>67.680000000000007</v>
      </c>
      <c r="F455">
        <v>65.17</v>
      </c>
      <c r="G455">
        <v>0</v>
      </c>
      <c r="H455" s="13">
        <f t="shared" si="5"/>
        <v>181.47000000000003</v>
      </c>
      <c r="I455" s="13">
        <v>4008</v>
      </c>
      <c r="J455" s="60">
        <f t="shared" si="6"/>
        <v>0.24523451485857503</v>
      </c>
    </row>
    <row r="456" spans="1:10">
      <c r="A456" s="156">
        <v>43645</v>
      </c>
      <c r="B456" s="13">
        <v>2786</v>
      </c>
      <c r="C456" s="13">
        <v>705.03</v>
      </c>
      <c r="D456">
        <v>35.349999999999994</v>
      </c>
      <c r="E456">
        <v>67.680000000000007</v>
      </c>
      <c r="F456">
        <v>98.15</v>
      </c>
      <c r="G456">
        <v>0</v>
      </c>
      <c r="H456" s="13">
        <f t="shared" si="5"/>
        <v>201.18</v>
      </c>
      <c r="I456" s="13">
        <v>3974</v>
      </c>
      <c r="J456" s="60">
        <f t="shared" si="6"/>
        <v>0.25306173725771713</v>
      </c>
    </row>
    <row r="457" spans="1:10">
      <c r="A457" s="156">
        <v>43646</v>
      </c>
      <c r="B457" s="13">
        <v>2650</v>
      </c>
      <c r="C457" s="13">
        <v>641.70000000000005</v>
      </c>
      <c r="D457">
        <v>43.28</v>
      </c>
      <c r="E457">
        <v>67.680000000000007</v>
      </c>
      <c r="F457">
        <v>105.12</v>
      </c>
      <c r="G457">
        <v>0</v>
      </c>
      <c r="H457" s="13">
        <f t="shared" si="5"/>
        <v>216.08</v>
      </c>
      <c r="I457" s="13">
        <v>3812</v>
      </c>
      <c r="J457" s="60">
        <f t="shared" si="6"/>
        <v>0.24215094339622642</v>
      </c>
    </row>
    <row r="458" spans="1:10">
      <c r="A458" s="156">
        <v>43647</v>
      </c>
      <c r="B458" s="13">
        <v>2753</v>
      </c>
      <c r="C458" s="13">
        <v>693.96</v>
      </c>
      <c r="D458">
        <v>44.26</v>
      </c>
      <c r="E458">
        <v>67.73</v>
      </c>
      <c r="F458">
        <v>105.12</v>
      </c>
      <c r="G458">
        <v>0</v>
      </c>
      <c r="H458" s="13">
        <f t="shared" si="5"/>
        <v>217.11</v>
      </c>
      <c r="I458" s="13">
        <v>3902</v>
      </c>
      <c r="J458" s="60">
        <f t="shared" si="6"/>
        <v>0.25207410098074828</v>
      </c>
    </row>
    <row r="459" spans="1:10">
      <c r="A459" s="156">
        <v>43648</v>
      </c>
      <c r="B459" s="13">
        <v>2729</v>
      </c>
      <c r="C459" s="13">
        <v>701.48</v>
      </c>
      <c r="D459">
        <v>39.239999999999995</v>
      </c>
      <c r="E459">
        <v>72.48</v>
      </c>
      <c r="F459">
        <v>105.12</v>
      </c>
      <c r="G459">
        <v>4.99</v>
      </c>
      <c r="H459" s="13">
        <f t="shared" si="5"/>
        <v>221.82999999999998</v>
      </c>
      <c r="I459" s="13">
        <v>3864</v>
      </c>
      <c r="J459" s="60">
        <f t="shared" si="6"/>
        <v>0.25704653719311105</v>
      </c>
    </row>
    <row r="460" spans="1:10">
      <c r="A460" s="156">
        <v>43649</v>
      </c>
      <c r="B460" s="13">
        <v>2757</v>
      </c>
      <c r="C460" s="13">
        <v>683.04</v>
      </c>
      <c r="D460">
        <v>39.24</v>
      </c>
      <c r="E460">
        <v>72.48</v>
      </c>
      <c r="F460">
        <v>105.12</v>
      </c>
      <c r="G460">
        <v>6.81</v>
      </c>
      <c r="H460" s="13">
        <f t="shared" si="5"/>
        <v>223.65000000000003</v>
      </c>
      <c r="I460" s="13">
        <v>3905</v>
      </c>
      <c r="J460" s="60">
        <f t="shared" si="6"/>
        <v>0.24774755168661589</v>
      </c>
    </row>
    <row r="461" spans="1:10">
      <c r="A461" s="156">
        <v>43650</v>
      </c>
      <c r="B461" s="13">
        <v>2686</v>
      </c>
      <c r="C461" s="13">
        <v>676.47</v>
      </c>
      <c r="D461">
        <v>37.11</v>
      </c>
      <c r="E461">
        <v>72.48</v>
      </c>
      <c r="F461">
        <v>105.12</v>
      </c>
      <c r="G461">
        <v>0</v>
      </c>
      <c r="H461" s="13">
        <f t="shared" si="5"/>
        <v>214.71000000000004</v>
      </c>
      <c r="I461" s="13">
        <v>3898</v>
      </c>
      <c r="J461" s="60">
        <f t="shared" si="6"/>
        <v>0.25185033507073717</v>
      </c>
    </row>
    <row r="462" spans="1:10">
      <c r="A462" s="156">
        <v>43651</v>
      </c>
      <c r="B462" s="13">
        <v>2588</v>
      </c>
      <c r="C462" s="13">
        <v>663.02</v>
      </c>
      <c r="D462">
        <v>24.33</v>
      </c>
      <c r="E462">
        <v>72.48</v>
      </c>
      <c r="F462">
        <v>105.12</v>
      </c>
      <c r="G462">
        <v>0</v>
      </c>
      <c r="H462" s="13">
        <f t="shared" si="5"/>
        <v>201.93</v>
      </c>
      <c r="I462" s="13">
        <v>3807</v>
      </c>
      <c r="J462" s="60">
        <f t="shared" si="6"/>
        <v>0.25619010819165378</v>
      </c>
    </row>
    <row r="463" spans="1:10">
      <c r="A463" s="156">
        <v>43652</v>
      </c>
      <c r="B463" s="13">
        <v>2486</v>
      </c>
      <c r="C463" s="13">
        <v>650.95000000000005</v>
      </c>
      <c r="D463">
        <v>17.12</v>
      </c>
      <c r="E463">
        <v>72.48</v>
      </c>
      <c r="F463">
        <v>107.63</v>
      </c>
      <c r="G463">
        <v>0</v>
      </c>
      <c r="H463" s="13">
        <f t="shared" si="5"/>
        <v>197.23000000000002</v>
      </c>
      <c r="I463" s="13">
        <v>3700</v>
      </c>
      <c r="J463" s="60">
        <f t="shared" si="6"/>
        <v>0.26184633950120678</v>
      </c>
    </row>
    <row r="464" spans="1:10">
      <c r="A464" s="156">
        <v>43653</v>
      </c>
      <c r="B464" s="13">
        <v>2308</v>
      </c>
      <c r="C464" s="13">
        <v>582.80999999999995</v>
      </c>
      <c r="D464">
        <v>31.11</v>
      </c>
      <c r="E464">
        <v>70.73</v>
      </c>
      <c r="F464">
        <v>132.08000000000001</v>
      </c>
      <c r="G464">
        <v>0</v>
      </c>
      <c r="H464" s="13">
        <f t="shared" si="5"/>
        <v>233.92000000000002</v>
      </c>
      <c r="I464" s="13">
        <v>3562</v>
      </c>
      <c r="J464" s="60">
        <f t="shared" si="6"/>
        <v>0.25251733102253032</v>
      </c>
    </row>
    <row r="465" spans="1:10">
      <c r="A465" s="156">
        <v>43654</v>
      </c>
      <c r="B465" s="13">
        <v>2445</v>
      </c>
      <c r="C465" s="13">
        <v>630.38</v>
      </c>
      <c r="D465">
        <v>49.89</v>
      </c>
      <c r="E465">
        <v>60.48</v>
      </c>
      <c r="F465">
        <v>130.32</v>
      </c>
      <c r="G465">
        <v>3.85</v>
      </c>
      <c r="H465" s="13">
        <f t="shared" si="5"/>
        <v>244.53999999999996</v>
      </c>
      <c r="I465" s="13">
        <v>3761</v>
      </c>
      <c r="J465" s="60">
        <f t="shared" si="6"/>
        <v>0.25782413087934558</v>
      </c>
    </row>
    <row r="466" spans="1:10">
      <c r="A466" s="156">
        <v>43655</v>
      </c>
      <c r="B466" s="13">
        <v>2418</v>
      </c>
      <c r="C466" s="13">
        <v>639.5</v>
      </c>
      <c r="D466">
        <v>26</v>
      </c>
      <c r="E466">
        <v>60.48</v>
      </c>
      <c r="F466">
        <v>128.86000000000001</v>
      </c>
      <c r="G466">
        <v>6.07</v>
      </c>
      <c r="H466" s="13">
        <f t="shared" si="5"/>
        <v>221.41</v>
      </c>
      <c r="I466" s="13">
        <v>3721</v>
      </c>
      <c r="J466" s="60">
        <f t="shared" si="6"/>
        <v>0.26447477253928869</v>
      </c>
    </row>
    <row r="467" spans="1:10">
      <c r="A467" s="156">
        <v>43656</v>
      </c>
      <c r="B467" s="13">
        <v>2442</v>
      </c>
      <c r="C467" s="13">
        <v>668.2</v>
      </c>
      <c r="D467">
        <v>30.740000000000002</v>
      </c>
      <c r="E467">
        <v>60.48</v>
      </c>
      <c r="F467">
        <v>124.32</v>
      </c>
      <c r="G467">
        <v>0</v>
      </c>
      <c r="H467" s="13">
        <f t="shared" si="5"/>
        <v>215.54</v>
      </c>
      <c r="I467" s="13">
        <v>3750</v>
      </c>
      <c r="J467" s="60">
        <f t="shared" si="6"/>
        <v>0.27362817362817365</v>
      </c>
    </row>
    <row r="468" spans="1:10">
      <c r="A468" s="156">
        <v>43657</v>
      </c>
      <c r="B468" s="13">
        <v>2413</v>
      </c>
      <c r="C468" s="13">
        <v>637.13</v>
      </c>
      <c r="D468">
        <v>40.32</v>
      </c>
      <c r="E468">
        <v>65.010000000000005</v>
      </c>
      <c r="F468">
        <v>124.32</v>
      </c>
      <c r="G468">
        <v>0</v>
      </c>
      <c r="H468" s="13">
        <f t="shared" si="5"/>
        <v>229.64999999999998</v>
      </c>
      <c r="I468" s="13">
        <v>3734</v>
      </c>
      <c r="J468" s="60">
        <f t="shared" si="6"/>
        <v>0.26404061334438456</v>
      </c>
    </row>
    <row r="469" spans="1:10">
      <c r="A469" s="156">
        <v>43658</v>
      </c>
      <c r="B469" s="13">
        <v>2568</v>
      </c>
      <c r="C469" s="13">
        <v>689.59</v>
      </c>
      <c r="D469">
        <v>48.61</v>
      </c>
      <c r="E469">
        <v>62.88</v>
      </c>
      <c r="F469">
        <v>124.32</v>
      </c>
      <c r="G469">
        <v>0</v>
      </c>
      <c r="H469" s="13">
        <f t="shared" si="5"/>
        <v>235.81</v>
      </c>
      <c r="I469" s="13">
        <v>3810</v>
      </c>
      <c r="J469" s="60">
        <f t="shared" si="6"/>
        <v>0.26853193146417448</v>
      </c>
    </row>
    <row r="470" spans="1:10">
      <c r="A470" s="156">
        <v>43659</v>
      </c>
      <c r="B470" s="13">
        <v>2561</v>
      </c>
      <c r="C470" s="13">
        <v>689.19</v>
      </c>
      <c r="D470">
        <v>34.69</v>
      </c>
      <c r="E470">
        <v>61.96</v>
      </c>
      <c r="F470">
        <v>120.72</v>
      </c>
      <c r="G470">
        <v>0</v>
      </c>
      <c r="H470" s="13">
        <f t="shared" si="5"/>
        <v>217.37</v>
      </c>
      <c r="I470" s="13">
        <v>3816</v>
      </c>
      <c r="J470" s="60">
        <f t="shared" si="6"/>
        <v>0.26910972276454515</v>
      </c>
    </row>
    <row r="471" spans="1:10">
      <c r="A471" s="156">
        <v>43660</v>
      </c>
      <c r="B471" s="13">
        <v>2388</v>
      </c>
      <c r="C471" s="13">
        <v>643.14</v>
      </c>
      <c r="D471">
        <v>27.34</v>
      </c>
      <c r="E471">
        <v>60.48</v>
      </c>
      <c r="F471">
        <v>105.12</v>
      </c>
      <c r="G471">
        <v>0.6</v>
      </c>
      <c r="H471" s="13">
        <f t="shared" si="5"/>
        <v>193.54</v>
      </c>
      <c r="I471" s="13">
        <v>3666</v>
      </c>
      <c r="J471" s="60">
        <f t="shared" si="6"/>
        <v>0.269321608040201</v>
      </c>
    </row>
    <row r="472" spans="1:10">
      <c r="A472" s="156">
        <v>43661</v>
      </c>
      <c r="B472" s="13">
        <v>2455</v>
      </c>
      <c r="C472" s="13">
        <v>651.48</v>
      </c>
      <c r="D472">
        <v>27.479999999999997</v>
      </c>
      <c r="E472">
        <v>56.4</v>
      </c>
      <c r="F472">
        <v>110.87</v>
      </c>
      <c r="G472">
        <v>0</v>
      </c>
      <c r="H472" s="13">
        <f t="shared" si="5"/>
        <v>194.75</v>
      </c>
      <c r="I472" s="13">
        <v>3763</v>
      </c>
      <c r="J472" s="60">
        <f t="shared" si="6"/>
        <v>0.26536863543788186</v>
      </c>
    </row>
    <row r="473" spans="1:10">
      <c r="A473" s="156">
        <v>43662</v>
      </c>
      <c r="B473" s="13">
        <v>2460</v>
      </c>
      <c r="C473" s="13">
        <v>670.9</v>
      </c>
      <c r="D473">
        <v>31.58</v>
      </c>
      <c r="E473">
        <v>45.84</v>
      </c>
      <c r="F473">
        <v>111.95</v>
      </c>
      <c r="G473">
        <v>0</v>
      </c>
      <c r="H473" s="13">
        <f t="shared" si="5"/>
        <v>189.37</v>
      </c>
      <c r="I473" s="13">
        <v>3749</v>
      </c>
      <c r="J473" s="60">
        <f t="shared" si="6"/>
        <v>0.27272357723577234</v>
      </c>
    </row>
    <row r="474" spans="1:10">
      <c r="A474" s="156">
        <v>43663</v>
      </c>
      <c r="B474" s="13">
        <v>2621</v>
      </c>
      <c r="C474" s="13">
        <v>719.83</v>
      </c>
      <c r="D474">
        <v>50.36</v>
      </c>
      <c r="E474">
        <v>48.81</v>
      </c>
      <c r="F474">
        <v>115.2</v>
      </c>
      <c r="G474">
        <v>0.45</v>
      </c>
      <c r="H474" s="13">
        <f t="shared" si="5"/>
        <v>214.82</v>
      </c>
      <c r="I474" s="13">
        <v>3810</v>
      </c>
      <c r="J474" s="60">
        <f t="shared" si="6"/>
        <v>0.27463945059137734</v>
      </c>
    </row>
    <row r="475" spans="1:10">
      <c r="A475" s="156">
        <v>43664</v>
      </c>
      <c r="B475" s="13">
        <v>2718</v>
      </c>
      <c r="C475" s="13">
        <v>746.35</v>
      </c>
      <c r="D475">
        <v>39.9</v>
      </c>
      <c r="E475">
        <v>60.48</v>
      </c>
      <c r="F475">
        <v>103.11</v>
      </c>
      <c r="G475">
        <v>0</v>
      </c>
      <c r="H475" s="13">
        <f t="shared" si="5"/>
        <v>203.49</v>
      </c>
      <c r="I475" s="13">
        <v>3884</v>
      </c>
      <c r="J475" s="60">
        <f t="shared" si="6"/>
        <v>0.2745952906548933</v>
      </c>
    </row>
    <row r="476" spans="1:10">
      <c r="A476" s="156">
        <v>43665</v>
      </c>
      <c r="B476" s="13">
        <v>2780</v>
      </c>
      <c r="C476" s="13">
        <v>748.81</v>
      </c>
      <c r="D476">
        <v>29.259999999999998</v>
      </c>
      <c r="E476">
        <v>60.48</v>
      </c>
      <c r="F476">
        <v>99.28</v>
      </c>
      <c r="G476">
        <v>15.84</v>
      </c>
      <c r="H476" s="13">
        <f t="shared" si="5"/>
        <v>204.85999999999999</v>
      </c>
      <c r="I476" s="13">
        <v>3903</v>
      </c>
      <c r="J476" s="60">
        <f t="shared" si="6"/>
        <v>0.26935611510791363</v>
      </c>
    </row>
    <row r="477" spans="1:10">
      <c r="A477" s="156">
        <v>43666</v>
      </c>
      <c r="B477" s="13">
        <v>2772</v>
      </c>
      <c r="C477" s="13">
        <v>731.44</v>
      </c>
      <c r="D477">
        <v>58.53</v>
      </c>
      <c r="E477">
        <v>60.48</v>
      </c>
      <c r="F477">
        <v>79.239999999999995</v>
      </c>
      <c r="G477">
        <v>20.240000000000002</v>
      </c>
      <c r="H477" s="13">
        <f t="shared" si="5"/>
        <v>218.48999999999998</v>
      </c>
      <c r="I477" s="13">
        <v>3871</v>
      </c>
      <c r="J477" s="60">
        <f t="shared" si="6"/>
        <v>0.26386724386724386</v>
      </c>
    </row>
    <row r="478" spans="1:10">
      <c r="A478" s="156">
        <v>43667</v>
      </c>
      <c r="B478" s="13">
        <v>2699</v>
      </c>
      <c r="C478" s="13">
        <v>707.47</v>
      </c>
      <c r="D478">
        <v>52.8</v>
      </c>
      <c r="E478">
        <v>60.48</v>
      </c>
      <c r="F478">
        <v>75.12</v>
      </c>
      <c r="G478">
        <v>20.13</v>
      </c>
      <c r="H478" s="13">
        <f t="shared" si="5"/>
        <v>208.52999999999997</v>
      </c>
      <c r="I478" s="13">
        <v>3749</v>
      </c>
      <c r="J478" s="60">
        <f t="shared" si="6"/>
        <v>0.26212300852167469</v>
      </c>
    </row>
    <row r="479" spans="1:10">
      <c r="A479" s="156">
        <v>43668</v>
      </c>
      <c r="B479" s="13">
        <v>2826</v>
      </c>
      <c r="C479" s="13">
        <v>732.66</v>
      </c>
      <c r="D479">
        <v>64.55</v>
      </c>
      <c r="E479">
        <v>60.48</v>
      </c>
      <c r="F479">
        <v>67.959999999999994</v>
      </c>
      <c r="G479">
        <v>17.149999999999999</v>
      </c>
      <c r="H479" s="13">
        <f t="shared" si="5"/>
        <v>210.14</v>
      </c>
      <c r="I479" s="13">
        <v>3928</v>
      </c>
      <c r="J479" s="60">
        <f t="shared" si="6"/>
        <v>0.25925690021231423</v>
      </c>
    </row>
    <row r="480" spans="1:10">
      <c r="A480" s="156">
        <v>43669</v>
      </c>
      <c r="B480" s="13">
        <v>2905</v>
      </c>
      <c r="C480" s="13">
        <v>786.46</v>
      </c>
      <c r="D480">
        <v>41.69</v>
      </c>
      <c r="E480">
        <v>60.48</v>
      </c>
      <c r="F480">
        <v>57.21</v>
      </c>
      <c r="G480">
        <v>6.83</v>
      </c>
      <c r="H480" s="13">
        <f t="shared" si="5"/>
        <v>166.21</v>
      </c>
      <c r="I480" s="13">
        <v>4008</v>
      </c>
      <c r="J480" s="60">
        <f t="shared" si="6"/>
        <v>0.2707263339070568</v>
      </c>
    </row>
    <row r="481" spans="1:10">
      <c r="A481" s="156">
        <v>43670</v>
      </c>
      <c r="B481" s="13">
        <v>2791</v>
      </c>
      <c r="C481" s="13">
        <v>739.88</v>
      </c>
      <c r="D481">
        <v>40.049999999999997</v>
      </c>
      <c r="E481">
        <v>60.48</v>
      </c>
      <c r="F481">
        <v>50.88</v>
      </c>
      <c r="G481">
        <v>1.28</v>
      </c>
      <c r="H481" s="13">
        <f t="shared" si="5"/>
        <v>152.69</v>
      </c>
      <c r="I481" s="13">
        <v>3993</v>
      </c>
      <c r="J481" s="60">
        <f t="shared" si="6"/>
        <v>0.26509494804729489</v>
      </c>
    </row>
    <row r="482" spans="1:10">
      <c r="A482" s="156">
        <v>43671</v>
      </c>
      <c r="B482" s="13">
        <v>2561</v>
      </c>
      <c r="C482" s="13">
        <v>661.22</v>
      </c>
      <c r="D482">
        <v>25.900000000000002</v>
      </c>
      <c r="E482">
        <v>60.5</v>
      </c>
      <c r="F482">
        <v>55.86</v>
      </c>
      <c r="G482">
        <v>0.24</v>
      </c>
      <c r="H482" s="13">
        <f t="shared" si="5"/>
        <v>142.5</v>
      </c>
      <c r="I482" s="13">
        <v>3758</v>
      </c>
      <c r="J482" s="60">
        <f t="shared" si="6"/>
        <v>0.25818820773135492</v>
      </c>
    </row>
    <row r="483" spans="1:10">
      <c r="A483" s="156">
        <v>43672</v>
      </c>
      <c r="B483" s="13">
        <v>2427</v>
      </c>
      <c r="C483" s="13">
        <v>644.30999999999995</v>
      </c>
      <c r="D483">
        <v>26.810000000000002</v>
      </c>
      <c r="E483">
        <v>73.77</v>
      </c>
      <c r="F483">
        <v>55.92</v>
      </c>
      <c r="G483">
        <v>22.01</v>
      </c>
      <c r="H483" s="13">
        <f t="shared" si="5"/>
        <v>178.51</v>
      </c>
      <c r="I483" s="13">
        <v>3641</v>
      </c>
      <c r="J483" s="60">
        <f t="shared" si="6"/>
        <v>0.26547589616810874</v>
      </c>
    </row>
    <row r="484" spans="1:10">
      <c r="A484" s="156">
        <v>43673</v>
      </c>
      <c r="B484" s="13">
        <v>2280</v>
      </c>
      <c r="C484" s="13">
        <v>572.66</v>
      </c>
      <c r="D484">
        <v>37.369999999999997</v>
      </c>
      <c r="E484">
        <v>73.92</v>
      </c>
      <c r="F484">
        <v>93.66</v>
      </c>
      <c r="G484">
        <v>25.38</v>
      </c>
      <c r="H484" s="13">
        <f t="shared" si="5"/>
        <v>230.32999999999998</v>
      </c>
      <c r="I484" s="13">
        <v>3511</v>
      </c>
      <c r="J484" s="60">
        <f t="shared" si="6"/>
        <v>0.25116666666666665</v>
      </c>
    </row>
    <row r="485" spans="1:10">
      <c r="A485" s="156">
        <v>43674</v>
      </c>
      <c r="B485" s="13">
        <v>2162</v>
      </c>
      <c r="C485" s="13">
        <v>541.86</v>
      </c>
      <c r="D485">
        <v>37.380000000000003</v>
      </c>
      <c r="E485">
        <v>67.8</v>
      </c>
      <c r="F485">
        <v>111.84</v>
      </c>
      <c r="G485">
        <v>36.43</v>
      </c>
      <c r="H485" s="13">
        <f t="shared" si="5"/>
        <v>253.45</v>
      </c>
      <c r="I485" s="13">
        <v>3378</v>
      </c>
      <c r="J485" s="60">
        <f t="shared" si="6"/>
        <v>0.2506290471785384</v>
      </c>
    </row>
    <row r="486" spans="1:10">
      <c r="A486" s="156">
        <v>43675</v>
      </c>
      <c r="B486" s="13">
        <v>2293</v>
      </c>
      <c r="C486" s="13">
        <v>591.20000000000005</v>
      </c>
      <c r="D486">
        <v>36.979999999999997</v>
      </c>
      <c r="E486">
        <v>61.92</v>
      </c>
      <c r="F486">
        <v>111.84</v>
      </c>
      <c r="G486">
        <v>46.26</v>
      </c>
      <c r="H486" s="13">
        <f t="shared" si="5"/>
        <v>257</v>
      </c>
      <c r="I486" s="13">
        <v>3544</v>
      </c>
      <c r="J486" s="60">
        <f t="shared" si="6"/>
        <v>0.2578281726995203</v>
      </c>
    </row>
    <row r="487" spans="1:10">
      <c r="A487" s="156">
        <v>43676</v>
      </c>
      <c r="B487" s="13">
        <v>2424</v>
      </c>
      <c r="C487" s="13">
        <v>614.25</v>
      </c>
      <c r="D487">
        <v>49.24</v>
      </c>
      <c r="E487">
        <v>61.92</v>
      </c>
      <c r="F487">
        <v>111.84</v>
      </c>
      <c r="G487">
        <v>42.769999999999996</v>
      </c>
      <c r="H487" s="13">
        <f t="shared" si="5"/>
        <v>265.77000000000004</v>
      </c>
      <c r="I487" s="13">
        <v>3623</v>
      </c>
      <c r="J487" s="60">
        <f t="shared" si="6"/>
        <v>0.25340346534653463</v>
      </c>
    </row>
    <row r="488" spans="1:10">
      <c r="A488" s="156">
        <v>43677</v>
      </c>
      <c r="B488" s="13">
        <v>2431</v>
      </c>
      <c r="C488" s="13">
        <v>632.57000000000005</v>
      </c>
      <c r="D488">
        <v>44.379999999999995</v>
      </c>
      <c r="E488">
        <v>61.92</v>
      </c>
      <c r="F488">
        <v>117.07</v>
      </c>
      <c r="G488">
        <v>49.67</v>
      </c>
      <c r="H488" s="13">
        <f t="shared" si="5"/>
        <v>273.04000000000002</v>
      </c>
      <c r="I488" s="13">
        <v>3667</v>
      </c>
      <c r="J488" s="60">
        <f t="shared" si="6"/>
        <v>0.26020979020979024</v>
      </c>
    </row>
    <row r="489" spans="1:10">
      <c r="A489" s="156">
        <v>43678</v>
      </c>
      <c r="B489" s="13">
        <v>2412</v>
      </c>
      <c r="C489" s="13">
        <v>617.83000000000004</v>
      </c>
      <c r="D489">
        <v>38.849999999999994</v>
      </c>
      <c r="E489">
        <v>89.76</v>
      </c>
      <c r="F489">
        <v>108</v>
      </c>
      <c r="G489">
        <v>45.94</v>
      </c>
      <c r="H489" s="13">
        <f t="shared" si="5"/>
        <v>282.54999999999995</v>
      </c>
      <c r="I489" s="13">
        <v>3701</v>
      </c>
      <c r="J489" s="60">
        <f t="shared" si="6"/>
        <v>0.25614842454394693</v>
      </c>
    </row>
    <row r="490" spans="1:10">
      <c r="A490" s="156">
        <v>43679</v>
      </c>
      <c r="B490" s="13">
        <v>2354</v>
      </c>
      <c r="C490" s="13">
        <v>629.16</v>
      </c>
      <c r="D490">
        <v>47.76</v>
      </c>
      <c r="E490">
        <v>89.76</v>
      </c>
      <c r="F490">
        <v>119.18</v>
      </c>
      <c r="G490">
        <v>40.72</v>
      </c>
      <c r="H490" s="13">
        <f t="shared" si="5"/>
        <v>297.42</v>
      </c>
      <c r="I490" s="13">
        <v>3629</v>
      </c>
      <c r="J490" s="60">
        <f t="shared" si="6"/>
        <v>0.26727272727272727</v>
      </c>
    </row>
    <row r="491" spans="1:10">
      <c r="A491" s="156">
        <v>43680</v>
      </c>
      <c r="B491" s="13">
        <v>2317</v>
      </c>
      <c r="C491" s="13">
        <v>596.61</v>
      </c>
      <c r="D491">
        <v>70.38</v>
      </c>
      <c r="E491">
        <v>88.38</v>
      </c>
      <c r="F491">
        <v>122.16</v>
      </c>
      <c r="G491">
        <v>48.43</v>
      </c>
      <c r="H491" s="13">
        <f t="shared" si="5"/>
        <v>329.35</v>
      </c>
      <c r="I491" s="13">
        <v>3564</v>
      </c>
      <c r="J491" s="60">
        <f t="shared" si="6"/>
        <v>0.25749244712990937</v>
      </c>
    </row>
    <row r="492" spans="1:10">
      <c r="A492" s="156">
        <v>43681</v>
      </c>
      <c r="B492" s="13">
        <v>2267</v>
      </c>
      <c r="C492" s="13">
        <v>595.91999999999996</v>
      </c>
      <c r="D492">
        <v>64.5</v>
      </c>
      <c r="E492">
        <v>79.2</v>
      </c>
      <c r="F492">
        <v>122.16</v>
      </c>
      <c r="G492">
        <v>49.730000000000004</v>
      </c>
      <c r="H492" s="13">
        <f t="shared" si="5"/>
        <v>315.58999999999997</v>
      </c>
      <c r="I492" s="13">
        <v>3486</v>
      </c>
      <c r="J492" s="60">
        <f t="shared" si="6"/>
        <v>0.2628672254080282</v>
      </c>
    </row>
    <row r="493" spans="1:10">
      <c r="A493" s="156">
        <v>43682</v>
      </c>
      <c r="B493" s="13">
        <v>2364</v>
      </c>
      <c r="C493" s="13">
        <v>610.35</v>
      </c>
      <c r="D493">
        <v>54.54</v>
      </c>
      <c r="E493">
        <v>79.3</v>
      </c>
      <c r="F493">
        <v>129.88999999999999</v>
      </c>
      <c r="G493">
        <v>49.39</v>
      </c>
      <c r="H493" s="13">
        <f t="shared" si="5"/>
        <v>313.12</v>
      </c>
      <c r="I493" s="13">
        <v>3705</v>
      </c>
      <c r="J493" s="60">
        <f t="shared" si="6"/>
        <v>0.25818527918781725</v>
      </c>
    </row>
    <row r="494" spans="1:10">
      <c r="A494" s="156">
        <v>43683</v>
      </c>
      <c r="B494" s="13">
        <v>2271</v>
      </c>
      <c r="C494" s="13">
        <v>562.35</v>
      </c>
      <c r="D494">
        <v>44.25</v>
      </c>
      <c r="E494">
        <v>88.24</v>
      </c>
      <c r="F494">
        <v>127.2</v>
      </c>
      <c r="G494">
        <v>48.790000000000006</v>
      </c>
      <c r="H494" s="13">
        <f t="shared" si="5"/>
        <v>308.48</v>
      </c>
      <c r="I494" s="13">
        <v>3609</v>
      </c>
      <c r="J494" s="60">
        <f t="shared" si="6"/>
        <v>0.24762219286657861</v>
      </c>
    </row>
    <row r="495" spans="1:10">
      <c r="A495" s="156">
        <v>43684</v>
      </c>
      <c r="B495" s="13">
        <v>2189</v>
      </c>
      <c r="C495" s="13">
        <v>545.67999999999995</v>
      </c>
      <c r="D495">
        <v>43.430000000000007</v>
      </c>
      <c r="E495">
        <v>95.04</v>
      </c>
      <c r="F495">
        <v>127.2</v>
      </c>
      <c r="G495">
        <v>42.07</v>
      </c>
      <c r="H495" s="13">
        <f t="shared" si="5"/>
        <v>307.74</v>
      </c>
      <c r="I495" s="13">
        <v>3495</v>
      </c>
      <c r="J495" s="60">
        <f t="shared" si="6"/>
        <v>0.24928277752398353</v>
      </c>
    </row>
    <row r="496" spans="1:10">
      <c r="A496" s="156">
        <v>43685</v>
      </c>
      <c r="B496" s="13">
        <v>2261</v>
      </c>
      <c r="C496" s="13">
        <v>565.05999999999995</v>
      </c>
      <c r="D496">
        <v>48.3</v>
      </c>
      <c r="E496">
        <v>95.39</v>
      </c>
      <c r="F496">
        <v>133.38</v>
      </c>
      <c r="G496">
        <v>28.57</v>
      </c>
      <c r="H496" s="13">
        <f t="shared" si="5"/>
        <v>305.64</v>
      </c>
      <c r="I496" s="13">
        <v>3495</v>
      </c>
      <c r="J496" s="60">
        <f t="shared" si="6"/>
        <v>0.24991596638655461</v>
      </c>
    </row>
    <row r="497" spans="1:10">
      <c r="A497" s="156">
        <v>43686</v>
      </c>
      <c r="B497" s="13">
        <v>2204</v>
      </c>
      <c r="C497" s="13">
        <v>572.59</v>
      </c>
      <c r="D497">
        <v>47.91</v>
      </c>
      <c r="E497">
        <v>100.99</v>
      </c>
      <c r="F497">
        <v>138.77000000000001</v>
      </c>
      <c r="G497">
        <v>23.759999999999998</v>
      </c>
      <c r="H497" s="13">
        <f t="shared" si="5"/>
        <v>311.42999999999995</v>
      </c>
      <c r="I497" s="13">
        <v>3499</v>
      </c>
      <c r="J497" s="60">
        <f t="shared" si="6"/>
        <v>0.25979582577132487</v>
      </c>
    </row>
    <row r="498" spans="1:10">
      <c r="A498" s="156">
        <v>43687</v>
      </c>
      <c r="B498" s="13">
        <v>2204</v>
      </c>
      <c r="C498" s="13">
        <v>557.47</v>
      </c>
      <c r="D498">
        <v>55.65</v>
      </c>
      <c r="E498">
        <v>89.04</v>
      </c>
      <c r="F498">
        <v>136.32</v>
      </c>
      <c r="G498">
        <v>23.47</v>
      </c>
      <c r="H498" s="13">
        <f t="shared" si="5"/>
        <v>304.47999999999996</v>
      </c>
      <c r="I498" s="13">
        <v>3574</v>
      </c>
      <c r="J498" s="60">
        <f t="shared" si="6"/>
        <v>0.25293557168784031</v>
      </c>
    </row>
    <row r="499" spans="1:10">
      <c r="A499" s="156">
        <v>43688</v>
      </c>
      <c r="B499" s="13">
        <v>2238</v>
      </c>
      <c r="C499" s="13">
        <v>617.62</v>
      </c>
      <c r="D499">
        <v>41.519999999999996</v>
      </c>
      <c r="E499">
        <v>89.04</v>
      </c>
      <c r="F499">
        <v>136.32</v>
      </c>
      <c r="G499">
        <v>4.95</v>
      </c>
      <c r="H499" s="13">
        <f t="shared" si="5"/>
        <v>271.83</v>
      </c>
      <c r="I499" s="13">
        <v>3585</v>
      </c>
      <c r="J499" s="60">
        <f t="shared" si="6"/>
        <v>0.27596961572832884</v>
      </c>
    </row>
    <row r="500" spans="1:10">
      <c r="A500" s="156">
        <v>43689</v>
      </c>
      <c r="B500" s="13">
        <v>2414</v>
      </c>
      <c r="C500" s="13">
        <v>675.59</v>
      </c>
      <c r="D500">
        <v>28.17</v>
      </c>
      <c r="E500">
        <v>89.04</v>
      </c>
      <c r="F500">
        <v>138.05000000000001</v>
      </c>
      <c r="G500">
        <v>6.1</v>
      </c>
      <c r="H500" s="13">
        <f t="shared" si="5"/>
        <v>261.36</v>
      </c>
      <c r="I500" s="13">
        <v>3751</v>
      </c>
      <c r="J500" s="60">
        <f t="shared" si="6"/>
        <v>0.27986329743164873</v>
      </c>
    </row>
    <row r="501" spans="1:10">
      <c r="A501" s="156">
        <v>43690</v>
      </c>
      <c r="B501">
        <v>2387</v>
      </c>
      <c r="C501" s="13">
        <v>664.66</v>
      </c>
      <c r="D501">
        <v>27.64</v>
      </c>
      <c r="E501">
        <v>87.71</v>
      </c>
      <c r="F501">
        <v>119.39</v>
      </c>
      <c r="G501">
        <v>7.85</v>
      </c>
      <c r="H501" s="13">
        <f t="shared" si="5"/>
        <v>242.58999999999997</v>
      </c>
      <c r="I501" s="13">
        <v>3693</v>
      </c>
      <c r="J501" s="60">
        <f t="shared" si="6"/>
        <v>0.27844993715961458</v>
      </c>
    </row>
    <row r="502" spans="1:10">
      <c r="A502" s="156">
        <v>43691</v>
      </c>
      <c r="B502">
        <v>2326</v>
      </c>
      <c r="C502" s="13">
        <v>621.80999999999995</v>
      </c>
      <c r="D502">
        <v>39.43</v>
      </c>
      <c r="E502">
        <v>87.6</v>
      </c>
      <c r="F502">
        <v>105.12</v>
      </c>
      <c r="G502">
        <v>9.6999999999999993</v>
      </c>
      <c r="H502" s="13">
        <f t="shared" si="5"/>
        <v>241.85000000000002</v>
      </c>
      <c r="I502" s="13">
        <v>3639</v>
      </c>
      <c r="J502" s="60">
        <f t="shared" si="6"/>
        <v>0.2673301805674978</v>
      </c>
    </row>
    <row r="503" spans="1:10">
      <c r="A503" s="156">
        <v>43692</v>
      </c>
      <c r="B503">
        <v>2037</v>
      </c>
      <c r="C503" s="13">
        <v>526.24</v>
      </c>
      <c r="D503">
        <v>31.48</v>
      </c>
      <c r="E503">
        <v>87.6</v>
      </c>
      <c r="F503">
        <v>108.42</v>
      </c>
      <c r="G503">
        <v>0</v>
      </c>
      <c r="H503" s="13">
        <f t="shared" si="5"/>
        <v>227.49999999999997</v>
      </c>
      <c r="I503" s="13">
        <v>3323</v>
      </c>
      <c r="J503" s="60">
        <f t="shared" si="6"/>
        <v>0.25834069710358371</v>
      </c>
    </row>
    <row r="504" spans="1:10">
      <c r="A504" s="156">
        <v>43693</v>
      </c>
      <c r="B504" s="13">
        <v>2151</v>
      </c>
      <c r="C504" s="13">
        <v>579.53</v>
      </c>
      <c r="D504">
        <v>38.21</v>
      </c>
      <c r="E504">
        <v>87.6</v>
      </c>
      <c r="F504">
        <v>107.11</v>
      </c>
      <c r="G504">
        <v>0</v>
      </c>
      <c r="H504" s="13">
        <f t="shared" si="5"/>
        <v>232.92</v>
      </c>
      <c r="I504" s="13">
        <v>3502</v>
      </c>
      <c r="J504" s="60">
        <f t="shared" si="6"/>
        <v>0.26942352394235236</v>
      </c>
    </row>
    <row r="505" spans="1:10">
      <c r="A505" s="156">
        <v>43694</v>
      </c>
      <c r="B505" s="13">
        <v>2156</v>
      </c>
      <c r="C505" s="13">
        <v>587.54</v>
      </c>
      <c r="D505">
        <v>64.08</v>
      </c>
      <c r="E505">
        <v>87.6</v>
      </c>
      <c r="F505">
        <v>105.12</v>
      </c>
      <c r="G505">
        <v>0</v>
      </c>
      <c r="H505" s="13">
        <f t="shared" si="5"/>
        <v>256.8</v>
      </c>
      <c r="I505" s="13">
        <v>3432</v>
      </c>
      <c r="J505" s="60">
        <f t="shared" si="6"/>
        <v>0.27251391465677177</v>
      </c>
    </row>
    <row r="506" spans="1:10">
      <c r="A506" s="156">
        <v>43695</v>
      </c>
      <c r="B506" s="13">
        <v>2134</v>
      </c>
      <c r="C506" s="13">
        <v>600.32000000000005</v>
      </c>
      <c r="D506">
        <v>81.39</v>
      </c>
      <c r="E506">
        <v>99.64</v>
      </c>
      <c r="F506">
        <v>80.290000000000006</v>
      </c>
      <c r="G506">
        <v>0.68</v>
      </c>
      <c r="H506" s="13">
        <f t="shared" si="5"/>
        <v>262</v>
      </c>
      <c r="I506" s="13">
        <v>3275</v>
      </c>
      <c r="J506" s="60">
        <f t="shared" si="6"/>
        <v>0.28131208997188378</v>
      </c>
    </row>
    <row r="507" spans="1:10">
      <c r="A507" s="156">
        <v>43696</v>
      </c>
      <c r="B507" s="13">
        <v>2323</v>
      </c>
      <c r="C507" s="13">
        <v>662.73</v>
      </c>
      <c r="D507">
        <v>60.980000000000004</v>
      </c>
      <c r="E507">
        <v>89.76</v>
      </c>
      <c r="F507">
        <v>70.08</v>
      </c>
      <c r="G507">
        <v>21.96</v>
      </c>
      <c r="H507" s="13">
        <f t="shared" si="5"/>
        <v>242.78000000000003</v>
      </c>
      <c r="I507" s="13">
        <v>3494</v>
      </c>
      <c r="J507" s="60">
        <f t="shared" si="6"/>
        <v>0.28529057253551443</v>
      </c>
    </row>
    <row r="508" spans="1:10">
      <c r="A508" s="156">
        <v>43697</v>
      </c>
      <c r="B508" s="13">
        <v>2384</v>
      </c>
      <c r="C508" s="13">
        <v>662.82</v>
      </c>
      <c r="D508">
        <v>59.07</v>
      </c>
      <c r="E508">
        <v>89.76</v>
      </c>
      <c r="F508">
        <v>70.08</v>
      </c>
      <c r="G508">
        <v>27.119999999999997</v>
      </c>
      <c r="H508" s="13">
        <f t="shared" si="5"/>
        <v>246.02999999999997</v>
      </c>
      <c r="I508" s="13">
        <v>3643</v>
      </c>
      <c r="J508" s="60">
        <f t="shared" si="6"/>
        <v>0.2780285234899329</v>
      </c>
    </row>
    <row r="509" spans="1:10">
      <c r="A509" s="156">
        <v>43698</v>
      </c>
      <c r="B509" s="13">
        <v>2357</v>
      </c>
      <c r="C509" s="13">
        <v>654.96</v>
      </c>
      <c r="D509">
        <v>85.23</v>
      </c>
      <c r="E509">
        <v>89.76</v>
      </c>
      <c r="F509">
        <v>46.34</v>
      </c>
      <c r="G509">
        <v>32.71</v>
      </c>
      <c r="H509" s="13">
        <f t="shared" si="5"/>
        <v>254.04000000000002</v>
      </c>
      <c r="I509" s="13">
        <v>3736</v>
      </c>
      <c r="J509" s="60">
        <f t="shared" si="6"/>
        <v>0.27787865931268563</v>
      </c>
    </row>
    <row r="510" spans="1:10">
      <c r="A510" s="156">
        <v>43699</v>
      </c>
      <c r="B510" s="13">
        <v>2404</v>
      </c>
      <c r="C510" s="13">
        <v>649.91</v>
      </c>
      <c r="D510">
        <v>68.239999999999995</v>
      </c>
      <c r="E510">
        <v>101.52</v>
      </c>
      <c r="F510">
        <v>38.4</v>
      </c>
      <c r="G510">
        <v>40.31</v>
      </c>
      <c r="H510" s="13">
        <f t="shared" si="5"/>
        <v>248.47000000000003</v>
      </c>
      <c r="I510" s="13">
        <v>3726</v>
      </c>
      <c r="J510" s="60">
        <f t="shared" si="6"/>
        <v>0.27034525790349417</v>
      </c>
    </row>
    <row r="511" spans="1:10">
      <c r="A511" s="156">
        <v>43700</v>
      </c>
      <c r="B511" s="13">
        <v>2418</v>
      </c>
      <c r="C511" s="13">
        <v>614.05999999999995</v>
      </c>
      <c r="D511">
        <v>76.12</v>
      </c>
      <c r="E511">
        <v>112.27</v>
      </c>
      <c r="F511">
        <v>42.09</v>
      </c>
      <c r="G511">
        <v>51.84</v>
      </c>
      <c r="H511" s="13">
        <f t="shared" si="5"/>
        <v>282.32</v>
      </c>
      <c r="I511" s="13">
        <v>3769</v>
      </c>
      <c r="J511" s="60">
        <f t="shared" si="6"/>
        <v>0.25395368072787428</v>
      </c>
    </row>
    <row r="512" spans="1:10">
      <c r="A512" s="156">
        <v>43701</v>
      </c>
      <c r="B512" s="13">
        <v>2332</v>
      </c>
      <c r="C512" s="13">
        <v>584.83000000000004</v>
      </c>
      <c r="D512">
        <v>73.61</v>
      </c>
      <c r="E512">
        <v>113.52</v>
      </c>
      <c r="F512">
        <v>54.24</v>
      </c>
      <c r="G512">
        <v>51.84</v>
      </c>
      <c r="H512" s="13">
        <f t="shared" ref="H512:H766" si="7">G512+F512+E512+D512</f>
        <v>293.21000000000004</v>
      </c>
      <c r="I512" s="13">
        <v>3690</v>
      </c>
      <c r="J512" s="60">
        <f t="shared" ref="J512:J766" si="8">C512/B512</f>
        <v>0.25078473413379077</v>
      </c>
    </row>
    <row r="513" spans="1:10">
      <c r="A513" s="156">
        <v>43702</v>
      </c>
      <c r="B513" s="13">
        <v>2322</v>
      </c>
      <c r="C513" s="13">
        <v>599.41999999999996</v>
      </c>
      <c r="D513">
        <v>42.15</v>
      </c>
      <c r="E513">
        <v>112.89</v>
      </c>
      <c r="F513">
        <v>54.24</v>
      </c>
      <c r="G513">
        <v>50.739999999999995</v>
      </c>
      <c r="H513" s="13">
        <f t="shared" si="7"/>
        <v>260.02</v>
      </c>
      <c r="I513" s="13">
        <v>3537</v>
      </c>
      <c r="J513" s="60">
        <f t="shared" si="8"/>
        <v>0.25814814814814813</v>
      </c>
    </row>
    <row r="514" spans="1:10">
      <c r="A514" s="156">
        <v>43703</v>
      </c>
      <c r="B514" s="13">
        <v>2418</v>
      </c>
      <c r="C514" s="13">
        <v>625.36</v>
      </c>
      <c r="D514">
        <v>36.79</v>
      </c>
      <c r="E514">
        <v>112.1</v>
      </c>
      <c r="F514">
        <v>54.24</v>
      </c>
      <c r="G514">
        <v>68.59</v>
      </c>
      <c r="H514" s="13">
        <f t="shared" si="7"/>
        <v>271.72000000000003</v>
      </c>
      <c r="I514" s="13">
        <v>3708</v>
      </c>
      <c r="J514" s="60">
        <f t="shared" si="8"/>
        <v>0.25862696443341604</v>
      </c>
    </row>
    <row r="515" spans="1:10">
      <c r="A515" s="156">
        <v>43704</v>
      </c>
      <c r="B515" s="13">
        <v>2536</v>
      </c>
      <c r="C515" s="13">
        <v>645.42999999999995</v>
      </c>
      <c r="D515">
        <v>69.77</v>
      </c>
      <c r="E515">
        <v>109.26</v>
      </c>
      <c r="F515">
        <v>50.5</v>
      </c>
      <c r="G515">
        <v>62.39</v>
      </c>
      <c r="H515" s="13">
        <f t="shared" si="7"/>
        <v>291.92</v>
      </c>
      <c r="I515" s="13">
        <v>3859</v>
      </c>
      <c r="J515" s="60">
        <f t="shared" si="8"/>
        <v>0.25450709779179809</v>
      </c>
    </row>
    <row r="516" spans="1:10">
      <c r="A516" s="156">
        <v>43705</v>
      </c>
      <c r="B516" s="13">
        <v>2653</v>
      </c>
      <c r="C516" s="13">
        <v>664.54</v>
      </c>
      <c r="D516">
        <v>74.38</v>
      </c>
      <c r="E516">
        <v>100.4</v>
      </c>
      <c r="F516">
        <v>38.4</v>
      </c>
      <c r="G516">
        <v>63.79</v>
      </c>
      <c r="H516" s="13">
        <f t="shared" si="7"/>
        <v>276.97000000000003</v>
      </c>
      <c r="I516" s="13">
        <v>3942</v>
      </c>
      <c r="J516" s="60">
        <f t="shared" si="8"/>
        <v>0.25048624199019975</v>
      </c>
    </row>
    <row r="517" spans="1:10">
      <c r="A517" s="156">
        <v>43706</v>
      </c>
      <c r="B517" s="13">
        <v>2694</v>
      </c>
      <c r="C517" s="13">
        <v>661.89</v>
      </c>
      <c r="D517">
        <v>70.83</v>
      </c>
      <c r="E517">
        <v>100.08</v>
      </c>
      <c r="F517">
        <v>48.63</v>
      </c>
      <c r="G517">
        <v>64.740000000000009</v>
      </c>
      <c r="H517" s="13">
        <f t="shared" si="7"/>
        <v>284.27999999999997</v>
      </c>
      <c r="I517" s="13">
        <v>4004</v>
      </c>
      <c r="J517" s="60">
        <f t="shared" si="8"/>
        <v>0.24569042316258352</v>
      </c>
    </row>
    <row r="518" spans="1:10">
      <c r="A518" s="156">
        <v>43707</v>
      </c>
      <c r="B518" s="13">
        <v>2677</v>
      </c>
      <c r="C518" s="13">
        <v>636.08000000000004</v>
      </c>
      <c r="D518">
        <v>59.400000000000006</v>
      </c>
      <c r="E518">
        <v>97.21</v>
      </c>
      <c r="F518">
        <v>54.24</v>
      </c>
      <c r="G518">
        <v>73.39</v>
      </c>
      <c r="H518" s="13">
        <f t="shared" si="7"/>
        <v>284.24</v>
      </c>
      <c r="I518" s="13">
        <v>3986</v>
      </c>
      <c r="J518" s="60">
        <f t="shared" si="8"/>
        <v>0.23760926410160629</v>
      </c>
    </row>
    <row r="519" spans="1:10">
      <c r="A519" s="156">
        <v>43708</v>
      </c>
      <c r="B519" s="13">
        <v>2642</v>
      </c>
      <c r="C519" s="13">
        <v>643.85</v>
      </c>
      <c r="D519">
        <v>43.58</v>
      </c>
      <c r="E519">
        <v>88.08</v>
      </c>
      <c r="F519">
        <v>54.24</v>
      </c>
      <c r="G519">
        <v>65.28</v>
      </c>
      <c r="H519" s="13">
        <f t="shared" si="7"/>
        <v>251.18</v>
      </c>
      <c r="I519" s="13">
        <v>3925</v>
      </c>
      <c r="J519" s="60">
        <f t="shared" si="8"/>
        <v>0.2436979560938683</v>
      </c>
    </row>
    <row r="520" spans="1:10">
      <c r="A520" s="156">
        <v>43709</v>
      </c>
      <c r="B520" s="13">
        <v>2425</v>
      </c>
      <c r="C520" s="13">
        <v>595.22</v>
      </c>
      <c r="D520">
        <v>28.56</v>
      </c>
      <c r="E520">
        <v>92.83</v>
      </c>
      <c r="F520">
        <v>54.24</v>
      </c>
      <c r="G520">
        <v>60.940000000000005</v>
      </c>
      <c r="H520" s="13">
        <f t="shared" si="7"/>
        <v>236.57</v>
      </c>
      <c r="I520" s="13">
        <v>3637</v>
      </c>
      <c r="J520" s="60">
        <f t="shared" si="8"/>
        <v>0.2454515463917526</v>
      </c>
    </row>
    <row r="521" spans="1:10">
      <c r="A521" s="156">
        <v>43710</v>
      </c>
      <c r="B521" s="13">
        <v>2433</v>
      </c>
      <c r="C521" s="13">
        <v>594.03</v>
      </c>
      <c r="D521">
        <v>23.380000000000003</v>
      </c>
      <c r="E521">
        <v>95.33</v>
      </c>
      <c r="F521">
        <v>72.989999999999995</v>
      </c>
      <c r="G521">
        <v>69.31</v>
      </c>
      <c r="H521" s="13">
        <f t="shared" si="7"/>
        <v>261.01</v>
      </c>
      <c r="I521" s="13">
        <v>3650</v>
      </c>
      <c r="J521" s="60">
        <f t="shared" si="8"/>
        <v>0.24415536374845867</v>
      </c>
    </row>
    <row r="522" spans="1:10">
      <c r="A522" s="156">
        <v>43711</v>
      </c>
      <c r="B522" s="13">
        <v>2481</v>
      </c>
      <c r="C522" s="13">
        <v>618.85</v>
      </c>
      <c r="D522">
        <v>30.990000000000002</v>
      </c>
      <c r="E522">
        <v>94.22</v>
      </c>
      <c r="F522">
        <v>73.44</v>
      </c>
      <c r="G522">
        <v>70.48</v>
      </c>
      <c r="H522" s="13">
        <f t="shared" si="7"/>
        <v>269.13</v>
      </c>
      <c r="I522" s="13">
        <v>3751</v>
      </c>
      <c r="J522" s="60">
        <f t="shared" si="8"/>
        <v>0.24943571140669085</v>
      </c>
    </row>
    <row r="523" spans="1:10">
      <c r="A523" s="156">
        <v>43712</v>
      </c>
      <c r="B523" s="13">
        <v>2464</v>
      </c>
      <c r="C523" s="13">
        <v>625.33000000000004</v>
      </c>
      <c r="D523">
        <v>25.53</v>
      </c>
      <c r="E523">
        <v>79.680000000000007</v>
      </c>
      <c r="F523">
        <v>76.62</v>
      </c>
      <c r="G523">
        <v>72.650000000000006</v>
      </c>
      <c r="H523" s="13">
        <f t="shared" si="7"/>
        <v>254.48000000000002</v>
      </c>
      <c r="I523" s="13">
        <v>3745</v>
      </c>
      <c r="J523" s="60">
        <f t="shared" si="8"/>
        <v>0.25378652597402601</v>
      </c>
    </row>
    <row r="524" spans="1:10">
      <c r="A524" s="156">
        <v>43713</v>
      </c>
      <c r="B524" s="13">
        <v>2422</v>
      </c>
      <c r="C524" s="13">
        <v>633.84</v>
      </c>
      <c r="D524">
        <v>20.93</v>
      </c>
      <c r="E524">
        <v>79.680000000000007</v>
      </c>
      <c r="F524">
        <v>73.44</v>
      </c>
      <c r="G524">
        <v>72.48</v>
      </c>
      <c r="H524" s="13">
        <f t="shared" si="7"/>
        <v>246.53000000000003</v>
      </c>
      <c r="I524" s="13">
        <v>3754</v>
      </c>
      <c r="J524" s="60">
        <f t="shared" si="8"/>
        <v>0.261701073492981</v>
      </c>
    </row>
    <row r="525" spans="1:10">
      <c r="A525" s="156">
        <v>43714</v>
      </c>
      <c r="B525" s="13">
        <v>2398</v>
      </c>
      <c r="C525" s="13">
        <v>624.21</v>
      </c>
      <c r="D525">
        <v>35.69</v>
      </c>
      <c r="E525">
        <v>79.680000000000007</v>
      </c>
      <c r="F525">
        <v>80.87</v>
      </c>
      <c r="G525">
        <v>70.83</v>
      </c>
      <c r="H525" s="13">
        <f t="shared" si="7"/>
        <v>267.07</v>
      </c>
      <c r="I525" s="13">
        <v>3793</v>
      </c>
      <c r="J525" s="60">
        <f t="shared" si="8"/>
        <v>0.26030442035029194</v>
      </c>
    </row>
    <row r="526" spans="1:10">
      <c r="A526" s="156">
        <v>43715</v>
      </c>
      <c r="B526" s="13">
        <v>2338</v>
      </c>
      <c r="C526" s="13">
        <v>594.32000000000005</v>
      </c>
      <c r="D526">
        <v>36.760000000000005</v>
      </c>
      <c r="E526">
        <v>79.680000000000007</v>
      </c>
      <c r="F526">
        <v>89.28</v>
      </c>
      <c r="G526">
        <v>73.72</v>
      </c>
      <c r="H526" s="13">
        <f t="shared" si="7"/>
        <v>279.44</v>
      </c>
      <c r="I526" s="13">
        <v>3770</v>
      </c>
      <c r="J526" s="60">
        <f t="shared" si="8"/>
        <v>0.25420017108639864</v>
      </c>
    </row>
    <row r="527" spans="1:10">
      <c r="A527" s="156">
        <v>43716</v>
      </c>
      <c r="B527" s="13">
        <v>2253</v>
      </c>
      <c r="C527" s="13">
        <v>561.55999999999995</v>
      </c>
      <c r="D527">
        <v>24.700000000000003</v>
      </c>
      <c r="E527">
        <v>79.680000000000007</v>
      </c>
      <c r="F527">
        <v>89.28</v>
      </c>
      <c r="G527">
        <v>82.79</v>
      </c>
      <c r="H527" s="13">
        <f t="shared" si="7"/>
        <v>276.45</v>
      </c>
      <c r="I527" s="13">
        <v>3629</v>
      </c>
      <c r="J527" s="60">
        <f t="shared" si="8"/>
        <v>0.24924988903683976</v>
      </c>
    </row>
    <row r="528" spans="1:10">
      <c r="A528" s="156">
        <v>43717</v>
      </c>
      <c r="B528" s="13">
        <v>2381</v>
      </c>
      <c r="C528" s="13">
        <v>611.51</v>
      </c>
      <c r="D528">
        <v>23.75</v>
      </c>
      <c r="E528">
        <v>79.680000000000007</v>
      </c>
      <c r="F528">
        <v>89.28</v>
      </c>
      <c r="G528">
        <v>77.95</v>
      </c>
      <c r="H528" s="13">
        <f t="shared" si="7"/>
        <v>270.66000000000003</v>
      </c>
      <c r="I528" s="13">
        <v>3807</v>
      </c>
      <c r="J528" s="60">
        <f t="shared" si="8"/>
        <v>0.25682906341873163</v>
      </c>
    </row>
    <row r="529" spans="1:10">
      <c r="A529" s="156">
        <v>43718</v>
      </c>
      <c r="B529" s="13">
        <v>2480</v>
      </c>
      <c r="C529" s="13">
        <v>628.41999999999996</v>
      </c>
      <c r="D529">
        <v>24.06</v>
      </c>
      <c r="E529">
        <v>79.55</v>
      </c>
      <c r="F529">
        <v>89.28</v>
      </c>
      <c r="G529">
        <v>83.18</v>
      </c>
      <c r="H529" s="13">
        <f t="shared" si="7"/>
        <v>276.07</v>
      </c>
      <c r="I529" s="13">
        <v>3893</v>
      </c>
      <c r="J529" s="60">
        <f t="shared" si="8"/>
        <v>0.25339516129032258</v>
      </c>
    </row>
    <row r="530" spans="1:10">
      <c r="A530" s="156">
        <v>43719</v>
      </c>
      <c r="B530" s="13">
        <v>2507</v>
      </c>
      <c r="C530" s="13">
        <v>638.63</v>
      </c>
      <c r="D530">
        <v>38.659999999999997</v>
      </c>
      <c r="E530">
        <v>63.84</v>
      </c>
      <c r="F530">
        <v>89.28</v>
      </c>
      <c r="G530">
        <v>86.4</v>
      </c>
      <c r="H530" s="13">
        <f t="shared" si="7"/>
        <v>278.18</v>
      </c>
      <c r="I530" s="13">
        <v>3892</v>
      </c>
      <c r="J530" s="60">
        <f t="shared" si="8"/>
        <v>0.25473873155165538</v>
      </c>
    </row>
    <row r="531" spans="1:10">
      <c r="A531" s="156">
        <v>43720</v>
      </c>
      <c r="B531" s="13">
        <v>2419</v>
      </c>
      <c r="C531" s="13">
        <v>612.35</v>
      </c>
      <c r="D531">
        <v>35.659999999999997</v>
      </c>
      <c r="E531">
        <v>63.84</v>
      </c>
      <c r="F531">
        <v>89.28</v>
      </c>
      <c r="G531">
        <v>87.87</v>
      </c>
      <c r="H531" s="13">
        <f t="shared" si="7"/>
        <v>276.64999999999998</v>
      </c>
      <c r="I531" s="13">
        <v>3810</v>
      </c>
      <c r="J531" s="60">
        <f t="shared" si="8"/>
        <v>0.2531417941298057</v>
      </c>
    </row>
    <row r="532" spans="1:10">
      <c r="A532" s="156">
        <v>43721</v>
      </c>
      <c r="B532" s="13">
        <v>2393</v>
      </c>
      <c r="C532" s="13">
        <v>595.22</v>
      </c>
      <c r="D532">
        <v>40.18</v>
      </c>
      <c r="E532">
        <v>58.27</v>
      </c>
      <c r="F532">
        <v>94.46</v>
      </c>
      <c r="G532">
        <v>89.65</v>
      </c>
      <c r="H532" s="13">
        <f t="shared" si="7"/>
        <v>282.56</v>
      </c>
      <c r="I532" s="13">
        <v>3777</v>
      </c>
      <c r="J532" s="60">
        <f t="shared" si="8"/>
        <v>0.24873380693689931</v>
      </c>
    </row>
    <row r="533" spans="1:10">
      <c r="A533" s="156">
        <v>43722</v>
      </c>
      <c r="B533" s="13">
        <v>2416</v>
      </c>
      <c r="C533" s="13">
        <v>619.74</v>
      </c>
      <c r="D533">
        <v>29.58</v>
      </c>
      <c r="E533">
        <v>57.84</v>
      </c>
      <c r="F533">
        <v>98.15</v>
      </c>
      <c r="G533">
        <v>89.54</v>
      </c>
      <c r="H533" s="13">
        <f t="shared" si="7"/>
        <v>275.11</v>
      </c>
      <c r="I533" s="13">
        <v>3778</v>
      </c>
      <c r="J533" s="60">
        <f t="shared" si="8"/>
        <v>0.25651490066225163</v>
      </c>
    </row>
    <row r="534" spans="1:10">
      <c r="A534" s="156">
        <v>43723</v>
      </c>
      <c r="B534" s="13">
        <v>2343</v>
      </c>
      <c r="C534" s="13">
        <v>605.67999999999995</v>
      </c>
      <c r="D534">
        <v>28.389999999999997</v>
      </c>
      <c r="E534">
        <v>57.84</v>
      </c>
      <c r="F534">
        <v>89.28</v>
      </c>
      <c r="G534">
        <v>89.12</v>
      </c>
      <c r="H534" s="13">
        <f t="shared" si="7"/>
        <v>264.63</v>
      </c>
      <c r="I534" s="13">
        <v>3672</v>
      </c>
      <c r="J534" s="60">
        <f t="shared" si="8"/>
        <v>0.25850618864703367</v>
      </c>
    </row>
    <row r="535" spans="1:10">
      <c r="A535" s="156">
        <v>43724</v>
      </c>
      <c r="B535" s="13">
        <v>2419</v>
      </c>
      <c r="C535" s="13">
        <v>633.74</v>
      </c>
      <c r="D535">
        <v>34.86</v>
      </c>
      <c r="E535">
        <v>58.16</v>
      </c>
      <c r="F535">
        <v>89.28</v>
      </c>
      <c r="G535">
        <v>88.63</v>
      </c>
      <c r="H535" s="13">
        <f t="shared" si="7"/>
        <v>270.93</v>
      </c>
      <c r="I535" s="13">
        <v>3806</v>
      </c>
      <c r="J535" s="60">
        <f t="shared" si="8"/>
        <v>0.261984291029351</v>
      </c>
    </row>
    <row r="536" spans="1:10">
      <c r="A536" s="156">
        <v>43725</v>
      </c>
      <c r="B536" s="13">
        <v>2467</v>
      </c>
      <c r="C536" s="13">
        <v>648.82000000000005</v>
      </c>
      <c r="D536">
        <v>34.519999999999996</v>
      </c>
      <c r="E536">
        <v>59.28</v>
      </c>
      <c r="F536">
        <v>71.23</v>
      </c>
      <c r="G536">
        <v>83.039999999999992</v>
      </c>
      <c r="H536" s="13">
        <f t="shared" si="7"/>
        <v>248.07</v>
      </c>
      <c r="I536" s="13">
        <v>3749</v>
      </c>
      <c r="J536" s="60">
        <f t="shared" si="8"/>
        <v>0.26299959464937173</v>
      </c>
    </row>
    <row r="537" spans="1:10">
      <c r="A537" s="156">
        <v>43726</v>
      </c>
      <c r="B537" s="13">
        <v>2442</v>
      </c>
      <c r="C537" s="13">
        <v>636.09</v>
      </c>
      <c r="D537">
        <v>34.880000000000003</v>
      </c>
      <c r="E537">
        <v>59.28</v>
      </c>
      <c r="F537">
        <v>54.24</v>
      </c>
      <c r="G537">
        <v>77.55</v>
      </c>
      <c r="H537" s="13">
        <f t="shared" si="7"/>
        <v>225.95</v>
      </c>
      <c r="I537" s="13">
        <v>3651</v>
      </c>
      <c r="J537" s="60">
        <f t="shared" si="8"/>
        <v>0.26047911547911551</v>
      </c>
    </row>
    <row r="538" spans="1:10">
      <c r="A538" s="156">
        <v>43727</v>
      </c>
      <c r="B538" s="13">
        <v>2443</v>
      </c>
      <c r="C538" s="13">
        <v>648.02</v>
      </c>
      <c r="D538">
        <v>45.9</v>
      </c>
      <c r="E538">
        <v>59.28</v>
      </c>
      <c r="F538">
        <v>54.24</v>
      </c>
      <c r="G538">
        <v>72.099999999999994</v>
      </c>
      <c r="H538" s="13">
        <f t="shared" si="7"/>
        <v>231.52</v>
      </c>
      <c r="I538" s="13">
        <v>3633</v>
      </c>
      <c r="J538" s="60">
        <f t="shared" si="8"/>
        <v>0.26525583299222266</v>
      </c>
    </row>
    <row r="539" spans="1:10">
      <c r="A539" s="156">
        <v>43728</v>
      </c>
      <c r="B539" s="13">
        <v>2494</v>
      </c>
      <c r="C539" s="13">
        <v>663.39</v>
      </c>
      <c r="D539">
        <v>28.46</v>
      </c>
      <c r="E539">
        <v>59.28</v>
      </c>
      <c r="F539">
        <v>55.68</v>
      </c>
      <c r="G539">
        <v>78.38</v>
      </c>
      <c r="H539" s="13">
        <f t="shared" si="7"/>
        <v>221.8</v>
      </c>
      <c r="I539" s="13">
        <v>3695</v>
      </c>
      <c r="J539" s="60">
        <f t="shared" si="8"/>
        <v>0.26599438652766638</v>
      </c>
    </row>
    <row r="540" spans="1:10">
      <c r="A540" s="156">
        <v>43729</v>
      </c>
      <c r="B540" s="13">
        <v>2514</v>
      </c>
      <c r="C540" s="13">
        <v>685.61</v>
      </c>
      <c r="D540">
        <v>14.54</v>
      </c>
      <c r="E540">
        <v>59.28</v>
      </c>
      <c r="F540">
        <v>54.24</v>
      </c>
      <c r="G540">
        <v>65.59</v>
      </c>
      <c r="H540" s="13">
        <f t="shared" si="7"/>
        <v>193.65</v>
      </c>
      <c r="I540" s="13">
        <v>3674</v>
      </c>
      <c r="J540" s="60">
        <f t="shared" si="8"/>
        <v>0.27271678599840893</v>
      </c>
    </row>
    <row r="541" spans="1:10">
      <c r="A541" s="156">
        <v>43730</v>
      </c>
      <c r="B541" s="13">
        <v>2328</v>
      </c>
      <c r="C541" s="13">
        <v>641.25</v>
      </c>
      <c r="D541">
        <v>8.89</v>
      </c>
      <c r="E541">
        <v>59.28</v>
      </c>
      <c r="F541">
        <v>54.24</v>
      </c>
      <c r="G541">
        <v>47.37</v>
      </c>
      <c r="H541" s="13">
        <f t="shared" si="7"/>
        <v>169.77999999999997</v>
      </c>
      <c r="I541" s="13">
        <v>3432</v>
      </c>
      <c r="J541" s="60">
        <f t="shared" si="8"/>
        <v>0.27545103092783507</v>
      </c>
    </row>
    <row r="542" spans="1:10">
      <c r="A542" s="156">
        <v>43731</v>
      </c>
      <c r="B542" s="13">
        <v>2467</v>
      </c>
      <c r="C542" s="13">
        <v>679.61</v>
      </c>
      <c r="D542">
        <v>18.990000000000002</v>
      </c>
      <c r="E542">
        <v>59.28</v>
      </c>
      <c r="F542">
        <v>57.74</v>
      </c>
      <c r="G542">
        <v>64.759999999999991</v>
      </c>
      <c r="H542" s="13">
        <f t="shared" si="7"/>
        <v>200.77</v>
      </c>
      <c r="I542" s="13">
        <v>3559</v>
      </c>
      <c r="J542" s="60">
        <f t="shared" si="8"/>
        <v>0.2754803404945278</v>
      </c>
    </row>
    <row r="543" spans="1:10">
      <c r="A543" s="156">
        <v>43732</v>
      </c>
      <c r="B543" s="13">
        <v>2433</v>
      </c>
      <c r="C543" s="13">
        <v>641.67999999999995</v>
      </c>
      <c r="D543">
        <v>22.75</v>
      </c>
      <c r="E543">
        <v>59.28</v>
      </c>
      <c r="F543">
        <v>60.52</v>
      </c>
      <c r="G543">
        <v>85.1</v>
      </c>
      <c r="H543" s="13">
        <f t="shared" si="7"/>
        <v>227.65</v>
      </c>
      <c r="I543" s="13">
        <v>3521</v>
      </c>
      <c r="J543" s="60">
        <f t="shared" si="8"/>
        <v>0.26374023838882038</v>
      </c>
    </row>
    <row r="544" spans="1:10">
      <c r="A544" s="156">
        <v>43733</v>
      </c>
      <c r="B544" s="13">
        <v>2341</v>
      </c>
      <c r="C544" s="13">
        <v>617.92999999999995</v>
      </c>
      <c r="D544">
        <v>26.97</v>
      </c>
      <c r="E544">
        <v>59.28</v>
      </c>
      <c r="F544">
        <v>52.84</v>
      </c>
      <c r="G544">
        <v>102.77</v>
      </c>
      <c r="H544" s="13">
        <f t="shared" si="7"/>
        <v>241.86</v>
      </c>
      <c r="I544" s="13">
        <v>3457</v>
      </c>
      <c r="J544" s="60">
        <f t="shared" si="8"/>
        <v>0.26395984621956425</v>
      </c>
    </row>
    <row r="545" spans="1:10">
      <c r="A545" s="156">
        <v>43734</v>
      </c>
      <c r="B545" s="13">
        <v>2253</v>
      </c>
      <c r="C545" s="13">
        <v>632.65</v>
      </c>
      <c r="D545">
        <v>10.54</v>
      </c>
      <c r="E545">
        <v>54.28</v>
      </c>
      <c r="F545">
        <v>48.95</v>
      </c>
      <c r="G545">
        <v>115.75</v>
      </c>
      <c r="H545" s="13">
        <f t="shared" si="7"/>
        <v>229.51999999999998</v>
      </c>
      <c r="I545" s="13">
        <v>3377</v>
      </c>
      <c r="J545" s="60">
        <f t="shared" si="8"/>
        <v>0.28080337328007099</v>
      </c>
    </row>
    <row r="546" spans="1:10">
      <c r="A546" s="156">
        <v>43735</v>
      </c>
      <c r="B546" s="13">
        <v>2170</v>
      </c>
      <c r="C546" s="13">
        <v>637.04</v>
      </c>
      <c r="D546">
        <v>35.700000000000003</v>
      </c>
      <c r="E546">
        <v>47.28</v>
      </c>
      <c r="F546">
        <v>44.4</v>
      </c>
      <c r="G546">
        <v>89.41</v>
      </c>
      <c r="H546" s="13">
        <f t="shared" si="7"/>
        <v>216.79000000000002</v>
      </c>
      <c r="I546" s="13">
        <v>3306</v>
      </c>
      <c r="J546" s="60">
        <f t="shared" si="8"/>
        <v>0.29356682027649766</v>
      </c>
    </row>
    <row r="547" spans="1:10">
      <c r="A547" s="156">
        <v>43736</v>
      </c>
      <c r="B547" s="13">
        <v>2067</v>
      </c>
      <c r="C547" s="13">
        <v>594.4</v>
      </c>
      <c r="D547">
        <v>47.37</v>
      </c>
      <c r="E547">
        <v>47.28</v>
      </c>
      <c r="F547">
        <v>49.14</v>
      </c>
      <c r="G547">
        <v>115.16999999999999</v>
      </c>
      <c r="H547" s="13">
        <f t="shared" si="7"/>
        <v>258.95999999999998</v>
      </c>
      <c r="I547" s="13">
        <v>3187</v>
      </c>
      <c r="J547" s="60">
        <f t="shared" si="8"/>
        <v>0.28756652152878565</v>
      </c>
    </row>
    <row r="548" spans="1:10">
      <c r="A548" s="156">
        <v>43737</v>
      </c>
      <c r="B548" s="13">
        <v>1886</v>
      </c>
      <c r="C548" s="13">
        <v>540.01</v>
      </c>
      <c r="D548">
        <v>36.43</v>
      </c>
      <c r="E548">
        <v>47.28</v>
      </c>
      <c r="F548">
        <v>61.87</v>
      </c>
      <c r="G548">
        <v>136.13</v>
      </c>
      <c r="H548" s="13">
        <f t="shared" si="7"/>
        <v>281.70999999999998</v>
      </c>
      <c r="I548" s="13">
        <v>2996</v>
      </c>
      <c r="J548" s="60">
        <f t="shared" si="8"/>
        <v>0.2863255567338282</v>
      </c>
    </row>
    <row r="549" spans="1:10">
      <c r="A549" s="156">
        <v>43738</v>
      </c>
      <c r="B549" s="13">
        <v>1987</v>
      </c>
      <c r="C549" s="13">
        <v>545.89</v>
      </c>
      <c r="D549">
        <v>50.14</v>
      </c>
      <c r="E549">
        <v>52.08</v>
      </c>
      <c r="F549">
        <v>75.84</v>
      </c>
      <c r="G549">
        <v>160.03</v>
      </c>
      <c r="H549" s="13">
        <f t="shared" si="7"/>
        <v>338.09</v>
      </c>
      <c r="I549" s="13">
        <v>3131</v>
      </c>
      <c r="J549" s="60">
        <f t="shared" si="8"/>
        <v>0.27473074987418217</v>
      </c>
    </row>
    <row r="550" spans="1:10">
      <c r="A550" s="156">
        <v>43739</v>
      </c>
      <c r="B550" s="13">
        <v>2080</v>
      </c>
      <c r="C550" s="13">
        <v>539.01</v>
      </c>
      <c r="D550">
        <v>50.14</v>
      </c>
      <c r="E550">
        <v>52.08</v>
      </c>
      <c r="F550">
        <v>75.84</v>
      </c>
      <c r="G550">
        <v>160.03</v>
      </c>
      <c r="H550" s="13">
        <f t="shared" si="7"/>
        <v>338.09</v>
      </c>
      <c r="I550" s="13">
        <v>3223</v>
      </c>
      <c r="J550" s="60">
        <f t="shared" si="8"/>
        <v>0.25913942307692306</v>
      </c>
    </row>
    <row r="551" spans="1:10">
      <c r="A551" s="156">
        <v>43740</v>
      </c>
      <c r="B551" s="13">
        <v>2075</v>
      </c>
      <c r="C551" s="13">
        <v>539.01</v>
      </c>
      <c r="D551">
        <v>64.36</v>
      </c>
      <c r="E551">
        <v>50.56</v>
      </c>
      <c r="F551">
        <v>78.180000000000007</v>
      </c>
      <c r="G551">
        <v>156.44999999999999</v>
      </c>
      <c r="H551" s="13">
        <f t="shared" si="7"/>
        <v>349.55</v>
      </c>
      <c r="I551" s="13">
        <v>3147</v>
      </c>
      <c r="J551" s="60">
        <f t="shared" si="8"/>
        <v>0.25976385542168673</v>
      </c>
    </row>
    <row r="552" spans="1:10">
      <c r="A552" s="156">
        <v>43741</v>
      </c>
      <c r="B552" s="13">
        <v>2228</v>
      </c>
      <c r="C552" s="13">
        <v>594.39</v>
      </c>
      <c r="D552">
        <v>58.570000000000007</v>
      </c>
      <c r="E552">
        <v>49.68</v>
      </c>
      <c r="F552">
        <v>79.680000000000007</v>
      </c>
      <c r="G552">
        <v>144.9</v>
      </c>
      <c r="H552" s="13">
        <f t="shared" si="7"/>
        <v>332.83</v>
      </c>
      <c r="I552" s="13">
        <v>3310</v>
      </c>
      <c r="J552" s="60">
        <f t="shared" si="8"/>
        <v>0.2667818671454219</v>
      </c>
    </row>
    <row r="553" spans="1:10">
      <c r="A553" s="156">
        <v>43742</v>
      </c>
      <c r="B553" s="13">
        <v>2318</v>
      </c>
      <c r="C553" s="13">
        <v>632.73</v>
      </c>
      <c r="D553">
        <v>56.129999999999995</v>
      </c>
      <c r="E553">
        <v>46.58</v>
      </c>
      <c r="F553">
        <v>70.75</v>
      </c>
      <c r="G553">
        <v>136.06</v>
      </c>
      <c r="H553" s="13">
        <f t="shared" si="7"/>
        <v>309.52</v>
      </c>
      <c r="I553" s="13">
        <v>3337</v>
      </c>
      <c r="J553" s="60">
        <f t="shared" si="8"/>
        <v>0.2729637618636756</v>
      </c>
    </row>
    <row r="554" spans="1:10">
      <c r="A554" s="156">
        <v>43743</v>
      </c>
      <c r="B554" s="13">
        <v>2369</v>
      </c>
      <c r="C554" s="13">
        <v>647.09</v>
      </c>
      <c r="D554">
        <v>40.82</v>
      </c>
      <c r="E554">
        <v>56.88</v>
      </c>
      <c r="F554">
        <v>51.12</v>
      </c>
      <c r="G554">
        <v>125.68</v>
      </c>
      <c r="H554" s="13">
        <f t="shared" si="7"/>
        <v>274.5</v>
      </c>
      <c r="I554" s="13">
        <v>3337</v>
      </c>
      <c r="J554" s="60">
        <f t="shared" si="8"/>
        <v>0.27314900802026171</v>
      </c>
    </row>
    <row r="555" spans="1:10">
      <c r="A555" s="156">
        <v>43744</v>
      </c>
      <c r="B555" s="13">
        <v>2280</v>
      </c>
      <c r="C555" s="13">
        <v>619.46</v>
      </c>
      <c r="D555">
        <v>43.21</v>
      </c>
      <c r="E555">
        <v>56.28</v>
      </c>
      <c r="F555">
        <v>55.92</v>
      </c>
      <c r="G555">
        <v>119.15</v>
      </c>
      <c r="H555" s="13">
        <f t="shared" si="7"/>
        <v>274.56</v>
      </c>
      <c r="I555" s="13">
        <v>3247</v>
      </c>
      <c r="J555" s="60">
        <f t="shared" si="8"/>
        <v>0.27169298245614038</v>
      </c>
    </row>
    <row r="556" spans="1:10">
      <c r="A556" s="156">
        <v>43745</v>
      </c>
      <c r="B556" s="13">
        <v>2297</v>
      </c>
      <c r="C556" s="13">
        <v>600</v>
      </c>
      <c r="D556">
        <v>43.21</v>
      </c>
      <c r="E556">
        <v>56.28</v>
      </c>
      <c r="F556">
        <v>55.92</v>
      </c>
      <c r="G556">
        <v>119.15</v>
      </c>
      <c r="H556" s="13">
        <f t="shared" si="7"/>
        <v>274.56</v>
      </c>
      <c r="I556" s="13">
        <v>3231</v>
      </c>
      <c r="J556" s="60">
        <f t="shared" si="8"/>
        <v>0.26121027427078797</v>
      </c>
    </row>
    <row r="557" spans="1:10">
      <c r="A557" s="156">
        <v>43746</v>
      </c>
      <c r="B557" s="13">
        <v>2115</v>
      </c>
      <c r="C557" s="13">
        <v>554.34</v>
      </c>
      <c r="D557">
        <v>23.56</v>
      </c>
      <c r="E557">
        <v>38.64</v>
      </c>
      <c r="F557">
        <v>67.81</v>
      </c>
      <c r="G557">
        <v>101.50999999999999</v>
      </c>
      <c r="H557" s="13">
        <f t="shared" si="7"/>
        <v>231.51999999999998</v>
      </c>
      <c r="I557" s="13">
        <v>3085</v>
      </c>
      <c r="J557" s="60">
        <f t="shared" si="8"/>
        <v>0.26209929078014188</v>
      </c>
    </row>
    <row r="558" spans="1:10">
      <c r="A558" s="156">
        <v>43747</v>
      </c>
      <c r="B558" s="13">
        <v>2264</v>
      </c>
      <c r="C558" s="13">
        <v>596.4</v>
      </c>
      <c r="D558">
        <v>10.86</v>
      </c>
      <c r="E558">
        <v>38.64</v>
      </c>
      <c r="F558">
        <v>82.13</v>
      </c>
      <c r="G558">
        <v>92.86</v>
      </c>
      <c r="H558" s="13">
        <f t="shared" si="7"/>
        <v>224.49</v>
      </c>
      <c r="I558" s="13">
        <v>3266</v>
      </c>
      <c r="J558" s="60">
        <f t="shared" si="8"/>
        <v>0.2634275618374558</v>
      </c>
    </row>
    <row r="559" spans="1:10">
      <c r="A559" s="156">
        <v>43748</v>
      </c>
      <c r="B559" s="13">
        <v>2394</v>
      </c>
      <c r="C559" s="13">
        <v>656.17</v>
      </c>
      <c r="D559">
        <v>19.310000000000002</v>
      </c>
      <c r="E559">
        <v>38.64</v>
      </c>
      <c r="F559">
        <v>101.18</v>
      </c>
      <c r="G559">
        <v>95.52000000000001</v>
      </c>
      <c r="H559" s="13">
        <f t="shared" si="7"/>
        <v>254.65000000000003</v>
      </c>
      <c r="I559" s="13">
        <v>3391</v>
      </c>
      <c r="J559" s="60">
        <f t="shared" si="8"/>
        <v>0.27408939014202172</v>
      </c>
    </row>
    <row r="560" spans="1:10">
      <c r="A560" s="156">
        <v>43749</v>
      </c>
      <c r="B560" s="13">
        <v>2451</v>
      </c>
      <c r="C560" s="13">
        <v>663.25</v>
      </c>
      <c r="D560">
        <v>23.98</v>
      </c>
      <c r="E560">
        <v>38.64</v>
      </c>
      <c r="F560">
        <v>99.36</v>
      </c>
      <c r="G560">
        <v>97.95</v>
      </c>
      <c r="H560" s="13">
        <f t="shared" si="7"/>
        <v>259.93</v>
      </c>
      <c r="I560" s="13">
        <v>3436</v>
      </c>
      <c r="J560" s="60">
        <f t="shared" si="8"/>
        <v>0.27060383516931863</v>
      </c>
    </row>
    <row r="561" spans="1:10">
      <c r="A561" s="156">
        <v>43750</v>
      </c>
      <c r="B561" s="13">
        <v>2471</v>
      </c>
      <c r="C561" s="13">
        <v>645</v>
      </c>
      <c r="D561">
        <v>23.98</v>
      </c>
      <c r="E561">
        <v>38.64</v>
      </c>
      <c r="F561">
        <v>99.36</v>
      </c>
      <c r="G561">
        <v>97.95</v>
      </c>
      <c r="H561" s="13">
        <f t="shared" si="7"/>
        <v>259.93</v>
      </c>
      <c r="I561" s="13">
        <v>3415</v>
      </c>
      <c r="J561" s="60">
        <f t="shared" si="8"/>
        <v>0.26102792391744234</v>
      </c>
    </row>
    <row r="562" spans="1:10">
      <c r="A562" s="156">
        <v>43751</v>
      </c>
      <c r="B562" s="13">
        <v>2393</v>
      </c>
      <c r="C562" s="13">
        <v>631.19000000000005</v>
      </c>
      <c r="D562">
        <v>32.629999999999995</v>
      </c>
      <c r="E562">
        <v>38.64</v>
      </c>
      <c r="F562">
        <v>99.36</v>
      </c>
      <c r="G562">
        <v>84.460000000000008</v>
      </c>
      <c r="H562" s="13">
        <f t="shared" si="7"/>
        <v>255.08999999999997</v>
      </c>
      <c r="I562" s="13">
        <v>3309</v>
      </c>
      <c r="J562" s="60">
        <f t="shared" si="8"/>
        <v>0.26376514834935227</v>
      </c>
    </row>
    <row r="563" spans="1:10">
      <c r="A563" s="156">
        <v>43752</v>
      </c>
      <c r="B563" s="13">
        <v>2495</v>
      </c>
      <c r="C563" s="13">
        <v>655.67</v>
      </c>
      <c r="D563">
        <v>32.71</v>
      </c>
      <c r="E563">
        <v>50.64</v>
      </c>
      <c r="F563">
        <v>99.36</v>
      </c>
      <c r="G563">
        <v>68.02</v>
      </c>
      <c r="H563" s="13">
        <f t="shared" si="7"/>
        <v>250.73</v>
      </c>
      <c r="I563" s="13">
        <v>3458</v>
      </c>
      <c r="J563" s="60">
        <f t="shared" si="8"/>
        <v>0.2627935871743487</v>
      </c>
    </row>
    <row r="564" spans="1:10">
      <c r="A564" s="156">
        <v>43753</v>
      </c>
      <c r="B564" s="13">
        <v>2560</v>
      </c>
      <c r="C564" s="13">
        <v>672.91</v>
      </c>
      <c r="D564">
        <v>43.59</v>
      </c>
      <c r="E564">
        <v>50.64</v>
      </c>
      <c r="F564">
        <v>99.36</v>
      </c>
      <c r="G564">
        <v>65.61</v>
      </c>
      <c r="H564" s="13">
        <f t="shared" si="7"/>
        <v>259.20000000000005</v>
      </c>
      <c r="I564" s="13">
        <v>3486</v>
      </c>
      <c r="J564" s="60">
        <f t="shared" si="8"/>
        <v>0.26285546874999999</v>
      </c>
    </row>
    <row r="565" spans="1:10">
      <c r="A565" s="156">
        <v>43754</v>
      </c>
      <c r="B565" s="13">
        <v>2589</v>
      </c>
      <c r="C565" s="13">
        <v>671.85</v>
      </c>
      <c r="D565">
        <v>45.88</v>
      </c>
      <c r="E565">
        <v>50.64</v>
      </c>
      <c r="F565">
        <v>93.99</v>
      </c>
      <c r="G565">
        <v>66.77000000000001</v>
      </c>
      <c r="H565" s="13">
        <f t="shared" si="7"/>
        <v>257.27999999999997</v>
      </c>
      <c r="I565" s="13">
        <v>3470</v>
      </c>
      <c r="J565" s="60">
        <f t="shared" si="8"/>
        <v>0.25950173812282734</v>
      </c>
    </row>
    <row r="566" spans="1:10">
      <c r="A566" s="156">
        <v>43755</v>
      </c>
      <c r="B566" s="13">
        <v>2575</v>
      </c>
      <c r="C566" s="13">
        <v>685.86</v>
      </c>
      <c r="D566">
        <v>33.54</v>
      </c>
      <c r="E566">
        <v>50.64</v>
      </c>
      <c r="F566">
        <v>96</v>
      </c>
      <c r="G566">
        <v>67.679999999999993</v>
      </c>
      <c r="H566" s="13">
        <f t="shared" si="7"/>
        <v>247.85999999999999</v>
      </c>
      <c r="I566" s="13">
        <v>3473</v>
      </c>
      <c r="J566" s="60">
        <f t="shared" si="8"/>
        <v>0.26635339805825242</v>
      </c>
    </row>
    <row r="567" spans="1:10">
      <c r="A567" s="156">
        <v>43756</v>
      </c>
      <c r="B567" s="13">
        <v>2533</v>
      </c>
      <c r="C567" s="13">
        <v>665.53</v>
      </c>
      <c r="D567">
        <v>33.69</v>
      </c>
      <c r="E567">
        <v>61.11</v>
      </c>
      <c r="F567">
        <v>81.17</v>
      </c>
      <c r="G567">
        <v>50.86</v>
      </c>
      <c r="H567" s="13">
        <f t="shared" si="7"/>
        <v>226.82999999999998</v>
      </c>
      <c r="I567" s="13">
        <v>3419</v>
      </c>
      <c r="J567" s="60">
        <f t="shared" si="8"/>
        <v>0.26274378207658899</v>
      </c>
    </row>
    <row r="568" spans="1:10">
      <c r="A568" s="156">
        <v>43757</v>
      </c>
      <c r="B568" s="13">
        <v>2468</v>
      </c>
      <c r="C568" s="13">
        <v>662.38</v>
      </c>
      <c r="D568">
        <v>25.1</v>
      </c>
      <c r="E568">
        <v>49.44</v>
      </c>
      <c r="F568">
        <v>99.36</v>
      </c>
      <c r="G568">
        <v>47.33</v>
      </c>
      <c r="H568" s="13">
        <f t="shared" si="7"/>
        <v>221.23</v>
      </c>
      <c r="I568" s="13">
        <v>3312</v>
      </c>
      <c r="J568" s="60">
        <f t="shared" si="8"/>
        <v>0.268387358184765</v>
      </c>
    </row>
    <row r="569" spans="1:10">
      <c r="A569" s="156">
        <v>43758</v>
      </c>
      <c r="B569" s="13">
        <v>2341</v>
      </c>
      <c r="C569" s="13">
        <v>632.45000000000005</v>
      </c>
      <c r="D569">
        <v>16.259999999999998</v>
      </c>
      <c r="E569">
        <v>49.44</v>
      </c>
      <c r="F569">
        <v>105.76</v>
      </c>
      <c r="G569">
        <v>31.59</v>
      </c>
      <c r="H569" s="13">
        <f t="shared" si="7"/>
        <v>203.04999999999998</v>
      </c>
      <c r="I569" s="13">
        <v>3134</v>
      </c>
      <c r="J569" s="60">
        <f t="shared" si="8"/>
        <v>0.27016232379325078</v>
      </c>
    </row>
    <row r="570" spans="1:10">
      <c r="A570" s="156">
        <v>43759</v>
      </c>
      <c r="B570" s="13">
        <v>2305</v>
      </c>
      <c r="C570" s="13">
        <v>625.61</v>
      </c>
      <c r="D570">
        <v>11.69</v>
      </c>
      <c r="E570">
        <v>49.44</v>
      </c>
      <c r="F570">
        <v>120.76</v>
      </c>
      <c r="G570">
        <v>29.49</v>
      </c>
      <c r="H570" s="13">
        <f t="shared" si="7"/>
        <v>211.38</v>
      </c>
      <c r="I570" s="13">
        <v>3143</v>
      </c>
      <c r="J570" s="60">
        <f t="shared" si="8"/>
        <v>0.27141431670281996</v>
      </c>
    </row>
    <row r="571" spans="1:10">
      <c r="A571" s="156">
        <v>43760</v>
      </c>
      <c r="B571" s="13">
        <v>2325</v>
      </c>
      <c r="C571" s="13">
        <v>626.59</v>
      </c>
      <c r="D571">
        <v>12.71</v>
      </c>
      <c r="E571">
        <v>48.07</v>
      </c>
      <c r="F571">
        <v>134.43</v>
      </c>
      <c r="G571">
        <v>32.779999999999887</v>
      </c>
      <c r="H571" s="13">
        <f t="shared" si="7"/>
        <v>227.9899999999999</v>
      </c>
      <c r="I571" s="13">
        <v>3180</v>
      </c>
      <c r="J571" s="60">
        <f t="shared" si="8"/>
        <v>0.26950107526881723</v>
      </c>
    </row>
    <row r="572" spans="1:10">
      <c r="A572" s="156">
        <v>43761</v>
      </c>
      <c r="B572" s="13">
        <v>2318</v>
      </c>
      <c r="C572" s="13">
        <v>603.04999999999995</v>
      </c>
      <c r="D572">
        <v>31.559999999999889</v>
      </c>
      <c r="E572">
        <v>43.439999999999898</v>
      </c>
      <c r="F572">
        <v>146.4</v>
      </c>
      <c r="G572">
        <v>28.939999999999898</v>
      </c>
      <c r="H572" s="13">
        <f t="shared" si="7"/>
        <v>250.33999999999969</v>
      </c>
      <c r="I572" s="13">
        <v>3199</v>
      </c>
      <c r="J572" s="60">
        <f t="shared" si="8"/>
        <v>0.26015962036238133</v>
      </c>
    </row>
    <row r="573" spans="1:10">
      <c r="A573" s="156">
        <v>43762</v>
      </c>
      <c r="B573" s="13">
        <v>2156</v>
      </c>
      <c r="C573" s="13">
        <v>584.49</v>
      </c>
      <c r="D573">
        <v>46.839999999999996</v>
      </c>
      <c r="E573">
        <v>43.439999999999898</v>
      </c>
      <c r="F573">
        <v>146.4</v>
      </c>
      <c r="G573">
        <v>24.31999999999999</v>
      </c>
      <c r="H573" s="13">
        <f t="shared" si="7"/>
        <v>260.99999999999989</v>
      </c>
      <c r="I573" s="13">
        <v>3029</v>
      </c>
      <c r="J573" s="60">
        <f t="shared" si="8"/>
        <v>0.27109925788497219</v>
      </c>
    </row>
    <row r="574" spans="1:10">
      <c r="A574" s="156">
        <v>43763</v>
      </c>
      <c r="B574" s="13">
        <v>2194</v>
      </c>
      <c r="C574" s="13">
        <v>575.72</v>
      </c>
      <c r="D574">
        <v>34.869999999999997</v>
      </c>
      <c r="E574">
        <v>43.439999999999898</v>
      </c>
      <c r="F574">
        <v>152.69999999999999</v>
      </c>
      <c r="G574">
        <v>48.949999999999889</v>
      </c>
      <c r="H574" s="13">
        <f t="shared" si="7"/>
        <v>279.95999999999975</v>
      </c>
      <c r="I574" s="13">
        <v>3064</v>
      </c>
      <c r="J574" s="60">
        <f t="shared" si="8"/>
        <v>0.26240656335460349</v>
      </c>
    </row>
    <row r="575" spans="1:10">
      <c r="A575" s="156">
        <v>43764</v>
      </c>
      <c r="B575" s="13">
        <v>2057</v>
      </c>
      <c r="C575" s="13">
        <v>566.29</v>
      </c>
      <c r="D575">
        <v>16.159999999999989</v>
      </c>
      <c r="E575">
        <v>43.439999999999898</v>
      </c>
      <c r="F575">
        <v>174.24</v>
      </c>
      <c r="G575">
        <v>36.239999999999895</v>
      </c>
      <c r="H575" s="13">
        <f t="shared" si="7"/>
        <v>270.07999999999976</v>
      </c>
      <c r="I575" s="13">
        <v>2944</v>
      </c>
      <c r="J575" s="60">
        <f t="shared" si="8"/>
        <v>0.2752989790957705</v>
      </c>
    </row>
    <row r="576" spans="1:10">
      <c r="A576" s="156">
        <v>43765</v>
      </c>
      <c r="B576" s="13">
        <v>1920</v>
      </c>
      <c r="C576" s="13">
        <v>558.54999999999995</v>
      </c>
      <c r="D576">
        <v>5.1999999999999904</v>
      </c>
      <c r="E576">
        <v>43.439999999999898</v>
      </c>
      <c r="F576">
        <v>174.24</v>
      </c>
      <c r="G576">
        <v>39.139999999999993</v>
      </c>
      <c r="H576" s="13">
        <f t="shared" si="7"/>
        <v>262.01999999999987</v>
      </c>
      <c r="I576" s="13">
        <v>2702</v>
      </c>
      <c r="J576" s="60">
        <f t="shared" si="8"/>
        <v>0.29091145833333332</v>
      </c>
    </row>
    <row r="577" spans="1:10">
      <c r="A577" s="156">
        <v>43766</v>
      </c>
      <c r="B577" s="13">
        <v>1855</v>
      </c>
      <c r="C577" s="13">
        <v>539.36</v>
      </c>
      <c r="D577">
        <v>13.799999999999891</v>
      </c>
      <c r="E577">
        <v>43.439999999999898</v>
      </c>
      <c r="F577">
        <v>180.65</v>
      </c>
      <c r="G577">
        <v>27.629999999999992</v>
      </c>
      <c r="H577" s="13">
        <f t="shared" si="7"/>
        <v>265.51999999999981</v>
      </c>
      <c r="I577" s="13">
        <v>2635</v>
      </c>
      <c r="J577" s="60">
        <f t="shared" si="8"/>
        <v>0.29076010781671158</v>
      </c>
    </row>
    <row r="578" spans="1:10">
      <c r="A578" s="156">
        <v>43767</v>
      </c>
      <c r="B578" s="13">
        <v>1959</v>
      </c>
      <c r="C578" s="13">
        <v>559.49</v>
      </c>
      <c r="D578">
        <v>33.159999999999989</v>
      </c>
      <c r="E578">
        <v>43.439999999999898</v>
      </c>
      <c r="F578">
        <v>187.44</v>
      </c>
      <c r="G578">
        <v>31.77999999999999</v>
      </c>
      <c r="H578" s="13">
        <f t="shared" si="7"/>
        <v>295.81999999999988</v>
      </c>
      <c r="I578" s="13">
        <v>2757</v>
      </c>
      <c r="J578" s="60">
        <f t="shared" si="8"/>
        <v>0.28559979581419093</v>
      </c>
    </row>
    <row r="579" spans="1:10">
      <c r="A579" s="156">
        <v>43768</v>
      </c>
      <c r="B579" s="13">
        <v>2026</v>
      </c>
      <c r="C579" s="13">
        <v>552.38</v>
      </c>
      <c r="D579">
        <v>45.8599999999999</v>
      </c>
      <c r="E579">
        <v>43.439999999999898</v>
      </c>
      <c r="F579">
        <v>199.456999999999</v>
      </c>
      <c r="G579">
        <v>63.980000000000004</v>
      </c>
      <c r="H579" s="13">
        <f t="shared" si="7"/>
        <v>352.73699999999877</v>
      </c>
      <c r="I579" s="13">
        <v>2858</v>
      </c>
      <c r="J579" s="60">
        <f t="shared" si="8"/>
        <v>0.27264560710760116</v>
      </c>
    </row>
    <row r="580" spans="1:10">
      <c r="A580" s="156">
        <v>43769</v>
      </c>
      <c r="B580" s="13">
        <v>2106</v>
      </c>
      <c r="C580" s="13">
        <v>578.37</v>
      </c>
      <c r="D580">
        <v>13.6</v>
      </c>
      <c r="E580">
        <v>43.439999999999898</v>
      </c>
      <c r="F580">
        <v>206.63999999999899</v>
      </c>
      <c r="G580">
        <v>77</v>
      </c>
      <c r="H580" s="13">
        <f t="shared" si="7"/>
        <v>340.67999999999887</v>
      </c>
      <c r="I580" s="13">
        <v>2957</v>
      </c>
      <c r="J580" s="60">
        <f t="shared" si="8"/>
        <v>0.27462962962962961</v>
      </c>
    </row>
    <row r="581" spans="1:10">
      <c r="A581" s="156">
        <v>43770</v>
      </c>
      <c r="B581" s="13">
        <v>2159</v>
      </c>
      <c r="C581" s="13">
        <v>578.37</v>
      </c>
      <c r="D581">
        <v>13.6</v>
      </c>
      <c r="E581">
        <v>43.439999999999898</v>
      </c>
      <c r="F581">
        <v>206.63999999999899</v>
      </c>
      <c r="G581">
        <v>77</v>
      </c>
      <c r="H581" s="13">
        <f t="shared" si="7"/>
        <v>340.67999999999887</v>
      </c>
      <c r="I581" s="13">
        <v>3003</v>
      </c>
      <c r="J581" s="60">
        <f t="shared" si="8"/>
        <v>0.26788791106993981</v>
      </c>
    </row>
    <row r="582" spans="1:10">
      <c r="A582" s="156">
        <v>43771</v>
      </c>
      <c r="B582" s="13">
        <v>2222</v>
      </c>
      <c r="C582" s="13">
        <v>613.29999999999995</v>
      </c>
      <c r="D582">
        <v>29.72</v>
      </c>
      <c r="E582">
        <v>48.6099999999999</v>
      </c>
      <c r="F582">
        <v>187.44</v>
      </c>
      <c r="G582">
        <v>47.479999999999897</v>
      </c>
      <c r="H582" s="13">
        <f t="shared" si="7"/>
        <v>313.24999999999977</v>
      </c>
      <c r="I582" s="13">
        <v>3014</v>
      </c>
      <c r="J582" s="60">
        <f t="shared" si="8"/>
        <v>0.276012601260126</v>
      </c>
    </row>
    <row r="583" spans="1:10">
      <c r="A583" s="156">
        <v>43772</v>
      </c>
      <c r="B583" s="13">
        <v>2171</v>
      </c>
      <c r="C583" s="13">
        <v>606.52</v>
      </c>
      <c r="D583">
        <v>42.549999999999898</v>
      </c>
      <c r="E583">
        <v>43.439999999999898</v>
      </c>
      <c r="F583">
        <v>187.44</v>
      </c>
      <c r="G583">
        <v>34.849999999999802</v>
      </c>
      <c r="H583" s="13">
        <f t="shared" si="7"/>
        <v>308.27999999999957</v>
      </c>
      <c r="I583" s="13">
        <v>2916</v>
      </c>
      <c r="J583" s="60">
        <f t="shared" si="8"/>
        <v>0.27937356057116536</v>
      </c>
    </row>
    <row r="584" spans="1:10">
      <c r="A584" s="156">
        <v>43773</v>
      </c>
      <c r="B584" s="13">
        <v>2312</v>
      </c>
      <c r="C584" s="13">
        <v>638.70000000000005</v>
      </c>
      <c r="D584">
        <v>41.129999999999995</v>
      </c>
      <c r="E584">
        <v>34.17</v>
      </c>
      <c r="F584">
        <v>186.01999999999899</v>
      </c>
      <c r="G584">
        <v>23.1799999999999</v>
      </c>
      <c r="H584" s="13">
        <f t="shared" si="7"/>
        <v>284.49999999999886</v>
      </c>
      <c r="I584" s="13">
        <v>3093</v>
      </c>
      <c r="J584" s="60">
        <f t="shared" si="8"/>
        <v>0.2762543252595156</v>
      </c>
    </row>
    <row r="585" spans="1:10">
      <c r="A585" s="156">
        <v>43774</v>
      </c>
      <c r="B585" s="13">
        <v>2404</v>
      </c>
      <c r="C585" s="13">
        <v>665.04</v>
      </c>
      <c r="D585">
        <v>35.849999999999994</v>
      </c>
      <c r="E585">
        <v>43.35</v>
      </c>
      <c r="F585">
        <v>169.349999999999</v>
      </c>
      <c r="G585">
        <v>12.27</v>
      </c>
      <c r="H585" s="13">
        <f t="shared" si="7"/>
        <v>260.81999999999903</v>
      </c>
      <c r="I585" s="13">
        <v>3156</v>
      </c>
      <c r="J585" s="60">
        <f t="shared" si="8"/>
        <v>0.27663893510815307</v>
      </c>
    </row>
    <row r="586" spans="1:10">
      <c r="A586" s="156">
        <v>43775</v>
      </c>
      <c r="B586" s="13">
        <v>2466</v>
      </c>
      <c r="C586" s="13">
        <v>675.7</v>
      </c>
      <c r="D586">
        <v>19.20999999999999</v>
      </c>
      <c r="E586">
        <v>43.68</v>
      </c>
      <c r="F586">
        <v>166.07999999999899</v>
      </c>
      <c r="G586">
        <v>3.93</v>
      </c>
      <c r="H586" s="13">
        <f t="shared" si="7"/>
        <v>232.89999999999898</v>
      </c>
      <c r="I586" s="13">
        <v>3193</v>
      </c>
      <c r="J586" s="60">
        <f t="shared" si="8"/>
        <v>0.2740064882400649</v>
      </c>
    </row>
    <row r="587" spans="1:10">
      <c r="A587" s="156">
        <v>43776</v>
      </c>
      <c r="B587" s="13">
        <v>2385</v>
      </c>
      <c r="C587" s="13">
        <v>645.30200000000002</v>
      </c>
      <c r="D587">
        <v>18.48</v>
      </c>
      <c r="E587">
        <v>43.68</v>
      </c>
      <c r="F587">
        <v>166.07999999999899</v>
      </c>
      <c r="G587">
        <v>0.34</v>
      </c>
      <c r="H587" s="13">
        <f t="shared" si="7"/>
        <v>228.57999999999899</v>
      </c>
      <c r="I587" s="13">
        <v>3101</v>
      </c>
      <c r="J587" s="60">
        <f t="shared" si="8"/>
        <v>0.27056687631027254</v>
      </c>
    </row>
    <row r="588" spans="1:10">
      <c r="A588" s="156">
        <v>43777</v>
      </c>
      <c r="B588" s="13">
        <v>2302</v>
      </c>
      <c r="C588" s="13">
        <v>605.16399999999999</v>
      </c>
      <c r="D588">
        <v>35.799999999999898</v>
      </c>
      <c r="E588">
        <v>43.68</v>
      </c>
      <c r="F588">
        <v>180.28</v>
      </c>
      <c r="G588">
        <v>0.34</v>
      </c>
      <c r="H588" s="13">
        <f t="shared" si="7"/>
        <v>260.09999999999991</v>
      </c>
      <c r="I588" s="13">
        <v>3085</v>
      </c>
      <c r="J588" s="60">
        <f t="shared" si="8"/>
        <v>0.26288618592528235</v>
      </c>
    </row>
    <row r="589" spans="1:10">
      <c r="A589" s="156">
        <v>43778</v>
      </c>
      <c r="B589" s="13">
        <v>2245</v>
      </c>
      <c r="C589" s="13">
        <v>591.34</v>
      </c>
      <c r="D589">
        <v>43.319999999999901</v>
      </c>
      <c r="E589">
        <v>43.75</v>
      </c>
      <c r="F589">
        <v>193.55999999999901</v>
      </c>
      <c r="G589">
        <v>0.42999999999999899</v>
      </c>
      <c r="H589" s="13">
        <f t="shared" si="7"/>
        <v>281.05999999999892</v>
      </c>
      <c r="I589" s="13">
        <v>3064</v>
      </c>
      <c r="J589" s="60">
        <f t="shared" si="8"/>
        <v>0.26340311804008909</v>
      </c>
    </row>
    <row r="590" spans="1:10">
      <c r="A590" s="156">
        <v>43779</v>
      </c>
      <c r="B590" s="13">
        <v>2208</v>
      </c>
      <c r="C590" s="13">
        <v>599.33000000000004</v>
      </c>
      <c r="D590">
        <v>37.6099999999998</v>
      </c>
      <c r="E590">
        <v>50.24</v>
      </c>
      <c r="F590">
        <v>193.67999999999901</v>
      </c>
      <c r="G590">
        <v>0</v>
      </c>
      <c r="H590" s="13">
        <f t="shared" si="7"/>
        <v>281.52999999999884</v>
      </c>
      <c r="I590" s="13">
        <v>2978</v>
      </c>
      <c r="J590" s="60">
        <f t="shared" si="8"/>
        <v>0.27143568840579713</v>
      </c>
    </row>
    <row r="591" spans="1:10">
      <c r="A591" s="156">
        <v>43780</v>
      </c>
      <c r="B591" s="13">
        <v>2369</v>
      </c>
      <c r="C591" s="13">
        <v>618.17999999999995</v>
      </c>
      <c r="D591">
        <v>55.909999999999897</v>
      </c>
      <c r="E591">
        <v>46.32</v>
      </c>
      <c r="F591">
        <v>193.66999999999899</v>
      </c>
      <c r="G591">
        <v>0</v>
      </c>
      <c r="H591" s="13">
        <f t="shared" si="7"/>
        <v>295.8999999999989</v>
      </c>
      <c r="I591" s="13">
        <v>3135</v>
      </c>
      <c r="J591" s="60">
        <f t="shared" si="8"/>
        <v>0.26094554664415365</v>
      </c>
    </row>
    <row r="592" spans="1:10">
      <c r="A592" s="156">
        <v>43781</v>
      </c>
      <c r="B592" s="13">
        <v>2418</v>
      </c>
      <c r="C592" s="13">
        <v>622.54999999999995</v>
      </c>
      <c r="D592">
        <v>71.400000000000006</v>
      </c>
      <c r="E592">
        <v>51.3599999999999</v>
      </c>
      <c r="F592">
        <v>174.979999999999</v>
      </c>
      <c r="G592">
        <v>20.5</v>
      </c>
      <c r="H592" s="13">
        <f t="shared" si="7"/>
        <v>318.23999999999887</v>
      </c>
      <c r="I592" s="13">
        <v>3196</v>
      </c>
      <c r="J592" s="60">
        <f t="shared" si="8"/>
        <v>0.25746484698097599</v>
      </c>
    </row>
    <row r="593" spans="1:10">
      <c r="A593" s="156">
        <v>43782</v>
      </c>
      <c r="B593" s="13">
        <v>2455</v>
      </c>
      <c r="C593" s="13">
        <v>619.29999999999995</v>
      </c>
      <c r="D593">
        <v>63</v>
      </c>
      <c r="E593">
        <v>51.3599999999999</v>
      </c>
      <c r="F593">
        <v>170.52</v>
      </c>
      <c r="G593">
        <v>28.989999999999899</v>
      </c>
      <c r="H593" s="13">
        <f t="shared" si="7"/>
        <v>313.86999999999978</v>
      </c>
      <c r="I593" s="13">
        <v>3213</v>
      </c>
      <c r="J593" s="60">
        <f t="shared" si="8"/>
        <v>0.25226069246435845</v>
      </c>
    </row>
    <row r="594" spans="1:10">
      <c r="A594" s="156">
        <v>43783</v>
      </c>
      <c r="B594" s="13">
        <v>2454</v>
      </c>
      <c r="C594" s="13">
        <v>644.16999999999996</v>
      </c>
      <c r="D594">
        <v>50.120000000000005</v>
      </c>
      <c r="E594">
        <v>51.3599999999999</v>
      </c>
      <c r="F594">
        <v>159.35999999999899</v>
      </c>
      <c r="G594">
        <v>28.579999999999899</v>
      </c>
      <c r="H594" s="13">
        <f t="shared" si="7"/>
        <v>289.41999999999882</v>
      </c>
      <c r="I594" s="13">
        <v>3198</v>
      </c>
      <c r="J594" s="60">
        <f t="shared" si="8"/>
        <v>0.26249796251018742</v>
      </c>
    </row>
    <row r="595" spans="1:10">
      <c r="A595" s="156">
        <v>43784</v>
      </c>
      <c r="B595" s="13">
        <v>2471</v>
      </c>
      <c r="C595" s="13">
        <v>680.31</v>
      </c>
      <c r="D595">
        <v>29.629999999999889</v>
      </c>
      <c r="E595">
        <v>51.3599999999999</v>
      </c>
      <c r="F595">
        <v>159.35999999999899</v>
      </c>
      <c r="G595">
        <v>22.809999999999899</v>
      </c>
      <c r="H595" s="13">
        <f t="shared" si="7"/>
        <v>263.15999999999866</v>
      </c>
      <c r="I595" s="13">
        <v>3193</v>
      </c>
      <c r="J595" s="60">
        <f t="shared" si="8"/>
        <v>0.27531768514771343</v>
      </c>
    </row>
    <row r="596" spans="1:10">
      <c r="A596" s="156">
        <v>43785</v>
      </c>
      <c r="B596" s="13">
        <v>2464</v>
      </c>
      <c r="C596" s="13">
        <v>674.08</v>
      </c>
      <c r="D596">
        <v>38.129999999999995</v>
      </c>
      <c r="E596">
        <v>51.3599999999999</v>
      </c>
      <c r="F596">
        <v>162.789999999999</v>
      </c>
      <c r="G596">
        <v>4.79</v>
      </c>
      <c r="H596" s="13">
        <f t="shared" si="7"/>
        <v>257.06999999999891</v>
      </c>
      <c r="I596" s="13">
        <v>3187</v>
      </c>
      <c r="J596" s="60">
        <f t="shared" si="8"/>
        <v>0.27357142857142858</v>
      </c>
    </row>
    <row r="597" spans="1:10">
      <c r="A597" s="156">
        <v>43786</v>
      </c>
      <c r="B597" s="13">
        <v>2414</v>
      </c>
      <c r="C597" s="13">
        <v>651.52</v>
      </c>
      <c r="D597">
        <v>43.559999999999889</v>
      </c>
      <c r="E597">
        <v>51.3599999999999</v>
      </c>
      <c r="F597">
        <v>165.84</v>
      </c>
      <c r="G597">
        <v>0.20999999999999899</v>
      </c>
      <c r="H597" s="13">
        <f t="shared" si="7"/>
        <v>260.9699999999998</v>
      </c>
      <c r="I597" s="13">
        <v>3082</v>
      </c>
      <c r="J597" s="60">
        <f t="shared" si="8"/>
        <v>0.26989229494614747</v>
      </c>
    </row>
    <row r="598" spans="1:10">
      <c r="A598" s="156">
        <v>43787</v>
      </c>
      <c r="B598" s="13">
        <v>2654</v>
      </c>
      <c r="C598" s="13">
        <v>679.38</v>
      </c>
      <c r="D598">
        <v>46.309999999999988</v>
      </c>
      <c r="E598">
        <v>51.3599999999999</v>
      </c>
      <c r="F598">
        <v>165.84</v>
      </c>
      <c r="G598">
        <v>0</v>
      </c>
      <c r="H598" s="13">
        <f t="shared" si="7"/>
        <v>263.50999999999988</v>
      </c>
      <c r="I598" s="13">
        <v>3220</v>
      </c>
      <c r="J598" s="60">
        <f t="shared" si="8"/>
        <v>0.25598342125094198</v>
      </c>
    </row>
    <row r="599" spans="1:10">
      <c r="A599" s="156">
        <v>43788</v>
      </c>
      <c r="B599" s="13">
        <v>2544</v>
      </c>
      <c r="C599" s="13">
        <v>703.46</v>
      </c>
      <c r="D599">
        <v>33.749999999999901</v>
      </c>
      <c r="E599">
        <v>56.14</v>
      </c>
      <c r="F599">
        <v>165.84</v>
      </c>
      <c r="G599">
        <v>0</v>
      </c>
      <c r="H599" s="13">
        <f t="shared" si="7"/>
        <v>255.7299999999999</v>
      </c>
      <c r="I599" s="13">
        <v>3265</v>
      </c>
      <c r="J599" s="60">
        <f t="shared" si="8"/>
        <v>0.27651729559748428</v>
      </c>
    </row>
    <row r="600" spans="1:10">
      <c r="A600" s="156">
        <v>43789</v>
      </c>
      <c r="B600" s="13">
        <v>2566</v>
      </c>
      <c r="C600" s="13">
        <v>696.88</v>
      </c>
      <c r="D600">
        <v>34.449999999999903</v>
      </c>
      <c r="E600">
        <v>67.769999999999897</v>
      </c>
      <c r="F600">
        <v>165.84</v>
      </c>
      <c r="G600">
        <v>0</v>
      </c>
      <c r="H600" s="13">
        <f t="shared" si="7"/>
        <v>268.05999999999983</v>
      </c>
      <c r="I600" s="13">
        <v>3282</v>
      </c>
      <c r="J600" s="60">
        <f t="shared" si="8"/>
        <v>0.27158222915042868</v>
      </c>
    </row>
    <row r="601" spans="1:10">
      <c r="A601" s="156">
        <v>43790</v>
      </c>
      <c r="B601" s="13">
        <v>2509</v>
      </c>
      <c r="C601" s="13">
        <v>685.79</v>
      </c>
      <c r="D601">
        <v>31.369999999999997</v>
      </c>
      <c r="E601">
        <v>59.49</v>
      </c>
      <c r="F601">
        <v>165.84</v>
      </c>
      <c r="G601">
        <v>0</v>
      </c>
      <c r="H601" s="13">
        <f t="shared" si="7"/>
        <v>256.7</v>
      </c>
      <c r="I601" s="13">
        <v>3290</v>
      </c>
      <c r="J601" s="60">
        <f t="shared" si="8"/>
        <v>0.27333200478278197</v>
      </c>
    </row>
    <row r="602" spans="1:10">
      <c r="A602" s="156">
        <v>43791</v>
      </c>
      <c r="B602" s="13">
        <v>2681</v>
      </c>
      <c r="C602" s="13">
        <v>686.34</v>
      </c>
      <c r="D602">
        <v>33.770000000000003</v>
      </c>
      <c r="E602">
        <v>72</v>
      </c>
      <c r="F602">
        <v>150.88</v>
      </c>
      <c r="G602">
        <v>0</v>
      </c>
      <c r="H602" s="13">
        <f t="shared" si="7"/>
        <v>256.64999999999998</v>
      </c>
      <c r="I602" s="13">
        <v>3292</v>
      </c>
      <c r="J602" s="60">
        <f t="shared" si="8"/>
        <v>0.25600149198060429</v>
      </c>
    </row>
    <row r="603" spans="1:10">
      <c r="A603" s="156">
        <v>43792</v>
      </c>
      <c r="B603" s="13">
        <v>2538</v>
      </c>
      <c r="C603" s="13">
        <v>673.77</v>
      </c>
      <c r="D603">
        <v>27.009999999999891</v>
      </c>
      <c r="E603">
        <v>72</v>
      </c>
      <c r="F603">
        <v>165.84</v>
      </c>
      <c r="G603">
        <v>0</v>
      </c>
      <c r="H603" s="13">
        <f t="shared" si="7"/>
        <v>264.84999999999991</v>
      </c>
      <c r="I603" s="13">
        <v>3256</v>
      </c>
      <c r="J603" s="60">
        <f t="shared" si="8"/>
        <v>0.2654728132387707</v>
      </c>
    </row>
    <row r="604" spans="1:10">
      <c r="A604" s="156">
        <v>43793</v>
      </c>
      <c r="B604" s="13">
        <v>2411</v>
      </c>
      <c r="C604" s="13">
        <v>666.46</v>
      </c>
      <c r="D604">
        <v>17.649999999999999</v>
      </c>
      <c r="E604">
        <v>71.879999999999896</v>
      </c>
      <c r="F604">
        <v>165.84</v>
      </c>
      <c r="G604">
        <v>0</v>
      </c>
      <c r="H604" s="13">
        <f t="shared" si="7"/>
        <v>255.36999999999992</v>
      </c>
      <c r="I604" s="13">
        <v>3138</v>
      </c>
      <c r="J604" s="60">
        <f t="shared" si="8"/>
        <v>0.27642472003318125</v>
      </c>
    </row>
    <row r="605" spans="1:10">
      <c r="A605" s="156">
        <v>43794</v>
      </c>
      <c r="B605" s="13">
        <v>2492</v>
      </c>
      <c r="C605" s="13">
        <v>668.75</v>
      </c>
      <c r="D605">
        <v>26.3799999999999</v>
      </c>
      <c r="E605">
        <v>62.799999999999898</v>
      </c>
      <c r="F605">
        <v>165.84</v>
      </c>
      <c r="G605">
        <v>0</v>
      </c>
      <c r="H605" s="13">
        <f t="shared" si="7"/>
        <v>255.01999999999981</v>
      </c>
      <c r="I605" s="13">
        <v>3268</v>
      </c>
      <c r="J605" s="60">
        <f t="shared" si="8"/>
        <v>0.26835874799357945</v>
      </c>
    </row>
    <row r="606" spans="1:10">
      <c r="A606" s="156">
        <v>43795</v>
      </c>
      <c r="B606" s="13">
        <v>2509</v>
      </c>
      <c r="C606" s="13">
        <v>663.39300000000003</v>
      </c>
      <c r="D606">
        <v>32.79</v>
      </c>
      <c r="E606">
        <v>75.739999999999895</v>
      </c>
      <c r="F606">
        <v>149.68</v>
      </c>
      <c r="G606">
        <v>0</v>
      </c>
      <c r="H606" s="13">
        <f t="shared" si="7"/>
        <v>258.20999999999992</v>
      </c>
      <c r="I606" s="13">
        <v>3284</v>
      </c>
      <c r="J606" s="60">
        <f t="shared" si="8"/>
        <v>0.26440534077321642</v>
      </c>
    </row>
    <row r="607" spans="1:10">
      <c r="A607" s="156">
        <v>43796</v>
      </c>
      <c r="B607" s="13">
        <v>2517</v>
      </c>
      <c r="C607" s="13">
        <v>659.9</v>
      </c>
      <c r="D607">
        <v>37.779999999999802</v>
      </c>
      <c r="E607">
        <v>79.789999999999907</v>
      </c>
      <c r="F607">
        <v>146.63999999999899</v>
      </c>
      <c r="G607">
        <v>0</v>
      </c>
      <c r="H607" s="13">
        <f t="shared" si="7"/>
        <v>264.20999999999867</v>
      </c>
      <c r="I607" s="13">
        <v>3270</v>
      </c>
      <c r="J607" s="60">
        <f t="shared" si="8"/>
        <v>0.26217719507350018</v>
      </c>
    </row>
    <row r="608" spans="1:10">
      <c r="A608" s="156">
        <v>43797</v>
      </c>
      <c r="B608" s="13">
        <v>2418</v>
      </c>
      <c r="C608" s="13">
        <v>645.10400000000004</v>
      </c>
      <c r="D608">
        <v>20.349999999999891</v>
      </c>
      <c r="E608">
        <v>75.839999999999904</v>
      </c>
      <c r="F608">
        <v>146.63999999999899</v>
      </c>
      <c r="G608">
        <v>7.53</v>
      </c>
      <c r="H608" s="13">
        <f t="shared" si="7"/>
        <v>250.35999999999879</v>
      </c>
      <c r="I608" s="13">
        <v>3219</v>
      </c>
      <c r="J608" s="60">
        <f t="shared" si="8"/>
        <v>0.26679239040529362</v>
      </c>
    </row>
    <row r="609" spans="1:10">
      <c r="A609" s="156">
        <v>43798</v>
      </c>
      <c r="B609" s="13">
        <v>2420</v>
      </c>
      <c r="C609" s="13">
        <v>648.99</v>
      </c>
      <c r="D609">
        <v>21.639999999999901</v>
      </c>
      <c r="E609">
        <v>84.819999999999894</v>
      </c>
      <c r="F609">
        <v>146.63999999999899</v>
      </c>
      <c r="G609">
        <v>8.2699999999999907</v>
      </c>
      <c r="H609" s="13">
        <f t="shared" si="7"/>
        <v>261.36999999999875</v>
      </c>
      <c r="I609" s="13">
        <v>3246</v>
      </c>
      <c r="J609" s="60">
        <f t="shared" si="8"/>
        <v>0.26817768595041325</v>
      </c>
    </row>
    <row r="610" spans="1:10">
      <c r="A610" s="156">
        <v>43799</v>
      </c>
      <c r="B610" s="13">
        <v>2406</v>
      </c>
      <c r="C610" s="13">
        <v>649.62</v>
      </c>
      <c r="D610">
        <v>27.92999999999989</v>
      </c>
      <c r="E610">
        <v>87.84</v>
      </c>
      <c r="F610">
        <v>152.01999999999899</v>
      </c>
      <c r="G610">
        <v>8.5</v>
      </c>
      <c r="H610" s="13">
        <f t="shared" si="7"/>
        <v>276.28999999999888</v>
      </c>
      <c r="I610" s="13">
        <v>3227</v>
      </c>
      <c r="J610" s="60">
        <f t="shared" si="8"/>
        <v>0.27</v>
      </c>
    </row>
    <row r="611" spans="1:10">
      <c r="A611" s="156">
        <v>43800</v>
      </c>
      <c r="B611" s="13">
        <v>2312</v>
      </c>
      <c r="C611" s="13">
        <v>632.88</v>
      </c>
      <c r="D611">
        <v>31.279999999999898</v>
      </c>
      <c r="E611">
        <v>87.31</v>
      </c>
      <c r="F611">
        <v>171.12</v>
      </c>
      <c r="G611">
        <v>0</v>
      </c>
      <c r="H611" s="13">
        <f t="shared" si="7"/>
        <v>289.70999999999992</v>
      </c>
      <c r="I611" s="13">
        <v>3025</v>
      </c>
      <c r="J611" s="60">
        <f t="shared" si="8"/>
        <v>0.2737370242214533</v>
      </c>
    </row>
    <row r="612" spans="1:10">
      <c r="A612" s="156">
        <v>43801</v>
      </c>
      <c r="B612" s="13">
        <v>2375</v>
      </c>
      <c r="C612" s="13">
        <v>662.04</v>
      </c>
      <c r="D612">
        <v>31.13</v>
      </c>
      <c r="E612">
        <v>75.839999999999904</v>
      </c>
      <c r="F612">
        <v>171.599999999999</v>
      </c>
      <c r="G612">
        <v>0</v>
      </c>
      <c r="H612" s="13">
        <f t="shared" si="7"/>
        <v>278.56999999999891</v>
      </c>
      <c r="I612" s="13">
        <v>3127</v>
      </c>
      <c r="J612" s="60">
        <f t="shared" si="8"/>
        <v>0.27875368421052632</v>
      </c>
    </row>
    <row r="613" spans="1:10">
      <c r="A613" s="156">
        <v>43802</v>
      </c>
      <c r="B613" s="13">
        <v>2385</v>
      </c>
      <c r="C613" s="13">
        <v>668.47</v>
      </c>
      <c r="D613">
        <v>14.07</v>
      </c>
      <c r="E613">
        <v>74.619999999999905</v>
      </c>
      <c r="F613">
        <v>174.81</v>
      </c>
      <c r="G613">
        <v>0</v>
      </c>
      <c r="H613" s="13">
        <f t="shared" si="7"/>
        <v>263.49999999999989</v>
      </c>
      <c r="I613" s="13">
        <v>3167</v>
      </c>
      <c r="J613" s="60">
        <f t="shared" si="8"/>
        <v>0.28028092243186586</v>
      </c>
    </row>
    <row r="614" spans="1:10">
      <c r="A614" s="156">
        <v>43803</v>
      </c>
      <c r="B614" s="13">
        <v>2422</v>
      </c>
      <c r="C614" s="13">
        <v>659.35</v>
      </c>
      <c r="D614">
        <v>15.739999999999991</v>
      </c>
      <c r="E614">
        <v>80.059999999999903</v>
      </c>
      <c r="F614">
        <v>171.35999999999899</v>
      </c>
      <c r="G614">
        <v>0</v>
      </c>
      <c r="H614" s="13">
        <f t="shared" si="7"/>
        <v>267.15999999999889</v>
      </c>
      <c r="I614" s="13">
        <v>3212</v>
      </c>
      <c r="J614" s="60">
        <f t="shared" si="8"/>
        <v>0.272233691164327</v>
      </c>
    </row>
    <row r="615" spans="1:10">
      <c r="A615" s="156">
        <v>43804</v>
      </c>
      <c r="B615" s="13">
        <v>2444</v>
      </c>
      <c r="C615" s="13">
        <v>646.16</v>
      </c>
      <c r="D615">
        <v>32.719999999999885</v>
      </c>
      <c r="E615">
        <v>78.239999999999895</v>
      </c>
      <c r="F615">
        <v>171.35999999999899</v>
      </c>
      <c r="G615">
        <v>0</v>
      </c>
      <c r="H615" s="13">
        <f t="shared" si="7"/>
        <v>282.3199999999988</v>
      </c>
      <c r="I615" s="13">
        <v>3252</v>
      </c>
      <c r="J615" s="60">
        <f t="shared" si="8"/>
        <v>0.2643862520458265</v>
      </c>
    </row>
    <row r="616" spans="1:10">
      <c r="A616" s="156">
        <v>43805</v>
      </c>
      <c r="B616" s="13">
        <v>2450</v>
      </c>
      <c r="C616" s="13">
        <v>628.64</v>
      </c>
      <c r="D616">
        <v>59.499999999999901</v>
      </c>
      <c r="E616">
        <v>81.219999999999899</v>
      </c>
      <c r="F616">
        <v>171.35999999999899</v>
      </c>
      <c r="G616">
        <v>0</v>
      </c>
      <c r="H616" s="13">
        <f t="shared" si="7"/>
        <v>312.07999999999879</v>
      </c>
      <c r="I616" s="13">
        <v>3269</v>
      </c>
      <c r="J616" s="60">
        <f t="shared" si="8"/>
        <v>0.25658775510204079</v>
      </c>
    </row>
    <row r="617" spans="1:10">
      <c r="A617" s="156">
        <v>43806</v>
      </c>
      <c r="B617" s="13">
        <v>2427</v>
      </c>
      <c r="C617" s="13">
        <v>641.33000000000004</v>
      </c>
      <c r="D617">
        <v>48.459999999999994</v>
      </c>
      <c r="E617">
        <v>84.19</v>
      </c>
      <c r="F617">
        <v>177.09</v>
      </c>
      <c r="G617">
        <v>0</v>
      </c>
      <c r="H617" s="13">
        <f t="shared" si="7"/>
        <v>309.73999999999995</v>
      </c>
      <c r="I617" s="13">
        <v>3235</v>
      </c>
      <c r="J617" s="60">
        <f t="shared" si="8"/>
        <v>0.26424804285125669</v>
      </c>
    </row>
    <row r="618" spans="1:10">
      <c r="A618" s="156">
        <v>43807</v>
      </c>
      <c r="B618" s="13">
        <v>2365</v>
      </c>
      <c r="C618" s="13">
        <v>625.48</v>
      </c>
      <c r="D618">
        <v>49.409999999999989</v>
      </c>
      <c r="E618">
        <v>80.599999999999895</v>
      </c>
      <c r="F618">
        <v>183.36</v>
      </c>
      <c r="G618">
        <v>2.52999999999999</v>
      </c>
      <c r="H618" s="13">
        <f t="shared" si="7"/>
        <v>315.89999999999986</v>
      </c>
      <c r="I618" s="13">
        <v>3118</v>
      </c>
      <c r="J618" s="60">
        <f t="shared" si="8"/>
        <v>0.26447357293868923</v>
      </c>
    </row>
    <row r="619" spans="1:10">
      <c r="A619" s="156">
        <v>43808</v>
      </c>
      <c r="B619" s="13">
        <v>2455</v>
      </c>
      <c r="C619" s="13">
        <v>631.97</v>
      </c>
      <c r="D619">
        <v>69.209999999999994</v>
      </c>
      <c r="E619">
        <v>78.239999999999895</v>
      </c>
      <c r="F619">
        <v>178.56</v>
      </c>
      <c r="G619">
        <v>0.9</v>
      </c>
      <c r="H619" s="13">
        <f t="shared" si="7"/>
        <v>326.90999999999991</v>
      </c>
      <c r="I619" s="13">
        <v>3253</v>
      </c>
      <c r="J619" s="60">
        <f t="shared" si="8"/>
        <v>0.25742158859470471</v>
      </c>
    </row>
    <row r="620" spans="1:10">
      <c r="A620" s="156">
        <v>43809</v>
      </c>
      <c r="B620" s="13">
        <v>2605</v>
      </c>
      <c r="C620" s="13">
        <v>657.18</v>
      </c>
      <c r="D620">
        <v>74.329999999999899</v>
      </c>
      <c r="E620">
        <v>78.239999999999895</v>
      </c>
      <c r="F620">
        <v>150.48999999999899</v>
      </c>
      <c r="G620">
        <v>6.46999999999999</v>
      </c>
      <c r="H620" s="13">
        <f t="shared" si="7"/>
        <v>309.52999999999878</v>
      </c>
      <c r="I620" s="13">
        <v>3335</v>
      </c>
      <c r="J620" s="60">
        <f t="shared" si="8"/>
        <v>0.25227639155470249</v>
      </c>
    </row>
    <row r="621" spans="1:10">
      <c r="A621" s="156">
        <v>43810</v>
      </c>
      <c r="B621" s="13">
        <v>2678</v>
      </c>
      <c r="C621" s="13">
        <v>678.29</v>
      </c>
      <c r="D621">
        <v>79.579999999999899</v>
      </c>
      <c r="E621">
        <v>81.439999999999898</v>
      </c>
      <c r="F621">
        <v>123.38</v>
      </c>
      <c r="G621">
        <v>5.73</v>
      </c>
      <c r="H621" s="13">
        <f t="shared" si="7"/>
        <v>290.12999999999977</v>
      </c>
      <c r="I621" s="13">
        <v>3360</v>
      </c>
      <c r="J621" s="60">
        <f t="shared" si="8"/>
        <v>0.2532823002240478</v>
      </c>
    </row>
    <row r="622" spans="1:10">
      <c r="A622" s="156">
        <v>43811</v>
      </c>
      <c r="B622" s="13">
        <v>2635</v>
      </c>
      <c r="C622" s="13">
        <v>681.44</v>
      </c>
      <c r="D622">
        <v>62.199999999999889</v>
      </c>
      <c r="E622">
        <v>76.53</v>
      </c>
      <c r="F622">
        <v>106.11</v>
      </c>
      <c r="G622">
        <v>3.2999999999999901</v>
      </c>
      <c r="H622" s="13">
        <f t="shared" si="7"/>
        <v>248.13999999999987</v>
      </c>
      <c r="I622" s="13">
        <v>3291</v>
      </c>
      <c r="J622" s="60">
        <f t="shared" si="8"/>
        <v>0.25861100569259965</v>
      </c>
    </row>
    <row r="623" spans="1:10">
      <c r="A623" s="156">
        <v>43812</v>
      </c>
      <c r="B623" s="13">
        <v>2428</v>
      </c>
      <c r="C623" s="13">
        <v>638.41</v>
      </c>
      <c r="D623">
        <v>54.469999999999899</v>
      </c>
      <c r="E623">
        <v>73.2</v>
      </c>
      <c r="F623">
        <v>107.239999999999</v>
      </c>
      <c r="G623">
        <v>0</v>
      </c>
      <c r="H623" s="13">
        <f t="shared" si="7"/>
        <v>234.90999999999889</v>
      </c>
      <c r="I623" s="13">
        <v>3132</v>
      </c>
      <c r="J623" s="60">
        <f t="shared" si="8"/>
        <v>0.26293657331136738</v>
      </c>
    </row>
    <row r="624" spans="1:10">
      <c r="A624" s="156">
        <v>43813</v>
      </c>
      <c r="B624" s="13">
        <v>2466</v>
      </c>
      <c r="C624" s="13">
        <v>672.76</v>
      </c>
      <c r="D624">
        <v>52.409999999999897</v>
      </c>
      <c r="E624">
        <v>73.2</v>
      </c>
      <c r="F624">
        <v>108.48</v>
      </c>
      <c r="G624">
        <v>0</v>
      </c>
      <c r="H624" s="13">
        <f t="shared" si="7"/>
        <v>234.08999999999992</v>
      </c>
      <c r="I624" s="13">
        <v>3189</v>
      </c>
      <c r="J624" s="60">
        <f t="shared" si="8"/>
        <v>0.27281427412814274</v>
      </c>
    </row>
    <row r="625" spans="1:10">
      <c r="A625" s="156">
        <v>43814</v>
      </c>
      <c r="B625" s="13">
        <v>2328</v>
      </c>
      <c r="C625" s="13">
        <v>613.25</v>
      </c>
      <c r="D625">
        <v>59.389999999999901</v>
      </c>
      <c r="E625">
        <v>75.629999999999896</v>
      </c>
      <c r="F625">
        <v>108.48</v>
      </c>
      <c r="G625">
        <v>0</v>
      </c>
      <c r="H625" s="13">
        <f t="shared" si="7"/>
        <v>243.4999999999998</v>
      </c>
      <c r="I625" s="13">
        <v>3075</v>
      </c>
      <c r="J625" s="60">
        <f t="shared" si="8"/>
        <v>0.26342353951890035</v>
      </c>
    </row>
    <row r="626" spans="1:10">
      <c r="A626" s="156">
        <v>43815</v>
      </c>
      <c r="B626" s="13">
        <v>2384</v>
      </c>
      <c r="C626" s="13">
        <v>629.03</v>
      </c>
      <c r="D626">
        <v>72.05</v>
      </c>
      <c r="E626">
        <v>78</v>
      </c>
      <c r="F626">
        <v>106.41</v>
      </c>
      <c r="G626">
        <v>0</v>
      </c>
      <c r="H626" s="13">
        <f t="shared" si="7"/>
        <v>256.45999999999998</v>
      </c>
      <c r="I626" s="13">
        <v>3200</v>
      </c>
      <c r="J626" s="60">
        <f t="shared" si="8"/>
        <v>0.26385486577181205</v>
      </c>
    </row>
    <row r="627" spans="1:10">
      <c r="A627" s="156">
        <v>43816</v>
      </c>
      <c r="B627" s="13">
        <v>2457</v>
      </c>
      <c r="C627" s="13">
        <v>657.88</v>
      </c>
      <c r="D627">
        <v>51.819999999999894</v>
      </c>
      <c r="E627">
        <v>76.415999999999897</v>
      </c>
      <c r="F627">
        <v>115.34399999999999</v>
      </c>
      <c r="G627">
        <v>0</v>
      </c>
      <c r="H627" s="13">
        <f t="shared" si="7"/>
        <v>243.57999999999976</v>
      </c>
      <c r="I627" s="13">
        <v>3273</v>
      </c>
      <c r="J627" s="60">
        <f t="shared" si="8"/>
        <v>0.26775742775742778</v>
      </c>
    </row>
    <row r="628" spans="1:10">
      <c r="A628" s="156">
        <v>43817</v>
      </c>
      <c r="B628" s="13">
        <v>2541</v>
      </c>
      <c r="C628" s="13">
        <v>693.09</v>
      </c>
      <c r="D628">
        <v>59.589999999999989</v>
      </c>
      <c r="E628">
        <v>64.23</v>
      </c>
      <c r="F628">
        <v>116.4</v>
      </c>
      <c r="G628">
        <v>0</v>
      </c>
      <c r="H628" s="13">
        <f t="shared" si="7"/>
        <v>240.21999999999997</v>
      </c>
      <c r="I628" s="13">
        <v>3315</v>
      </c>
      <c r="J628" s="60">
        <f t="shared" si="8"/>
        <v>0.27276269185360097</v>
      </c>
    </row>
    <row r="629" spans="1:10">
      <c r="A629" s="156">
        <v>43818</v>
      </c>
      <c r="B629" s="13">
        <v>2606</v>
      </c>
      <c r="C629" s="13">
        <v>709.12</v>
      </c>
      <c r="D629">
        <v>50.0399999999999</v>
      </c>
      <c r="E629">
        <v>55.54</v>
      </c>
      <c r="F629">
        <v>116.4</v>
      </c>
      <c r="G629">
        <v>0</v>
      </c>
      <c r="H629" s="13">
        <f t="shared" si="7"/>
        <v>221.9799999999999</v>
      </c>
      <c r="I629" s="13">
        <v>3357</v>
      </c>
      <c r="J629" s="60">
        <f t="shared" si="8"/>
        <v>0.27211051419800458</v>
      </c>
    </row>
    <row r="630" spans="1:10">
      <c r="A630" s="156">
        <v>43819</v>
      </c>
      <c r="B630" s="13">
        <v>2700</v>
      </c>
      <c r="C630" s="13">
        <v>718.4</v>
      </c>
      <c r="D630">
        <v>65.02</v>
      </c>
      <c r="E630">
        <v>53.39</v>
      </c>
      <c r="F630">
        <v>115.34</v>
      </c>
      <c r="G630">
        <v>0</v>
      </c>
      <c r="H630" s="13">
        <f t="shared" si="7"/>
        <v>233.75</v>
      </c>
      <c r="I630" s="13">
        <v>3404</v>
      </c>
      <c r="J630" s="60">
        <f t="shared" si="8"/>
        <v>0.26607407407407407</v>
      </c>
    </row>
    <row r="631" spans="1:10">
      <c r="A631" s="156">
        <v>43820</v>
      </c>
      <c r="B631" s="13">
        <v>2641</v>
      </c>
      <c r="C631" s="13">
        <v>702.82</v>
      </c>
      <c r="D631">
        <v>58.1799999999999</v>
      </c>
      <c r="E631">
        <v>46.51</v>
      </c>
      <c r="F631">
        <v>115.34</v>
      </c>
      <c r="G631">
        <v>0</v>
      </c>
      <c r="H631" s="13">
        <f t="shared" si="7"/>
        <v>220.02999999999989</v>
      </c>
      <c r="I631" s="13">
        <v>3381</v>
      </c>
      <c r="J631" s="60">
        <f t="shared" si="8"/>
        <v>0.26611889435819769</v>
      </c>
    </row>
    <row r="632" spans="1:10">
      <c r="A632" s="156">
        <v>43821</v>
      </c>
      <c r="B632" s="13">
        <v>2507</v>
      </c>
      <c r="C632" s="13">
        <v>679.87</v>
      </c>
      <c r="D632">
        <v>49.25</v>
      </c>
      <c r="E632">
        <v>44.879999999999903</v>
      </c>
      <c r="F632">
        <v>115.34</v>
      </c>
      <c r="G632">
        <v>0</v>
      </c>
      <c r="H632" s="13">
        <f t="shared" si="7"/>
        <v>209.46999999999991</v>
      </c>
      <c r="I632" s="13">
        <v>3294</v>
      </c>
      <c r="J632" s="60">
        <f t="shared" si="8"/>
        <v>0.27118867171918626</v>
      </c>
    </row>
    <row r="633" spans="1:10">
      <c r="A633" s="156">
        <v>43822</v>
      </c>
      <c r="B633" s="13">
        <v>2625</v>
      </c>
      <c r="C633" s="13">
        <v>694.97</v>
      </c>
      <c r="D633">
        <v>45.149999999999899</v>
      </c>
      <c r="E633">
        <v>47.07</v>
      </c>
      <c r="F633">
        <v>115.34</v>
      </c>
      <c r="G633">
        <v>0</v>
      </c>
      <c r="H633" s="13">
        <f t="shared" si="7"/>
        <v>207.55999999999989</v>
      </c>
      <c r="I633" s="13">
        <v>3420</v>
      </c>
      <c r="J633" s="60">
        <f t="shared" si="8"/>
        <v>0.2647504761904762</v>
      </c>
    </row>
    <row r="634" spans="1:10">
      <c r="A634" s="156">
        <v>43823</v>
      </c>
      <c r="B634" s="13">
        <v>2703</v>
      </c>
      <c r="C634" s="13">
        <v>736.08</v>
      </c>
      <c r="D634">
        <v>1.61</v>
      </c>
      <c r="E634">
        <v>49.6799999999999</v>
      </c>
      <c r="F634">
        <v>112.87</v>
      </c>
      <c r="G634">
        <v>0</v>
      </c>
      <c r="H634" s="13">
        <f t="shared" si="7"/>
        <v>164.15999999999991</v>
      </c>
      <c r="I634" s="13">
        <v>3456</v>
      </c>
      <c r="J634" s="60">
        <f t="shared" si="8"/>
        <v>0.27231964483906773</v>
      </c>
    </row>
    <row r="635" spans="1:10">
      <c r="A635" s="156">
        <v>43824</v>
      </c>
      <c r="B635" s="13">
        <v>2691</v>
      </c>
      <c r="C635" s="13">
        <v>736.08</v>
      </c>
      <c r="D635">
        <v>1.61</v>
      </c>
      <c r="E635">
        <v>49.6799999999999</v>
      </c>
      <c r="F635">
        <v>112.87</v>
      </c>
      <c r="G635">
        <v>0</v>
      </c>
      <c r="H635" s="13">
        <f t="shared" si="7"/>
        <v>164.15999999999991</v>
      </c>
      <c r="I635" s="13">
        <v>3416</v>
      </c>
      <c r="J635" s="60">
        <f t="shared" si="8"/>
        <v>0.2735340022296544</v>
      </c>
    </row>
    <row r="636" spans="1:10">
      <c r="A636" s="156">
        <v>43825</v>
      </c>
      <c r="B636" s="13">
        <v>2778</v>
      </c>
      <c r="C636" s="13">
        <v>765.37599999999998</v>
      </c>
      <c r="D636">
        <v>4.08</v>
      </c>
      <c r="E636">
        <v>49.6799999999999</v>
      </c>
      <c r="F636">
        <v>76.299999999999898</v>
      </c>
      <c r="G636">
        <v>0</v>
      </c>
      <c r="H636" s="13">
        <f t="shared" si="7"/>
        <v>130.0599999999998</v>
      </c>
      <c r="I636" s="13">
        <v>3439</v>
      </c>
      <c r="J636" s="60">
        <f t="shared" si="8"/>
        <v>0.27551331893448522</v>
      </c>
    </row>
    <row r="637" spans="1:10">
      <c r="A637" s="156">
        <v>43826</v>
      </c>
      <c r="B637" s="13">
        <v>2741</v>
      </c>
      <c r="C637" s="13">
        <v>763.23</v>
      </c>
      <c r="D637">
        <v>15.87</v>
      </c>
      <c r="E637">
        <v>49.6799999999999</v>
      </c>
      <c r="F637">
        <v>100.65</v>
      </c>
      <c r="G637">
        <v>0</v>
      </c>
      <c r="H637" s="13">
        <f t="shared" si="7"/>
        <v>166.1999999999999</v>
      </c>
      <c r="I637" s="13">
        <v>3468</v>
      </c>
      <c r="J637" s="60">
        <f t="shared" si="8"/>
        <v>0.27844947099598688</v>
      </c>
    </row>
    <row r="638" spans="1:10">
      <c r="A638" s="156">
        <v>43827</v>
      </c>
      <c r="B638" s="13">
        <v>2696</v>
      </c>
      <c r="C638" s="13">
        <v>730.88</v>
      </c>
      <c r="D638">
        <v>28.279999999999902</v>
      </c>
      <c r="E638">
        <v>49.6799999999999</v>
      </c>
      <c r="F638">
        <v>110.3</v>
      </c>
      <c r="G638">
        <v>0</v>
      </c>
      <c r="H638" s="13">
        <f t="shared" si="7"/>
        <v>188.25999999999982</v>
      </c>
      <c r="I638" s="13">
        <v>3439</v>
      </c>
      <c r="J638" s="60">
        <f t="shared" si="8"/>
        <v>0.27109792284866469</v>
      </c>
    </row>
    <row r="639" spans="1:10">
      <c r="A639" s="156">
        <v>43828</v>
      </c>
      <c r="B639" s="13">
        <v>2626</v>
      </c>
      <c r="C639" s="13">
        <v>712.43</v>
      </c>
      <c r="D639">
        <v>35.730000000000004</v>
      </c>
      <c r="E639">
        <v>48.78</v>
      </c>
      <c r="F639">
        <v>110.3</v>
      </c>
      <c r="G639">
        <v>0</v>
      </c>
      <c r="H639" s="13">
        <f t="shared" si="7"/>
        <v>194.81</v>
      </c>
      <c r="I639" s="13">
        <v>3346</v>
      </c>
      <c r="J639" s="60">
        <f t="shared" si="8"/>
        <v>0.27129855293221627</v>
      </c>
    </row>
    <row r="640" spans="1:10">
      <c r="A640" s="156">
        <v>43829</v>
      </c>
      <c r="B640" s="13">
        <v>2739</v>
      </c>
      <c r="C640" s="13">
        <v>719.64</v>
      </c>
      <c r="D640">
        <v>41.22999999999999</v>
      </c>
      <c r="E640">
        <v>44.64</v>
      </c>
      <c r="F640">
        <v>102.91</v>
      </c>
      <c r="G640">
        <v>0</v>
      </c>
      <c r="H640" s="13">
        <f t="shared" si="7"/>
        <v>188.78</v>
      </c>
      <c r="I640" s="13">
        <v>3449</v>
      </c>
      <c r="J640" s="60">
        <f t="shared" si="8"/>
        <v>0.26273822562979188</v>
      </c>
    </row>
    <row r="641" spans="1:10">
      <c r="A641" s="156">
        <v>43830</v>
      </c>
      <c r="B641" s="13">
        <v>2759</v>
      </c>
      <c r="C641" s="13">
        <v>738.67</v>
      </c>
      <c r="D641">
        <v>46.869999999999891</v>
      </c>
      <c r="E641">
        <v>44.64</v>
      </c>
      <c r="F641">
        <v>103.579999999999</v>
      </c>
      <c r="G641">
        <v>0</v>
      </c>
      <c r="H641" s="13">
        <f t="shared" si="7"/>
        <v>195.08999999999889</v>
      </c>
      <c r="I641" s="13">
        <v>3480</v>
      </c>
      <c r="J641" s="60">
        <f t="shared" si="8"/>
        <v>0.26773106197897789</v>
      </c>
    </row>
    <row r="642" spans="1:10">
      <c r="A642" s="156">
        <v>43831</v>
      </c>
      <c r="B642" s="13">
        <v>2649</v>
      </c>
      <c r="C642" s="13">
        <v>710.31</v>
      </c>
      <c r="D642">
        <v>33.439999999999891</v>
      </c>
      <c r="E642">
        <v>33.119999999999997</v>
      </c>
      <c r="F642">
        <v>103.579999999999</v>
      </c>
      <c r="G642">
        <v>0</v>
      </c>
      <c r="H642" s="13">
        <f t="shared" si="7"/>
        <v>170.13999999999888</v>
      </c>
      <c r="I642" s="13">
        <v>3380</v>
      </c>
      <c r="J642" s="60">
        <f t="shared" si="8"/>
        <v>0.26814269535673835</v>
      </c>
    </row>
    <row r="643" spans="1:10">
      <c r="A643" s="156">
        <v>43832</v>
      </c>
      <c r="B643" s="13">
        <v>2682</v>
      </c>
      <c r="C643" s="13">
        <v>722.43</v>
      </c>
      <c r="D643">
        <v>15.559999999999999</v>
      </c>
      <c r="E643">
        <v>32.64</v>
      </c>
      <c r="F643">
        <v>114.46</v>
      </c>
      <c r="G643">
        <v>0</v>
      </c>
      <c r="H643" s="13">
        <f t="shared" si="7"/>
        <v>162.66</v>
      </c>
      <c r="I643" s="13">
        <v>3383</v>
      </c>
      <c r="J643" s="60">
        <f t="shared" si="8"/>
        <v>0.26936241610738254</v>
      </c>
    </row>
    <row r="644" spans="1:10">
      <c r="A644" s="156">
        <v>43833</v>
      </c>
      <c r="B644" s="13">
        <v>2713</v>
      </c>
      <c r="C644" s="13">
        <v>735.2</v>
      </c>
      <c r="D644">
        <v>23.0199999999999</v>
      </c>
      <c r="E644">
        <v>32.64</v>
      </c>
      <c r="F644">
        <v>115.579999999999</v>
      </c>
      <c r="G644">
        <v>0</v>
      </c>
      <c r="H644" s="13">
        <f t="shared" si="7"/>
        <v>171.2399999999989</v>
      </c>
      <c r="I644" s="13">
        <v>3390</v>
      </c>
      <c r="J644" s="60">
        <f t="shared" si="8"/>
        <v>0.27099152230003687</v>
      </c>
    </row>
    <row r="645" spans="1:10">
      <c r="A645" s="156">
        <v>43834</v>
      </c>
      <c r="B645" s="13">
        <v>2761</v>
      </c>
      <c r="C645" s="13">
        <v>735.2</v>
      </c>
      <c r="D645">
        <v>23.0199999999999</v>
      </c>
      <c r="E645">
        <v>32.64</v>
      </c>
      <c r="F645">
        <v>115.579999999999</v>
      </c>
      <c r="G645">
        <v>0</v>
      </c>
      <c r="H645" s="13">
        <f t="shared" si="7"/>
        <v>171.2399999999989</v>
      </c>
      <c r="I645" s="13">
        <v>3388</v>
      </c>
      <c r="J645" s="60">
        <f t="shared" si="8"/>
        <v>0.26628033321260414</v>
      </c>
    </row>
    <row r="646" spans="1:10">
      <c r="A646" s="156">
        <v>43835</v>
      </c>
      <c r="B646" s="13">
        <v>2615</v>
      </c>
      <c r="C646" s="13">
        <v>714.35</v>
      </c>
      <c r="D646">
        <v>26.919999999999899</v>
      </c>
      <c r="E646">
        <v>32.64</v>
      </c>
      <c r="F646">
        <v>132.63999999999899</v>
      </c>
      <c r="G646">
        <v>0</v>
      </c>
      <c r="H646" s="13">
        <f t="shared" si="7"/>
        <v>192.19999999999891</v>
      </c>
      <c r="I646" s="13">
        <v>3271</v>
      </c>
      <c r="J646" s="60">
        <f t="shared" si="8"/>
        <v>0.27317399617590821</v>
      </c>
    </row>
    <row r="647" spans="1:10">
      <c r="A647" s="156">
        <v>43836</v>
      </c>
      <c r="B647" s="13">
        <v>2671</v>
      </c>
      <c r="C647" s="13">
        <v>712.53</v>
      </c>
      <c r="D647">
        <v>38.899999999999899</v>
      </c>
      <c r="E647">
        <v>21.009999999999899</v>
      </c>
      <c r="F647">
        <v>134.78</v>
      </c>
      <c r="G647">
        <v>0</v>
      </c>
      <c r="H647" s="13">
        <f t="shared" si="7"/>
        <v>194.6899999999998</v>
      </c>
      <c r="I647" s="13">
        <v>3397</v>
      </c>
      <c r="J647" s="60">
        <f t="shared" si="8"/>
        <v>0.26676525645825533</v>
      </c>
    </row>
    <row r="648" spans="1:10">
      <c r="A648" s="156">
        <v>43837</v>
      </c>
      <c r="B648" s="13">
        <v>2739</v>
      </c>
      <c r="C648" s="13">
        <v>738.33</v>
      </c>
      <c r="D648">
        <v>35.569999999999887</v>
      </c>
      <c r="E648">
        <v>20.64</v>
      </c>
      <c r="F648">
        <v>134.78</v>
      </c>
      <c r="G648">
        <v>0</v>
      </c>
      <c r="H648" s="13">
        <f t="shared" si="7"/>
        <v>190.9899999999999</v>
      </c>
      <c r="I648" s="13">
        <v>3441</v>
      </c>
      <c r="J648" s="60">
        <f t="shared" si="8"/>
        <v>0.2695618838992333</v>
      </c>
    </row>
    <row r="649" spans="1:10">
      <c r="A649" s="156">
        <v>43838</v>
      </c>
      <c r="B649" s="13">
        <v>2728</v>
      </c>
      <c r="C649" s="13">
        <v>730.34</v>
      </c>
      <c r="D649">
        <v>27.679999999999801</v>
      </c>
      <c r="E649">
        <v>20.64</v>
      </c>
      <c r="F649">
        <v>134.78</v>
      </c>
      <c r="G649">
        <v>0</v>
      </c>
      <c r="H649" s="13">
        <f t="shared" si="7"/>
        <v>183.09999999999982</v>
      </c>
      <c r="I649" s="13">
        <v>3391</v>
      </c>
      <c r="J649" s="60">
        <f t="shared" si="8"/>
        <v>0.26771994134897364</v>
      </c>
    </row>
    <row r="650" spans="1:10">
      <c r="A650" s="156">
        <v>43839</v>
      </c>
      <c r="B650" s="13">
        <v>2676</v>
      </c>
      <c r="C650" s="13">
        <v>720.53</v>
      </c>
      <c r="D650">
        <v>24.82</v>
      </c>
      <c r="E650">
        <v>23.439999999999898</v>
      </c>
      <c r="F650">
        <v>112.44999999999899</v>
      </c>
      <c r="G650">
        <v>0</v>
      </c>
      <c r="H650" s="13">
        <f t="shared" si="7"/>
        <v>160.7099999999989</v>
      </c>
      <c r="I650" s="13">
        <v>3403</v>
      </c>
      <c r="J650" s="60">
        <f t="shared" si="8"/>
        <v>0.26925635276532134</v>
      </c>
    </row>
    <row r="651" spans="1:10">
      <c r="A651" s="156">
        <v>43840</v>
      </c>
      <c r="B651" s="13">
        <v>2656</v>
      </c>
      <c r="C651" s="13">
        <v>708.29</v>
      </c>
      <c r="D651">
        <v>34.689999999999991</v>
      </c>
      <c r="E651">
        <v>20.64</v>
      </c>
      <c r="F651">
        <v>101.41999999999901</v>
      </c>
      <c r="G651">
        <v>0</v>
      </c>
      <c r="H651" s="13">
        <f t="shared" si="7"/>
        <v>156.74999999999901</v>
      </c>
      <c r="I651" s="13">
        <v>3455</v>
      </c>
      <c r="J651" s="60">
        <f t="shared" si="8"/>
        <v>0.2666754518072289</v>
      </c>
    </row>
    <row r="652" spans="1:10">
      <c r="A652" s="156">
        <v>43841</v>
      </c>
      <c r="B652" s="13">
        <v>2695</v>
      </c>
      <c r="C652" s="13">
        <v>723.82</v>
      </c>
      <c r="D652">
        <v>40.269999999999996</v>
      </c>
      <c r="E652">
        <v>20.64</v>
      </c>
      <c r="F652">
        <v>84.679999999999893</v>
      </c>
      <c r="G652">
        <v>0</v>
      </c>
      <c r="H652" s="13">
        <f t="shared" si="7"/>
        <v>145.58999999999989</v>
      </c>
      <c r="I652" s="13">
        <v>3457</v>
      </c>
      <c r="J652" s="60">
        <f t="shared" si="8"/>
        <v>0.26857884972170687</v>
      </c>
    </row>
    <row r="653" spans="1:10">
      <c r="A653" s="156">
        <v>43842</v>
      </c>
      <c r="B653" s="13">
        <v>2681</v>
      </c>
      <c r="C653" s="13">
        <v>729.8</v>
      </c>
      <c r="D653">
        <v>35.269999999999889</v>
      </c>
      <c r="E653">
        <v>20.64</v>
      </c>
      <c r="F653">
        <v>82.78</v>
      </c>
      <c r="G653">
        <v>0</v>
      </c>
      <c r="H653" s="13">
        <f t="shared" si="7"/>
        <v>138.68999999999988</v>
      </c>
      <c r="I653" s="13">
        <v>3364</v>
      </c>
      <c r="J653" s="60">
        <f t="shared" si="8"/>
        <v>0.27221186124580377</v>
      </c>
    </row>
    <row r="654" spans="1:10">
      <c r="A654" s="156">
        <v>43843</v>
      </c>
      <c r="B654" s="13">
        <v>2747</v>
      </c>
      <c r="C654" s="13">
        <v>766.35</v>
      </c>
      <c r="D654">
        <v>21.09</v>
      </c>
      <c r="E654">
        <v>20.64</v>
      </c>
      <c r="F654">
        <v>82.219999999999899</v>
      </c>
      <c r="G654">
        <v>0</v>
      </c>
      <c r="H654" s="13">
        <f t="shared" si="7"/>
        <v>123.9499999999999</v>
      </c>
      <c r="I654" s="13">
        <v>3421</v>
      </c>
      <c r="J654" s="60">
        <f t="shared" si="8"/>
        <v>0.27897706589006188</v>
      </c>
    </row>
    <row r="655" spans="1:10">
      <c r="A655" s="156">
        <v>43844</v>
      </c>
      <c r="B655" s="13">
        <v>2689</v>
      </c>
      <c r="C655" s="13">
        <v>748.69</v>
      </c>
      <c r="D655">
        <v>22.21</v>
      </c>
      <c r="E655">
        <v>20.64</v>
      </c>
      <c r="F655">
        <v>82.219999999999899</v>
      </c>
      <c r="G655">
        <v>0</v>
      </c>
      <c r="H655" s="13">
        <f t="shared" si="7"/>
        <v>125.06999999999991</v>
      </c>
      <c r="I655" s="13">
        <v>3376</v>
      </c>
      <c r="J655" s="60">
        <f t="shared" si="8"/>
        <v>0.27842692450725176</v>
      </c>
    </row>
    <row r="656" spans="1:10">
      <c r="A656" s="156">
        <v>43845</v>
      </c>
      <c r="B656" s="13">
        <v>2587</v>
      </c>
      <c r="C656" s="13">
        <v>692.55</v>
      </c>
      <c r="D656">
        <v>37.959999999999887</v>
      </c>
      <c r="E656">
        <v>20.64</v>
      </c>
      <c r="F656">
        <v>94.659999999999897</v>
      </c>
      <c r="G656">
        <v>0</v>
      </c>
      <c r="H656" s="13">
        <f t="shared" si="7"/>
        <v>153.25999999999979</v>
      </c>
      <c r="I656" s="13">
        <v>3301</v>
      </c>
      <c r="J656" s="60">
        <f t="shared" si="8"/>
        <v>0.26770390413606493</v>
      </c>
    </row>
    <row r="657" spans="1:10">
      <c r="A657" s="156">
        <v>43846</v>
      </c>
      <c r="B657" s="13">
        <v>2548</v>
      </c>
      <c r="C657" s="13">
        <v>671.32</v>
      </c>
      <c r="D657">
        <v>45.949999999999996</v>
      </c>
      <c r="E657">
        <v>31.32</v>
      </c>
      <c r="F657">
        <v>106.459999999999</v>
      </c>
      <c r="G657">
        <v>0</v>
      </c>
      <c r="H657" s="13">
        <f t="shared" si="7"/>
        <v>183.729999999999</v>
      </c>
      <c r="I657" s="13">
        <v>3261</v>
      </c>
      <c r="J657" s="60">
        <f t="shared" si="8"/>
        <v>0.26346938775510204</v>
      </c>
    </row>
    <row r="658" spans="1:10">
      <c r="A658" s="156">
        <v>43847</v>
      </c>
      <c r="B658" s="13">
        <v>2651</v>
      </c>
      <c r="C658" s="13">
        <v>704.38</v>
      </c>
      <c r="D658">
        <v>48.86999999999999</v>
      </c>
      <c r="E658">
        <v>32.64</v>
      </c>
      <c r="F658">
        <v>106.459999999999</v>
      </c>
      <c r="G658">
        <v>0</v>
      </c>
      <c r="H658" s="13">
        <f t="shared" si="7"/>
        <v>187.969999999999</v>
      </c>
      <c r="I658" s="13">
        <v>3349</v>
      </c>
      <c r="J658" s="60">
        <f t="shared" si="8"/>
        <v>0.26570350811014709</v>
      </c>
    </row>
    <row r="659" spans="1:10">
      <c r="A659" s="156">
        <v>43848</v>
      </c>
      <c r="B659" s="13">
        <v>2672</v>
      </c>
      <c r="C659" s="13">
        <v>721.59100000000001</v>
      </c>
      <c r="D659">
        <v>36.169999999999995</v>
      </c>
      <c r="E659">
        <v>32.64</v>
      </c>
      <c r="F659">
        <v>106.459999999999</v>
      </c>
      <c r="G659">
        <v>0</v>
      </c>
      <c r="H659" s="13">
        <f t="shared" si="7"/>
        <v>175.26999999999899</v>
      </c>
      <c r="I659" s="13">
        <v>3377</v>
      </c>
      <c r="J659" s="60">
        <f t="shared" si="8"/>
        <v>0.27005651197604791</v>
      </c>
    </row>
    <row r="660" spans="1:10">
      <c r="A660" s="156">
        <v>43849</v>
      </c>
      <c r="B660" s="13">
        <v>2525</v>
      </c>
      <c r="C660" s="13">
        <v>692.57100000000003</v>
      </c>
      <c r="D660">
        <v>26.709999999999891</v>
      </c>
      <c r="E660">
        <v>33.1</v>
      </c>
      <c r="F660">
        <v>124.44999999999899</v>
      </c>
      <c r="G660">
        <v>0</v>
      </c>
      <c r="H660" s="13">
        <f t="shared" si="7"/>
        <v>184.25999999999888</v>
      </c>
      <c r="I660" s="13">
        <v>3270</v>
      </c>
      <c r="J660" s="60">
        <f t="shared" si="8"/>
        <v>0.27428554455445547</v>
      </c>
    </row>
    <row r="661" spans="1:10">
      <c r="A661" s="156">
        <v>43850</v>
      </c>
      <c r="B661" s="13">
        <v>2691</v>
      </c>
      <c r="C661" s="13">
        <v>724.38</v>
      </c>
      <c r="D661">
        <v>34.93</v>
      </c>
      <c r="E661">
        <v>37.439999999999898</v>
      </c>
      <c r="F661">
        <v>125.66</v>
      </c>
      <c r="G661">
        <v>0</v>
      </c>
      <c r="H661" s="13">
        <f t="shared" si="7"/>
        <v>198.02999999999992</v>
      </c>
      <c r="I661" s="13">
        <v>3459</v>
      </c>
      <c r="J661" s="60">
        <f t="shared" si="8"/>
        <v>0.26918617614269785</v>
      </c>
    </row>
    <row r="662" spans="1:10">
      <c r="A662" s="156">
        <v>43851</v>
      </c>
      <c r="B662" s="13">
        <v>2740</v>
      </c>
      <c r="C662" s="13">
        <v>741.61</v>
      </c>
      <c r="D662">
        <v>21.989999999999991</v>
      </c>
      <c r="E662">
        <v>37.439999999999898</v>
      </c>
      <c r="F662">
        <v>125.66</v>
      </c>
      <c r="G662">
        <v>0</v>
      </c>
      <c r="H662" s="13">
        <f t="shared" si="7"/>
        <v>185.08999999999989</v>
      </c>
      <c r="I662" s="13">
        <v>3527</v>
      </c>
      <c r="J662" s="60">
        <f t="shared" si="8"/>
        <v>0.27066058394160586</v>
      </c>
    </row>
    <row r="663" spans="1:10">
      <c r="A663" s="156">
        <v>43852</v>
      </c>
      <c r="B663" s="13">
        <v>2650</v>
      </c>
      <c r="C663" s="13">
        <v>709.3</v>
      </c>
      <c r="D663">
        <v>10.989999999999991</v>
      </c>
      <c r="E663">
        <v>37.439999999999898</v>
      </c>
      <c r="F663">
        <v>125.66</v>
      </c>
      <c r="G663">
        <v>0</v>
      </c>
      <c r="H663" s="13">
        <f t="shared" si="7"/>
        <v>174.08999999999989</v>
      </c>
      <c r="I663" s="13">
        <v>3534</v>
      </c>
      <c r="J663" s="60">
        <f t="shared" si="8"/>
        <v>0.26766037735849058</v>
      </c>
    </row>
    <row r="664" spans="1:10">
      <c r="A664" s="156">
        <v>43853</v>
      </c>
      <c r="B664" s="13">
        <v>2681</v>
      </c>
      <c r="C664" s="13">
        <v>704.68</v>
      </c>
      <c r="D664">
        <v>21.329999999999888</v>
      </c>
      <c r="E664">
        <v>37.439999999999898</v>
      </c>
      <c r="F664">
        <v>125.66</v>
      </c>
      <c r="G664">
        <v>0</v>
      </c>
      <c r="H664" s="13">
        <f t="shared" si="7"/>
        <v>184.42999999999981</v>
      </c>
      <c r="I664" s="13">
        <v>3544</v>
      </c>
      <c r="J664" s="60">
        <f t="shared" si="8"/>
        <v>0.26284222305110033</v>
      </c>
    </row>
    <row r="665" spans="1:10">
      <c r="A665" s="156">
        <v>43854</v>
      </c>
      <c r="B665" s="13">
        <v>2770</v>
      </c>
      <c r="C665" s="13">
        <v>735.25</v>
      </c>
      <c r="D665">
        <v>15.54</v>
      </c>
      <c r="E665">
        <v>37.439999999999898</v>
      </c>
      <c r="F665">
        <v>141.16</v>
      </c>
      <c r="G665">
        <v>0</v>
      </c>
      <c r="H665" s="13">
        <f t="shared" si="7"/>
        <v>194.1399999999999</v>
      </c>
      <c r="I665" s="13">
        <v>3576</v>
      </c>
      <c r="J665" s="60">
        <f t="shared" si="8"/>
        <v>0.26543321299638989</v>
      </c>
    </row>
    <row r="666" spans="1:10">
      <c r="A666" s="156">
        <v>43855</v>
      </c>
      <c r="B666" s="13">
        <v>2781</v>
      </c>
      <c r="C666" s="13">
        <v>761.83</v>
      </c>
      <c r="D666">
        <v>8.14</v>
      </c>
      <c r="E666">
        <v>37.439999999999898</v>
      </c>
      <c r="F666">
        <v>141.5</v>
      </c>
      <c r="G666">
        <v>0</v>
      </c>
      <c r="H666" s="13">
        <f t="shared" si="7"/>
        <v>187.07999999999987</v>
      </c>
      <c r="I666" s="13">
        <v>3567</v>
      </c>
      <c r="J666" s="60">
        <f t="shared" si="8"/>
        <v>0.27394102840704782</v>
      </c>
    </row>
    <row r="667" spans="1:10">
      <c r="A667" s="156">
        <v>43856</v>
      </c>
      <c r="B667" s="13">
        <v>2654</v>
      </c>
      <c r="C667" s="13">
        <v>713.8</v>
      </c>
      <c r="D667">
        <v>6.2599999999999909</v>
      </c>
      <c r="E667">
        <v>37.439999999999898</v>
      </c>
      <c r="F667">
        <v>158.41999999999999</v>
      </c>
      <c r="G667">
        <v>0</v>
      </c>
      <c r="H667" s="13">
        <f t="shared" si="7"/>
        <v>202.11999999999989</v>
      </c>
      <c r="I667" s="13">
        <v>3347</v>
      </c>
      <c r="J667" s="60">
        <f t="shared" si="8"/>
        <v>0.26895252449133383</v>
      </c>
    </row>
    <row r="668" spans="1:10">
      <c r="A668" s="156">
        <v>43857</v>
      </c>
      <c r="B668" s="13">
        <v>2765</v>
      </c>
      <c r="C668" s="13">
        <v>712.91</v>
      </c>
      <c r="D668">
        <v>8.0199999999999889</v>
      </c>
      <c r="E668">
        <v>49.25</v>
      </c>
      <c r="F668">
        <v>154.47999999999999</v>
      </c>
      <c r="G668">
        <v>0</v>
      </c>
      <c r="H668" s="13">
        <f t="shared" si="7"/>
        <v>211.74999999999997</v>
      </c>
      <c r="I668" s="13">
        <v>3507</v>
      </c>
      <c r="J668" s="60">
        <f t="shared" si="8"/>
        <v>0.25783363471971066</v>
      </c>
    </row>
    <row r="669" spans="1:10">
      <c r="A669" s="156">
        <v>43858</v>
      </c>
      <c r="B669" s="13">
        <v>2789</v>
      </c>
      <c r="C669" s="13">
        <v>743.18600000000004</v>
      </c>
      <c r="D669">
        <v>6.7499999999999805</v>
      </c>
      <c r="E669">
        <v>49.439999999999898</v>
      </c>
      <c r="F669">
        <v>155.44399999999899</v>
      </c>
      <c r="G669">
        <v>0</v>
      </c>
      <c r="H669" s="13">
        <f t="shared" si="7"/>
        <v>211.63399999999885</v>
      </c>
      <c r="I669" s="13">
        <v>3548</v>
      </c>
      <c r="J669" s="60">
        <f t="shared" si="8"/>
        <v>0.26647041950519901</v>
      </c>
    </row>
    <row r="670" spans="1:10">
      <c r="A670" s="156">
        <v>43859</v>
      </c>
      <c r="B670" s="13">
        <v>2827</v>
      </c>
      <c r="C670" s="13">
        <v>739.34315000000004</v>
      </c>
      <c r="D670">
        <v>12.88</v>
      </c>
      <c r="E670">
        <v>49.439999999999898</v>
      </c>
      <c r="F670">
        <v>156.80000000000001</v>
      </c>
      <c r="G670">
        <v>0</v>
      </c>
      <c r="H670" s="13">
        <f t="shared" si="7"/>
        <v>219.11999999999989</v>
      </c>
      <c r="I670" s="13">
        <v>3534</v>
      </c>
      <c r="J670" s="60">
        <f t="shared" si="8"/>
        <v>0.26152923593915811</v>
      </c>
    </row>
    <row r="671" spans="1:10">
      <c r="A671" s="156">
        <v>43860</v>
      </c>
      <c r="B671" s="13">
        <v>2821</v>
      </c>
      <c r="C671" s="13">
        <v>711.41</v>
      </c>
      <c r="D671">
        <v>39.959999999999894</v>
      </c>
      <c r="E671">
        <v>49.439999999999898</v>
      </c>
      <c r="F671">
        <v>141.5</v>
      </c>
      <c r="G671">
        <v>0</v>
      </c>
      <c r="H671" s="13">
        <f t="shared" si="7"/>
        <v>230.89999999999978</v>
      </c>
      <c r="I671" s="13">
        <v>3553</v>
      </c>
      <c r="J671" s="60">
        <f t="shared" si="8"/>
        <v>0.25218362282878409</v>
      </c>
    </row>
    <row r="672" spans="1:10">
      <c r="A672" s="156">
        <v>43861</v>
      </c>
      <c r="B672" s="13">
        <v>2835</v>
      </c>
      <c r="C672" s="13">
        <v>716.93</v>
      </c>
      <c r="D672">
        <v>34.980000000000004</v>
      </c>
      <c r="E672">
        <v>49.439999999999898</v>
      </c>
      <c r="F672">
        <v>141.5</v>
      </c>
      <c r="G672">
        <v>0</v>
      </c>
      <c r="H672" s="13">
        <f t="shared" si="7"/>
        <v>225.9199999999999</v>
      </c>
      <c r="I672" s="13">
        <v>3580</v>
      </c>
      <c r="J672" s="60">
        <f t="shared" si="8"/>
        <v>0.25288536155202818</v>
      </c>
    </row>
    <row r="673" spans="1:10">
      <c r="A673" s="156">
        <v>43862</v>
      </c>
      <c r="B673" s="13">
        <v>2755</v>
      </c>
      <c r="C673" s="13">
        <v>719.71</v>
      </c>
      <c r="D673">
        <v>42.399999999999991</v>
      </c>
      <c r="E673">
        <v>49.81</v>
      </c>
      <c r="F673">
        <v>121.68</v>
      </c>
      <c r="G673">
        <v>0</v>
      </c>
      <c r="H673" s="13">
        <f t="shared" si="7"/>
        <v>213.89</v>
      </c>
      <c r="I673" s="13">
        <v>3524</v>
      </c>
      <c r="J673" s="60">
        <f t="shared" si="8"/>
        <v>0.26123774954627949</v>
      </c>
    </row>
    <row r="674" spans="1:10">
      <c r="A674" s="156">
        <v>43863</v>
      </c>
      <c r="B674" s="13">
        <v>2627</v>
      </c>
      <c r="C674" s="13">
        <v>687.56</v>
      </c>
      <c r="D674">
        <v>36.369999999999891</v>
      </c>
      <c r="E674">
        <v>53.85</v>
      </c>
      <c r="F674">
        <v>120.18</v>
      </c>
      <c r="G674">
        <v>0</v>
      </c>
      <c r="H674" s="13">
        <f t="shared" si="7"/>
        <v>210.39999999999989</v>
      </c>
      <c r="I674" s="13">
        <v>3421</v>
      </c>
      <c r="J674" s="60">
        <f t="shared" si="8"/>
        <v>0.26172820708031974</v>
      </c>
    </row>
    <row r="675" spans="1:10">
      <c r="A675" s="156">
        <v>43864</v>
      </c>
      <c r="B675" s="13">
        <v>2739</v>
      </c>
      <c r="C675" s="13">
        <v>703.85799999999995</v>
      </c>
      <c r="D675">
        <v>73.834999999999809</v>
      </c>
      <c r="E675">
        <v>54.48</v>
      </c>
      <c r="F675">
        <v>118.595</v>
      </c>
      <c r="G675">
        <v>0</v>
      </c>
      <c r="H675" s="13">
        <f t="shared" si="7"/>
        <v>246.9099999999998</v>
      </c>
      <c r="I675" s="13">
        <v>3548</v>
      </c>
      <c r="J675" s="60">
        <f t="shared" si="8"/>
        <v>0.25697626871120843</v>
      </c>
    </row>
    <row r="676" spans="1:10">
      <c r="A676" s="156">
        <v>43865</v>
      </c>
      <c r="B676" s="13">
        <v>2838</v>
      </c>
      <c r="C676" s="13">
        <v>753.66700000000003</v>
      </c>
      <c r="D676">
        <v>53.22</v>
      </c>
      <c r="E676">
        <v>54.48</v>
      </c>
      <c r="F676">
        <v>91.54</v>
      </c>
      <c r="G676">
        <v>0</v>
      </c>
      <c r="H676" s="13">
        <f t="shared" si="7"/>
        <v>199.24</v>
      </c>
      <c r="I676" s="13">
        <v>3590</v>
      </c>
      <c r="J676" s="60">
        <f t="shared" si="8"/>
        <v>0.26556272022551092</v>
      </c>
    </row>
    <row r="677" spans="1:10">
      <c r="A677" s="156">
        <v>43866</v>
      </c>
      <c r="B677" s="13">
        <v>2845</v>
      </c>
      <c r="C677" s="13">
        <v>782.00400000000002</v>
      </c>
      <c r="D677">
        <v>42.219999999999992</v>
      </c>
      <c r="E677">
        <v>54.48</v>
      </c>
      <c r="F677">
        <v>62.25</v>
      </c>
      <c r="G677">
        <v>0</v>
      </c>
      <c r="H677" s="13">
        <f t="shared" si="7"/>
        <v>158.94999999999999</v>
      </c>
      <c r="I677" s="13">
        <v>3609</v>
      </c>
      <c r="J677" s="60">
        <f t="shared" si="8"/>
        <v>0.27486959578207382</v>
      </c>
    </row>
    <row r="678" spans="1:10">
      <c r="A678" s="156">
        <v>43867</v>
      </c>
      <c r="B678" s="13">
        <v>2877</v>
      </c>
      <c r="C678" s="13">
        <v>794.80700000000002</v>
      </c>
      <c r="D678">
        <v>31.499999999999993</v>
      </c>
      <c r="E678">
        <v>54.48</v>
      </c>
      <c r="F678">
        <v>55.2</v>
      </c>
      <c r="G678">
        <v>0</v>
      </c>
      <c r="H678" s="13">
        <f t="shared" si="7"/>
        <v>141.18</v>
      </c>
      <c r="I678" s="13">
        <v>3632</v>
      </c>
      <c r="J678" s="60">
        <f t="shared" si="8"/>
        <v>0.27626242613833857</v>
      </c>
    </row>
    <row r="679" spans="1:10">
      <c r="A679" s="156">
        <v>43868</v>
      </c>
      <c r="B679" s="13">
        <v>2889</v>
      </c>
      <c r="C679" s="13">
        <v>787.89700000000005</v>
      </c>
      <c r="D679">
        <v>42.38</v>
      </c>
      <c r="E679">
        <v>54.48</v>
      </c>
      <c r="F679">
        <v>55.2</v>
      </c>
      <c r="G679">
        <v>0</v>
      </c>
      <c r="H679" s="13">
        <f t="shared" si="7"/>
        <v>152.06</v>
      </c>
      <c r="I679" s="13">
        <v>3636</v>
      </c>
      <c r="J679" s="60">
        <f t="shared" si="8"/>
        <v>0.2727230875735549</v>
      </c>
    </row>
    <row r="680" spans="1:10">
      <c r="A680" s="156">
        <v>43869</v>
      </c>
      <c r="B680" s="13">
        <v>2813</v>
      </c>
      <c r="C680">
        <v>762.91849999999999</v>
      </c>
      <c r="D680">
        <v>42.38</v>
      </c>
      <c r="E680">
        <v>54.48</v>
      </c>
      <c r="F680">
        <v>55.2</v>
      </c>
      <c r="G680">
        <v>0</v>
      </c>
      <c r="H680" s="13">
        <f t="shared" si="7"/>
        <v>152.06</v>
      </c>
      <c r="I680" s="13">
        <v>3596</v>
      </c>
      <c r="J680" s="60">
        <f t="shared" si="8"/>
        <v>0.27121169569854248</v>
      </c>
    </row>
    <row r="681" spans="1:10">
      <c r="A681" s="156">
        <v>43870</v>
      </c>
      <c r="B681" s="13">
        <v>2694</v>
      </c>
      <c r="C681" s="13">
        <v>737.94</v>
      </c>
      <c r="D681">
        <v>26.149999999999892</v>
      </c>
      <c r="E681">
        <v>54.48</v>
      </c>
      <c r="F681">
        <v>71.040000000000006</v>
      </c>
      <c r="G681">
        <v>0</v>
      </c>
      <c r="H681" s="13">
        <f t="shared" si="7"/>
        <v>151.6699999999999</v>
      </c>
      <c r="I681" s="13">
        <v>3439</v>
      </c>
      <c r="J681" s="60">
        <f t="shared" si="8"/>
        <v>0.27391982182628066</v>
      </c>
    </row>
    <row r="682" spans="1:10">
      <c r="A682" s="156">
        <v>43871</v>
      </c>
      <c r="B682" s="13">
        <v>2772</v>
      </c>
      <c r="C682" s="13">
        <v>752.26</v>
      </c>
      <c r="D682">
        <v>17.163999999999998</v>
      </c>
      <c r="E682">
        <v>52.689999999999898</v>
      </c>
      <c r="F682">
        <v>55.03</v>
      </c>
      <c r="G682">
        <v>0</v>
      </c>
      <c r="H682" s="13">
        <f t="shared" si="7"/>
        <v>124.8839999999999</v>
      </c>
      <c r="I682" s="13">
        <v>3552</v>
      </c>
      <c r="J682" s="60">
        <f t="shared" si="8"/>
        <v>0.27137806637806638</v>
      </c>
    </row>
    <row r="683" spans="1:10">
      <c r="A683" s="156">
        <v>43872</v>
      </c>
      <c r="B683" s="13">
        <v>2822</v>
      </c>
      <c r="C683" s="13">
        <v>764.59</v>
      </c>
      <c r="D683">
        <v>27.149999999999899</v>
      </c>
      <c r="E683">
        <v>49.68</v>
      </c>
      <c r="F683">
        <v>51.84</v>
      </c>
      <c r="G683">
        <v>0</v>
      </c>
      <c r="H683" s="13">
        <f t="shared" si="7"/>
        <v>128.6699999999999</v>
      </c>
      <c r="I683" s="13">
        <v>3645</v>
      </c>
      <c r="J683" s="60">
        <f t="shared" si="8"/>
        <v>0.27093905031892274</v>
      </c>
    </row>
    <row r="684" spans="1:10">
      <c r="A684" s="156">
        <v>43873</v>
      </c>
      <c r="B684" s="13">
        <v>2855</v>
      </c>
      <c r="C684" s="13">
        <v>772.94</v>
      </c>
      <c r="D684">
        <v>29.17</v>
      </c>
      <c r="E684">
        <v>49.68</v>
      </c>
      <c r="F684">
        <v>51.84</v>
      </c>
      <c r="G684">
        <v>0</v>
      </c>
      <c r="H684" s="13">
        <f t="shared" si="7"/>
        <v>130.69</v>
      </c>
      <c r="I684" s="13">
        <v>3666</v>
      </c>
      <c r="J684" s="60">
        <f t="shared" si="8"/>
        <v>0.27073204903677761</v>
      </c>
    </row>
    <row r="685" spans="1:10">
      <c r="A685" s="156">
        <v>43874</v>
      </c>
      <c r="B685" s="13">
        <v>2932</v>
      </c>
      <c r="C685" s="13">
        <v>794.9</v>
      </c>
      <c r="D685">
        <v>29.92999999999989</v>
      </c>
      <c r="E685">
        <v>49.68</v>
      </c>
      <c r="F685">
        <v>46.85</v>
      </c>
      <c r="G685">
        <v>0</v>
      </c>
      <c r="H685" s="13">
        <f t="shared" si="7"/>
        <v>126.45999999999989</v>
      </c>
      <c r="I685" s="13">
        <v>3671</v>
      </c>
      <c r="J685" s="60">
        <f t="shared" si="8"/>
        <v>0.27111186903137791</v>
      </c>
    </row>
    <row r="686" spans="1:10">
      <c r="A686" s="156">
        <v>43875</v>
      </c>
      <c r="B686" s="13">
        <v>2936</v>
      </c>
      <c r="C686" s="13">
        <v>816.91700000000003</v>
      </c>
      <c r="D686">
        <v>27.79999999999999</v>
      </c>
      <c r="E686">
        <v>49.68</v>
      </c>
      <c r="F686">
        <v>46.799999999999898</v>
      </c>
      <c r="G686">
        <v>0</v>
      </c>
      <c r="H686" s="13">
        <f t="shared" si="7"/>
        <v>124.27999999999989</v>
      </c>
      <c r="I686" s="13">
        <v>3669</v>
      </c>
      <c r="J686" s="60">
        <f t="shared" si="8"/>
        <v>0.278241485013624</v>
      </c>
    </row>
    <row r="687" spans="1:10">
      <c r="A687" s="156">
        <v>43876</v>
      </c>
      <c r="B687" s="13">
        <v>2956</v>
      </c>
      <c r="C687" s="13">
        <v>814.37</v>
      </c>
      <c r="D687">
        <v>27.849999999999888</v>
      </c>
      <c r="E687">
        <v>61.409999999999897</v>
      </c>
      <c r="F687">
        <v>52.37</v>
      </c>
      <c r="G687">
        <v>0</v>
      </c>
      <c r="H687" s="13">
        <f t="shared" si="7"/>
        <v>141.62999999999977</v>
      </c>
      <c r="I687" s="13">
        <v>3655</v>
      </c>
      <c r="J687" s="60">
        <f t="shared" si="8"/>
        <v>0.27549729364005415</v>
      </c>
    </row>
    <row r="688" spans="1:10">
      <c r="A688" s="156">
        <v>43877</v>
      </c>
      <c r="B688" s="13">
        <v>2836</v>
      </c>
      <c r="C688" s="13">
        <v>766.75300000000004</v>
      </c>
      <c r="D688">
        <v>31.439999999999891</v>
      </c>
      <c r="E688">
        <v>61.68</v>
      </c>
      <c r="F688">
        <v>62.399999999999899</v>
      </c>
      <c r="G688">
        <v>0</v>
      </c>
      <c r="H688" s="13">
        <f t="shared" si="7"/>
        <v>155.51999999999978</v>
      </c>
      <c r="I688" s="13">
        <v>3571</v>
      </c>
      <c r="J688" s="60">
        <f t="shared" si="8"/>
        <v>0.27036424541607901</v>
      </c>
    </row>
    <row r="689" spans="1:10">
      <c r="A689" s="156">
        <v>43878</v>
      </c>
      <c r="B689" s="13">
        <v>2888</v>
      </c>
      <c r="C689" s="13">
        <v>757.36</v>
      </c>
      <c r="D689">
        <v>38.949999999999903</v>
      </c>
      <c r="E689">
        <v>61.68</v>
      </c>
      <c r="F689">
        <v>64.549999999999898</v>
      </c>
      <c r="G689">
        <v>0</v>
      </c>
      <c r="H689" s="13">
        <f t="shared" si="7"/>
        <v>165.17999999999981</v>
      </c>
      <c r="I689" s="13">
        <v>3699</v>
      </c>
      <c r="J689" s="60">
        <f t="shared" si="8"/>
        <v>0.2622437673130194</v>
      </c>
    </row>
    <row r="690" spans="1:10">
      <c r="A690" s="156">
        <v>43879</v>
      </c>
      <c r="B690" s="13">
        <v>2968</v>
      </c>
      <c r="C690" s="13">
        <v>779.79</v>
      </c>
      <c r="D690">
        <v>39.639999999999901</v>
      </c>
      <c r="E690">
        <v>61.68</v>
      </c>
      <c r="F690">
        <v>62.399999999999899</v>
      </c>
      <c r="G690">
        <v>0</v>
      </c>
      <c r="H690" s="13">
        <f t="shared" si="7"/>
        <v>163.7199999999998</v>
      </c>
      <c r="I690" s="13">
        <v>3745</v>
      </c>
      <c r="J690" s="60">
        <f t="shared" si="8"/>
        <v>0.26273247978436659</v>
      </c>
    </row>
    <row r="691" spans="1:10">
      <c r="A691" s="156">
        <v>43880</v>
      </c>
      <c r="B691" s="13">
        <v>2961</v>
      </c>
      <c r="C691" s="13">
        <v>779.47</v>
      </c>
      <c r="D691">
        <v>41.449999999999896</v>
      </c>
      <c r="E691">
        <v>61.68</v>
      </c>
      <c r="F691">
        <v>62.399999999999899</v>
      </c>
      <c r="G691">
        <v>0</v>
      </c>
      <c r="H691" s="13">
        <f t="shared" si="7"/>
        <v>165.5299999999998</v>
      </c>
      <c r="I691" s="13">
        <v>3757</v>
      </c>
      <c r="J691" s="60">
        <f t="shared" si="8"/>
        <v>0.26324552516041877</v>
      </c>
    </row>
    <row r="692" spans="1:10">
      <c r="A692" s="156">
        <v>43881</v>
      </c>
      <c r="B692" s="13">
        <v>2862</v>
      </c>
      <c r="C692" s="13">
        <v>748.63</v>
      </c>
      <c r="D692">
        <v>51.939999999999898</v>
      </c>
      <c r="E692">
        <v>77.519999999999897</v>
      </c>
      <c r="F692">
        <v>46.56</v>
      </c>
      <c r="G692">
        <v>0</v>
      </c>
      <c r="H692" s="13">
        <f t="shared" si="7"/>
        <v>176.01999999999981</v>
      </c>
      <c r="I692" s="13">
        <v>3718</v>
      </c>
      <c r="J692" s="60">
        <f t="shared" si="8"/>
        <v>0.26157582110412297</v>
      </c>
    </row>
    <row r="693" spans="1:10">
      <c r="A693" s="156">
        <v>43882</v>
      </c>
      <c r="B693" s="13">
        <v>2766</v>
      </c>
      <c r="C693" s="13">
        <v>747.71</v>
      </c>
      <c r="D693">
        <v>30.900000000000002</v>
      </c>
      <c r="E693">
        <v>77.545400000000001</v>
      </c>
      <c r="F693">
        <v>30.719999999999899</v>
      </c>
      <c r="G693">
        <v>0.54</v>
      </c>
      <c r="H693" s="13">
        <f t="shared" si="7"/>
        <v>139.70539999999991</v>
      </c>
      <c r="I693" s="13">
        <v>3599</v>
      </c>
      <c r="J693" s="60">
        <f t="shared" si="8"/>
        <v>0.27032176428054955</v>
      </c>
    </row>
    <row r="694" spans="1:10">
      <c r="A694" s="156">
        <v>43883</v>
      </c>
      <c r="B694" s="13">
        <v>2767</v>
      </c>
      <c r="C694" s="13">
        <v>747.71</v>
      </c>
      <c r="D694">
        <v>30.900000000000002</v>
      </c>
      <c r="E694">
        <v>77.545400000000001</v>
      </c>
      <c r="F694">
        <v>30.719999999999899</v>
      </c>
      <c r="G694">
        <v>0.54</v>
      </c>
      <c r="H694" s="13">
        <f t="shared" si="7"/>
        <v>139.70539999999991</v>
      </c>
      <c r="I694" s="13">
        <v>3609</v>
      </c>
      <c r="J694" s="60">
        <f t="shared" si="8"/>
        <v>0.27022406938923021</v>
      </c>
    </row>
    <row r="695" spans="1:10">
      <c r="A695" s="156">
        <v>43884</v>
      </c>
      <c r="B695" s="13">
        <v>2708</v>
      </c>
      <c r="C695" s="13">
        <v>768.14300000000003</v>
      </c>
      <c r="D695">
        <v>8.8199999999999896</v>
      </c>
      <c r="E695">
        <v>77.379999999999896</v>
      </c>
      <c r="F695">
        <v>32.119999999999898</v>
      </c>
      <c r="G695">
        <v>0</v>
      </c>
      <c r="H695" s="13">
        <f t="shared" si="7"/>
        <v>118.31999999999979</v>
      </c>
      <c r="I695" s="13">
        <v>3506</v>
      </c>
      <c r="J695" s="60">
        <f t="shared" si="8"/>
        <v>0.28365694239290989</v>
      </c>
    </row>
    <row r="696" spans="1:10">
      <c r="A696" s="156">
        <v>43885</v>
      </c>
      <c r="B696" s="13">
        <v>2834</v>
      </c>
      <c r="C696" s="13">
        <v>760.827</v>
      </c>
      <c r="D696">
        <v>32.06</v>
      </c>
      <c r="E696">
        <v>72.719999999999899</v>
      </c>
      <c r="F696">
        <v>46.159999999999897</v>
      </c>
      <c r="G696">
        <v>0</v>
      </c>
      <c r="H696" s="13">
        <f t="shared" si="7"/>
        <v>150.9399999999998</v>
      </c>
      <c r="I696" s="13">
        <v>3617</v>
      </c>
      <c r="J696" s="60">
        <f t="shared" si="8"/>
        <v>0.26846400846859564</v>
      </c>
    </row>
    <row r="697" spans="1:10">
      <c r="A697" s="156">
        <v>43886</v>
      </c>
      <c r="B697" s="13">
        <v>2864</v>
      </c>
      <c r="C697" s="13">
        <v>764.98</v>
      </c>
      <c r="D697">
        <v>25.529999999999898</v>
      </c>
      <c r="E697">
        <v>72.719999999999899</v>
      </c>
      <c r="F697">
        <v>65.760000000000005</v>
      </c>
      <c r="G697">
        <v>0</v>
      </c>
      <c r="H697" s="13">
        <f t="shared" si="7"/>
        <v>164.00999999999979</v>
      </c>
      <c r="I697" s="13">
        <v>3634</v>
      </c>
      <c r="J697" s="60">
        <f t="shared" si="8"/>
        <v>0.26710195530726255</v>
      </c>
    </row>
    <row r="698" spans="1:10">
      <c r="A698" s="156">
        <v>43887</v>
      </c>
      <c r="B698" s="13">
        <v>2877</v>
      </c>
      <c r="C698" s="13">
        <v>768.7</v>
      </c>
      <c r="D698">
        <v>13.360000000000001</v>
      </c>
      <c r="E698">
        <v>75.17</v>
      </c>
      <c r="F698">
        <v>65.760000000000005</v>
      </c>
      <c r="G698">
        <v>0</v>
      </c>
      <c r="H698" s="13">
        <f t="shared" si="7"/>
        <v>154.29000000000002</v>
      </c>
      <c r="I698" s="13">
        <v>3632</v>
      </c>
      <c r="J698" s="60">
        <f t="shared" si="8"/>
        <v>0.26718804310045186</v>
      </c>
    </row>
    <row r="699" spans="1:10">
      <c r="A699" s="156">
        <v>43888</v>
      </c>
      <c r="B699" s="13">
        <v>2810</v>
      </c>
      <c r="C699" s="13">
        <v>745.5</v>
      </c>
      <c r="D699">
        <v>43.479999999999798</v>
      </c>
      <c r="E699">
        <v>61.999999999999901</v>
      </c>
      <c r="F699">
        <v>65.760000000000005</v>
      </c>
      <c r="G699">
        <v>0</v>
      </c>
      <c r="H699" s="13">
        <f t="shared" si="7"/>
        <v>171.2399999999997</v>
      </c>
      <c r="I699" s="13">
        <v>3630</v>
      </c>
      <c r="J699" s="60">
        <f t="shared" si="8"/>
        <v>0.26530249110320286</v>
      </c>
    </row>
    <row r="700" spans="1:10">
      <c r="A700" s="156">
        <v>43889</v>
      </c>
      <c r="B700" s="13">
        <v>2694</v>
      </c>
      <c r="C700" s="13">
        <v>754.52</v>
      </c>
      <c r="D700">
        <v>35.989999999999895</v>
      </c>
      <c r="E700">
        <v>59.519999999999897</v>
      </c>
      <c r="F700">
        <v>65.760000000000005</v>
      </c>
      <c r="G700">
        <v>0</v>
      </c>
      <c r="H700" s="13">
        <f t="shared" si="7"/>
        <v>161.26999999999981</v>
      </c>
      <c r="I700" s="13">
        <v>3439</v>
      </c>
      <c r="J700" s="60">
        <f t="shared" si="8"/>
        <v>0.28007423904974016</v>
      </c>
    </row>
    <row r="701" spans="1:10">
      <c r="A701" s="156">
        <v>43890</v>
      </c>
      <c r="B701" s="13">
        <v>2777</v>
      </c>
      <c r="C701" s="13">
        <v>765.64</v>
      </c>
      <c r="D701">
        <v>29.04</v>
      </c>
      <c r="E701">
        <v>59.519999999999897</v>
      </c>
      <c r="F701">
        <v>63.909999999999897</v>
      </c>
      <c r="G701">
        <v>0</v>
      </c>
      <c r="H701" s="13">
        <f t="shared" si="7"/>
        <v>152.4699999999998</v>
      </c>
      <c r="I701" s="13">
        <v>3587</v>
      </c>
      <c r="J701" s="60">
        <f t="shared" si="8"/>
        <v>0.27570759812747569</v>
      </c>
    </row>
    <row r="702" spans="1:10">
      <c r="A702" s="156">
        <v>43891</v>
      </c>
      <c r="B702" s="13">
        <v>2593</v>
      </c>
      <c r="C702" s="13">
        <v>719.71799999999996</v>
      </c>
      <c r="D702">
        <v>31.68</v>
      </c>
      <c r="E702">
        <v>51.069999999999901</v>
      </c>
      <c r="F702">
        <v>65.760000000000005</v>
      </c>
      <c r="G702">
        <v>4.96999999999999</v>
      </c>
      <c r="H702" s="13">
        <f t="shared" si="7"/>
        <v>153.4799999999999</v>
      </c>
      <c r="I702" s="13">
        <v>3378</v>
      </c>
      <c r="J702" s="60">
        <f t="shared" si="8"/>
        <v>0.27756189741612031</v>
      </c>
    </row>
    <row r="703" spans="1:10">
      <c r="A703" s="156">
        <v>43892</v>
      </c>
      <c r="B703" s="13">
        <v>2798</v>
      </c>
      <c r="C703" s="13">
        <v>780.36</v>
      </c>
      <c r="D703">
        <v>43.11</v>
      </c>
      <c r="E703">
        <v>47.519999999999897</v>
      </c>
      <c r="F703">
        <v>65.760000000000005</v>
      </c>
      <c r="G703">
        <v>0</v>
      </c>
      <c r="H703" s="13">
        <f t="shared" si="7"/>
        <v>156.3899999999999</v>
      </c>
      <c r="I703" s="13">
        <v>3565</v>
      </c>
      <c r="J703" s="60">
        <f t="shared" si="8"/>
        <v>0.27889921372408866</v>
      </c>
    </row>
    <row r="704" spans="1:10">
      <c r="A704" s="156">
        <v>43893</v>
      </c>
      <c r="B704" s="13">
        <v>2835</v>
      </c>
      <c r="C704" s="13">
        <v>770.93</v>
      </c>
      <c r="D704">
        <v>58.3999999999998</v>
      </c>
      <c r="E704">
        <v>42.019999999999897</v>
      </c>
      <c r="F704">
        <v>65.760000000000005</v>
      </c>
      <c r="G704">
        <v>0.84999999999999898</v>
      </c>
      <c r="H704" s="13">
        <f t="shared" si="7"/>
        <v>167.02999999999969</v>
      </c>
      <c r="I704" s="13">
        <v>3635</v>
      </c>
      <c r="J704" s="60">
        <f t="shared" si="8"/>
        <v>0.27193298059964727</v>
      </c>
    </row>
    <row r="705" spans="1:10">
      <c r="A705" s="156">
        <v>43894</v>
      </c>
      <c r="B705" s="13">
        <v>2758</v>
      </c>
      <c r="C705" s="13">
        <v>756.63</v>
      </c>
      <c r="D705">
        <v>53.519999999999797</v>
      </c>
      <c r="E705">
        <v>31.969999999999899</v>
      </c>
      <c r="F705">
        <v>66.92</v>
      </c>
      <c r="G705">
        <v>0.29999999999999899</v>
      </c>
      <c r="H705" s="13">
        <f t="shared" si="7"/>
        <v>152.7099999999997</v>
      </c>
      <c r="I705" s="13">
        <v>3591</v>
      </c>
      <c r="J705" s="60">
        <f t="shared" si="8"/>
        <v>0.27434010152284266</v>
      </c>
    </row>
    <row r="706" spans="1:10">
      <c r="A706" s="156">
        <v>43895</v>
      </c>
      <c r="B706" s="13">
        <v>2693</v>
      </c>
      <c r="C706" s="13">
        <v>754.31</v>
      </c>
      <c r="D706">
        <v>67.084000000000003</v>
      </c>
      <c r="E706">
        <v>14.64</v>
      </c>
      <c r="F706">
        <v>81.599999999999895</v>
      </c>
      <c r="G706">
        <v>0</v>
      </c>
      <c r="H706" s="13">
        <f t="shared" si="7"/>
        <v>163.3239999999999</v>
      </c>
      <c r="I706" s="13">
        <v>3533</v>
      </c>
      <c r="J706" s="60">
        <f t="shared" si="8"/>
        <v>0.28010025993316001</v>
      </c>
    </row>
    <row r="707" spans="1:10">
      <c r="A707" s="156">
        <v>43896</v>
      </c>
      <c r="B707" s="13">
        <v>2587</v>
      </c>
      <c r="C707" s="13">
        <v>744.67</v>
      </c>
      <c r="D707">
        <v>59.730000000000004</v>
      </c>
      <c r="E707">
        <v>14.64</v>
      </c>
      <c r="F707">
        <v>81.599999999999895</v>
      </c>
      <c r="G707">
        <v>0</v>
      </c>
      <c r="H707" s="13">
        <f t="shared" si="7"/>
        <v>155.96999999999991</v>
      </c>
      <c r="I707" s="13">
        <v>3387</v>
      </c>
      <c r="J707" s="60">
        <f t="shared" si="8"/>
        <v>0.28785079242365674</v>
      </c>
    </row>
    <row r="708" spans="1:10">
      <c r="A708" s="156">
        <v>43897</v>
      </c>
      <c r="B708" s="13">
        <v>2709</v>
      </c>
      <c r="C708" s="13">
        <v>783.7</v>
      </c>
      <c r="D708">
        <v>49.319999999999901</v>
      </c>
      <c r="E708">
        <v>14.64</v>
      </c>
      <c r="F708">
        <v>88.53</v>
      </c>
      <c r="G708">
        <v>0</v>
      </c>
      <c r="H708" s="13">
        <f t="shared" si="7"/>
        <v>152.4899999999999</v>
      </c>
      <c r="I708" s="13">
        <v>3410</v>
      </c>
      <c r="J708" s="60">
        <f t="shared" si="8"/>
        <v>0.28929494278331491</v>
      </c>
    </row>
    <row r="709" spans="1:10">
      <c r="A709" s="156">
        <v>43898</v>
      </c>
      <c r="B709" s="13">
        <v>2620</v>
      </c>
      <c r="C709" s="13">
        <v>760.87</v>
      </c>
      <c r="D709">
        <v>29.98</v>
      </c>
      <c r="E709">
        <v>14.64</v>
      </c>
      <c r="F709">
        <v>97.44</v>
      </c>
      <c r="G709">
        <v>0</v>
      </c>
      <c r="H709" s="13">
        <f t="shared" si="7"/>
        <v>142.06</v>
      </c>
      <c r="I709" s="13">
        <v>3349</v>
      </c>
      <c r="J709" s="60">
        <f t="shared" si="8"/>
        <v>0.2904083969465649</v>
      </c>
    </row>
    <row r="710" spans="1:10">
      <c r="A710" s="156">
        <v>43899</v>
      </c>
      <c r="B710" s="13">
        <v>2602</v>
      </c>
      <c r="C710" s="13">
        <v>757.29200000000003</v>
      </c>
      <c r="D710">
        <v>20.98</v>
      </c>
      <c r="E710">
        <v>14.64</v>
      </c>
      <c r="F710">
        <v>97.44</v>
      </c>
      <c r="G710">
        <v>0</v>
      </c>
      <c r="H710" s="13">
        <f t="shared" si="7"/>
        <v>133.06</v>
      </c>
      <c r="I710" s="13">
        <v>3383</v>
      </c>
      <c r="J710" s="60">
        <f t="shared" si="8"/>
        <v>0.2910422751729439</v>
      </c>
    </row>
    <row r="711" spans="1:10">
      <c r="A711" s="156">
        <v>43900</v>
      </c>
      <c r="B711" s="13">
        <v>2293</v>
      </c>
      <c r="C711" s="13">
        <v>658.88</v>
      </c>
      <c r="D711">
        <v>8.58</v>
      </c>
      <c r="E711">
        <v>14.64</v>
      </c>
      <c r="F711">
        <v>97.44</v>
      </c>
      <c r="G711">
        <v>0</v>
      </c>
      <c r="H711" s="13">
        <f t="shared" si="7"/>
        <v>120.66</v>
      </c>
      <c r="I711" s="13">
        <v>3084</v>
      </c>
      <c r="J711" s="60">
        <f t="shared" si="8"/>
        <v>0.28734409071085915</v>
      </c>
    </row>
    <row r="712" spans="1:10">
      <c r="A712" s="156">
        <v>43901</v>
      </c>
      <c r="B712" s="13">
        <v>2415</v>
      </c>
      <c r="C712" s="13">
        <v>705.78</v>
      </c>
      <c r="D712">
        <v>25.33</v>
      </c>
      <c r="E712">
        <v>14.64</v>
      </c>
      <c r="F712">
        <v>100.84</v>
      </c>
      <c r="G712">
        <v>0</v>
      </c>
      <c r="H712" s="13">
        <f t="shared" si="7"/>
        <v>140.81</v>
      </c>
      <c r="I712" s="13">
        <v>3217</v>
      </c>
      <c r="J712" s="60">
        <f t="shared" si="8"/>
        <v>0.29224844720496895</v>
      </c>
    </row>
    <row r="713" spans="1:10">
      <c r="A713" s="156">
        <v>43902</v>
      </c>
      <c r="B713" s="13">
        <v>2585</v>
      </c>
      <c r="C713" s="13">
        <v>769.12</v>
      </c>
      <c r="D713">
        <v>40.629999999999995</v>
      </c>
      <c r="E713">
        <v>14.64</v>
      </c>
      <c r="F713">
        <v>114.66</v>
      </c>
      <c r="G713">
        <v>0</v>
      </c>
      <c r="H713" s="13">
        <f t="shared" si="7"/>
        <v>169.93</v>
      </c>
      <c r="I713" s="13">
        <v>3391</v>
      </c>
      <c r="J713" s="60">
        <f t="shared" si="8"/>
        <v>0.29753191489361702</v>
      </c>
    </row>
    <row r="714" spans="1:10">
      <c r="A714" s="156">
        <v>43903</v>
      </c>
      <c r="B714" s="13">
        <v>2634</v>
      </c>
      <c r="C714" s="13">
        <v>749.04</v>
      </c>
      <c r="D714">
        <v>63.669999999999902</v>
      </c>
      <c r="E714">
        <v>14.64</v>
      </c>
      <c r="F714">
        <v>118.8</v>
      </c>
      <c r="G714">
        <v>0</v>
      </c>
      <c r="H714" s="13">
        <f t="shared" si="7"/>
        <v>197.1099999999999</v>
      </c>
      <c r="I714" s="13">
        <v>3434</v>
      </c>
      <c r="J714" s="60">
        <f t="shared" si="8"/>
        <v>0.28437357630979498</v>
      </c>
    </row>
    <row r="715" spans="1:10">
      <c r="A715" s="156">
        <v>43904</v>
      </c>
      <c r="B715" s="13">
        <v>2650</v>
      </c>
      <c r="C715" s="13">
        <v>749.04</v>
      </c>
      <c r="D715">
        <v>63.669999999999902</v>
      </c>
      <c r="E715">
        <v>14.64</v>
      </c>
      <c r="F715">
        <v>118.8</v>
      </c>
      <c r="G715">
        <v>0</v>
      </c>
      <c r="H715" s="13">
        <f t="shared" si="7"/>
        <v>197.1099999999999</v>
      </c>
      <c r="I715" s="13">
        <v>3413</v>
      </c>
      <c r="J715" s="60">
        <f t="shared" si="8"/>
        <v>0.28265660377358487</v>
      </c>
    </row>
    <row r="716" spans="1:10">
      <c r="A716" s="156">
        <v>43905</v>
      </c>
      <c r="B716" s="13">
        <v>2483</v>
      </c>
      <c r="C716" s="13">
        <v>695.27</v>
      </c>
      <c r="D716">
        <v>64.029999999999902</v>
      </c>
      <c r="E716">
        <v>47.28</v>
      </c>
      <c r="F716">
        <v>108.48</v>
      </c>
      <c r="G716">
        <v>0</v>
      </c>
      <c r="H716" s="13">
        <f t="shared" si="7"/>
        <v>219.78999999999991</v>
      </c>
      <c r="I716" s="13">
        <v>3316</v>
      </c>
      <c r="J716" s="60">
        <f t="shared" si="8"/>
        <v>0.28001208215867901</v>
      </c>
    </row>
    <row r="717" spans="1:10">
      <c r="A717" s="156">
        <v>43906</v>
      </c>
      <c r="B717" s="13">
        <v>2587</v>
      </c>
      <c r="C717" s="13">
        <v>734</v>
      </c>
      <c r="D717">
        <v>55.47999999999989</v>
      </c>
      <c r="E717">
        <v>47.28</v>
      </c>
      <c r="F717">
        <v>108.48</v>
      </c>
      <c r="G717">
        <v>3.54</v>
      </c>
      <c r="H717" s="13">
        <f t="shared" si="7"/>
        <v>214.77999999999992</v>
      </c>
      <c r="I717" s="13">
        <v>3494</v>
      </c>
      <c r="J717" s="60">
        <f t="shared" si="8"/>
        <v>0.28372632392732894</v>
      </c>
    </row>
    <row r="718" spans="1:10">
      <c r="A718" s="156">
        <v>43907</v>
      </c>
      <c r="B718" s="13">
        <v>2690</v>
      </c>
      <c r="C718" s="13">
        <v>755.14</v>
      </c>
      <c r="D718">
        <v>56.88</v>
      </c>
      <c r="E718">
        <v>46.06</v>
      </c>
      <c r="F718">
        <v>92.76</v>
      </c>
      <c r="G718">
        <v>2.46</v>
      </c>
      <c r="H718" s="13">
        <f t="shared" si="7"/>
        <v>198.16</v>
      </c>
      <c r="I718" s="13">
        <v>3586</v>
      </c>
      <c r="J718" s="60">
        <f t="shared" si="8"/>
        <v>0.28072118959107806</v>
      </c>
    </row>
    <row r="719" spans="1:10">
      <c r="A719" s="156">
        <v>43908</v>
      </c>
      <c r="B719" s="13">
        <v>2759</v>
      </c>
      <c r="C719" s="13">
        <v>778.01</v>
      </c>
      <c r="D719">
        <v>45.479999999999905</v>
      </c>
      <c r="E719">
        <v>40.549999999999898</v>
      </c>
      <c r="F719">
        <v>90.11</v>
      </c>
      <c r="G719">
        <v>0</v>
      </c>
      <c r="H719" s="13">
        <f t="shared" si="7"/>
        <v>176.13999999999982</v>
      </c>
      <c r="I719" s="13">
        <v>3605</v>
      </c>
      <c r="J719" s="60">
        <f t="shared" si="8"/>
        <v>0.28198985139543314</v>
      </c>
    </row>
    <row r="720" spans="1:10">
      <c r="A720" s="156">
        <v>43909</v>
      </c>
      <c r="B720" s="13">
        <v>2785</v>
      </c>
      <c r="C720" s="13">
        <v>792.72199999999998</v>
      </c>
      <c r="D720">
        <v>47.799999999999798</v>
      </c>
      <c r="E720">
        <v>33.169999999999902</v>
      </c>
      <c r="F720">
        <v>76.8</v>
      </c>
      <c r="G720">
        <v>0</v>
      </c>
      <c r="H720" s="13">
        <f t="shared" si="7"/>
        <v>157.7699999999997</v>
      </c>
      <c r="I720" s="13">
        <v>3594</v>
      </c>
      <c r="J720" s="60">
        <f t="shared" si="8"/>
        <v>0.28463985637342909</v>
      </c>
    </row>
    <row r="721" spans="1:10">
      <c r="A721" s="156">
        <v>43910</v>
      </c>
      <c r="B721" s="13">
        <v>2677</v>
      </c>
      <c r="C721" s="13">
        <v>772.86</v>
      </c>
      <c r="D721">
        <v>60.209999999999994</v>
      </c>
      <c r="E721">
        <v>29.5399999999999</v>
      </c>
      <c r="F721">
        <v>76.8</v>
      </c>
      <c r="G721">
        <v>0</v>
      </c>
      <c r="H721" s="13">
        <f t="shared" si="7"/>
        <v>166.5499999999999</v>
      </c>
      <c r="I721" s="13">
        <v>3565</v>
      </c>
      <c r="J721" s="60">
        <f t="shared" si="8"/>
        <v>0.28870377288008964</v>
      </c>
    </row>
    <row r="722" spans="1:10">
      <c r="A722" s="156">
        <v>43911</v>
      </c>
      <c r="B722" s="13">
        <v>2625</v>
      </c>
      <c r="C722" s="13">
        <v>772.86</v>
      </c>
      <c r="D722">
        <v>60.209999999999994</v>
      </c>
      <c r="E722">
        <v>29.5399999999999</v>
      </c>
      <c r="F722">
        <v>76.8</v>
      </c>
      <c r="G722">
        <v>0</v>
      </c>
      <c r="H722" s="13">
        <f t="shared" si="7"/>
        <v>166.5499999999999</v>
      </c>
      <c r="I722" s="13">
        <v>3495</v>
      </c>
      <c r="J722" s="60">
        <f t="shared" si="8"/>
        <v>0.29442285714285715</v>
      </c>
    </row>
    <row r="723" spans="1:10">
      <c r="A723" s="156">
        <v>43912</v>
      </c>
      <c r="B723" s="13">
        <v>2287</v>
      </c>
      <c r="C723" s="13">
        <v>658.03</v>
      </c>
      <c r="D723">
        <v>37.61</v>
      </c>
      <c r="E723">
        <v>27.84</v>
      </c>
      <c r="F723">
        <v>76.8</v>
      </c>
      <c r="G723">
        <v>0</v>
      </c>
      <c r="H723" s="13">
        <f t="shared" si="7"/>
        <v>142.25</v>
      </c>
      <c r="I723" s="13">
        <v>3030</v>
      </c>
      <c r="J723" s="60">
        <f t="shared" si="8"/>
        <v>0.28772627896808045</v>
      </c>
    </row>
    <row r="724" spans="1:10">
      <c r="A724" s="156">
        <v>43913</v>
      </c>
      <c r="B724" s="13">
        <v>2386</v>
      </c>
      <c r="C724" s="13">
        <v>726.83</v>
      </c>
      <c r="D724">
        <v>34.519999999999996</v>
      </c>
      <c r="E724">
        <v>27.84</v>
      </c>
      <c r="F724">
        <v>90.93</v>
      </c>
      <c r="G724">
        <v>0</v>
      </c>
      <c r="H724" s="13">
        <f t="shared" si="7"/>
        <v>153.29000000000002</v>
      </c>
      <c r="I724" s="13">
        <v>3113</v>
      </c>
      <c r="J724" s="60">
        <f t="shared" si="8"/>
        <v>0.30462279966471084</v>
      </c>
    </row>
    <row r="725" spans="1:10">
      <c r="A725" s="156">
        <v>43914</v>
      </c>
      <c r="B725" s="13">
        <v>2225</v>
      </c>
      <c r="C725" s="13">
        <v>681.99</v>
      </c>
      <c r="D725">
        <v>28.04</v>
      </c>
      <c r="E725">
        <v>31.329999999999899</v>
      </c>
      <c r="F725">
        <v>106.55</v>
      </c>
      <c r="G725">
        <v>0</v>
      </c>
      <c r="H725" s="13">
        <f t="shared" si="7"/>
        <v>165.91999999999987</v>
      </c>
      <c r="I725" s="13">
        <v>2975</v>
      </c>
      <c r="J725" s="60">
        <f t="shared" si="8"/>
        <v>0.30651235955056177</v>
      </c>
    </row>
    <row r="726" spans="1:10">
      <c r="A726" s="156">
        <v>43915</v>
      </c>
      <c r="B726" s="13">
        <v>2021</v>
      </c>
      <c r="C726" s="13">
        <v>609.21</v>
      </c>
      <c r="D726">
        <v>28.939999999999898</v>
      </c>
      <c r="E726">
        <v>29.31</v>
      </c>
      <c r="F726">
        <v>128.41999999999999</v>
      </c>
      <c r="G726">
        <v>0</v>
      </c>
      <c r="H726" s="13">
        <f t="shared" si="7"/>
        <v>186.6699999999999</v>
      </c>
      <c r="I726" s="13">
        <v>2777</v>
      </c>
      <c r="J726" s="60">
        <f t="shared" si="8"/>
        <v>0.30143988124690752</v>
      </c>
    </row>
    <row r="727" spans="1:10">
      <c r="A727" s="156">
        <v>43916</v>
      </c>
      <c r="B727" s="13">
        <v>1873</v>
      </c>
      <c r="C727" s="13">
        <v>585.19000000000005</v>
      </c>
      <c r="D727">
        <v>37.229999999999897</v>
      </c>
      <c r="E727">
        <v>27.84</v>
      </c>
      <c r="F727">
        <v>173.5</v>
      </c>
      <c r="G727">
        <v>0</v>
      </c>
      <c r="H727" s="13">
        <f t="shared" si="7"/>
        <v>238.56999999999991</v>
      </c>
      <c r="I727" s="13">
        <v>2652</v>
      </c>
      <c r="J727" s="60">
        <f t="shared" si="8"/>
        <v>0.31243459690336362</v>
      </c>
    </row>
    <row r="728" spans="1:10">
      <c r="A728" s="156">
        <v>43917</v>
      </c>
      <c r="B728" s="13">
        <v>1817</v>
      </c>
      <c r="C728" s="13">
        <v>599.57000000000005</v>
      </c>
      <c r="D728">
        <v>37.589999999999904</v>
      </c>
      <c r="E728">
        <v>27.84</v>
      </c>
      <c r="F728">
        <v>174.48</v>
      </c>
      <c r="G728">
        <v>0</v>
      </c>
      <c r="H728" s="13">
        <f t="shared" si="7"/>
        <v>239.90999999999991</v>
      </c>
      <c r="I728" s="13">
        <v>2592</v>
      </c>
      <c r="J728" s="60">
        <f t="shared" si="8"/>
        <v>0.32997798569069897</v>
      </c>
    </row>
    <row r="729" spans="1:10">
      <c r="A729" s="156">
        <v>43918</v>
      </c>
      <c r="B729" s="13">
        <v>1817</v>
      </c>
      <c r="C729" s="13">
        <v>604.03</v>
      </c>
      <c r="D729">
        <v>35.42</v>
      </c>
      <c r="E729">
        <v>27.84</v>
      </c>
      <c r="F729">
        <v>202.45999999999901</v>
      </c>
      <c r="G729">
        <v>0</v>
      </c>
      <c r="H729" s="13">
        <f t="shared" si="7"/>
        <v>265.719999999999</v>
      </c>
      <c r="I729" s="13">
        <v>2629</v>
      </c>
      <c r="J729" s="60">
        <f t="shared" si="8"/>
        <v>0.33243258117776553</v>
      </c>
    </row>
    <row r="730" spans="1:10">
      <c r="A730" s="156">
        <v>43919</v>
      </c>
      <c r="B730" s="13">
        <v>1803</v>
      </c>
      <c r="C730" s="13">
        <v>599.39</v>
      </c>
      <c r="D730">
        <v>43.389999999999901</v>
      </c>
      <c r="E730">
        <v>12</v>
      </c>
      <c r="F730">
        <v>229.68</v>
      </c>
      <c r="G730">
        <v>0</v>
      </c>
      <c r="H730" s="13">
        <f t="shared" si="7"/>
        <v>285.06999999999994</v>
      </c>
      <c r="I730" s="13">
        <v>2640</v>
      </c>
      <c r="J730" s="60">
        <f t="shared" si="8"/>
        <v>0.33244037714919578</v>
      </c>
    </row>
    <row r="731" spans="1:10">
      <c r="A731" s="156">
        <v>43920</v>
      </c>
      <c r="B731" s="13">
        <v>1805</v>
      </c>
      <c r="C731" s="13">
        <v>599.33000000000004</v>
      </c>
      <c r="D731">
        <v>38.550399999999996</v>
      </c>
      <c r="E731">
        <v>12</v>
      </c>
      <c r="F731">
        <v>229.68</v>
      </c>
      <c r="G731">
        <v>0</v>
      </c>
      <c r="H731" s="13">
        <f t="shared" si="7"/>
        <v>280.23040000000003</v>
      </c>
      <c r="I731" s="13">
        <v>2665</v>
      </c>
      <c r="J731" s="60">
        <f t="shared" si="8"/>
        <v>0.33203878116343494</v>
      </c>
    </row>
    <row r="732" spans="1:10">
      <c r="A732" s="156">
        <v>43921</v>
      </c>
      <c r="B732" s="13">
        <v>1854</v>
      </c>
      <c r="C732" s="13">
        <v>622.85</v>
      </c>
      <c r="D732">
        <v>38.440399999999997</v>
      </c>
      <c r="E732">
        <v>12</v>
      </c>
      <c r="F732">
        <v>229.68</v>
      </c>
      <c r="G732">
        <v>0</v>
      </c>
      <c r="H732" s="13">
        <f t="shared" si="7"/>
        <v>280.12040000000002</v>
      </c>
      <c r="I732" s="13">
        <v>2705</v>
      </c>
      <c r="J732" s="60">
        <f t="shared" si="8"/>
        <v>0.33594929881337648</v>
      </c>
    </row>
    <row r="733" spans="1:10">
      <c r="A733" s="156">
        <v>43922</v>
      </c>
      <c r="B733" s="13">
        <v>1884</v>
      </c>
      <c r="C733" s="13">
        <v>639.89</v>
      </c>
      <c r="D733">
        <v>50.829999999999799</v>
      </c>
      <c r="E733">
        <v>12</v>
      </c>
      <c r="F733">
        <v>234.719999999999</v>
      </c>
      <c r="G733">
        <v>0</v>
      </c>
      <c r="H733" s="13">
        <f t="shared" si="7"/>
        <v>297.54999999999882</v>
      </c>
      <c r="I733" s="13">
        <v>2731</v>
      </c>
      <c r="J733" s="60">
        <f t="shared" si="8"/>
        <v>0.33964437367303607</v>
      </c>
    </row>
    <row r="734" spans="1:10">
      <c r="A734" s="156">
        <v>43923</v>
      </c>
      <c r="B734" s="13">
        <v>1961</v>
      </c>
      <c r="C734" s="13">
        <v>659.47</v>
      </c>
      <c r="D734">
        <v>52.369999999999798</v>
      </c>
      <c r="E734">
        <v>12</v>
      </c>
      <c r="F734">
        <v>229.069999999999</v>
      </c>
      <c r="G734">
        <v>0</v>
      </c>
      <c r="H734" s="13">
        <f t="shared" si="7"/>
        <v>293.4399999999988</v>
      </c>
      <c r="I734" s="13">
        <v>2787</v>
      </c>
      <c r="J734" s="60">
        <f t="shared" si="8"/>
        <v>0.33629270780214177</v>
      </c>
    </row>
    <row r="735" spans="1:10">
      <c r="A735" s="156">
        <v>43924</v>
      </c>
      <c r="B735" s="13">
        <v>1946</v>
      </c>
      <c r="C735" s="13">
        <v>642.17999999999995</v>
      </c>
      <c r="D735">
        <v>57.07</v>
      </c>
      <c r="E735">
        <v>12</v>
      </c>
      <c r="F735">
        <v>242.88</v>
      </c>
      <c r="G735">
        <v>0</v>
      </c>
      <c r="H735" s="13">
        <f t="shared" si="7"/>
        <v>311.95</v>
      </c>
      <c r="I735" s="13">
        <v>2794</v>
      </c>
      <c r="J735" s="60">
        <f t="shared" si="8"/>
        <v>0.32999999999999996</v>
      </c>
    </row>
    <row r="736" spans="1:10">
      <c r="A736" s="156">
        <v>43925</v>
      </c>
      <c r="B736" s="13">
        <v>1981</v>
      </c>
      <c r="C736" s="13">
        <v>641.03</v>
      </c>
      <c r="D736">
        <v>63.579999999999899</v>
      </c>
      <c r="E736">
        <v>12</v>
      </c>
      <c r="F736">
        <v>263.75999999999902</v>
      </c>
      <c r="G736">
        <v>0</v>
      </c>
      <c r="H736" s="13">
        <f t="shared" si="7"/>
        <v>339.33999999999889</v>
      </c>
      <c r="I736" s="13">
        <v>2791</v>
      </c>
      <c r="J736" s="60">
        <f t="shared" si="8"/>
        <v>0.32358909641595152</v>
      </c>
    </row>
    <row r="737" spans="1:10">
      <c r="A737" s="156">
        <v>43926</v>
      </c>
      <c r="B737" s="13">
        <v>1926</v>
      </c>
      <c r="C737" s="13">
        <v>630.66</v>
      </c>
      <c r="D737">
        <v>40.489999999999895</v>
      </c>
      <c r="E737">
        <v>12</v>
      </c>
      <c r="F737">
        <v>263.75999999999902</v>
      </c>
      <c r="G737">
        <v>0</v>
      </c>
      <c r="H737" s="13">
        <f t="shared" si="7"/>
        <v>316.24999999999892</v>
      </c>
      <c r="I737" s="13">
        <v>2752</v>
      </c>
      <c r="J737" s="60">
        <f t="shared" si="8"/>
        <v>0.32744548286604358</v>
      </c>
    </row>
    <row r="738" spans="1:10">
      <c r="A738" s="156">
        <v>43927</v>
      </c>
      <c r="B738" s="13">
        <v>1973</v>
      </c>
      <c r="C738" s="13">
        <v>652.67999999999995</v>
      </c>
      <c r="D738">
        <v>39.159999999999897</v>
      </c>
      <c r="E738">
        <v>12</v>
      </c>
      <c r="F738">
        <v>263.75999999999902</v>
      </c>
      <c r="G738">
        <v>0</v>
      </c>
      <c r="H738" s="13">
        <f t="shared" si="7"/>
        <v>314.91999999999894</v>
      </c>
      <c r="I738" s="13">
        <v>2757</v>
      </c>
      <c r="J738" s="60">
        <f t="shared" si="8"/>
        <v>0.33080587937151545</v>
      </c>
    </row>
    <row r="739" spans="1:10">
      <c r="A739" s="156">
        <v>43928</v>
      </c>
      <c r="B739" s="13">
        <v>1910</v>
      </c>
      <c r="C739">
        <v>629.19000000000005</v>
      </c>
      <c r="D739">
        <v>34.369999999999997</v>
      </c>
      <c r="E739">
        <v>12</v>
      </c>
      <c r="F739">
        <v>272.86999999999898</v>
      </c>
      <c r="G739">
        <v>0</v>
      </c>
      <c r="H739" s="13">
        <f t="shared" si="7"/>
        <v>319.23999999999899</v>
      </c>
      <c r="I739" s="13">
        <v>2727</v>
      </c>
      <c r="J739" s="60">
        <f t="shared" si="8"/>
        <v>0.3294188481675393</v>
      </c>
    </row>
    <row r="740" spans="1:10">
      <c r="A740" s="156">
        <v>43929</v>
      </c>
      <c r="B740" s="13">
        <v>1916</v>
      </c>
      <c r="C740" s="13">
        <v>609.67999999999995</v>
      </c>
      <c r="D740">
        <v>34.880000000000003</v>
      </c>
      <c r="E740">
        <v>12</v>
      </c>
      <c r="F740">
        <v>300.469999999999</v>
      </c>
      <c r="G740">
        <v>0</v>
      </c>
      <c r="H740" s="13">
        <f t="shared" si="7"/>
        <v>347.349999999999</v>
      </c>
      <c r="I740" s="13">
        <v>2717</v>
      </c>
      <c r="J740" s="60">
        <f t="shared" si="8"/>
        <v>0.31820459290187891</v>
      </c>
    </row>
    <row r="741" spans="1:10">
      <c r="A741" s="156">
        <v>43930</v>
      </c>
      <c r="B741" s="13">
        <v>1924</v>
      </c>
      <c r="C741" s="13">
        <v>607.91</v>
      </c>
      <c r="D741">
        <v>44.11</v>
      </c>
      <c r="E741">
        <v>0.39</v>
      </c>
      <c r="F741">
        <v>302.159999999999</v>
      </c>
      <c r="G741">
        <v>0</v>
      </c>
      <c r="H741" s="13">
        <f t="shared" si="7"/>
        <v>346.659999999999</v>
      </c>
      <c r="I741" s="13">
        <v>2695</v>
      </c>
      <c r="J741" s="60">
        <f t="shared" si="8"/>
        <v>0.31596153846153846</v>
      </c>
    </row>
    <row r="742" spans="1:10">
      <c r="A742" s="156">
        <v>43931</v>
      </c>
      <c r="B742" s="13">
        <v>1947</v>
      </c>
      <c r="C742" s="13">
        <v>603.79</v>
      </c>
      <c r="D742">
        <v>44.11</v>
      </c>
      <c r="E742">
        <v>0.39</v>
      </c>
      <c r="F742">
        <v>302.159999999999</v>
      </c>
      <c r="G742">
        <v>0</v>
      </c>
      <c r="H742" s="13">
        <f t="shared" si="7"/>
        <v>346.659999999999</v>
      </c>
      <c r="I742" s="13">
        <v>2717</v>
      </c>
      <c r="J742" s="60">
        <f t="shared" si="8"/>
        <v>0.31011299435028244</v>
      </c>
    </row>
    <row r="743" spans="1:10">
      <c r="A743" s="156">
        <v>43932</v>
      </c>
      <c r="B743" s="13">
        <v>2009</v>
      </c>
      <c r="C743" s="13">
        <v>639.99</v>
      </c>
      <c r="D743">
        <v>34.549999999999997</v>
      </c>
      <c r="E743">
        <v>0</v>
      </c>
      <c r="F743">
        <v>308.159999999999</v>
      </c>
      <c r="G743">
        <v>0</v>
      </c>
      <c r="H743" s="13">
        <f t="shared" si="7"/>
        <v>342.70999999999901</v>
      </c>
      <c r="I743" s="13">
        <v>2800</v>
      </c>
      <c r="J743" s="60">
        <f t="shared" si="8"/>
        <v>0.31856147336983576</v>
      </c>
    </row>
    <row r="744" spans="1:10">
      <c r="A744" s="156">
        <v>43933</v>
      </c>
      <c r="B744" s="13">
        <v>1994</v>
      </c>
      <c r="C744" s="13">
        <v>648.58000000000004</v>
      </c>
      <c r="D744">
        <v>34.9299999999999</v>
      </c>
      <c r="E744">
        <v>0</v>
      </c>
      <c r="F744">
        <v>298.969999999999</v>
      </c>
      <c r="G744">
        <v>0.22</v>
      </c>
      <c r="H744" s="13">
        <f t="shared" si="7"/>
        <v>334.11999999999892</v>
      </c>
      <c r="I744" s="13">
        <v>2819</v>
      </c>
      <c r="J744" s="60">
        <f t="shared" si="8"/>
        <v>0.32526579739217654</v>
      </c>
    </row>
    <row r="745" spans="1:10">
      <c r="A745" s="156">
        <v>43934</v>
      </c>
      <c r="B745" s="13">
        <v>2036</v>
      </c>
      <c r="C745" s="13">
        <v>676.53</v>
      </c>
      <c r="D745">
        <v>31.12</v>
      </c>
      <c r="E745">
        <v>0</v>
      </c>
      <c r="F745">
        <v>287.06999999999903</v>
      </c>
      <c r="G745">
        <v>0.29999999999999899</v>
      </c>
      <c r="H745" s="13">
        <f t="shared" si="7"/>
        <v>318.48999999999904</v>
      </c>
      <c r="I745" s="13">
        <v>2913</v>
      </c>
      <c r="J745" s="60">
        <f t="shared" si="8"/>
        <v>0.33228388998035363</v>
      </c>
    </row>
    <row r="746" spans="1:10">
      <c r="A746" s="156">
        <v>43935</v>
      </c>
      <c r="B746" s="13">
        <v>2062</v>
      </c>
      <c r="C746" s="13">
        <v>666.09400000000005</v>
      </c>
      <c r="D746">
        <v>38.35</v>
      </c>
      <c r="E746">
        <v>0</v>
      </c>
      <c r="F746">
        <v>282.95999999999901</v>
      </c>
      <c r="G746">
        <v>0</v>
      </c>
      <c r="H746" s="13">
        <f t="shared" si="7"/>
        <v>321.30999999999904</v>
      </c>
      <c r="I746" s="13">
        <v>2977</v>
      </c>
      <c r="J746" s="60">
        <f t="shared" si="8"/>
        <v>0.32303297769156164</v>
      </c>
    </row>
    <row r="747" spans="1:10">
      <c r="A747" s="156">
        <v>43936</v>
      </c>
      <c r="B747" s="13">
        <v>2042</v>
      </c>
      <c r="C747" s="13">
        <v>632.09</v>
      </c>
      <c r="D747">
        <v>52.719999999999899</v>
      </c>
      <c r="E747">
        <v>0</v>
      </c>
      <c r="F747">
        <v>290.69999999999902</v>
      </c>
      <c r="G747">
        <v>0</v>
      </c>
      <c r="H747" s="13">
        <f t="shared" si="7"/>
        <v>343.41999999999894</v>
      </c>
      <c r="I747" s="13">
        <v>2938</v>
      </c>
      <c r="J747" s="60">
        <f t="shared" si="8"/>
        <v>0.30954456415279141</v>
      </c>
    </row>
    <row r="748" spans="1:10">
      <c r="A748" s="156">
        <v>43937</v>
      </c>
      <c r="B748" s="13">
        <v>2071</v>
      </c>
      <c r="C748" s="13">
        <v>619.33000000000004</v>
      </c>
      <c r="D748">
        <v>55.569999999999901</v>
      </c>
      <c r="E748">
        <v>0</v>
      </c>
      <c r="F748">
        <v>302.48999999999899</v>
      </c>
      <c r="G748">
        <v>0</v>
      </c>
      <c r="H748" s="13">
        <f t="shared" si="7"/>
        <v>358.05999999999887</v>
      </c>
      <c r="I748" s="13">
        <v>2969</v>
      </c>
      <c r="J748" s="60">
        <f t="shared" si="8"/>
        <v>0.29904876871076774</v>
      </c>
    </row>
    <row r="749" spans="1:10">
      <c r="A749" s="156">
        <v>43938</v>
      </c>
      <c r="B749" s="13">
        <v>2059</v>
      </c>
      <c r="C749" s="13">
        <v>601.11</v>
      </c>
      <c r="D749">
        <v>80.83999999999989</v>
      </c>
      <c r="E749">
        <v>0</v>
      </c>
      <c r="F749">
        <v>300.95999999999901</v>
      </c>
      <c r="G749">
        <v>0</v>
      </c>
      <c r="H749" s="13">
        <f t="shared" si="7"/>
        <v>381.79999999999893</v>
      </c>
      <c r="I749" s="13">
        <v>2986</v>
      </c>
      <c r="J749" s="60">
        <f t="shared" si="8"/>
        <v>0.29194269062651773</v>
      </c>
    </row>
    <row r="750" spans="1:10">
      <c r="A750" s="156">
        <v>43939</v>
      </c>
      <c r="B750">
        <v>2036</v>
      </c>
      <c r="C750" s="13">
        <v>588.14</v>
      </c>
      <c r="D750">
        <v>69.69</v>
      </c>
      <c r="E750">
        <v>0</v>
      </c>
      <c r="F750">
        <v>296.99999999999898</v>
      </c>
      <c r="G750">
        <v>0</v>
      </c>
      <c r="H750">
        <f t="shared" si="7"/>
        <v>366.68999999999897</v>
      </c>
      <c r="I750">
        <v>2908</v>
      </c>
      <c r="J750" s="60">
        <f t="shared" si="8"/>
        <v>0.28887033398821216</v>
      </c>
    </row>
    <row r="751" spans="1:10">
      <c r="A751" s="156">
        <v>43940</v>
      </c>
      <c r="B751" s="13">
        <v>2004</v>
      </c>
      <c r="C751" s="13">
        <v>584.71</v>
      </c>
      <c r="D751">
        <v>61.949999999999903</v>
      </c>
      <c r="E751">
        <v>0</v>
      </c>
      <c r="F751">
        <v>290.39999999999901</v>
      </c>
      <c r="G751">
        <v>0</v>
      </c>
      <c r="H751" s="13">
        <f t="shared" si="7"/>
        <v>352.34999999999889</v>
      </c>
      <c r="I751" s="13">
        <v>2862</v>
      </c>
      <c r="J751" s="60">
        <f t="shared" si="8"/>
        <v>0.29177145708582836</v>
      </c>
    </row>
    <row r="752" spans="1:10">
      <c r="A752" s="156">
        <v>43941</v>
      </c>
      <c r="B752" s="13">
        <v>2007</v>
      </c>
      <c r="C752" s="13">
        <v>590.45000000000005</v>
      </c>
      <c r="D752">
        <v>52.489999999999796</v>
      </c>
      <c r="E752">
        <v>0</v>
      </c>
      <c r="F752">
        <v>278.38999999999902</v>
      </c>
      <c r="G752">
        <v>0</v>
      </c>
      <c r="H752" s="13">
        <f t="shared" si="7"/>
        <v>330.8799999999988</v>
      </c>
      <c r="I752" s="13">
        <v>2864</v>
      </c>
      <c r="J752" s="60">
        <f t="shared" si="8"/>
        <v>0.29419531639262581</v>
      </c>
    </row>
    <row r="753" spans="1:10">
      <c r="A753" s="156">
        <v>43942</v>
      </c>
      <c r="B753" s="13">
        <v>1992</v>
      </c>
      <c r="C753" s="13">
        <v>604.02</v>
      </c>
      <c r="D753">
        <v>47.779999999999902</v>
      </c>
      <c r="E753">
        <v>0</v>
      </c>
      <c r="F753">
        <v>282.849999999999</v>
      </c>
      <c r="G753">
        <v>0</v>
      </c>
      <c r="H753" s="13">
        <f t="shared" si="7"/>
        <v>330.62999999999892</v>
      </c>
      <c r="I753" s="13">
        <v>2789</v>
      </c>
      <c r="J753" s="60">
        <f t="shared" si="8"/>
        <v>0.30322289156626503</v>
      </c>
    </row>
    <row r="754" spans="1:10">
      <c r="A754" s="156">
        <v>43943</v>
      </c>
      <c r="B754" s="13">
        <v>2034</v>
      </c>
      <c r="C754" s="13">
        <v>598.9</v>
      </c>
      <c r="D754">
        <v>86.70999999999998</v>
      </c>
      <c r="E754">
        <v>0</v>
      </c>
      <c r="F754">
        <v>286.55999999999898</v>
      </c>
      <c r="G754">
        <v>0</v>
      </c>
      <c r="H754" s="13">
        <f t="shared" si="7"/>
        <v>373.26999999999896</v>
      </c>
      <c r="I754" s="13">
        <v>2900</v>
      </c>
      <c r="J754" s="60">
        <f t="shared" si="8"/>
        <v>0.29444444444444445</v>
      </c>
    </row>
    <row r="755" spans="1:10">
      <c r="A755" s="156">
        <v>43944</v>
      </c>
      <c r="B755" s="13">
        <v>2036</v>
      </c>
      <c r="C755" s="13">
        <v>574.42999999999995</v>
      </c>
      <c r="D755">
        <v>89.4</v>
      </c>
      <c r="E755">
        <v>0</v>
      </c>
      <c r="F755">
        <v>295.58999999999901</v>
      </c>
      <c r="G755">
        <v>0</v>
      </c>
      <c r="H755" s="13">
        <f t="shared" si="7"/>
        <v>384.98999999999899</v>
      </c>
      <c r="I755" s="13">
        <v>2920</v>
      </c>
      <c r="J755" s="60">
        <f t="shared" si="8"/>
        <v>0.28213654223968565</v>
      </c>
    </row>
    <row r="756" spans="1:10">
      <c r="A756" s="156">
        <v>43945</v>
      </c>
      <c r="B756" s="13">
        <v>2017</v>
      </c>
      <c r="C756" s="13">
        <v>564.11</v>
      </c>
      <c r="D756">
        <v>77.649999999999892</v>
      </c>
      <c r="E756">
        <v>0</v>
      </c>
      <c r="F756">
        <v>317.729999999999</v>
      </c>
      <c r="G756">
        <v>0</v>
      </c>
      <c r="H756" s="13">
        <f t="shared" si="7"/>
        <v>395.37999999999886</v>
      </c>
      <c r="I756" s="13">
        <v>2917</v>
      </c>
      <c r="J756" s="60">
        <f t="shared" si="8"/>
        <v>0.27967773921665839</v>
      </c>
    </row>
    <row r="757" spans="1:10">
      <c r="A757" s="156">
        <v>43946</v>
      </c>
      <c r="B757" s="13">
        <v>1954</v>
      </c>
      <c r="C757" s="13">
        <v>567.29</v>
      </c>
      <c r="D757">
        <v>55.404000000000003</v>
      </c>
      <c r="E757">
        <v>0</v>
      </c>
      <c r="F757">
        <v>309.12</v>
      </c>
      <c r="G757">
        <v>0</v>
      </c>
      <c r="H757" s="13">
        <f t="shared" si="7"/>
        <v>364.524</v>
      </c>
      <c r="I757" s="13">
        <v>2895</v>
      </c>
      <c r="J757" s="60">
        <f t="shared" si="8"/>
        <v>0.29032241555783006</v>
      </c>
    </row>
    <row r="758" spans="1:10">
      <c r="A758" s="156">
        <v>43947</v>
      </c>
      <c r="B758" s="13">
        <v>1882</v>
      </c>
      <c r="C758" s="13">
        <v>543.37</v>
      </c>
      <c r="D758">
        <v>51.90999999999989</v>
      </c>
      <c r="E758">
        <v>0</v>
      </c>
      <c r="F758">
        <v>324.95999999999901</v>
      </c>
      <c r="G758">
        <v>0</v>
      </c>
      <c r="H758" s="13">
        <f t="shared" si="7"/>
        <v>376.86999999999892</v>
      </c>
      <c r="I758" s="13">
        <v>2742</v>
      </c>
      <c r="J758" s="60">
        <f t="shared" si="8"/>
        <v>0.28871944739638683</v>
      </c>
    </row>
    <row r="759" spans="1:10">
      <c r="A759" s="156">
        <v>43948</v>
      </c>
      <c r="B759" s="13">
        <v>1841</v>
      </c>
      <c r="C759" s="13">
        <v>543.54200000000003</v>
      </c>
      <c r="D759">
        <v>46.72999999999999</v>
      </c>
      <c r="E759">
        <v>0.63</v>
      </c>
      <c r="F759">
        <v>324.95999999999901</v>
      </c>
      <c r="G759">
        <v>0</v>
      </c>
      <c r="H759" s="13">
        <f t="shared" si="7"/>
        <v>372.31999999999903</v>
      </c>
      <c r="I759" s="13">
        <v>2739</v>
      </c>
      <c r="J759" s="60">
        <f t="shared" si="8"/>
        <v>0.2952428028245519</v>
      </c>
    </row>
    <row r="760" spans="1:10">
      <c r="A760" s="156">
        <v>43949</v>
      </c>
      <c r="B760" s="13">
        <v>1938</v>
      </c>
      <c r="C760" s="13">
        <v>570.61</v>
      </c>
      <c r="D760">
        <v>47.019999999999996</v>
      </c>
      <c r="E760">
        <v>12</v>
      </c>
      <c r="F760">
        <v>324.95999999999901</v>
      </c>
      <c r="G760">
        <v>0</v>
      </c>
      <c r="H760" s="13">
        <f t="shared" si="7"/>
        <v>383.979999999999</v>
      </c>
      <c r="I760" s="13">
        <v>2835</v>
      </c>
      <c r="J760" s="60">
        <f t="shared" si="8"/>
        <v>0.29443240454076369</v>
      </c>
    </row>
    <row r="761" spans="1:10">
      <c r="A761" s="156">
        <v>43950</v>
      </c>
      <c r="B761" s="13">
        <v>1991</v>
      </c>
      <c r="C761" s="13">
        <v>582.54</v>
      </c>
      <c r="D761">
        <v>41.86</v>
      </c>
      <c r="E761">
        <v>12</v>
      </c>
      <c r="F761">
        <v>322.63999999999902</v>
      </c>
      <c r="G761">
        <v>0</v>
      </c>
      <c r="H761" s="13">
        <f t="shared" si="7"/>
        <v>376.49999999999903</v>
      </c>
      <c r="I761" s="13">
        <v>2861</v>
      </c>
      <c r="J761" s="60">
        <f t="shared" si="8"/>
        <v>0.29258663987945754</v>
      </c>
    </row>
    <row r="762" spans="1:10">
      <c r="A762" s="156">
        <v>43951</v>
      </c>
      <c r="B762" s="13">
        <v>2065</v>
      </c>
      <c r="C762" s="13">
        <v>586.13</v>
      </c>
      <c r="D762">
        <v>39.069999999999894</v>
      </c>
      <c r="E762">
        <v>10.08</v>
      </c>
      <c r="F762">
        <v>318.95999999999901</v>
      </c>
      <c r="G762">
        <v>0</v>
      </c>
      <c r="H762" s="13">
        <f t="shared" si="7"/>
        <v>368.10999999999888</v>
      </c>
      <c r="I762" s="13">
        <v>2955</v>
      </c>
      <c r="J762" s="60">
        <f t="shared" si="8"/>
        <v>0.28384019370460051</v>
      </c>
    </row>
    <row r="763" spans="1:10">
      <c r="A763" s="156">
        <v>43952</v>
      </c>
      <c r="B763" s="13">
        <v>1974</v>
      </c>
      <c r="C763" s="13">
        <v>586.13</v>
      </c>
      <c r="D763">
        <v>39.069999999999894</v>
      </c>
      <c r="E763">
        <v>10.08</v>
      </c>
      <c r="F763">
        <v>318.95999999999901</v>
      </c>
      <c r="G763">
        <v>0</v>
      </c>
      <c r="H763" s="13">
        <f t="shared" si="7"/>
        <v>368.10999999999888</v>
      </c>
      <c r="I763" s="13">
        <v>2928</v>
      </c>
      <c r="J763" s="60">
        <f t="shared" si="8"/>
        <v>0.29692502532928067</v>
      </c>
    </row>
    <row r="764" spans="1:10">
      <c r="A764" s="156">
        <v>43953</v>
      </c>
      <c r="B764" s="13">
        <v>2009</v>
      </c>
      <c r="C764" s="13">
        <v>605.69000000000005</v>
      </c>
      <c r="D764">
        <v>34.49</v>
      </c>
      <c r="E764">
        <v>0</v>
      </c>
      <c r="F764">
        <v>318.95999999999901</v>
      </c>
      <c r="G764">
        <v>0</v>
      </c>
      <c r="H764" s="13">
        <f t="shared" si="7"/>
        <v>353.44999999999902</v>
      </c>
      <c r="I764" s="13">
        <v>2997</v>
      </c>
      <c r="J764" s="60">
        <f t="shared" si="8"/>
        <v>0.30148830263812842</v>
      </c>
    </row>
    <row r="765" spans="1:10">
      <c r="A765" s="156">
        <v>43954</v>
      </c>
      <c r="B765" s="13">
        <v>1967</v>
      </c>
      <c r="C765" s="13">
        <v>590.26</v>
      </c>
      <c r="D765">
        <v>32.099999999999987</v>
      </c>
      <c r="E765">
        <v>0</v>
      </c>
      <c r="F765">
        <v>318.95999999999901</v>
      </c>
      <c r="G765">
        <v>0</v>
      </c>
      <c r="H765" s="13">
        <f t="shared" si="7"/>
        <v>351.05999999999898</v>
      </c>
      <c r="I765" s="13">
        <v>2961</v>
      </c>
      <c r="J765" s="60">
        <f t="shared" si="8"/>
        <v>0.30008134214539905</v>
      </c>
    </row>
    <row r="766" spans="1:10">
      <c r="A766" s="156">
        <v>43955</v>
      </c>
      <c r="B766" s="13">
        <v>2011</v>
      </c>
      <c r="C766" s="13">
        <v>600.58000000000004</v>
      </c>
      <c r="D766">
        <v>36.639999999999901</v>
      </c>
      <c r="E766">
        <v>0</v>
      </c>
      <c r="F766">
        <v>318.95999999999901</v>
      </c>
      <c r="G766">
        <v>0</v>
      </c>
      <c r="H766" s="13">
        <f t="shared" si="7"/>
        <v>355.59999999999889</v>
      </c>
      <c r="I766" s="13">
        <v>3000</v>
      </c>
      <c r="J766" s="60">
        <f t="shared" si="8"/>
        <v>0.29864743908503233</v>
      </c>
    </row>
    <row r="767" spans="1:10">
      <c r="A767" s="156">
        <v>43956</v>
      </c>
      <c r="B767" s="13">
        <v>2084</v>
      </c>
      <c r="C767" s="13">
        <v>632.73</v>
      </c>
      <c r="D767">
        <v>48.34</v>
      </c>
      <c r="E767">
        <v>0</v>
      </c>
      <c r="F767">
        <v>299.75999999999902</v>
      </c>
      <c r="G767">
        <v>0</v>
      </c>
      <c r="H767" s="13">
        <f t="shared" ref="H767:H965" si="9">G767+F767+E767+D767</f>
        <v>348.099999999999</v>
      </c>
      <c r="I767" s="13">
        <v>3050</v>
      </c>
      <c r="J767" s="60">
        <f t="shared" ref="J767:J965" si="10">C767/B767</f>
        <v>0.30361324376199617</v>
      </c>
    </row>
    <row r="768" spans="1:10">
      <c r="A768" s="156">
        <v>43957</v>
      </c>
      <c r="B768" s="13">
        <v>2079</v>
      </c>
      <c r="C768" s="13">
        <v>612.74</v>
      </c>
      <c r="D768">
        <v>44.629999999999988</v>
      </c>
      <c r="E768">
        <v>0</v>
      </c>
      <c r="F768">
        <v>299.75999999999902</v>
      </c>
      <c r="G768">
        <v>0.2</v>
      </c>
      <c r="H768" s="13">
        <f t="shared" si="9"/>
        <v>344.58999999999901</v>
      </c>
      <c r="I768" s="13">
        <v>3050</v>
      </c>
      <c r="J768" s="60">
        <f t="shared" si="10"/>
        <v>0.29472823472823473</v>
      </c>
    </row>
    <row r="769" spans="1:10">
      <c r="A769" s="156">
        <v>43958</v>
      </c>
      <c r="B769" s="13">
        <v>2125</v>
      </c>
      <c r="C769" s="13">
        <v>623</v>
      </c>
      <c r="D769">
        <v>38.019999999999989</v>
      </c>
      <c r="E769">
        <v>0</v>
      </c>
      <c r="F769">
        <v>299.75999999999902</v>
      </c>
      <c r="G769">
        <v>0</v>
      </c>
      <c r="H769" s="13">
        <f t="shared" si="9"/>
        <v>337.77999999999901</v>
      </c>
      <c r="I769" s="13">
        <v>3068</v>
      </c>
      <c r="J769" s="60">
        <f t="shared" si="10"/>
        <v>0.29317647058823532</v>
      </c>
    </row>
    <row r="770" spans="1:10">
      <c r="A770" s="156">
        <v>43959</v>
      </c>
      <c r="B770" s="13">
        <v>2247</v>
      </c>
      <c r="C770" s="13">
        <v>666.55</v>
      </c>
      <c r="D770">
        <v>30.41</v>
      </c>
      <c r="E770">
        <v>0</v>
      </c>
      <c r="F770">
        <v>293.82999999999902</v>
      </c>
      <c r="G770">
        <v>0</v>
      </c>
      <c r="H770" s="13">
        <f t="shared" si="9"/>
        <v>324.23999999999904</v>
      </c>
      <c r="I770" s="13">
        <v>3193</v>
      </c>
      <c r="J770" s="60">
        <f t="shared" si="10"/>
        <v>0.29663996439697371</v>
      </c>
    </row>
    <row r="771" spans="1:10">
      <c r="A771" s="156">
        <v>43960</v>
      </c>
      <c r="B771" s="13">
        <v>2314</v>
      </c>
      <c r="C771" s="13">
        <v>699.21</v>
      </c>
      <c r="D771">
        <v>22.379999999999988</v>
      </c>
      <c r="E771">
        <v>0</v>
      </c>
      <c r="F771">
        <v>288.5</v>
      </c>
      <c r="G771">
        <v>0</v>
      </c>
      <c r="H771" s="13">
        <f t="shared" si="9"/>
        <v>310.88</v>
      </c>
      <c r="I771" s="13">
        <v>3287</v>
      </c>
      <c r="J771" s="60">
        <f t="shared" si="10"/>
        <v>0.30216508210890236</v>
      </c>
    </row>
    <row r="772" spans="1:10">
      <c r="A772" s="156">
        <v>43961</v>
      </c>
      <c r="B772" s="13">
        <v>2134</v>
      </c>
      <c r="C772" s="13">
        <v>614.84</v>
      </c>
      <c r="D772">
        <v>24.17999999999989</v>
      </c>
      <c r="E772">
        <v>0</v>
      </c>
      <c r="F772">
        <v>283.719999999999</v>
      </c>
      <c r="G772">
        <v>0</v>
      </c>
      <c r="H772" s="13">
        <f t="shared" si="9"/>
        <v>307.8999999999989</v>
      </c>
      <c r="I772" s="13">
        <v>3072</v>
      </c>
      <c r="J772" s="60">
        <f t="shared" si="10"/>
        <v>0.28811621368322399</v>
      </c>
    </row>
    <row r="773" spans="1:10">
      <c r="A773" s="156">
        <v>43962</v>
      </c>
      <c r="B773" s="13">
        <v>2115</v>
      </c>
      <c r="C773" s="13">
        <v>581.41999999999996</v>
      </c>
      <c r="D773">
        <v>39.869999999999997</v>
      </c>
      <c r="E773">
        <v>0</v>
      </c>
      <c r="F773">
        <v>288.95999999999901</v>
      </c>
      <c r="G773">
        <v>0</v>
      </c>
      <c r="H773" s="13">
        <f t="shared" si="9"/>
        <v>328.82999999999902</v>
      </c>
      <c r="I773" s="13">
        <v>3065</v>
      </c>
      <c r="J773" s="60">
        <f t="shared" si="10"/>
        <v>0.27490307328605201</v>
      </c>
    </row>
    <row r="774" spans="1:10">
      <c r="A774" s="156">
        <v>43963</v>
      </c>
      <c r="B774" s="13">
        <v>2312</v>
      </c>
      <c r="C774" s="13">
        <v>661.01</v>
      </c>
      <c r="D774">
        <v>58.019999999999889</v>
      </c>
      <c r="E774">
        <v>0</v>
      </c>
      <c r="F774">
        <v>288.88999999999902</v>
      </c>
      <c r="G774">
        <v>0</v>
      </c>
      <c r="H774" s="13">
        <f t="shared" si="9"/>
        <v>346.90999999999889</v>
      </c>
      <c r="I774" s="13">
        <v>3248</v>
      </c>
      <c r="J774" s="60">
        <f t="shared" si="10"/>
        <v>0.28590397923875432</v>
      </c>
    </row>
    <row r="775" spans="1:10">
      <c r="A775" s="156">
        <v>43964</v>
      </c>
      <c r="B775" s="13">
        <v>2361</v>
      </c>
      <c r="C775" s="13">
        <v>668.81</v>
      </c>
      <c r="D775">
        <v>51.359999999999992</v>
      </c>
      <c r="E775">
        <v>0</v>
      </c>
      <c r="F775">
        <v>284.64999999999901</v>
      </c>
      <c r="G775">
        <v>0</v>
      </c>
      <c r="H775" s="13">
        <f t="shared" si="9"/>
        <v>336.00999999999902</v>
      </c>
      <c r="I775" s="13">
        <v>3313</v>
      </c>
      <c r="J775" s="60">
        <f t="shared" si="10"/>
        <v>0.28327403642524351</v>
      </c>
    </row>
    <row r="776" spans="1:10">
      <c r="A776" s="156">
        <v>43965</v>
      </c>
      <c r="B776" s="13">
        <v>2395</v>
      </c>
      <c r="C776" s="13">
        <v>669.28</v>
      </c>
      <c r="D776">
        <v>51.150000000000006</v>
      </c>
      <c r="E776">
        <v>0</v>
      </c>
      <c r="F776">
        <v>276.68999999999897</v>
      </c>
      <c r="G776">
        <v>0</v>
      </c>
      <c r="H776" s="13">
        <f t="shared" si="9"/>
        <v>327.83999999999901</v>
      </c>
      <c r="I776" s="13">
        <v>3320</v>
      </c>
      <c r="J776" s="60">
        <f t="shared" si="10"/>
        <v>0.27944885177453027</v>
      </c>
    </row>
    <row r="777" spans="1:10">
      <c r="A777" s="156">
        <v>43966</v>
      </c>
      <c r="B777" s="13">
        <v>2426</v>
      </c>
      <c r="C777" s="13">
        <v>675.78</v>
      </c>
      <c r="D777">
        <v>41.05</v>
      </c>
      <c r="E777">
        <v>0</v>
      </c>
      <c r="F777">
        <v>266.58999999999901</v>
      </c>
      <c r="G777">
        <v>0</v>
      </c>
      <c r="H777" s="13">
        <f t="shared" si="9"/>
        <v>307.63999999999902</v>
      </c>
      <c r="I777" s="13">
        <v>3372</v>
      </c>
      <c r="J777" s="60">
        <f t="shared" si="10"/>
        <v>0.27855729596042866</v>
      </c>
    </row>
    <row r="778" spans="1:10">
      <c r="A778" s="156">
        <v>43967</v>
      </c>
      <c r="B778" s="13">
        <v>2411</v>
      </c>
      <c r="C778" s="13">
        <v>674.62</v>
      </c>
      <c r="D778">
        <v>43.009999999999899</v>
      </c>
      <c r="E778">
        <v>0</v>
      </c>
      <c r="F778">
        <v>265.91999999999899</v>
      </c>
      <c r="G778">
        <v>0</v>
      </c>
      <c r="H778" s="13">
        <f t="shared" si="9"/>
        <v>308.92999999999887</v>
      </c>
      <c r="I778" s="13">
        <v>3410</v>
      </c>
      <c r="J778" s="60">
        <f t="shared" si="10"/>
        <v>0.27980920779759438</v>
      </c>
    </row>
    <row r="779" spans="1:10">
      <c r="A779" s="156">
        <v>43968</v>
      </c>
      <c r="B779" s="13">
        <v>2313</v>
      </c>
      <c r="C779" s="13">
        <v>652.83000000000004</v>
      </c>
      <c r="D779">
        <v>57.74</v>
      </c>
      <c r="E779">
        <v>1.57</v>
      </c>
      <c r="F779">
        <v>265.91999999999899</v>
      </c>
      <c r="G779">
        <v>1.45</v>
      </c>
      <c r="H779" s="13">
        <f t="shared" si="9"/>
        <v>326.67999999999898</v>
      </c>
      <c r="I779" s="13">
        <v>3349</v>
      </c>
      <c r="J779" s="60">
        <f t="shared" si="10"/>
        <v>0.28224383916990925</v>
      </c>
    </row>
    <row r="780" spans="1:10">
      <c r="A780" s="156">
        <v>43969</v>
      </c>
      <c r="B780" s="13">
        <v>2322</v>
      </c>
      <c r="C780" s="13">
        <v>623.6</v>
      </c>
      <c r="D780">
        <v>86.66</v>
      </c>
      <c r="E780">
        <v>4.7999999999999901</v>
      </c>
      <c r="F780">
        <v>265.91999999999899</v>
      </c>
      <c r="G780">
        <v>0.31</v>
      </c>
      <c r="H780" s="13">
        <f t="shared" si="9"/>
        <v>357.68999999999903</v>
      </c>
      <c r="I780" s="13">
        <v>3397</v>
      </c>
      <c r="J780" s="60">
        <f t="shared" si="10"/>
        <v>0.26856158484065462</v>
      </c>
    </row>
    <row r="781" spans="1:10">
      <c r="A781" s="156">
        <v>43970</v>
      </c>
      <c r="B781" s="13">
        <v>2285</v>
      </c>
      <c r="C781" s="13">
        <v>606.19000000000005</v>
      </c>
      <c r="D781">
        <v>97.19999999999979</v>
      </c>
      <c r="E781">
        <v>4.7999999999999901</v>
      </c>
      <c r="F781">
        <v>272.45999999999901</v>
      </c>
      <c r="G781">
        <v>0.29999999999999899</v>
      </c>
      <c r="H781" s="13">
        <f t="shared" si="9"/>
        <v>374.75999999999885</v>
      </c>
      <c r="I781" s="13">
        <v>3406</v>
      </c>
      <c r="J781" s="60">
        <f t="shared" si="10"/>
        <v>0.26529102844638952</v>
      </c>
    </row>
    <row r="782" spans="1:10">
      <c r="A782" s="156">
        <v>43971</v>
      </c>
      <c r="B782" s="13">
        <v>2229</v>
      </c>
      <c r="C782" s="13">
        <v>614.58000000000004</v>
      </c>
      <c r="D782">
        <v>67.269999999999897</v>
      </c>
      <c r="E782">
        <v>4.7999999999999901</v>
      </c>
      <c r="F782">
        <v>283.229999999999</v>
      </c>
      <c r="G782">
        <v>0</v>
      </c>
      <c r="H782" s="13">
        <f t="shared" si="9"/>
        <v>355.29999999999893</v>
      </c>
      <c r="I782" s="13">
        <v>3375</v>
      </c>
      <c r="J782" s="60">
        <f t="shared" si="10"/>
        <v>0.27572005383580084</v>
      </c>
    </row>
    <row r="783" spans="1:10">
      <c r="A783" s="156">
        <v>43972</v>
      </c>
      <c r="B783" s="13">
        <v>2237</v>
      </c>
      <c r="C783" s="13">
        <v>605.28</v>
      </c>
      <c r="D783">
        <v>49.939999999999898</v>
      </c>
      <c r="E783">
        <v>4.7999999999999901</v>
      </c>
      <c r="F783">
        <v>292.969999999999</v>
      </c>
      <c r="G783">
        <v>0</v>
      </c>
      <c r="H783" s="13">
        <f t="shared" si="9"/>
        <v>347.7099999999989</v>
      </c>
      <c r="I783" s="13">
        <v>3423</v>
      </c>
      <c r="J783" s="60">
        <f t="shared" si="10"/>
        <v>0.27057666517657575</v>
      </c>
    </row>
    <row r="784" spans="1:10">
      <c r="A784" s="156">
        <v>43973</v>
      </c>
      <c r="B784" s="13">
        <v>2337</v>
      </c>
      <c r="C784" s="13">
        <v>622.89</v>
      </c>
      <c r="D784">
        <v>51.349999999999888</v>
      </c>
      <c r="E784">
        <v>4.7999999999999901</v>
      </c>
      <c r="F784">
        <v>293.51999999999902</v>
      </c>
      <c r="G784">
        <v>0</v>
      </c>
      <c r="H784" s="13">
        <f t="shared" si="9"/>
        <v>349.66999999999894</v>
      </c>
      <c r="I784" s="13">
        <v>3569</v>
      </c>
      <c r="J784" s="60">
        <f t="shared" si="10"/>
        <v>0.26653401797175869</v>
      </c>
    </row>
    <row r="785" spans="1:10">
      <c r="A785" s="156">
        <v>43974</v>
      </c>
      <c r="B785" s="13">
        <v>2446</v>
      </c>
      <c r="C785" s="13">
        <v>636.27</v>
      </c>
      <c r="D785">
        <v>64.349999999999895</v>
      </c>
      <c r="E785">
        <v>4.7999999999999901</v>
      </c>
      <c r="F785">
        <v>293.51999999999902</v>
      </c>
      <c r="G785">
        <v>0</v>
      </c>
      <c r="H785" s="13">
        <f t="shared" si="9"/>
        <v>362.66999999999894</v>
      </c>
      <c r="I785" s="13">
        <v>3656</v>
      </c>
      <c r="J785" s="60">
        <f t="shared" si="10"/>
        <v>0.26012673753066229</v>
      </c>
    </row>
    <row r="786" spans="1:10">
      <c r="A786" s="156">
        <v>43975</v>
      </c>
      <c r="B786" s="13">
        <v>2485</v>
      </c>
      <c r="C786" s="13">
        <v>630.17999999999995</v>
      </c>
      <c r="D786">
        <v>69.919999999999803</v>
      </c>
      <c r="E786">
        <v>4.7999999999999901</v>
      </c>
      <c r="F786">
        <v>293.51999999999902</v>
      </c>
      <c r="G786">
        <v>0</v>
      </c>
      <c r="H786" s="13">
        <f t="shared" si="9"/>
        <v>368.23999999999882</v>
      </c>
      <c r="I786" s="13">
        <v>3675</v>
      </c>
      <c r="J786" s="60">
        <f t="shared" si="10"/>
        <v>0.25359356136820921</v>
      </c>
    </row>
    <row r="787" spans="1:10">
      <c r="A787" s="156">
        <v>43976</v>
      </c>
      <c r="B787" s="13">
        <v>2531</v>
      </c>
      <c r="C787" s="13">
        <v>641.29999999999995</v>
      </c>
      <c r="D787">
        <v>72.889999999999901</v>
      </c>
      <c r="E787">
        <v>4.7999999999999901</v>
      </c>
      <c r="F787">
        <v>283.94</v>
      </c>
      <c r="G787">
        <v>0</v>
      </c>
      <c r="H787" s="13">
        <f t="shared" si="9"/>
        <v>361.62999999999988</v>
      </c>
      <c r="I787" s="13">
        <v>3740</v>
      </c>
      <c r="J787" s="60">
        <f t="shared" si="10"/>
        <v>0.25337811141841166</v>
      </c>
    </row>
    <row r="788" spans="1:10">
      <c r="A788" s="156">
        <v>43977</v>
      </c>
      <c r="B788" s="13">
        <v>2555</v>
      </c>
      <c r="C788" s="13">
        <v>640.02</v>
      </c>
      <c r="D788">
        <v>74.600000000000009</v>
      </c>
      <c r="E788">
        <v>4.7999999999999901</v>
      </c>
      <c r="F788">
        <v>274.52999999999997</v>
      </c>
      <c r="G788">
        <v>0</v>
      </c>
      <c r="H788" s="13">
        <f t="shared" si="9"/>
        <v>353.93</v>
      </c>
      <c r="I788" s="13">
        <v>3775</v>
      </c>
      <c r="J788" s="60">
        <f t="shared" si="10"/>
        <v>0.25049706457925636</v>
      </c>
    </row>
    <row r="789" spans="1:10">
      <c r="A789" s="156">
        <v>43978</v>
      </c>
      <c r="B789" s="13">
        <v>2452</v>
      </c>
      <c r="C789" s="13">
        <v>615.14</v>
      </c>
      <c r="D789">
        <v>50.519999999999996</v>
      </c>
      <c r="E789">
        <v>4.7999999999999901</v>
      </c>
      <c r="F789">
        <v>276.36</v>
      </c>
      <c r="G789">
        <v>0</v>
      </c>
      <c r="H789" s="13">
        <f t="shared" si="9"/>
        <v>331.68</v>
      </c>
      <c r="I789" s="13">
        <v>3705</v>
      </c>
      <c r="J789" s="60">
        <f t="shared" si="10"/>
        <v>0.25087275693311584</v>
      </c>
    </row>
    <row r="790" spans="1:10">
      <c r="A790" s="156">
        <v>43979</v>
      </c>
      <c r="B790" s="13">
        <v>2267</v>
      </c>
      <c r="C790" s="13">
        <v>576.34199999999998</v>
      </c>
      <c r="D790">
        <v>41.041999999999888</v>
      </c>
      <c r="E790">
        <v>4.7999999999999901</v>
      </c>
      <c r="F790">
        <v>289.08999999999901</v>
      </c>
      <c r="G790">
        <v>0</v>
      </c>
      <c r="H790" s="13">
        <f t="shared" si="9"/>
        <v>334.93199999999888</v>
      </c>
      <c r="I790" s="13">
        <v>3541</v>
      </c>
      <c r="J790" s="60">
        <f t="shared" si="10"/>
        <v>0.25423114247904721</v>
      </c>
    </row>
    <row r="791" spans="1:10">
      <c r="A791" s="156">
        <v>43980</v>
      </c>
      <c r="B791" s="13">
        <v>2258</v>
      </c>
      <c r="C791" s="13">
        <v>590.70000000000005</v>
      </c>
      <c r="D791">
        <v>55.819999999999894</v>
      </c>
      <c r="E791">
        <v>16.8</v>
      </c>
      <c r="F791">
        <v>279.75999999999902</v>
      </c>
      <c r="G791">
        <v>0</v>
      </c>
      <c r="H791" s="13">
        <f t="shared" si="9"/>
        <v>352.37999999999892</v>
      </c>
      <c r="I791" s="13">
        <v>3488</v>
      </c>
      <c r="J791" s="60">
        <f t="shared" si="10"/>
        <v>0.26160318866253324</v>
      </c>
    </row>
    <row r="792" spans="1:10">
      <c r="A792" s="156">
        <v>43981</v>
      </c>
      <c r="B792" s="13">
        <v>2280</v>
      </c>
      <c r="C792" s="13">
        <v>586.05999999999995</v>
      </c>
      <c r="D792">
        <v>78.129999999999882</v>
      </c>
      <c r="E792">
        <v>16.8</v>
      </c>
      <c r="F792">
        <v>277.099999999999</v>
      </c>
      <c r="G792">
        <v>0</v>
      </c>
      <c r="H792" s="13">
        <f t="shared" si="9"/>
        <v>372.02999999999889</v>
      </c>
      <c r="I792" s="13">
        <v>3403</v>
      </c>
      <c r="J792" s="60">
        <f t="shared" si="10"/>
        <v>0.2570438596491228</v>
      </c>
    </row>
    <row r="793" spans="1:10">
      <c r="A793" s="156">
        <v>43982</v>
      </c>
      <c r="B793" s="13">
        <v>2150</v>
      </c>
      <c r="C793" s="13">
        <v>555.38</v>
      </c>
      <c r="D793">
        <v>70.889999999999901</v>
      </c>
      <c r="E793">
        <v>16.8</v>
      </c>
      <c r="F793">
        <v>275.19999999999902</v>
      </c>
      <c r="G793">
        <v>0.23999999999999899</v>
      </c>
      <c r="H793" s="13">
        <f t="shared" si="9"/>
        <v>363.12999999999897</v>
      </c>
      <c r="I793" s="13">
        <v>3193</v>
      </c>
      <c r="J793" s="60">
        <f t="shared" si="10"/>
        <v>0.25831627906976745</v>
      </c>
    </row>
    <row r="794" spans="1:10">
      <c r="A794" s="156">
        <v>43983</v>
      </c>
      <c r="B794" s="13">
        <v>2224</v>
      </c>
      <c r="C794" s="13">
        <v>599.05999999999995</v>
      </c>
      <c r="D794">
        <v>43.089999999999904</v>
      </c>
      <c r="E794">
        <v>15.71</v>
      </c>
      <c r="F794">
        <v>276.719999999999</v>
      </c>
      <c r="G794">
        <v>0</v>
      </c>
      <c r="H794" s="13">
        <f t="shared" si="9"/>
        <v>335.5199999999989</v>
      </c>
      <c r="I794" s="13">
        <v>3247</v>
      </c>
      <c r="J794" s="60">
        <f t="shared" si="10"/>
        <v>0.26936151079136689</v>
      </c>
    </row>
    <row r="795" spans="1:10">
      <c r="A795" s="156">
        <v>43984</v>
      </c>
      <c r="B795" s="13">
        <v>2226</v>
      </c>
      <c r="C795" s="13">
        <v>609.34</v>
      </c>
      <c r="D795">
        <v>33.509999999999899</v>
      </c>
      <c r="E795">
        <v>14.64</v>
      </c>
      <c r="F795">
        <v>276.719999999999</v>
      </c>
      <c r="G795">
        <v>0</v>
      </c>
      <c r="H795" s="13">
        <f t="shared" si="9"/>
        <v>324.86999999999887</v>
      </c>
      <c r="I795" s="13">
        <v>3260</v>
      </c>
      <c r="J795" s="60">
        <f t="shared" si="10"/>
        <v>0.27373764600179695</v>
      </c>
    </row>
    <row r="796" spans="1:10">
      <c r="A796" s="156">
        <v>43985</v>
      </c>
      <c r="B796" s="13">
        <v>2188</v>
      </c>
      <c r="C796" s="13">
        <v>591.59</v>
      </c>
      <c r="D796">
        <v>21.599999999999991</v>
      </c>
      <c r="E796">
        <v>14.64</v>
      </c>
      <c r="F796">
        <v>285.17999999999898</v>
      </c>
      <c r="G796">
        <v>0</v>
      </c>
      <c r="H796" s="13">
        <f t="shared" si="9"/>
        <v>321.41999999999894</v>
      </c>
      <c r="I796" s="13">
        <v>3209</v>
      </c>
      <c r="J796" s="60">
        <f t="shared" si="10"/>
        <v>0.27037934186471663</v>
      </c>
    </row>
    <row r="797" spans="1:10">
      <c r="A797" s="156">
        <v>43986</v>
      </c>
      <c r="B797" s="13">
        <v>2127</v>
      </c>
      <c r="C797" s="13">
        <v>587.08000000000004</v>
      </c>
      <c r="D797">
        <v>18.589999999999989</v>
      </c>
      <c r="E797">
        <v>14.64</v>
      </c>
      <c r="F797">
        <v>300.159999999999</v>
      </c>
      <c r="G797">
        <v>0</v>
      </c>
      <c r="H797" s="13">
        <f t="shared" si="9"/>
        <v>333.38999999999896</v>
      </c>
      <c r="I797" s="13">
        <v>3183</v>
      </c>
      <c r="J797" s="60">
        <f t="shared" si="10"/>
        <v>0.27601316408086507</v>
      </c>
    </row>
    <row r="798" spans="1:10">
      <c r="A798" s="156">
        <v>43987</v>
      </c>
      <c r="B798" s="13">
        <v>2054</v>
      </c>
      <c r="C798" s="13">
        <v>557.92700000000002</v>
      </c>
      <c r="D798">
        <v>43.539999999999893</v>
      </c>
      <c r="E798">
        <v>19.39</v>
      </c>
      <c r="F798">
        <v>291.16999999999899</v>
      </c>
      <c r="G798">
        <v>0</v>
      </c>
      <c r="H798" s="13">
        <f t="shared" si="9"/>
        <v>354.09999999999889</v>
      </c>
      <c r="I798" s="13">
        <v>3164</v>
      </c>
      <c r="J798" s="60">
        <f t="shared" si="10"/>
        <v>0.27162950340798442</v>
      </c>
    </row>
    <row r="799" spans="1:10">
      <c r="A799" s="156">
        <v>43988</v>
      </c>
      <c r="B799" s="13">
        <v>2081</v>
      </c>
      <c r="C799" s="13">
        <v>558.12</v>
      </c>
      <c r="D799">
        <v>45.259999999999899</v>
      </c>
      <c r="E799">
        <v>14.64</v>
      </c>
      <c r="F799">
        <v>297.91999999999899</v>
      </c>
      <c r="G799">
        <v>0</v>
      </c>
      <c r="H799" s="13">
        <f t="shared" si="9"/>
        <v>357.81999999999886</v>
      </c>
      <c r="I799" s="13">
        <v>3248</v>
      </c>
      <c r="J799" s="60">
        <f t="shared" si="10"/>
        <v>0.26819798173954829</v>
      </c>
    </row>
    <row r="800" spans="1:10">
      <c r="A800" s="156">
        <v>43989</v>
      </c>
      <c r="B800" s="13">
        <v>2054</v>
      </c>
      <c r="C800" s="13">
        <v>559.03</v>
      </c>
      <c r="D800">
        <v>34.545999999999992</v>
      </c>
      <c r="E800">
        <v>14.64</v>
      </c>
      <c r="F800">
        <v>300.95999999999901</v>
      </c>
      <c r="G800">
        <v>0</v>
      </c>
      <c r="H800" s="13">
        <f t="shared" si="9"/>
        <v>350.14599999999899</v>
      </c>
      <c r="I800" s="13">
        <v>3220</v>
      </c>
      <c r="J800" s="60">
        <f t="shared" si="10"/>
        <v>0.27216650438169426</v>
      </c>
    </row>
    <row r="801" spans="1:10">
      <c r="A801" s="156">
        <v>43990</v>
      </c>
      <c r="B801" s="13">
        <v>2219</v>
      </c>
      <c r="C801" s="13">
        <v>626.79999999999995</v>
      </c>
      <c r="D801">
        <v>42.999999999999901</v>
      </c>
      <c r="E801">
        <v>14.64</v>
      </c>
      <c r="F801">
        <v>298.56999999999903</v>
      </c>
      <c r="G801">
        <v>0</v>
      </c>
      <c r="H801" s="13">
        <f t="shared" si="9"/>
        <v>356.2099999999989</v>
      </c>
      <c r="I801" s="13">
        <v>3442</v>
      </c>
      <c r="J801" s="60">
        <f t="shared" si="10"/>
        <v>0.28246958089229379</v>
      </c>
    </row>
    <row r="802" spans="1:10">
      <c r="A802" s="156">
        <v>43991</v>
      </c>
      <c r="B802" s="13">
        <v>2342</v>
      </c>
      <c r="C802" s="13">
        <v>661.57</v>
      </c>
      <c r="D802">
        <v>51.299999999999898</v>
      </c>
      <c r="E802">
        <v>9.3599999999999905</v>
      </c>
      <c r="F802">
        <v>288.27999999999901</v>
      </c>
      <c r="G802">
        <v>0</v>
      </c>
      <c r="H802" s="13">
        <f t="shared" si="9"/>
        <v>348.93999999999892</v>
      </c>
      <c r="I802" s="13">
        <v>3618</v>
      </c>
      <c r="J802" s="60">
        <f t="shared" si="10"/>
        <v>0.28248078565328782</v>
      </c>
    </row>
    <row r="803" spans="1:10">
      <c r="A803" s="156">
        <v>43992</v>
      </c>
      <c r="B803" s="13">
        <v>2415</v>
      </c>
      <c r="C803" s="13">
        <v>674.51</v>
      </c>
      <c r="D803">
        <v>43.799999999999898</v>
      </c>
      <c r="E803">
        <v>2.64</v>
      </c>
      <c r="F803">
        <v>270</v>
      </c>
      <c r="G803">
        <v>1.8899999999999899</v>
      </c>
      <c r="H803" s="13">
        <f t="shared" si="9"/>
        <v>318.32999999999987</v>
      </c>
      <c r="I803" s="13">
        <v>3683</v>
      </c>
      <c r="J803" s="60">
        <f t="shared" si="10"/>
        <v>0.27930020703933744</v>
      </c>
    </row>
    <row r="804" spans="1:10">
      <c r="A804" s="156">
        <v>43993</v>
      </c>
      <c r="B804" s="13">
        <v>2394</v>
      </c>
      <c r="C804" s="13">
        <v>659.55</v>
      </c>
      <c r="D804">
        <v>46.78</v>
      </c>
      <c r="E804">
        <v>2.64</v>
      </c>
      <c r="F804">
        <v>256.56</v>
      </c>
      <c r="G804">
        <v>1.62</v>
      </c>
      <c r="H804" s="13">
        <f t="shared" si="9"/>
        <v>307.60000000000002</v>
      </c>
      <c r="I804" s="13">
        <v>3598</v>
      </c>
      <c r="J804" s="60">
        <f t="shared" si="10"/>
        <v>0.27550125313283208</v>
      </c>
    </row>
    <row r="805" spans="1:10">
      <c r="A805" s="156">
        <v>43994</v>
      </c>
      <c r="B805" s="13">
        <v>2366</v>
      </c>
      <c r="C805" s="13">
        <v>649.41</v>
      </c>
      <c r="D805">
        <v>33.869999999999891</v>
      </c>
      <c r="E805">
        <v>2.64</v>
      </c>
      <c r="F805">
        <v>264.79000000000002</v>
      </c>
      <c r="G805">
        <v>1.03</v>
      </c>
      <c r="H805" s="13">
        <f t="shared" si="9"/>
        <v>302.32999999999987</v>
      </c>
      <c r="I805" s="13">
        <v>3572</v>
      </c>
      <c r="J805" s="60">
        <f t="shared" si="10"/>
        <v>0.27447590870667793</v>
      </c>
    </row>
    <row r="806" spans="1:10">
      <c r="A806" s="156">
        <v>43995</v>
      </c>
      <c r="B806" s="13">
        <v>2322</v>
      </c>
      <c r="C806" s="13">
        <v>641.67999999999995</v>
      </c>
      <c r="D806">
        <v>50.2899999999999</v>
      </c>
      <c r="E806">
        <v>2.64</v>
      </c>
      <c r="F806">
        <v>263.82999999999902</v>
      </c>
      <c r="G806">
        <v>0</v>
      </c>
      <c r="H806" s="13">
        <f t="shared" si="9"/>
        <v>316.75999999999891</v>
      </c>
      <c r="I806" s="13">
        <v>3548</v>
      </c>
      <c r="J806" s="60">
        <f t="shared" si="10"/>
        <v>0.27634797588285959</v>
      </c>
    </row>
    <row r="807" spans="1:10">
      <c r="A807" s="156">
        <v>43996</v>
      </c>
      <c r="B807" s="13">
        <v>2229</v>
      </c>
      <c r="C807" s="13">
        <v>605.03</v>
      </c>
      <c r="D807">
        <v>52.6099999999999</v>
      </c>
      <c r="E807">
        <v>2.64</v>
      </c>
      <c r="F807">
        <v>263.76</v>
      </c>
      <c r="G807">
        <v>0</v>
      </c>
      <c r="H807" s="13">
        <f t="shared" si="9"/>
        <v>319.00999999999988</v>
      </c>
      <c r="I807" s="13">
        <v>3474</v>
      </c>
      <c r="J807" s="60">
        <f t="shared" si="10"/>
        <v>0.27143562135486765</v>
      </c>
    </row>
    <row r="808" spans="1:10">
      <c r="A808" s="156">
        <v>43997</v>
      </c>
      <c r="B808" s="13">
        <v>2322</v>
      </c>
      <c r="C808" s="13">
        <v>620.73</v>
      </c>
      <c r="D808">
        <v>43.6</v>
      </c>
      <c r="E808">
        <v>2.64</v>
      </c>
      <c r="F808">
        <v>263.76</v>
      </c>
      <c r="G808">
        <v>0</v>
      </c>
      <c r="H808" s="13">
        <f t="shared" si="9"/>
        <v>310</v>
      </c>
      <c r="I808" s="13">
        <v>3640</v>
      </c>
      <c r="J808" s="60">
        <f t="shared" si="10"/>
        <v>0.26732558139534884</v>
      </c>
    </row>
    <row r="809" spans="1:10">
      <c r="A809" s="156">
        <v>43998</v>
      </c>
      <c r="B809" s="13">
        <v>2357</v>
      </c>
      <c r="C809" s="13">
        <v>619.80999999999995</v>
      </c>
      <c r="D809">
        <v>51.259999999999991</v>
      </c>
      <c r="E809">
        <v>5.6799999999999899</v>
      </c>
      <c r="F809">
        <v>260.13</v>
      </c>
      <c r="G809">
        <v>0</v>
      </c>
      <c r="H809" s="13">
        <f t="shared" si="9"/>
        <v>317.07</v>
      </c>
      <c r="I809" s="13">
        <v>3688</v>
      </c>
      <c r="J809" s="60">
        <f t="shared" si="10"/>
        <v>0.2629656342808655</v>
      </c>
    </row>
    <row r="810" spans="1:10">
      <c r="A810" s="156">
        <v>43999</v>
      </c>
      <c r="B810" s="13">
        <v>2348</v>
      </c>
      <c r="C810" s="13">
        <v>620.55999999999995</v>
      </c>
      <c r="D810">
        <v>64.05</v>
      </c>
      <c r="E810">
        <v>2.64</v>
      </c>
      <c r="F810">
        <v>251.23</v>
      </c>
      <c r="G810">
        <v>0</v>
      </c>
      <c r="H810" s="13">
        <f t="shared" si="9"/>
        <v>317.91999999999996</v>
      </c>
      <c r="I810" s="13">
        <v>3694</v>
      </c>
      <c r="J810" s="60">
        <f t="shared" si="10"/>
        <v>0.26429301533219757</v>
      </c>
    </row>
    <row r="811" spans="1:10">
      <c r="A811" s="156">
        <v>44000</v>
      </c>
      <c r="B811" s="13">
        <v>2355</v>
      </c>
      <c r="C811" s="13">
        <v>632.20000000000005</v>
      </c>
      <c r="D811">
        <v>49.88</v>
      </c>
      <c r="E811">
        <v>2.64</v>
      </c>
      <c r="F811">
        <v>246.96</v>
      </c>
      <c r="G811">
        <v>0</v>
      </c>
      <c r="H811" s="13">
        <f t="shared" si="9"/>
        <v>299.48</v>
      </c>
      <c r="I811" s="13">
        <v>3731</v>
      </c>
      <c r="J811" s="60">
        <f t="shared" si="10"/>
        <v>0.26845010615711257</v>
      </c>
    </row>
    <row r="812" spans="1:10">
      <c r="A812" s="156">
        <v>44001</v>
      </c>
      <c r="B812" s="13">
        <v>2349</v>
      </c>
      <c r="C812" s="13">
        <v>625.15</v>
      </c>
      <c r="D812">
        <v>33.340000000000003</v>
      </c>
      <c r="E812">
        <v>2.64</v>
      </c>
      <c r="F812">
        <v>258.68999999999897</v>
      </c>
      <c r="G812">
        <v>0</v>
      </c>
      <c r="H812" s="13">
        <f t="shared" si="9"/>
        <v>294.66999999999894</v>
      </c>
      <c r="I812" s="13">
        <v>3767</v>
      </c>
      <c r="J812" s="60">
        <f t="shared" si="10"/>
        <v>0.2661345253299276</v>
      </c>
    </row>
    <row r="813" spans="1:10">
      <c r="A813" s="156">
        <v>44002</v>
      </c>
      <c r="B813" s="13">
        <v>2318</v>
      </c>
      <c r="C813" s="13">
        <v>615.78</v>
      </c>
      <c r="D813">
        <v>34.04</v>
      </c>
      <c r="E813">
        <v>2.64</v>
      </c>
      <c r="F813">
        <v>258.95999999999901</v>
      </c>
      <c r="G813">
        <v>0</v>
      </c>
      <c r="H813" s="13">
        <f t="shared" si="9"/>
        <v>295.63999999999902</v>
      </c>
      <c r="I813" s="13">
        <v>3720</v>
      </c>
      <c r="J813" s="60">
        <f t="shared" si="10"/>
        <v>0.26565142364106986</v>
      </c>
    </row>
    <row r="814" spans="1:10">
      <c r="A814" s="156">
        <v>44003</v>
      </c>
      <c r="B814" s="13">
        <v>2224</v>
      </c>
      <c r="C814" s="13">
        <v>590.1</v>
      </c>
      <c r="D814">
        <v>29.769999999999889</v>
      </c>
      <c r="E814">
        <v>2.64</v>
      </c>
      <c r="F814">
        <v>261.14999999999901</v>
      </c>
      <c r="G814">
        <v>0</v>
      </c>
      <c r="H814" s="13">
        <f t="shared" si="9"/>
        <v>293.55999999999887</v>
      </c>
      <c r="I814" s="13">
        <v>3549</v>
      </c>
      <c r="J814" s="60">
        <f t="shared" si="10"/>
        <v>0.26533273381294964</v>
      </c>
    </row>
    <row r="815" spans="1:10">
      <c r="A815" s="156">
        <v>44004</v>
      </c>
      <c r="B815" s="13">
        <v>2309</v>
      </c>
      <c r="C815" s="13">
        <v>636.4</v>
      </c>
      <c r="D815">
        <v>31.869999999999902</v>
      </c>
      <c r="E815">
        <v>2.64</v>
      </c>
      <c r="F815">
        <v>308</v>
      </c>
      <c r="G815">
        <v>0</v>
      </c>
      <c r="H815" s="13">
        <f t="shared" si="9"/>
        <v>342.50999999999988</v>
      </c>
      <c r="I815" s="13">
        <v>3626</v>
      </c>
      <c r="J815" s="60">
        <f t="shared" si="10"/>
        <v>0.27561715028150713</v>
      </c>
    </row>
    <row r="816" spans="1:10">
      <c r="A816" s="156">
        <v>44005</v>
      </c>
      <c r="B816" s="13">
        <v>2444</v>
      </c>
      <c r="C816" s="13">
        <v>662.21</v>
      </c>
      <c r="D816">
        <v>53.259999999999899</v>
      </c>
      <c r="E816">
        <v>2.64</v>
      </c>
      <c r="F816">
        <v>268.8</v>
      </c>
      <c r="G816">
        <v>0.04</v>
      </c>
      <c r="H816" s="13">
        <f t="shared" si="9"/>
        <v>324.7399999999999</v>
      </c>
      <c r="I816" s="13">
        <v>3734</v>
      </c>
      <c r="J816" s="60">
        <f t="shared" si="10"/>
        <v>0.27095335515548286</v>
      </c>
    </row>
    <row r="817" spans="1:10">
      <c r="A817" s="156">
        <v>44006</v>
      </c>
      <c r="B817" s="13">
        <v>2518</v>
      </c>
      <c r="C817" s="13">
        <v>681.49</v>
      </c>
      <c r="D817">
        <v>53.628</v>
      </c>
      <c r="E817">
        <v>2.64</v>
      </c>
      <c r="F817">
        <v>265.91000000000003</v>
      </c>
      <c r="G817">
        <v>0.33</v>
      </c>
      <c r="H817" s="13">
        <f t="shared" si="9"/>
        <v>322.50799999999998</v>
      </c>
      <c r="I817" s="13">
        <v>3741</v>
      </c>
      <c r="J817" s="60">
        <f t="shared" si="10"/>
        <v>0.27064733915806194</v>
      </c>
    </row>
    <row r="818" spans="1:10">
      <c r="A818" s="156">
        <v>44007</v>
      </c>
      <c r="B818" s="13">
        <v>2505</v>
      </c>
      <c r="C818" s="13">
        <v>682.29</v>
      </c>
      <c r="D818">
        <v>40.259999999999891</v>
      </c>
      <c r="E818">
        <v>2.2000000000000002</v>
      </c>
      <c r="F818">
        <v>259.54000000000002</v>
      </c>
      <c r="G818">
        <v>0.33</v>
      </c>
      <c r="H818" s="13">
        <f t="shared" si="9"/>
        <v>302.32999999999987</v>
      </c>
      <c r="I818" s="13">
        <v>3703</v>
      </c>
      <c r="J818" s="60">
        <f t="shared" si="10"/>
        <v>0.27237125748502994</v>
      </c>
    </row>
    <row r="819" spans="1:10">
      <c r="A819" s="156">
        <v>44008</v>
      </c>
      <c r="B819" s="13">
        <v>2458</v>
      </c>
      <c r="C819" s="13">
        <v>670.86</v>
      </c>
      <c r="D819">
        <v>16.249999999999989</v>
      </c>
      <c r="E819">
        <v>19.1999999999999</v>
      </c>
      <c r="F819">
        <v>249.599999999999</v>
      </c>
      <c r="G819">
        <v>0</v>
      </c>
      <c r="H819" s="13">
        <f t="shared" si="9"/>
        <v>285.04999999999887</v>
      </c>
      <c r="I819" s="13">
        <v>3669</v>
      </c>
      <c r="J819" s="60">
        <f t="shared" si="10"/>
        <v>0.27292921074043941</v>
      </c>
    </row>
    <row r="820" spans="1:10">
      <c r="A820" s="156">
        <v>44009</v>
      </c>
      <c r="B820" s="13">
        <v>2453</v>
      </c>
      <c r="C820" s="13">
        <v>671.11699999999996</v>
      </c>
      <c r="D820">
        <v>10.829999999999989</v>
      </c>
      <c r="E820">
        <v>19.1999999999999</v>
      </c>
      <c r="F820">
        <v>234.29999999999899</v>
      </c>
      <c r="G820">
        <v>0</v>
      </c>
      <c r="H820" s="13">
        <f t="shared" si="9"/>
        <v>264.3299999999989</v>
      </c>
      <c r="I820" s="13">
        <v>3707</v>
      </c>
      <c r="J820" s="60">
        <f t="shared" si="10"/>
        <v>0.27359029759478187</v>
      </c>
    </row>
    <row r="821" spans="1:10">
      <c r="A821" s="156">
        <v>44010</v>
      </c>
      <c r="B821" s="13">
        <v>2378</v>
      </c>
      <c r="C821" s="13">
        <v>645.37</v>
      </c>
      <c r="D821">
        <v>18.049999999999891</v>
      </c>
      <c r="E821">
        <v>19.1999999999999</v>
      </c>
      <c r="F821">
        <v>237.5</v>
      </c>
      <c r="G821">
        <v>0</v>
      </c>
      <c r="H821" s="13">
        <f t="shared" si="9"/>
        <v>274.74999999999977</v>
      </c>
      <c r="I821" s="13">
        <v>3637</v>
      </c>
      <c r="J821" s="60">
        <f t="shared" si="10"/>
        <v>0.27139192598822542</v>
      </c>
    </row>
    <row r="822" spans="1:10">
      <c r="A822" s="156">
        <v>44011</v>
      </c>
      <c r="B822" s="13">
        <v>2483</v>
      </c>
      <c r="C822" s="13">
        <v>681.49</v>
      </c>
      <c r="D822">
        <v>29.349999999999891</v>
      </c>
      <c r="E822">
        <v>19.1999999999999</v>
      </c>
      <c r="F822">
        <v>237.729999999999</v>
      </c>
      <c r="G822">
        <v>0</v>
      </c>
      <c r="H822" s="13">
        <f t="shared" si="9"/>
        <v>286.27999999999878</v>
      </c>
      <c r="I822" s="13">
        <v>3673</v>
      </c>
      <c r="J822" s="60">
        <f t="shared" si="10"/>
        <v>0.27446234393878371</v>
      </c>
    </row>
    <row r="823" spans="1:10">
      <c r="A823" s="156">
        <v>44012</v>
      </c>
      <c r="B823" s="13">
        <v>2574</v>
      </c>
      <c r="C823" s="13">
        <v>694.43</v>
      </c>
      <c r="D823">
        <v>38.949999999999989</v>
      </c>
      <c r="E823">
        <v>19.1999999999999</v>
      </c>
      <c r="F823">
        <v>228.33</v>
      </c>
      <c r="G823">
        <v>0</v>
      </c>
      <c r="H823" s="13">
        <f t="shared" si="9"/>
        <v>286.4799999999999</v>
      </c>
      <c r="I823" s="13">
        <v>3740</v>
      </c>
      <c r="J823" s="60">
        <f t="shared" si="10"/>
        <v>0.26978632478632475</v>
      </c>
    </row>
    <row r="824" spans="1:10">
      <c r="A824" s="156">
        <v>44013</v>
      </c>
      <c r="B824" s="13">
        <v>2587</v>
      </c>
      <c r="C824" s="13">
        <v>706.28</v>
      </c>
      <c r="D824">
        <v>33.97</v>
      </c>
      <c r="E824">
        <v>19.1999999999999</v>
      </c>
      <c r="F824">
        <v>217.46</v>
      </c>
      <c r="G824">
        <v>0</v>
      </c>
      <c r="H824" s="13">
        <f t="shared" si="9"/>
        <v>270.62999999999988</v>
      </c>
      <c r="I824" s="13">
        <v>3836</v>
      </c>
      <c r="J824" s="60">
        <f t="shared" si="10"/>
        <v>0.27301120989563199</v>
      </c>
    </row>
    <row r="825" spans="1:10">
      <c r="A825" s="156">
        <v>44014</v>
      </c>
      <c r="B825" s="13">
        <v>2607</v>
      </c>
      <c r="C825" s="13">
        <v>704.21</v>
      </c>
      <c r="D825">
        <v>52.0399999999999</v>
      </c>
      <c r="E825">
        <v>19.1999999999999</v>
      </c>
      <c r="F825">
        <v>211.32999999999899</v>
      </c>
      <c r="G825">
        <v>0.1</v>
      </c>
      <c r="H825" s="13">
        <f t="shared" si="9"/>
        <v>282.66999999999877</v>
      </c>
      <c r="I825" s="13">
        <v>3900</v>
      </c>
      <c r="J825" s="60">
        <f t="shared" si="10"/>
        <v>0.27012274645186041</v>
      </c>
    </row>
    <row r="826" spans="1:10">
      <c r="A826" s="156">
        <v>44015</v>
      </c>
      <c r="B826" s="13">
        <v>2568</v>
      </c>
      <c r="C826" s="13">
        <v>655.91</v>
      </c>
      <c r="D826">
        <v>66.549999999999798</v>
      </c>
      <c r="E826">
        <v>19.1999999999999</v>
      </c>
      <c r="F826">
        <v>226.55999999999901</v>
      </c>
      <c r="G826">
        <v>16.22</v>
      </c>
      <c r="H826" s="13">
        <f t="shared" si="9"/>
        <v>328.52999999999867</v>
      </c>
      <c r="I826" s="13">
        <v>3890</v>
      </c>
      <c r="J826" s="60">
        <f t="shared" si="10"/>
        <v>0.25541666666666668</v>
      </c>
    </row>
    <row r="827" spans="1:10">
      <c r="A827" s="156">
        <v>44016</v>
      </c>
      <c r="B827" s="13">
        <v>2457</v>
      </c>
      <c r="C827" s="13">
        <v>644.66999999999996</v>
      </c>
      <c r="D827">
        <v>65.563999999999908</v>
      </c>
      <c r="E827">
        <v>19.1999999999999</v>
      </c>
      <c r="F827">
        <v>223.409999999999</v>
      </c>
      <c r="G827">
        <v>25.689999999999998</v>
      </c>
      <c r="H827" s="13">
        <f t="shared" si="9"/>
        <v>333.86399999999878</v>
      </c>
      <c r="I827" s="13">
        <v>3736</v>
      </c>
      <c r="J827" s="60">
        <f t="shared" si="10"/>
        <v>0.26238095238095238</v>
      </c>
    </row>
    <row r="828" spans="1:10">
      <c r="A828" s="156">
        <v>44017</v>
      </c>
      <c r="B828" s="13">
        <v>2097</v>
      </c>
      <c r="C828" s="13">
        <v>596.42999999999995</v>
      </c>
      <c r="D828">
        <v>31.889999999999901</v>
      </c>
      <c r="E828">
        <v>19.1999999999999</v>
      </c>
      <c r="F828">
        <v>186.319999999999</v>
      </c>
      <c r="G828">
        <v>20.269999999999989</v>
      </c>
      <c r="H828" s="13">
        <f t="shared" si="9"/>
        <v>257.67999999999881</v>
      </c>
      <c r="I828" s="13">
        <v>3304</v>
      </c>
      <c r="J828" s="60">
        <f t="shared" si="10"/>
        <v>0.28442060085836907</v>
      </c>
    </row>
    <row r="829" spans="1:10">
      <c r="A829" s="156">
        <v>44018</v>
      </c>
      <c r="B829" s="13">
        <v>2198</v>
      </c>
      <c r="C829" s="13">
        <v>637.91999999999996</v>
      </c>
      <c r="D829">
        <v>46.329999999999984</v>
      </c>
      <c r="E829">
        <v>19.1999999999999</v>
      </c>
      <c r="F829">
        <v>214.55999999999901</v>
      </c>
      <c r="G829">
        <v>0.48000000000000004</v>
      </c>
      <c r="H829" s="13">
        <f t="shared" si="9"/>
        <v>280.56999999999891</v>
      </c>
      <c r="I829" s="13">
        <v>3498</v>
      </c>
      <c r="J829" s="60">
        <f t="shared" si="10"/>
        <v>0.29022747952684258</v>
      </c>
    </row>
    <row r="830" spans="1:10">
      <c r="A830" s="156">
        <v>44019</v>
      </c>
      <c r="B830" s="13">
        <v>2282</v>
      </c>
      <c r="C830" s="13">
        <v>656.46</v>
      </c>
      <c r="D830">
        <v>58.749999999999901</v>
      </c>
      <c r="E830">
        <v>19.1999999999999</v>
      </c>
      <c r="F830">
        <v>214.55999999999901</v>
      </c>
      <c r="G830">
        <v>0</v>
      </c>
      <c r="H830" s="13">
        <f t="shared" si="9"/>
        <v>292.5099999999988</v>
      </c>
      <c r="I830" s="13">
        <v>3564</v>
      </c>
      <c r="J830" s="60">
        <f t="shared" si="10"/>
        <v>0.28766871165644176</v>
      </c>
    </row>
    <row r="831" spans="1:10">
      <c r="A831" s="156">
        <v>44020</v>
      </c>
      <c r="B831" s="13">
        <v>2355</v>
      </c>
      <c r="C831" s="13">
        <v>697.9</v>
      </c>
      <c r="D831">
        <v>30.6099999999999</v>
      </c>
      <c r="E831">
        <v>31.1999999999999</v>
      </c>
      <c r="F831">
        <v>214.55999999999901</v>
      </c>
      <c r="G831">
        <v>0</v>
      </c>
      <c r="H831" s="13">
        <f t="shared" si="9"/>
        <v>276.36999999999881</v>
      </c>
      <c r="I831" s="13">
        <v>3596</v>
      </c>
      <c r="J831" s="60">
        <f t="shared" si="10"/>
        <v>0.29634819532908702</v>
      </c>
    </row>
    <row r="832" spans="1:10">
      <c r="A832" s="156">
        <v>44021</v>
      </c>
      <c r="B832" s="13">
        <v>2471</v>
      </c>
      <c r="C832" s="13">
        <v>716.59</v>
      </c>
      <c r="D832">
        <v>37.799999999999891</v>
      </c>
      <c r="E832">
        <v>31.1999999999999</v>
      </c>
      <c r="F832">
        <v>214.55999999999901</v>
      </c>
      <c r="G832">
        <v>0</v>
      </c>
      <c r="H832" s="13">
        <f t="shared" si="9"/>
        <v>283.55999999999881</v>
      </c>
      <c r="I832" s="13">
        <v>3635</v>
      </c>
      <c r="J832" s="60">
        <f t="shared" si="10"/>
        <v>0.29000000000000004</v>
      </c>
    </row>
    <row r="833" spans="1:10">
      <c r="A833" s="156">
        <v>44022</v>
      </c>
      <c r="B833" s="13">
        <v>2455</v>
      </c>
      <c r="C833" s="13">
        <v>704.69</v>
      </c>
      <c r="D833">
        <v>34.700000000000003</v>
      </c>
      <c r="E833">
        <v>20.16</v>
      </c>
      <c r="F833">
        <v>214.16999999999899</v>
      </c>
      <c r="G833">
        <v>0</v>
      </c>
      <c r="H833" s="13">
        <f t="shared" si="9"/>
        <v>269.02999999999901</v>
      </c>
      <c r="I833" s="13">
        <v>3652</v>
      </c>
      <c r="J833" s="60">
        <f t="shared" si="10"/>
        <v>0.28704276985743382</v>
      </c>
    </row>
    <row r="834" spans="1:10">
      <c r="A834" s="156">
        <v>44023</v>
      </c>
      <c r="B834" s="13">
        <v>2325</v>
      </c>
      <c r="C834" s="13">
        <v>676.63</v>
      </c>
      <c r="D834">
        <v>25.39</v>
      </c>
      <c r="E834">
        <v>19.1999999999999</v>
      </c>
      <c r="F834">
        <v>205.229999999999</v>
      </c>
      <c r="G834">
        <v>0</v>
      </c>
      <c r="H834" s="13">
        <f t="shared" si="9"/>
        <v>249.81999999999891</v>
      </c>
      <c r="I834" s="13">
        <v>3550</v>
      </c>
      <c r="J834" s="60">
        <f t="shared" si="10"/>
        <v>0.2910236559139785</v>
      </c>
    </row>
    <row r="835" spans="1:10">
      <c r="A835" s="156">
        <v>44024</v>
      </c>
      <c r="B835" s="13">
        <v>2066</v>
      </c>
      <c r="C835" s="13">
        <v>570.49</v>
      </c>
      <c r="D835">
        <v>36.799999999999997</v>
      </c>
      <c r="E835">
        <v>19.1999999999999</v>
      </c>
      <c r="F835">
        <v>211.67999999999901</v>
      </c>
      <c r="G835">
        <v>0</v>
      </c>
      <c r="H835" s="13">
        <f t="shared" si="9"/>
        <v>267.67999999999893</v>
      </c>
      <c r="I835" s="13">
        <v>3318</v>
      </c>
      <c r="J835" s="60">
        <f t="shared" si="10"/>
        <v>0.27613262342691192</v>
      </c>
    </row>
    <row r="836" spans="1:10">
      <c r="A836" s="156">
        <v>44025</v>
      </c>
      <c r="B836" s="13">
        <v>2375</v>
      </c>
      <c r="C836" s="13">
        <v>686.3</v>
      </c>
      <c r="D836">
        <v>48.91</v>
      </c>
      <c r="E836">
        <v>19.1999999999999</v>
      </c>
      <c r="F836">
        <v>211.67999999999901</v>
      </c>
      <c r="G836">
        <v>0</v>
      </c>
      <c r="H836" s="13">
        <f t="shared" si="9"/>
        <v>279.78999999999894</v>
      </c>
      <c r="I836" s="13">
        <v>3569</v>
      </c>
      <c r="J836" s="60">
        <f t="shared" si="10"/>
        <v>0.28896842105263154</v>
      </c>
    </row>
    <row r="837" spans="1:10">
      <c r="A837" s="156">
        <v>44026</v>
      </c>
      <c r="B837" s="13">
        <v>2555</v>
      </c>
      <c r="C837" s="13">
        <v>722.88</v>
      </c>
      <c r="D837">
        <v>55.059999999999903</v>
      </c>
      <c r="E837">
        <v>19.1999999999999</v>
      </c>
      <c r="F837">
        <v>204.099999999999</v>
      </c>
      <c r="G837">
        <v>0</v>
      </c>
      <c r="H837" s="13">
        <f t="shared" si="9"/>
        <v>278.35999999999882</v>
      </c>
      <c r="I837" s="13">
        <v>3718</v>
      </c>
      <c r="J837" s="60">
        <f t="shared" si="10"/>
        <v>0.2829275929549902</v>
      </c>
    </row>
    <row r="838" spans="1:10">
      <c r="A838" s="156">
        <v>44027</v>
      </c>
      <c r="B838" s="13">
        <v>2538</v>
      </c>
      <c r="C838" s="13">
        <v>727.04</v>
      </c>
      <c r="D838">
        <v>63.019999999999996</v>
      </c>
      <c r="E838">
        <v>19.1999999999999</v>
      </c>
      <c r="F838">
        <v>188.759999999999</v>
      </c>
      <c r="G838">
        <v>0</v>
      </c>
      <c r="H838" s="13">
        <f t="shared" si="9"/>
        <v>270.97999999999888</v>
      </c>
      <c r="I838" s="13">
        <v>3698</v>
      </c>
      <c r="J838" s="60">
        <f t="shared" si="10"/>
        <v>0.28646178092986602</v>
      </c>
    </row>
    <row r="839" spans="1:10">
      <c r="A839" s="156">
        <v>44028</v>
      </c>
      <c r="B839" s="13">
        <v>2535</v>
      </c>
      <c r="C839" s="13">
        <v>725.23</v>
      </c>
      <c r="D839">
        <v>73.19</v>
      </c>
      <c r="E839">
        <v>19.1999999999999</v>
      </c>
      <c r="F839">
        <v>168.719999999999</v>
      </c>
      <c r="G839">
        <v>0.97999999999999898</v>
      </c>
      <c r="H839" s="13">
        <f t="shared" si="9"/>
        <v>262.08999999999889</v>
      </c>
      <c r="I839" s="13">
        <v>3683</v>
      </c>
      <c r="J839" s="60">
        <f t="shared" si="10"/>
        <v>0.28608678500986195</v>
      </c>
    </row>
    <row r="840" spans="1:10">
      <c r="A840" s="156">
        <v>44029</v>
      </c>
      <c r="B840" s="13">
        <v>2559</v>
      </c>
      <c r="C840" s="13">
        <v>731.13</v>
      </c>
      <c r="D840">
        <v>56.759999999999899</v>
      </c>
      <c r="E840">
        <v>19.1999999999999</v>
      </c>
      <c r="F840">
        <v>172.54999999999899</v>
      </c>
      <c r="G840">
        <v>0.28999999999999898</v>
      </c>
      <c r="H840" s="13">
        <f t="shared" si="9"/>
        <v>248.79999999999879</v>
      </c>
      <c r="I840" s="13">
        <v>3747</v>
      </c>
      <c r="J840" s="60">
        <f t="shared" si="10"/>
        <v>0.28570926143024616</v>
      </c>
    </row>
    <row r="841" spans="1:10">
      <c r="A841" s="156">
        <v>44030</v>
      </c>
      <c r="B841" s="13">
        <v>2658</v>
      </c>
      <c r="C841" s="13">
        <v>759.99</v>
      </c>
      <c r="D841">
        <v>59.692667</v>
      </c>
      <c r="E841">
        <v>15.7899999999999</v>
      </c>
      <c r="F841">
        <v>168.31599999999901</v>
      </c>
      <c r="G841">
        <v>0.42099999999999899</v>
      </c>
      <c r="H841" s="13">
        <f t="shared" si="9"/>
        <v>244.21966699999891</v>
      </c>
      <c r="I841" s="13">
        <v>3793</v>
      </c>
      <c r="J841" s="60">
        <f t="shared" si="10"/>
        <v>0.28592550790067722</v>
      </c>
    </row>
    <row r="842" spans="1:10">
      <c r="A842" s="156">
        <v>44031</v>
      </c>
      <c r="B842" s="13">
        <v>2492</v>
      </c>
      <c r="C842" s="13">
        <v>713.52</v>
      </c>
      <c r="D842">
        <v>55.039999999999907</v>
      </c>
      <c r="E842">
        <v>0.67</v>
      </c>
      <c r="F842">
        <v>162.38999999999899</v>
      </c>
      <c r="G842">
        <v>0</v>
      </c>
      <c r="H842" s="13">
        <f t="shared" si="9"/>
        <v>218.09999999999889</v>
      </c>
      <c r="I842" s="13">
        <v>3617</v>
      </c>
      <c r="J842" s="60">
        <f t="shared" si="10"/>
        <v>0.2863242375601926</v>
      </c>
    </row>
    <row r="843" spans="1:10">
      <c r="A843" s="156">
        <v>44032</v>
      </c>
      <c r="B843" s="13">
        <v>2391</v>
      </c>
      <c r="C843" s="13">
        <v>681.91</v>
      </c>
      <c r="D843">
        <v>65.1099999999999</v>
      </c>
      <c r="E843">
        <v>0</v>
      </c>
      <c r="F843">
        <v>158.63999999999899</v>
      </c>
      <c r="G843">
        <v>0</v>
      </c>
      <c r="H843" s="13">
        <f t="shared" si="9"/>
        <v>223.74999999999889</v>
      </c>
      <c r="I843" s="13">
        <v>3557</v>
      </c>
      <c r="J843" s="60">
        <f t="shared" si="10"/>
        <v>0.28519866164784607</v>
      </c>
    </row>
    <row r="844" spans="1:10">
      <c r="A844" s="156">
        <v>44033</v>
      </c>
      <c r="B844" s="13">
        <v>2314</v>
      </c>
      <c r="C844" s="13">
        <v>662.74</v>
      </c>
      <c r="D844">
        <v>74.489999999999995</v>
      </c>
      <c r="E844">
        <v>0</v>
      </c>
      <c r="F844">
        <v>149.48999999999899</v>
      </c>
      <c r="G844">
        <v>0</v>
      </c>
      <c r="H844" s="13">
        <f t="shared" si="9"/>
        <v>223.979999999999</v>
      </c>
      <c r="I844" s="13">
        <v>3454</v>
      </c>
      <c r="J844" s="60">
        <f t="shared" si="10"/>
        <v>0.28640449438202248</v>
      </c>
    </row>
    <row r="845" spans="1:10">
      <c r="A845" s="156">
        <v>44034</v>
      </c>
      <c r="B845" s="13">
        <v>2480</v>
      </c>
      <c r="C845" s="13">
        <v>713.86</v>
      </c>
      <c r="D845">
        <v>83.22999999999999</v>
      </c>
      <c r="E845">
        <v>0</v>
      </c>
      <c r="F845">
        <v>173.88999999999899</v>
      </c>
      <c r="G845">
        <v>0</v>
      </c>
      <c r="H845" s="13">
        <f t="shared" si="9"/>
        <v>257.11999999999898</v>
      </c>
      <c r="I845" s="13">
        <v>3535</v>
      </c>
      <c r="J845" s="60">
        <f t="shared" si="10"/>
        <v>0.28784677419354837</v>
      </c>
    </row>
    <row r="846" spans="1:10">
      <c r="A846" s="156">
        <v>44035</v>
      </c>
      <c r="B846" s="13">
        <v>2536</v>
      </c>
      <c r="C846" s="13">
        <v>718.9</v>
      </c>
      <c r="D846">
        <v>73.010000000000005</v>
      </c>
      <c r="E846">
        <v>6.5</v>
      </c>
      <c r="F846">
        <v>169.67999999999901</v>
      </c>
      <c r="G846">
        <v>0</v>
      </c>
      <c r="H846" s="13">
        <f t="shared" si="9"/>
        <v>249.18999999999903</v>
      </c>
      <c r="I846" s="13">
        <v>3595</v>
      </c>
      <c r="J846" s="60">
        <f t="shared" si="10"/>
        <v>0.28347791798107252</v>
      </c>
    </row>
    <row r="847" spans="1:10">
      <c r="A847" s="156">
        <v>44036</v>
      </c>
      <c r="B847" s="13">
        <v>2578</v>
      </c>
      <c r="C847" s="13">
        <v>719.29</v>
      </c>
      <c r="D847">
        <v>86.699999999999903</v>
      </c>
      <c r="E847">
        <v>12</v>
      </c>
      <c r="F847">
        <v>163.75</v>
      </c>
      <c r="G847">
        <v>0</v>
      </c>
      <c r="H847" s="13">
        <f t="shared" si="9"/>
        <v>262.44999999999993</v>
      </c>
      <c r="I847" s="13">
        <v>3643</v>
      </c>
      <c r="J847" s="60">
        <f t="shared" si="10"/>
        <v>0.27901086113266094</v>
      </c>
    </row>
    <row r="848" spans="1:10">
      <c r="A848" s="156">
        <v>44037</v>
      </c>
      <c r="B848" s="13">
        <v>2588</v>
      </c>
      <c r="C848" s="13">
        <v>725.15</v>
      </c>
      <c r="D848">
        <v>89.369999999999905</v>
      </c>
      <c r="E848">
        <v>12</v>
      </c>
      <c r="F848">
        <v>144.22</v>
      </c>
      <c r="G848">
        <v>0</v>
      </c>
      <c r="H848" s="13">
        <f t="shared" si="9"/>
        <v>245.58999999999992</v>
      </c>
      <c r="I848" s="13">
        <v>3638</v>
      </c>
      <c r="J848" s="60">
        <f t="shared" si="10"/>
        <v>0.2801970633693972</v>
      </c>
    </row>
    <row r="849" spans="1:10">
      <c r="A849" s="156">
        <v>44038</v>
      </c>
      <c r="B849" s="13">
        <v>2532</v>
      </c>
      <c r="C849" s="13">
        <v>727.74</v>
      </c>
      <c r="D849">
        <v>86.119999999999905</v>
      </c>
      <c r="E849">
        <v>5.98</v>
      </c>
      <c r="F849">
        <v>133.44</v>
      </c>
      <c r="G849">
        <v>0</v>
      </c>
      <c r="H849" s="13">
        <f t="shared" si="9"/>
        <v>225.53999999999991</v>
      </c>
      <c r="I849" s="13">
        <v>3620</v>
      </c>
      <c r="J849" s="60">
        <f t="shared" si="10"/>
        <v>0.28741706161137442</v>
      </c>
    </row>
    <row r="850" spans="1:10">
      <c r="A850" s="156">
        <v>44039</v>
      </c>
      <c r="B850" s="13">
        <v>2673</v>
      </c>
      <c r="C850" s="13">
        <v>758.827</v>
      </c>
      <c r="D850">
        <v>102.17299999999989</v>
      </c>
      <c r="E850">
        <v>0</v>
      </c>
      <c r="F850">
        <v>128.02000000000001</v>
      </c>
      <c r="G850">
        <v>2.64</v>
      </c>
      <c r="H850" s="13">
        <f t="shared" si="9"/>
        <v>232.83299999999988</v>
      </c>
      <c r="I850" s="13">
        <v>3883</v>
      </c>
      <c r="J850" s="60">
        <f t="shared" si="10"/>
        <v>0.28388589599700709</v>
      </c>
    </row>
    <row r="851" spans="1:10">
      <c r="A851" s="156">
        <v>44040</v>
      </c>
      <c r="B851" s="13">
        <v>2728</v>
      </c>
      <c r="C851" s="13">
        <v>805.15</v>
      </c>
      <c r="D851">
        <v>83.539999999999907</v>
      </c>
      <c r="E851">
        <v>0</v>
      </c>
      <c r="F851">
        <v>110.399999999999</v>
      </c>
      <c r="G851">
        <v>0.68</v>
      </c>
      <c r="H851" s="13">
        <f t="shared" si="9"/>
        <v>194.61999999999892</v>
      </c>
      <c r="I851" s="13">
        <v>3931</v>
      </c>
      <c r="J851" s="60">
        <f t="shared" si="10"/>
        <v>0.29514296187683281</v>
      </c>
    </row>
    <row r="852" spans="1:10">
      <c r="A852" s="156">
        <v>44041</v>
      </c>
      <c r="B852" s="13">
        <v>2654</v>
      </c>
      <c r="C852" s="13">
        <v>788.18</v>
      </c>
      <c r="D852">
        <v>73.571999999999903</v>
      </c>
      <c r="E852">
        <v>0</v>
      </c>
      <c r="F852">
        <v>100.8</v>
      </c>
      <c r="G852">
        <v>0.2</v>
      </c>
      <c r="H852" s="13">
        <f t="shared" si="9"/>
        <v>174.57199999999989</v>
      </c>
      <c r="I852" s="13">
        <v>3810</v>
      </c>
      <c r="J852" s="60">
        <f t="shared" si="10"/>
        <v>0.29697814619442348</v>
      </c>
    </row>
    <row r="853" spans="1:10">
      <c r="A853" s="156">
        <v>44042</v>
      </c>
      <c r="B853" s="13">
        <v>2585</v>
      </c>
      <c r="C853" s="13">
        <v>768.94</v>
      </c>
      <c r="D853">
        <v>75.819999999999993</v>
      </c>
      <c r="E853">
        <v>0</v>
      </c>
      <c r="F853">
        <v>100.8</v>
      </c>
      <c r="G853">
        <v>0</v>
      </c>
      <c r="H853" s="13">
        <f t="shared" si="9"/>
        <v>176.62</v>
      </c>
      <c r="I853" s="13">
        <v>3725</v>
      </c>
      <c r="J853" s="60">
        <f t="shared" si="10"/>
        <v>0.29746228239845263</v>
      </c>
    </row>
    <row r="854" spans="1:10">
      <c r="A854" s="156">
        <v>44043</v>
      </c>
      <c r="B854" s="13">
        <v>2660</v>
      </c>
      <c r="C854" s="13">
        <v>788.32</v>
      </c>
      <c r="D854">
        <v>74.949999999999989</v>
      </c>
      <c r="E854">
        <v>0</v>
      </c>
      <c r="F854">
        <v>111.79</v>
      </c>
      <c r="G854">
        <v>0</v>
      </c>
      <c r="H854" s="13">
        <f t="shared" si="9"/>
        <v>186.74</v>
      </c>
      <c r="I854" s="13">
        <v>3785</v>
      </c>
      <c r="J854" s="60">
        <f t="shared" si="10"/>
        <v>0.2963609022556391</v>
      </c>
    </row>
    <row r="855" spans="1:10">
      <c r="A855" s="156">
        <v>44044</v>
      </c>
      <c r="B855" s="13">
        <v>2592</v>
      </c>
      <c r="C855" s="13">
        <v>769.75</v>
      </c>
      <c r="D855">
        <v>74.39</v>
      </c>
      <c r="E855">
        <v>0</v>
      </c>
      <c r="F855">
        <v>114.61</v>
      </c>
      <c r="G855">
        <v>0.54</v>
      </c>
      <c r="H855" s="13">
        <f t="shared" si="9"/>
        <v>189.54000000000002</v>
      </c>
      <c r="I855" s="13">
        <v>3710</v>
      </c>
      <c r="J855" s="60">
        <f t="shared" si="10"/>
        <v>0.29697145061728397</v>
      </c>
    </row>
    <row r="856" spans="1:10">
      <c r="A856" s="156">
        <v>44045</v>
      </c>
      <c r="B856" s="13">
        <v>2495</v>
      </c>
      <c r="C856" s="13">
        <v>719.62</v>
      </c>
      <c r="D856">
        <v>86.239999999999895</v>
      </c>
      <c r="E856">
        <v>0</v>
      </c>
      <c r="F856">
        <v>127.76</v>
      </c>
      <c r="G856">
        <v>0</v>
      </c>
      <c r="H856" s="13">
        <f t="shared" si="9"/>
        <v>213.99999999999989</v>
      </c>
      <c r="I856" s="13">
        <v>3638</v>
      </c>
      <c r="J856" s="60">
        <f t="shared" si="10"/>
        <v>0.2884248496993988</v>
      </c>
    </row>
    <row r="857" spans="1:10">
      <c r="A857" s="156">
        <v>44046</v>
      </c>
      <c r="B857" s="13">
        <v>2435</v>
      </c>
      <c r="C857" s="13">
        <v>702.92</v>
      </c>
      <c r="D857">
        <v>49.799999999999898</v>
      </c>
      <c r="E857">
        <v>0</v>
      </c>
      <c r="F857">
        <v>156.94999999999999</v>
      </c>
      <c r="G857">
        <v>0.65</v>
      </c>
      <c r="H857" s="13">
        <f t="shared" si="9"/>
        <v>207.39999999999989</v>
      </c>
      <c r="I857" s="13">
        <v>3662</v>
      </c>
      <c r="J857" s="60">
        <f t="shared" si="10"/>
        <v>0.2886735112936345</v>
      </c>
    </row>
    <row r="858" spans="1:10">
      <c r="A858" s="156">
        <v>44047</v>
      </c>
      <c r="B858" s="13">
        <v>2397</v>
      </c>
      <c r="C858" s="13">
        <v>690.57</v>
      </c>
      <c r="D858">
        <v>47.5399999999999</v>
      </c>
      <c r="E858">
        <v>0</v>
      </c>
      <c r="F858">
        <v>175.73999999999899</v>
      </c>
      <c r="G858">
        <v>0.55000000000000004</v>
      </c>
      <c r="H858" s="13">
        <f t="shared" si="9"/>
        <v>223.8299999999989</v>
      </c>
      <c r="I858" s="13">
        <v>3698</v>
      </c>
      <c r="J858" s="60">
        <f t="shared" si="10"/>
        <v>0.28809762202753442</v>
      </c>
    </row>
    <row r="859" spans="1:10">
      <c r="A859" s="156">
        <v>44048</v>
      </c>
      <c r="B859" s="13">
        <v>2378</v>
      </c>
      <c r="C859" s="13">
        <v>674.09</v>
      </c>
      <c r="D859">
        <v>56.959999999999901</v>
      </c>
      <c r="E859">
        <v>6.96</v>
      </c>
      <c r="F859">
        <v>174.72</v>
      </c>
      <c r="G859">
        <v>0.5</v>
      </c>
      <c r="H859" s="13">
        <f t="shared" si="9"/>
        <v>239.1399999999999</v>
      </c>
      <c r="I859" s="13">
        <v>3621</v>
      </c>
      <c r="J859" s="60">
        <f t="shared" si="10"/>
        <v>0.28346930193439868</v>
      </c>
    </row>
    <row r="860" spans="1:10">
      <c r="A860" s="156">
        <v>44049</v>
      </c>
      <c r="B860" s="13">
        <v>2283</v>
      </c>
      <c r="C860" s="13">
        <v>627.04999999999995</v>
      </c>
      <c r="D860">
        <v>90.4</v>
      </c>
      <c r="E860">
        <v>12</v>
      </c>
      <c r="F860">
        <v>171.44999999999899</v>
      </c>
      <c r="G860">
        <v>0</v>
      </c>
      <c r="H860" s="13">
        <f t="shared" si="9"/>
        <v>273.849999999999</v>
      </c>
      <c r="I860" s="13">
        <v>3593</v>
      </c>
      <c r="J860" s="60">
        <f t="shared" si="10"/>
        <v>0.27466053438458166</v>
      </c>
    </row>
    <row r="861" spans="1:10">
      <c r="A861" s="156">
        <v>44050</v>
      </c>
      <c r="B861" s="13">
        <v>2436</v>
      </c>
      <c r="C861" s="13">
        <v>678.19</v>
      </c>
      <c r="D861">
        <v>99.869999999999905</v>
      </c>
      <c r="E861">
        <v>12</v>
      </c>
      <c r="F861">
        <v>175.439999999999</v>
      </c>
      <c r="G861">
        <v>0</v>
      </c>
      <c r="H861" s="13">
        <f t="shared" si="9"/>
        <v>287.30999999999892</v>
      </c>
      <c r="I861" s="13">
        <v>3771</v>
      </c>
      <c r="J861" s="60">
        <f t="shared" si="10"/>
        <v>0.27840311986863714</v>
      </c>
    </row>
    <row r="862" spans="1:10">
      <c r="A862" s="156">
        <v>44051</v>
      </c>
      <c r="B862" s="13">
        <v>2497</v>
      </c>
      <c r="C862" s="13">
        <v>721.64</v>
      </c>
      <c r="D862">
        <v>70.599999999999895</v>
      </c>
      <c r="E862">
        <v>16.8</v>
      </c>
      <c r="F862">
        <v>175.439999999999</v>
      </c>
      <c r="G862">
        <v>0.11</v>
      </c>
      <c r="H862" s="13">
        <f t="shared" si="9"/>
        <v>262.94999999999891</v>
      </c>
      <c r="I862" s="13">
        <v>3840</v>
      </c>
      <c r="J862" s="60">
        <f t="shared" si="10"/>
        <v>0.28900280336403683</v>
      </c>
    </row>
    <row r="863" spans="1:10">
      <c r="A863" s="156">
        <v>44052</v>
      </c>
      <c r="B863" s="13">
        <v>2424</v>
      </c>
      <c r="C863" s="13">
        <v>688.01</v>
      </c>
      <c r="D863">
        <v>90.189999999999799</v>
      </c>
      <c r="E863">
        <v>16.8</v>
      </c>
      <c r="F863">
        <v>175.439999999999</v>
      </c>
      <c r="G863">
        <v>0.69999999999999896</v>
      </c>
      <c r="H863" s="13">
        <f t="shared" si="9"/>
        <v>283.1299999999988</v>
      </c>
      <c r="I863" s="13">
        <v>3668</v>
      </c>
      <c r="J863" s="60">
        <f t="shared" si="10"/>
        <v>0.28383250825082507</v>
      </c>
    </row>
    <row r="864" spans="1:10">
      <c r="A864" s="156">
        <v>44053</v>
      </c>
      <c r="B864" s="13">
        <v>2402</v>
      </c>
      <c r="C864" s="13">
        <v>674.08</v>
      </c>
      <c r="D864">
        <v>74.3599999999999</v>
      </c>
      <c r="E864">
        <v>28.8</v>
      </c>
      <c r="F864">
        <v>175.439999999999</v>
      </c>
      <c r="G864">
        <v>0.72999999999999898</v>
      </c>
      <c r="H864" s="13">
        <f t="shared" si="9"/>
        <v>279.3299999999989</v>
      </c>
      <c r="I864" s="13">
        <v>3678</v>
      </c>
      <c r="J864" s="60">
        <f t="shared" si="10"/>
        <v>0.28063280599500418</v>
      </c>
    </row>
    <row r="865" spans="1:10">
      <c r="A865" s="156">
        <v>44054</v>
      </c>
      <c r="B865" s="13">
        <v>2341</v>
      </c>
      <c r="C865" s="13">
        <v>673.6</v>
      </c>
      <c r="D865">
        <v>80.809999999999889</v>
      </c>
      <c r="E865">
        <v>28.8</v>
      </c>
      <c r="F865">
        <v>175.439999999999</v>
      </c>
      <c r="G865">
        <v>0.43</v>
      </c>
      <c r="H865" s="13">
        <f t="shared" si="9"/>
        <v>285.47999999999888</v>
      </c>
      <c r="I865" s="13">
        <v>3688</v>
      </c>
      <c r="J865" s="60">
        <f t="shared" si="10"/>
        <v>0.28774028193079881</v>
      </c>
    </row>
    <row r="866" spans="1:10">
      <c r="A866" s="156">
        <v>44055</v>
      </c>
      <c r="B866" s="13">
        <v>2205</v>
      </c>
      <c r="C866" s="13">
        <v>612.9</v>
      </c>
      <c r="D866">
        <v>79.369999999999891</v>
      </c>
      <c r="E866">
        <v>28.8</v>
      </c>
      <c r="F866">
        <v>175.439999999999</v>
      </c>
      <c r="G866">
        <v>5.9999999999999901E-2</v>
      </c>
      <c r="H866" s="13">
        <f t="shared" si="9"/>
        <v>283.66999999999894</v>
      </c>
      <c r="I866" s="13">
        <v>3612</v>
      </c>
      <c r="J866" s="60">
        <f t="shared" si="10"/>
        <v>0.27795918367346939</v>
      </c>
    </row>
    <row r="867" spans="1:10">
      <c r="A867" s="156">
        <v>44056</v>
      </c>
      <c r="B867" s="13">
        <v>2153</v>
      </c>
      <c r="C867" s="13">
        <v>597.1</v>
      </c>
      <c r="D867">
        <v>111.899999999999</v>
      </c>
      <c r="E867">
        <v>28.8</v>
      </c>
      <c r="F867">
        <v>175.439999999999</v>
      </c>
      <c r="G867">
        <v>0</v>
      </c>
      <c r="H867" s="13">
        <f t="shared" si="9"/>
        <v>316.139999999998</v>
      </c>
      <c r="I867" s="13">
        <v>3506</v>
      </c>
      <c r="J867" s="60">
        <f t="shared" si="10"/>
        <v>0.27733395262424526</v>
      </c>
    </row>
    <row r="868" spans="1:10">
      <c r="A868" s="156">
        <v>44057</v>
      </c>
      <c r="B868" s="13">
        <v>2194</v>
      </c>
      <c r="C868" s="13">
        <v>608.64</v>
      </c>
      <c r="D868">
        <v>127.05</v>
      </c>
      <c r="E868">
        <v>30.28</v>
      </c>
      <c r="F868">
        <v>182.92999999999901</v>
      </c>
      <c r="G868">
        <v>0</v>
      </c>
      <c r="H868" s="13">
        <f t="shared" si="9"/>
        <v>340.25999999999902</v>
      </c>
      <c r="I868" s="13">
        <v>3520</v>
      </c>
      <c r="J868" s="60">
        <f t="shared" si="10"/>
        <v>0.27741112123974476</v>
      </c>
    </row>
    <row r="869" spans="1:10">
      <c r="A869" s="156">
        <v>44058</v>
      </c>
      <c r="B869" s="13">
        <v>2123</v>
      </c>
      <c r="C869" s="13">
        <v>614.54999999999995</v>
      </c>
      <c r="D869">
        <v>79.83</v>
      </c>
      <c r="E869">
        <v>31.439999999999898</v>
      </c>
      <c r="F869">
        <v>197.289999999999</v>
      </c>
      <c r="G869">
        <v>0</v>
      </c>
      <c r="H869" s="13">
        <f t="shared" si="9"/>
        <v>308.55999999999887</v>
      </c>
      <c r="I869" s="13">
        <v>3367</v>
      </c>
      <c r="J869" s="60">
        <f t="shared" si="10"/>
        <v>0.28947244465379179</v>
      </c>
    </row>
    <row r="870" spans="1:10">
      <c r="A870" s="156">
        <v>44059</v>
      </c>
      <c r="B870" s="13">
        <v>2075</v>
      </c>
      <c r="C870" s="13">
        <v>624.4</v>
      </c>
      <c r="D870">
        <v>61.759999999999984</v>
      </c>
      <c r="E870">
        <v>31.439999999999898</v>
      </c>
      <c r="F870">
        <v>194.159999999999</v>
      </c>
      <c r="G870">
        <v>0</v>
      </c>
      <c r="H870" s="13">
        <f t="shared" si="9"/>
        <v>287.35999999999888</v>
      </c>
      <c r="I870" s="13">
        <v>3343</v>
      </c>
      <c r="J870" s="60">
        <f t="shared" si="10"/>
        <v>0.30091566265060238</v>
      </c>
    </row>
    <row r="871" spans="1:10">
      <c r="A871" s="156">
        <v>44060</v>
      </c>
      <c r="B871" s="13">
        <v>2280</v>
      </c>
      <c r="C871" s="13">
        <v>668.96</v>
      </c>
      <c r="D871">
        <v>63.729999999999798</v>
      </c>
      <c r="E871">
        <v>31.439999999999898</v>
      </c>
      <c r="F871">
        <v>193.48999999999899</v>
      </c>
      <c r="G871">
        <v>0</v>
      </c>
      <c r="H871" s="13">
        <f t="shared" si="9"/>
        <v>288.65999999999866</v>
      </c>
      <c r="I871" s="13">
        <v>3555</v>
      </c>
      <c r="J871" s="60">
        <f t="shared" si="10"/>
        <v>0.29340350877192983</v>
      </c>
    </row>
    <row r="872" spans="1:10">
      <c r="A872" s="156">
        <v>44061</v>
      </c>
      <c r="B872" s="13">
        <v>2293</v>
      </c>
      <c r="C872" s="13">
        <v>683.66</v>
      </c>
      <c r="D872">
        <v>51.319999999999801</v>
      </c>
      <c r="E872">
        <v>31.439999999999898</v>
      </c>
      <c r="F872">
        <v>191.44999999999899</v>
      </c>
      <c r="G872">
        <v>0</v>
      </c>
      <c r="H872" s="13">
        <f t="shared" si="9"/>
        <v>274.20999999999873</v>
      </c>
      <c r="I872" s="13">
        <v>3625</v>
      </c>
      <c r="J872" s="60">
        <f t="shared" si="10"/>
        <v>0.29815089402529438</v>
      </c>
    </row>
    <row r="873" spans="1:10">
      <c r="A873" s="156">
        <v>44062</v>
      </c>
      <c r="B873" s="13">
        <v>2183</v>
      </c>
      <c r="C873" s="13">
        <v>650.53</v>
      </c>
      <c r="D873">
        <v>44.719999999999892</v>
      </c>
      <c r="E873">
        <v>30.059999999999899</v>
      </c>
      <c r="F873">
        <v>193.10999999999899</v>
      </c>
      <c r="G873">
        <v>0</v>
      </c>
      <c r="H873" s="13">
        <f t="shared" si="9"/>
        <v>267.88999999999879</v>
      </c>
      <c r="I873" s="13">
        <v>3479</v>
      </c>
      <c r="J873" s="60">
        <f t="shared" si="10"/>
        <v>0.29799816765918458</v>
      </c>
    </row>
    <row r="874" spans="1:10">
      <c r="A874" s="156">
        <v>44063</v>
      </c>
      <c r="B874" s="13">
        <v>2135</v>
      </c>
      <c r="C874" s="13">
        <v>643.67999999999995</v>
      </c>
      <c r="D874">
        <v>42.299999999999883</v>
      </c>
      <c r="E874">
        <v>28.8</v>
      </c>
      <c r="F874">
        <v>214.69999999999899</v>
      </c>
      <c r="G874">
        <v>0</v>
      </c>
      <c r="H874" s="13">
        <f t="shared" si="9"/>
        <v>285.79999999999887</v>
      </c>
      <c r="I874" s="13">
        <v>3339</v>
      </c>
      <c r="J874" s="60">
        <f t="shared" si="10"/>
        <v>0.30148946135831378</v>
      </c>
    </row>
    <row r="875" spans="1:10">
      <c r="A875" s="156">
        <v>44064</v>
      </c>
      <c r="B875" s="13">
        <v>2150</v>
      </c>
      <c r="C875" s="13">
        <v>646.09</v>
      </c>
      <c r="D875">
        <v>58.352999999999803</v>
      </c>
      <c r="E875">
        <v>33.840000000000003</v>
      </c>
      <c r="F875">
        <v>222.78699999999901</v>
      </c>
      <c r="G875">
        <v>0.91999999999999904</v>
      </c>
      <c r="H875" s="13">
        <f t="shared" si="9"/>
        <v>315.89999999999878</v>
      </c>
      <c r="I875" s="13">
        <v>3322</v>
      </c>
      <c r="J875" s="60">
        <f t="shared" si="10"/>
        <v>0.30050697674418608</v>
      </c>
    </row>
    <row r="876" spans="1:10">
      <c r="A876" s="156">
        <v>44065</v>
      </c>
      <c r="B876" s="13">
        <v>2132</v>
      </c>
      <c r="C876" s="13">
        <v>633.32000000000005</v>
      </c>
      <c r="D876">
        <v>57.31</v>
      </c>
      <c r="E876">
        <v>33.840000000000003</v>
      </c>
      <c r="F876">
        <v>217.67999999999901</v>
      </c>
      <c r="G876">
        <v>0.85999999999999899</v>
      </c>
      <c r="H876" s="13">
        <f t="shared" si="9"/>
        <v>309.68999999999903</v>
      </c>
      <c r="I876" s="13">
        <v>3343</v>
      </c>
      <c r="J876" s="60">
        <f t="shared" si="10"/>
        <v>0.29705440900562852</v>
      </c>
    </row>
    <row r="877" spans="1:10">
      <c r="A877" s="156">
        <v>44066</v>
      </c>
      <c r="B877" s="13">
        <v>2051</v>
      </c>
      <c r="C877" s="13">
        <v>601.62</v>
      </c>
      <c r="D877">
        <v>77.099999999999994</v>
      </c>
      <c r="E877">
        <v>33.840000000000003</v>
      </c>
      <c r="F877">
        <v>217.67999999999901</v>
      </c>
      <c r="G877">
        <v>2.50999999999999</v>
      </c>
      <c r="H877" s="13">
        <f t="shared" si="9"/>
        <v>331.12999999999897</v>
      </c>
      <c r="I877" s="13">
        <v>3307</v>
      </c>
      <c r="J877" s="60">
        <f t="shared" si="10"/>
        <v>0.29333008288639689</v>
      </c>
    </row>
    <row r="878" spans="1:10">
      <c r="A878" s="156">
        <v>44067</v>
      </c>
      <c r="B878" s="13">
        <v>2171</v>
      </c>
      <c r="C878" s="13">
        <v>643.57000000000005</v>
      </c>
      <c r="D878">
        <v>66.629999999999882</v>
      </c>
      <c r="E878">
        <v>33.840000000000003</v>
      </c>
      <c r="F878">
        <v>217.67999999999901</v>
      </c>
      <c r="G878">
        <v>0</v>
      </c>
      <c r="H878" s="13">
        <f t="shared" si="9"/>
        <v>318.1499999999989</v>
      </c>
      <c r="I878" s="13">
        <v>3499</v>
      </c>
      <c r="J878" s="60">
        <f t="shared" si="10"/>
        <v>0.29643942883463842</v>
      </c>
    </row>
    <row r="879" spans="1:10">
      <c r="A879" s="156">
        <v>44068</v>
      </c>
      <c r="B879" s="13">
        <v>2303</v>
      </c>
      <c r="C879" s="13">
        <v>685.59</v>
      </c>
      <c r="D879">
        <v>53.309999999999903</v>
      </c>
      <c r="E879">
        <v>33.840000000000003</v>
      </c>
      <c r="F879">
        <v>217.67999999999901</v>
      </c>
      <c r="G879">
        <v>0</v>
      </c>
      <c r="H879" s="13">
        <f t="shared" si="9"/>
        <v>304.8299999999989</v>
      </c>
      <c r="I879" s="13">
        <v>3633</v>
      </c>
      <c r="J879" s="60">
        <f t="shared" si="10"/>
        <v>0.29769431176726013</v>
      </c>
    </row>
    <row r="880" spans="1:10">
      <c r="A880" s="156">
        <v>44069</v>
      </c>
      <c r="B880" s="13">
        <v>2377</v>
      </c>
      <c r="C880" s="13">
        <v>687.34500000000003</v>
      </c>
      <c r="D880">
        <v>65.479999999999905</v>
      </c>
      <c r="E880">
        <v>32.969999999999899</v>
      </c>
      <c r="F880">
        <v>214.23999999999899</v>
      </c>
      <c r="G880">
        <v>0</v>
      </c>
      <c r="H880" s="13">
        <f t="shared" si="9"/>
        <v>312.6899999999988</v>
      </c>
      <c r="I880" s="13">
        <v>3679</v>
      </c>
      <c r="J880" s="60">
        <f t="shared" si="10"/>
        <v>0.28916491375683634</v>
      </c>
    </row>
    <row r="881" spans="1:10">
      <c r="A881" s="156">
        <v>44070</v>
      </c>
      <c r="B881" s="13">
        <v>2365</v>
      </c>
      <c r="C881" s="13">
        <v>679.75099999999998</v>
      </c>
      <c r="D881">
        <v>58.11</v>
      </c>
      <c r="E881">
        <v>47.079999999999899</v>
      </c>
      <c r="F881">
        <v>205.88999999999899</v>
      </c>
      <c r="G881">
        <v>0</v>
      </c>
      <c r="H881" s="13">
        <f t="shared" si="9"/>
        <v>311.0799999999989</v>
      </c>
      <c r="I881" s="13">
        <v>3626</v>
      </c>
      <c r="J881" s="60">
        <f t="shared" si="10"/>
        <v>0.28742114164904864</v>
      </c>
    </row>
    <row r="882" spans="1:10">
      <c r="A882" s="156">
        <v>44071</v>
      </c>
      <c r="B882" s="13">
        <v>2332</v>
      </c>
      <c r="C882" s="13">
        <v>667.04</v>
      </c>
      <c r="D882">
        <v>54.97</v>
      </c>
      <c r="E882">
        <v>49.68</v>
      </c>
      <c r="F882">
        <v>203.039999999999</v>
      </c>
      <c r="G882">
        <v>0</v>
      </c>
      <c r="H882" s="13">
        <f t="shared" si="9"/>
        <v>307.68999999999903</v>
      </c>
      <c r="I882" s="13">
        <v>3598</v>
      </c>
      <c r="J882" s="60">
        <f t="shared" si="10"/>
        <v>0.28603773584905656</v>
      </c>
    </row>
    <row r="883" spans="1:10">
      <c r="A883" s="156">
        <v>44072</v>
      </c>
      <c r="B883" s="13">
        <v>2329</v>
      </c>
      <c r="C883" s="13">
        <v>667.19</v>
      </c>
      <c r="D883">
        <v>56.2899999999999</v>
      </c>
      <c r="E883">
        <v>49.689999999999898</v>
      </c>
      <c r="F883">
        <v>215.24999999999901</v>
      </c>
      <c r="G883">
        <v>0</v>
      </c>
      <c r="H883" s="13">
        <f t="shared" si="9"/>
        <v>321.22999999999882</v>
      </c>
      <c r="I883" s="13">
        <v>3603</v>
      </c>
      <c r="J883" s="60">
        <f t="shared" si="10"/>
        <v>0.28647058823529414</v>
      </c>
    </row>
    <row r="884" spans="1:10">
      <c r="A884" s="156">
        <v>44073</v>
      </c>
      <c r="B884" s="13">
        <v>2198</v>
      </c>
      <c r="C884" s="13">
        <v>616.41780000000006</v>
      </c>
      <c r="D884">
        <v>39.35</v>
      </c>
      <c r="E884">
        <v>51.119999999999898</v>
      </c>
      <c r="F884">
        <v>233.66999999999899</v>
      </c>
      <c r="G884">
        <v>0</v>
      </c>
      <c r="H884" s="13">
        <f t="shared" si="9"/>
        <v>324.13999999999891</v>
      </c>
      <c r="I884" s="13">
        <v>3453</v>
      </c>
      <c r="J884" s="60">
        <f t="shared" si="10"/>
        <v>0.28044485896269339</v>
      </c>
    </row>
    <row r="885" spans="1:10">
      <c r="A885" s="156">
        <v>44074</v>
      </c>
      <c r="B885" s="13">
        <v>2345</v>
      </c>
      <c r="C885" s="13">
        <v>652.23</v>
      </c>
      <c r="D885">
        <v>56.599999999999895</v>
      </c>
      <c r="E885">
        <v>56.159999999999897</v>
      </c>
      <c r="F885">
        <v>215.51999999999899</v>
      </c>
      <c r="G885">
        <v>0</v>
      </c>
      <c r="H885" s="13">
        <f t="shared" si="9"/>
        <v>328.27999999999878</v>
      </c>
      <c r="I885" s="13">
        <v>3596</v>
      </c>
      <c r="J885" s="60">
        <f t="shared" si="10"/>
        <v>0.27813646055437102</v>
      </c>
    </row>
    <row r="886" spans="1:10">
      <c r="A886" s="156">
        <v>44075</v>
      </c>
      <c r="B886" s="13">
        <v>2481</v>
      </c>
      <c r="C886" s="13">
        <v>699.63</v>
      </c>
      <c r="D886">
        <v>43.0399999999999</v>
      </c>
      <c r="E886">
        <v>60.959999999999901</v>
      </c>
      <c r="F886">
        <v>215.51999999999899</v>
      </c>
      <c r="G886">
        <v>0</v>
      </c>
      <c r="H886" s="13">
        <f t="shared" si="9"/>
        <v>319.51999999999879</v>
      </c>
      <c r="I886" s="13">
        <v>3659</v>
      </c>
      <c r="J886" s="60">
        <f t="shared" si="10"/>
        <v>0.28199516324062879</v>
      </c>
    </row>
    <row r="887" spans="1:10">
      <c r="A887" s="156">
        <v>44076</v>
      </c>
      <c r="B887" s="13">
        <v>2545</v>
      </c>
      <c r="C887" s="13">
        <v>689.36</v>
      </c>
      <c r="D887">
        <v>68.589999999999804</v>
      </c>
      <c r="E887">
        <v>60.959999999999901</v>
      </c>
      <c r="F887">
        <v>192.16999999999899</v>
      </c>
      <c r="G887">
        <v>4.8699999999999903</v>
      </c>
      <c r="H887" s="13">
        <f t="shared" si="9"/>
        <v>326.58999999999872</v>
      </c>
      <c r="I887" s="13">
        <v>3665</v>
      </c>
      <c r="J887" s="60">
        <f t="shared" si="10"/>
        <v>0.27086836935166997</v>
      </c>
    </row>
    <row r="888" spans="1:10">
      <c r="A888" s="156">
        <v>44077</v>
      </c>
      <c r="B888" s="13">
        <v>2579</v>
      </c>
      <c r="C888" s="13">
        <v>695.39</v>
      </c>
      <c r="D888">
        <v>96.729999999999905</v>
      </c>
      <c r="E888">
        <v>54.059999999999903</v>
      </c>
      <c r="F888">
        <v>169.91999999999899</v>
      </c>
      <c r="G888">
        <v>5.75999999999999</v>
      </c>
      <c r="H888" s="13">
        <f t="shared" si="9"/>
        <v>326.46999999999878</v>
      </c>
      <c r="I888" s="13">
        <v>3711</v>
      </c>
      <c r="J888" s="60">
        <f t="shared" si="10"/>
        <v>0.2696355176424971</v>
      </c>
    </row>
    <row r="889" spans="1:10">
      <c r="A889" s="156">
        <v>44078</v>
      </c>
      <c r="B889" s="13">
        <v>2633</v>
      </c>
      <c r="C889" s="13">
        <v>755.01</v>
      </c>
      <c r="D889">
        <v>69.61</v>
      </c>
      <c r="E889">
        <v>50.879999999999903</v>
      </c>
      <c r="F889">
        <v>143.789999999999</v>
      </c>
      <c r="G889">
        <v>4.54</v>
      </c>
      <c r="H889" s="13">
        <f t="shared" si="9"/>
        <v>268.81999999999891</v>
      </c>
      <c r="I889" s="13">
        <v>3781</v>
      </c>
      <c r="J889" s="60">
        <f t="shared" si="10"/>
        <v>0.28674895556399543</v>
      </c>
    </row>
    <row r="890" spans="1:10">
      <c r="A890" s="156">
        <v>44079</v>
      </c>
      <c r="B890" s="13">
        <v>2657</v>
      </c>
      <c r="C890" s="13">
        <v>764.49</v>
      </c>
      <c r="D890">
        <v>68.499999999999801</v>
      </c>
      <c r="E890">
        <v>50.879999999999903</v>
      </c>
      <c r="F890">
        <v>123.77</v>
      </c>
      <c r="G890">
        <v>0</v>
      </c>
      <c r="H890" s="13">
        <f t="shared" si="9"/>
        <v>243.14999999999969</v>
      </c>
      <c r="I890" s="13">
        <v>3791</v>
      </c>
      <c r="J890" s="60">
        <f t="shared" si="10"/>
        <v>0.28772675950319909</v>
      </c>
    </row>
    <row r="891" spans="1:10">
      <c r="A891" s="156">
        <v>44080</v>
      </c>
      <c r="B891" s="13">
        <v>2469</v>
      </c>
      <c r="C891" s="13">
        <v>723.28499999999997</v>
      </c>
      <c r="D891">
        <v>45.019999999999996</v>
      </c>
      <c r="E891">
        <v>50.879999999999903</v>
      </c>
      <c r="F891">
        <v>116.58</v>
      </c>
      <c r="G891">
        <v>0</v>
      </c>
      <c r="H891" s="13">
        <f t="shared" si="9"/>
        <v>212.4799999999999</v>
      </c>
      <c r="I891" s="13">
        <v>3631</v>
      </c>
      <c r="J891" s="60">
        <f t="shared" si="10"/>
        <v>0.29294653705953827</v>
      </c>
    </row>
    <row r="892" spans="1:10">
      <c r="A892" s="156">
        <v>44081</v>
      </c>
      <c r="B892" s="13">
        <v>2543</v>
      </c>
      <c r="C892" s="13">
        <v>733.42100000000005</v>
      </c>
      <c r="D892">
        <v>47.299999999999898</v>
      </c>
      <c r="E892">
        <v>50.879999999999903</v>
      </c>
      <c r="F892">
        <v>105.039999999999</v>
      </c>
      <c r="G892">
        <v>0</v>
      </c>
      <c r="H892" s="13">
        <f t="shared" si="9"/>
        <v>203.21999999999881</v>
      </c>
      <c r="I892" s="13">
        <v>3765</v>
      </c>
      <c r="J892" s="60">
        <f t="shared" si="10"/>
        <v>0.28840778607943374</v>
      </c>
    </row>
    <row r="893" spans="1:10">
      <c r="A893" s="156">
        <v>44082</v>
      </c>
      <c r="B893" s="13">
        <v>2692</v>
      </c>
      <c r="C893" s="13">
        <v>772.72</v>
      </c>
      <c r="D893">
        <v>53.349999999999902</v>
      </c>
      <c r="E893">
        <v>50.879999999999903</v>
      </c>
      <c r="F893">
        <v>108.77</v>
      </c>
      <c r="G893">
        <v>0</v>
      </c>
      <c r="H893" s="13">
        <f t="shared" si="9"/>
        <v>212.9999999999998</v>
      </c>
      <c r="I893" s="13">
        <v>3871</v>
      </c>
      <c r="J893" s="60">
        <f t="shared" si="10"/>
        <v>0.28704309063893019</v>
      </c>
    </row>
    <row r="894" spans="1:10">
      <c r="A894" s="156">
        <v>44083</v>
      </c>
      <c r="B894" s="13">
        <v>2803</v>
      </c>
      <c r="C894" s="13">
        <v>782.81</v>
      </c>
      <c r="D894">
        <v>40.309999999999903</v>
      </c>
      <c r="E894">
        <v>65.3599999999999</v>
      </c>
      <c r="F894">
        <v>112.29</v>
      </c>
      <c r="G894">
        <v>0</v>
      </c>
      <c r="H894" s="13">
        <f t="shared" si="9"/>
        <v>217.95999999999981</v>
      </c>
      <c r="I894" s="13">
        <v>3957</v>
      </c>
      <c r="J894" s="60">
        <f t="shared" si="10"/>
        <v>0.27927577595433462</v>
      </c>
    </row>
    <row r="895" spans="1:10">
      <c r="A895" s="156">
        <v>44084</v>
      </c>
      <c r="B895" s="13">
        <v>2772</v>
      </c>
      <c r="C895" s="13">
        <v>761.01</v>
      </c>
      <c r="D895">
        <v>20.61999999999999</v>
      </c>
      <c r="E895">
        <v>67.679999999999893</v>
      </c>
      <c r="F895">
        <v>111.56</v>
      </c>
      <c r="G895">
        <v>0</v>
      </c>
      <c r="H895" s="13">
        <f t="shared" si="9"/>
        <v>199.8599999999999</v>
      </c>
      <c r="I895" s="13">
        <v>3956</v>
      </c>
      <c r="J895" s="60">
        <f t="shared" si="10"/>
        <v>0.27453463203463202</v>
      </c>
    </row>
    <row r="896" spans="1:10">
      <c r="A896" s="156">
        <v>44085</v>
      </c>
      <c r="B896" s="13">
        <v>2722</v>
      </c>
      <c r="C896" s="13">
        <v>736.61</v>
      </c>
      <c r="D896">
        <v>32.07</v>
      </c>
      <c r="E896">
        <v>67.679999999999893</v>
      </c>
      <c r="F896">
        <v>113.66</v>
      </c>
      <c r="G896">
        <v>0</v>
      </c>
      <c r="H896" s="13">
        <f t="shared" si="9"/>
        <v>213.40999999999988</v>
      </c>
      <c r="I896" s="13">
        <v>3939</v>
      </c>
      <c r="J896" s="60">
        <f t="shared" si="10"/>
        <v>0.27061351947097723</v>
      </c>
    </row>
    <row r="897" spans="1:10">
      <c r="A897" s="156">
        <v>44086</v>
      </c>
      <c r="B897" s="13">
        <v>2688</v>
      </c>
      <c r="C897" s="13">
        <v>728.85</v>
      </c>
      <c r="D897">
        <v>26.749999999999901</v>
      </c>
      <c r="E897">
        <v>67.679999999999893</v>
      </c>
      <c r="F897">
        <v>121.739999999999</v>
      </c>
      <c r="G897">
        <v>0</v>
      </c>
      <c r="H897" s="13">
        <f t="shared" si="9"/>
        <v>216.16999999999877</v>
      </c>
      <c r="I897" s="13">
        <v>3896</v>
      </c>
      <c r="J897" s="60">
        <f t="shared" si="10"/>
        <v>0.27114955357142856</v>
      </c>
    </row>
    <row r="898" spans="1:10">
      <c r="A898" s="156">
        <v>44087</v>
      </c>
      <c r="B898" s="13">
        <v>2541</v>
      </c>
      <c r="C898" s="13">
        <v>705.09</v>
      </c>
      <c r="D898">
        <v>31.56999999999989</v>
      </c>
      <c r="E898">
        <v>67.679999999999893</v>
      </c>
      <c r="F898">
        <v>131.51999999999899</v>
      </c>
      <c r="G898">
        <v>1.26</v>
      </c>
      <c r="H898" s="13">
        <f t="shared" si="9"/>
        <v>232.02999999999875</v>
      </c>
      <c r="I898" s="13">
        <v>3725</v>
      </c>
      <c r="J898" s="60">
        <f t="shared" si="10"/>
        <v>0.27748524203069658</v>
      </c>
    </row>
    <row r="899" spans="1:10">
      <c r="A899" s="156">
        <v>44088</v>
      </c>
      <c r="B899" s="13">
        <v>2566</v>
      </c>
      <c r="C899" s="13">
        <v>705.83</v>
      </c>
      <c r="D899">
        <v>26.8399999999999</v>
      </c>
      <c r="E899">
        <v>67.679999999999893</v>
      </c>
      <c r="F899">
        <v>133.14999999999901</v>
      </c>
      <c r="G899">
        <v>12.16</v>
      </c>
      <c r="H899" s="13">
        <f t="shared" si="9"/>
        <v>239.82999999999879</v>
      </c>
      <c r="I899" s="13">
        <v>3823</v>
      </c>
      <c r="J899" s="60">
        <f t="shared" si="10"/>
        <v>0.27507014809041314</v>
      </c>
    </row>
    <row r="900" spans="1:10">
      <c r="A900" s="156">
        <v>44089</v>
      </c>
      <c r="B900" s="13">
        <v>2606</v>
      </c>
      <c r="C900" s="13">
        <v>716.94</v>
      </c>
      <c r="D900">
        <v>32.619999999999997</v>
      </c>
      <c r="E900">
        <v>54.77</v>
      </c>
      <c r="F900">
        <v>131.39999999999901</v>
      </c>
      <c r="G900">
        <v>7.1999999999999904</v>
      </c>
      <c r="H900" s="13">
        <f t="shared" si="9"/>
        <v>225.98999999999901</v>
      </c>
      <c r="I900" s="13">
        <v>3866</v>
      </c>
      <c r="J900" s="60">
        <f t="shared" si="10"/>
        <v>0.27511128165771298</v>
      </c>
    </row>
    <row r="901" spans="1:10">
      <c r="A901" s="156">
        <v>44090</v>
      </c>
      <c r="B901" s="13">
        <v>2651</v>
      </c>
      <c r="C901" s="13">
        <v>727.9</v>
      </c>
      <c r="D901">
        <v>46.292000000000002</v>
      </c>
      <c r="E901">
        <v>50.879999999999903</v>
      </c>
      <c r="F901">
        <v>125.76</v>
      </c>
      <c r="G901">
        <v>1.3699999999999899</v>
      </c>
      <c r="H901" s="13">
        <f t="shared" si="9"/>
        <v>224.30199999999991</v>
      </c>
      <c r="I901" s="13">
        <v>3902</v>
      </c>
      <c r="J901" s="60">
        <f t="shared" si="10"/>
        <v>0.27457563183704264</v>
      </c>
    </row>
    <row r="902" spans="1:10">
      <c r="A902" s="156">
        <v>44091</v>
      </c>
      <c r="B902" s="13">
        <v>2527</v>
      </c>
      <c r="C902" s="13">
        <v>687.23</v>
      </c>
      <c r="D902">
        <v>80.39</v>
      </c>
      <c r="E902">
        <v>38.879999999999903</v>
      </c>
      <c r="F902">
        <v>141.47</v>
      </c>
      <c r="G902">
        <v>0</v>
      </c>
      <c r="H902" s="13">
        <f t="shared" si="9"/>
        <v>260.7399999999999</v>
      </c>
      <c r="I902" s="13">
        <v>3872</v>
      </c>
      <c r="J902" s="60">
        <f t="shared" si="10"/>
        <v>0.27195488721804512</v>
      </c>
    </row>
    <row r="903" spans="1:10">
      <c r="A903" s="156">
        <v>44092</v>
      </c>
      <c r="B903" s="13">
        <v>2555</v>
      </c>
      <c r="C903" s="13">
        <v>681.87</v>
      </c>
      <c r="D903">
        <v>53.11</v>
      </c>
      <c r="E903">
        <v>50.879999999999903</v>
      </c>
      <c r="F903">
        <v>165.13</v>
      </c>
      <c r="G903">
        <v>0</v>
      </c>
      <c r="H903" s="13">
        <f t="shared" si="9"/>
        <v>269.11999999999989</v>
      </c>
      <c r="I903" s="13">
        <v>3917</v>
      </c>
      <c r="J903" s="60">
        <f t="shared" si="10"/>
        <v>0.26687671232876714</v>
      </c>
    </row>
    <row r="904" spans="1:10">
      <c r="A904" s="156">
        <v>44093</v>
      </c>
      <c r="B904" s="13">
        <v>2650</v>
      </c>
      <c r="C904" s="13">
        <v>683.51</v>
      </c>
      <c r="D904">
        <v>63.559999999999903</v>
      </c>
      <c r="E904">
        <v>50.879999999999903</v>
      </c>
      <c r="F904">
        <v>193.91999999999899</v>
      </c>
      <c r="G904">
        <v>0</v>
      </c>
      <c r="H904" s="13">
        <f t="shared" si="9"/>
        <v>308.35999999999882</v>
      </c>
      <c r="I904" s="13">
        <v>3918</v>
      </c>
      <c r="J904" s="60">
        <f t="shared" si="10"/>
        <v>0.25792830188679244</v>
      </c>
    </row>
    <row r="905" spans="1:10">
      <c r="A905" s="156">
        <v>44094</v>
      </c>
      <c r="B905" s="13">
        <v>2540</v>
      </c>
      <c r="C905" s="13">
        <v>660.34</v>
      </c>
      <c r="D905">
        <v>70.06</v>
      </c>
      <c r="E905">
        <v>50.879999999999903</v>
      </c>
      <c r="F905">
        <v>197.11999999999901</v>
      </c>
      <c r="G905">
        <v>0</v>
      </c>
      <c r="H905" s="13">
        <f t="shared" si="9"/>
        <v>318.05999999999892</v>
      </c>
      <c r="I905" s="13">
        <v>3743</v>
      </c>
      <c r="J905" s="60">
        <f t="shared" si="10"/>
        <v>0.25997637795275591</v>
      </c>
    </row>
    <row r="906" spans="1:10">
      <c r="A906" s="156">
        <v>44095</v>
      </c>
      <c r="B906" s="13">
        <v>2502</v>
      </c>
      <c r="C906" s="13">
        <v>638.75</v>
      </c>
      <c r="D906">
        <v>54.02</v>
      </c>
      <c r="E906">
        <v>55.6799999999999</v>
      </c>
      <c r="F906">
        <v>199.44</v>
      </c>
      <c r="G906">
        <v>0</v>
      </c>
      <c r="H906" s="13">
        <f t="shared" si="9"/>
        <v>309.13999999999987</v>
      </c>
      <c r="I906" s="13">
        <v>3763</v>
      </c>
      <c r="J906" s="60">
        <f t="shared" si="10"/>
        <v>0.25529576338928855</v>
      </c>
    </row>
    <row r="907" spans="1:10">
      <c r="A907" s="156">
        <v>44096</v>
      </c>
      <c r="B907" s="13">
        <v>2454</v>
      </c>
      <c r="C907" s="13">
        <v>630.72</v>
      </c>
      <c r="D907">
        <v>63.03</v>
      </c>
      <c r="E907">
        <v>55.6799999999999</v>
      </c>
      <c r="F907">
        <v>202.52</v>
      </c>
      <c r="G907">
        <v>0</v>
      </c>
      <c r="H907" s="13">
        <f t="shared" si="9"/>
        <v>321.2299999999999</v>
      </c>
      <c r="I907" s="13">
        <v>3780</v>
      </c>
      <c r="J907" s="60">
        <f t="shared" si="10"/>
        <v>0.25701711491442542</v>
      </c>
    </row>
    <row r="908" spans="1:10">
      <c r="A908" s="156">
        <v>44097</v>
      </c>
      <c r="B908" s="13">
        <v>2365</v>
      </c>
      <c r="C908" s="13">
        <v>605.45000000000005</v>
      </c>
      <c r="D908">
        <v>41.940000000000005</v>
      </c>
      <c r="E908">
        <v>67.569999999999894</v>
      </c>
      <c r="F908">
        <v>205.44</v>
      </c>
      <c r="G908">
        <v>0</v>
      </c>
      <c r="H908" s="13">
        <f t="shared" si="9"/>
        <v>314.94999999999987</v>
      </c>
      <c r="I908" s="13">
        <v>3725</v>
      </c>
      <c r="J908" s="60">
        <f t="shared" si="10"/>
        <v>0.25600422832980974</v>
      </c>
    </row>
    <row r="909" spans="1:10">
      <c r="A909" s="156">
        <v>44098</v>
      </c>
      <c r="B909" s="13">
        <v>2457</v>
      </c>
      <c r="C909" s="13">
        <v>658.38</v>
      </c>
      <c r="D909">
        <v>39.989999999999895</v>
      </c>
      <c r="E909">
        <v>67.679999999999893</v>
      </c>
      <c r="F909">
        <v>206.42</v>
      </c>
      <c r="G909">
        <v>0</v>
      </c>
      <c r="H909" s="13">
        <f t="shared" si="9"/>
        <v>314.0899999999998</v>
      </c>
      <c r="I909" s="13">
        <v>3737</v>
      </c>
      <c r="J909" s="60">
        <f t="shared" si="10"/>
        <v>0.26796092796092796</v>
      </c>
    </row>
    <row r="910" spans="1:10">
      <c r="A910" s="156">
        <v>44099</v>
      </c>
      <c r="B910" s="13">
        <v>2515</v>
      </c>
      <c r="C910" s="13">
        <v>652.37</v>
      </c>
      <c r="D910">
        <v>66.539999999999907</v>
      </c>
      <c r="E910">
        <v>72.719999999999899</v>
      </c>
      <c r="F910">
        <v>196.44</v>
      </c>
      <c r="G910">
        <v>0</v>
      </c>
      <c r="H910" s="13">
        <f t="shared" si="9"/>
        <v>335.69999999999982</v>
      </c>
      <c r="I910" s="13">
        <v>3771</v>
      </c>
      <c r="J910" s="60">
        <f t="shared" si="10"/>
        <v>0.25939165009940357</v>
      </c>
    </row>
    <row r="911" spans="1:10">
      <c r="A911" s="156">
        <v>44100</v>
      </c>
      <c r="B911" s="13">
        <v>2433</v>
      </c>
      <c r="C911" s="13">
        <v>616.47</v>
      </c>
      <c r="D911">
        <v>86.149999999999807</v>
      </c>
      <c r="E911">
        <v>71.959999999999894</v>
      </c>
      <c r="F911">
        <v>187.39999999999901</v>
      </c>
      <c r="G911">
        <v>1.47</v>
      </c>
      <c r="H911" s="13">
        <f t="shared" si="9"/>
        <v>346.97999999999871</v>
      </c>
      <c r="I911" s="13">
        <v>3643</v>
      </c>
      <c r="J911" s="60">
        <f t="shared" si="10"/>
        <v>0.25337854500616525</v>
      </c>
    </row>
    <row r="912" spans="1:10">
      <c r="A912" s="156">
        <v>44101</v>
      </c>
      <c r="B912" s="13">
        <v>2424</v>
      </c>
      <c r="C912" s="13">
        <v>612.9</v>
      </c>
      <c r="D912">
        <v>70.999999999999801</v>
      </c>
      <c r="E912">
        <v>62.16</v>
      </c>
      <c r="F912">
        <v>194.35999999999899</v>
      </c>
      <c r="G912">
        <v>2.3999999999999901</v>
      </c>
      <c r="H912" s="13">
        <f t="shared" si="9"/>
        <v>329.91999999999871</v>
      </c>
      <c r="I912" s="13">
        <v>3529</v>
      </c>
      <c r="J912" s="60">
        <f t="shared" si="10"/>
        <v>0.25284653465346535</v>
      </c>
    </row>
    <row r="913" spans="1:10">
      <c r="A913" s="156">
        <v>44102</v>
      </c>
      <c r="B913" s="13">
        <v>2633</v>
      </c>
      <c r="C913" s="13">
        <v>682.98</v>
      </c>
      <c r="D913">
        <v>44.139999999999901</v>
      </c>
      <c r="E913">
        <v>60.19</v>
      </c>
      <c r="F913">
        <v>208.57999999999899</v>
      </c>
      <c r="G913">
        <v>6.94</v>
      </c>
      <c r="H913" s="13">
        <f t="shared" si="9"/>
        <v>319.84999999999889</v>
      </c>
      <c r="I913" s="13">
        <v>3732</v>
      </c>
      <c r="J913" s="60">
        <f t="shared" si="10"/>
        <v>0.25939232814280289</v>
      </c>
    </row>
    <row r="914" spans="1:10">
      <c r="A914" s="156">
        <v>44103</v>
      </c>
      <c r="B914" s="13">
        <v>2652</v>
      </c>
      <c r="C914" s="13">
        <v>690.95</v>
      </c>
      <c r="D914">
        <v>57.459999999999795</v>
      </c>
      <c r="E914">
        <v>49.5399999999999</v>
      </c>
      <c r="F914">
        <v>208.38</v>
      </c>
      <c r="G914">
        <v>3.2299999999999902</v>
      </c>
      <c r="H914" s="13">
        <f t="shared" si="9"/>
        <v>318.60999999999967</v>
      </c>
      <c r="I914" s="13">
        <v>3772</v>
      </c>
      <c r="J914" s="60">
        <f t="shared" si="10"/>
        <v>0.26053921568627453</v>
      </c>
    </row>
    <row r="915" spans="1:10">
      <c r="A915" s="156">
        <v>44104</v>
      </c>
      <c r="B915" s="13">
        <v>2645</v>
      </c>
      <c r="C915" s="13">
        <v>691.39</v>
      </c>
      <c r="D915">
        <v>41.799999999999798</v>
      </c>
      <c r="E915">
        <v>58.32</v>
      </c>
      <c r="F915">
        <v>201.599999999999</v>
      </c>
      <c r="G915">
        <v>2.8399999999999901</v>
      </c>
      <c r="H915" s="13">
        <f t="shared" si="9"/>
        <v>304.55999999999881</v>
      </c>
      <c r="I915" s="13">
        <v>3714</v>
      </c>
      <c r="J915" s="60">
        <f t="shared" si="10"/>
        <v>0.26139508506616255</v>
      </c>
    </row>
    <row r="916" spans="1:10">
      <c r="A916" s="156">
        <v>44105</v>
      </c>
      <c r="B916" s="13">
        <v>2557</v>
      </c>
      <c r="C916" s="13">
        <v>670.8</v>
      </c>
      <c r="D916">
        <v>33.989999999999796</v>
      </c>
      <c r="E916">
        <v>63.3599999999999</v>
      </c>
      <c r="F916">
        <v>201.599999999999</v>
      </c>
      <c r="G916">
        <v>0.76</v>
      </c>
      <c r="H916" s="13">
        <f t="shared" si="9"/>
        <v>299.70999999999867</v>
      </c>
      <c r="I916" s="13">
        <v>3703</v>
      </c>
      <c r="J916" s="60">
        <f t="shared" si="10"/>
        <v>0.26233867813844347</v>
      </c>
    </row>
    <row r="917" spans="1:10">
      <c r="A917" s="156">
        <v>44106</v>
      </c>
      <c r="B917" s="13">
        <v>2486</v>
      </c>
      <c r="C917" s="13">
        <v>670.8</v>
      </c>
      <c r="D917">
        <v>20.54</v>
      </c>
      <c r="E917">
        <v>79.23</v>
      </c>
      <c r="F917">
        <v>201.599999999999</v>
      </c>
      <c r="G917">
        <v>1</v>
      </c>
      <c r="H917" s="13">
        <f t="shared" si="9"/>
        <v>302.36999999999904</v>
      </c>
      <c r="I917" s="13">
        <v>3627</v>
      </c>
      <c r="J917" s="60">
        <f t="shared" si="10"/>
        <v>0.26983105390185036</v>
      </c>
    </row>
    <row r="918" spans="1:10">
      <c r="A918" s="156">
        <v>44107</v>
      </c>
      <c r="B918" s="13">
        <v>2560</v>
      </c>
      <c r="C918" s="13">
        <v>674.98</v>
      </c>
      <c r="D918">
        <v>20.54</v>
      </c>
      <c r="E918">
        <v>79.23</v>
      </c>
      <c r="F918">
        <v>201.599999999999</v>
      </c>
      <c r="G918">
        <v>1</v>
      </c>
      <c r="H918" s="13">
        <f t="shared" si="9"/>
        <v>302.36999999999904</v>
      </c>
      <c r="I918" s="13">
        <v>3709</v>
      </c>
      <c r="J918" s="60">
        <f t="shared" si="10"/>
        <v>0.26366406250000002</v>
      </c>
    </row>
    <row r="919" spans="1:10">
      <c r="A919" s="156">
        <v>44108</v>
      </c>
      <c r="B919" s="13">
        <v>2458</v>
      </c>
      <c r="C919" s="13">
        <v>635.22</v>
      </c>
      <c r="D919">
        <v>33.409999999999997</v>
      </c>
      <c r="E919">
        <v>84.239999999999895</v>
      </c>
      <c r="F919">
        <v>201.599999999999</v>
      </c>
      <c r="G919">
        <v>0</v>
      </c>
      <c r="H919" s="13">
        <f t="shared" si="9"/>
        <v>319.24999999999886</v>
      </c>
      <c r="I919" s="13">
        <v>3617</v>
      </c>
      <c r="J919" s="60">
        <f t="shared" si="10"/>
        <v>0.25842961757526445</v>
      </c>
    </row>
    <row r="920" spans="1:10">
      <c r="A920" s="156">
        <v>44109</v>
      </c>
      <c r="B920" s="13">
        <v>2606</v>
      </c>
      <c r="C920" s="13">
        <v>661.98</v>
      </c>
      <c r="D920">
        <v>44.730000000000004</v>
      </c>
      <c r="E920">
        <v>103.44</v>
      </c>
      <c r="F920">
        <v>190.95999999999901</v>
      </c>
      <c r="G920">
        <v>0</v>
      </c>
      <c r="H920" s="13">
        <f t="shared" si="9"/>
        <v>339.12999999999903</v>
      </c>
      <c r="I920" s="13">
        <v>3719</v>
      </c>
      <c r="J920" s="60">
        <f t="shared" si="10"/>
        <v>0.25402148887183423</v>
      </c>
    </row>
    <row r="921" spans="1:10">
      <c r="A921" s="156">
        <v>44110</v>
      </c>
      <c r="B921" s="13">
        <v>2702</v>
      </c>
      <c r="C921" s="13">
        <v>720.74</v>
      </c>
      <c r="D921">
        <v>31.649999999999899</v>
      </c>
      <c r="E921">
        <v>99.289999999999907</v>
      </c>
      <c r="F921">
        <v>160.9</v>
      </c>
      <c r="G921">
        <v>0</v>
      </c>
      <c r="H921" s="13">
        <f t="shared" si="9"/>
        <v>291.83999999999986</v>
      </c>
      <c r="I921" s="13">
        <v>3758</v>
      </c>
      <c r="J921" s="60">
        <f t="shared" si="10"/>
        <v>0.26674315321983716</v>
      </c>
    </row>
    <row r="922" spans="1:10">
      <c r="A922" s="156">
        <v>44111</v>
      </c>
      <c r="B922" s="13">
        <v>2784</v>
      </c>
      <c r="C922" s="13">
        <v>730.44</v>
      </c>
      <c r="D922">
        <v>49.029999999999802</v>
      </c>
      <c r="E922">
        <v>103.36</v>
      </c>
      <c r="F922">
        <v>131.599999999999</v>
      </c>
      <c r="G922">
        <v>0</v>
      </c>
      <c r="H922" s="13">
        <f t="shared" si="9"/>
        <v>283.98999999999882</v>
      </c>
      <c r="I922" s="13">
        <v>3817</v>
      </c>
      <c r="J922" s="60">
        <f t="shared" si="10"/>
        <v>0.26237068965517241</v>
      </c>
    </row>
    <row r="923" spans="1:10">
      <c r="A923" s="156">
        <v>44112</v>
      </c>
      <c r="B923" s="13">
        <v>2831</v>
      </c>
      <c r="C923" s="13">
        <v>755.97</v>
      </c>
      <c r="D923">
        <v>43.94</v>
      </c>
      <c r="E923">
        <v>103.44</v>
      </c>
      <c r="F923">
        <v>114.239999999999</v>
      </c>
      <c r="G923">
        <v>3.5</v>
      </c>
      <c r="H923" s="13">
        <f t="shared" si="9"/>
        <v>265.11999999999898</v>
      </c>
      <c r="I923" s="13">
        <v>3794</v>
      </c>
      <c r="J923" s="60">
        <f t="shared" si="10"/>
        <v>0.26703285058283294</v>
      </c>
    </row>
    <row r="924" spans="1:10">
      <c r="A924" s="156">
        <v>44113</v>
      </c>
      <c r="B924" s="13">
        <v>2840</v>
      </c>
      <c r="C924" s="13">
        <v>768.94</v>
      </c>
      <c r="D924">
        <v>48.849999999999895</v>
      </c>
      <c r="E924">
        <v>103.44</v>
      </c>
      <c r="F924">
        <v>111.849999999999</v>
      </c>
      <c r="G924">
        <v>0.95999999999999897</v>
      </c>
      <c r="H924" s="13">
        <f t="shared" si="9"/>
        <v>265.09999999999889</v>
      </c>
      <c r="I924" s="13">
        <v>3809</v>
      </c>
      <c r="J924" s="60">
        <f t="shared" si="10"/>
        <v>0.2707535211267606</v>
      </c>
    </row>
    <row r="925" spans="1:10">
      <c r="A925" s="156">
        <v>44114</v>
      </c>
      <c r="B925" s="13">
        <v>2793</v>
      </c>
      <c r="C925" s="13">
        <v>737.41</v>
      </c>
      <c r="D925">
        <v>62.949999999999797</v>
      </c>
      <c r="E925">
        <v>103.26</v>
      </c>
      <c r="F925">
        <v>108.239999999999</v>
      </c>
      <c r="G925">
        <v>0.85999999999999899</v>
      </c>
      <c r="H925" s="13">
        <f t="shared" si="9"/>
        <v>275.30999999999881</v>
      </c>
      <c r="I925" s="13">
        <v>3737</v>
      </c>
      <c r="J925" s="60">
        <f t="shared" si="10"/>
        <v>0.26402076620121734</v>
      </c>
    </row>
    <row r="926" spans="1:10">
      <c r="A926" s="156">
        <v>44115</v>
      </c>
      <c r="B926" s="13">
        <v>2575</v>
      </c>
      <c r="C926" s="13">
        <v>661.96</v>
      </c>
      <c r="D926">
        <v>61.480000000000004</v>
      </c>
      <c r="E926">
        <v>102</v>
      </c>
      <c r="F926">
        <v>123.02</v>
      </c>
      <c r="G926">
        <v>0</v>
      </c>
      <c r="H926" s="13">
        <f t="shared" si="9"/>
        <v>286.5</v>
      </c>
      <c r="I926" s="13">
        <v>3518</v>
      </c>
      <c r="J926" s="60">
        <f t="shared" si="10"/>
        <v>0.25707184466019417</v>
      </c>
    </row>
    <row r="927" spans="1:10">
      <c r="A927" s="156">
        <v>44116</v>
      </c>
      <c r="B927" s="13">
        <v>2643</v>
      </c>
      <c r="C927" s="13">
        <v>697.23</v>
      </c>
      <c r="D927">
        <v>45.459999999999901</v>
      </c>
      <c r="E927">
        <v>94.439999999999898</v>
      </c>
      <c r="F927">
        <v>132.23999999999899</v>
      </c>
      <c r="G927">
        <v>0</v>
      </c>
      <c r="H927" s="13">
        <f t="shared" si="9"/>
        <v>272.13999999999879</v>
      </c>
      <c r="I927" s="13">
        <v>3611</v>
      </c>
      <c r="J927" s="60">
        <f t="shared" si="10"/>
        <v>0.26380249716231557</v>
      </c>
    </row>
    <row r="928" spans="1:10">
      <c r="A928" s="156">
        <v>44117</v>
      </c>
      <c r="B928" s="13">
        <v>2670</v>
      </c>
      <c r="C928" s="13">
        <v>718.72</v>
      </c>
      <c r="D928">
        <v>28.599999999999898</v>
      </c>
      <c r="E928">
        <v>90</v>
      </c>
      <c r="F928">
        <v>132.23999999999899</v>
      </c>
      <c r="G928">
        <v>0</v>
      </c>
      <c r="H928" s="13">
        <f t="shared" si="9"/>
        <v>250.83999999999889</v>
      </c>
      <c r="I928" s="13">
        <v>3648</v>
      </c>
      <c r="J928" s="60">
        <f t="shared" si="10"/>
        <v>0.26918352059925094</v>
      </c>
    </row>
    <row r="929" spans="1:10">
      <c r="A929" s="156">
        <v>44118</v>
      </c>
      <c r="B929" s="13">
        <v>2533</v>
      </c>
      <c r="C929" s="13">
        <v>686.31</v>
      </c>
      <c r="D929">
        <v>29.330000000000002</v>
      </c>
      <c r="E929">
        <v>88.969999999999899</v>
      </c>
      <c r="F929">
        <v>132.23999999999899</v>
      </c>
      <c r="G929">
        <v>0</v>
      </c>
      <c r="H929" s="13">
        <f t="shared" si="9"/>
        <v>250.53999999999891</v>
      </c>
      <c r="I929" s="13">
        <v>3642</v>
      </c>
      <c r="J929" s="60">
        <f t="shared" si="10"/>
        <v>0.2709474930911962</v>
      </c>
    </row>
    <row r="930" spans="1:10">
      <c r="A930" s="156">
        <v>44119</v>
      </c>
      <c r="B930" s="13">
        <v>2532</v>
      </c>
      <c r="C930" s="13">
        <v>682.41</v>
      </c>
      <c r="D930">
        <v>38.75</v>
      </c>
      <c r="E930">
        <v>68.129999999999896</v>
      </c>
      <c r="F930">
        <v>156.22</v>
      </c>
      <c r="G930">
        <v>0</v>
      </c>
      <c r="H930" s="13">
        <f t="shared" si="9"/>
        <v>263.09999999999991</v>
      </c>
      <c r="I930" s="13">
        <v>3661</v>
      </c>
      <c r="J930" s="60">
        <f t="shared" si="10"/>
        <v>0.26951421800947867</v>
      </c>
    </row>
    <row r="931" spans="1:10">
      <c r="A931" s="156">
        <v>44120</v>
      </c>
      <c r="B931" s="13">
        <v>2598</v>
      </c>
      <c r="C931" s="13">
        <v>706.55</v>
      </c>
      <c r="D931">
        <v>15.439999999999989</v>
      </c>
      <c r="E931">
        <v>78.989999999999895</v>
      </c>
      <c r="F931">
        <v>191.94999999999899</v>
      </c>
      <c r="G931">
        <v>0</v>
      </c>
      <c r="H931" s="13">
        <f t="shared" si="9"/>
        <v>286.37999999999892</v>
      </c>
      <c r="I931" s="13">
        <v>3690</v>
      </c>
      <c r="J931" s="60">
        <f t="shared" si="10"/>
        <v>0.27195919938414165</v>
      </c>
    </row>
    <row r="932" spans="1:10">
      <c r="A932" s="156">
        <v>44121</v>
      </c>
      <c r="B932" s="13">
        <v>2663</v>
      </c>
      <c r="C932" s="13">
        <v>739.64</v>
      </c>
      <c r="D932">
        <v>9.9</v>
      </c>
      <c r="E932">
        <v>77.759999999999906</v>
      </c>
      <c r="F932">
        <v>191.759999999999</v>
      </c>
      <c r="G932">
        <v>0</v>
      </c>
      <c r="H932" s="13">
        <f t="shared" si="9"/>
        <v>279.41999999999888</v>
      </c>
      <c r="I932" s="13">
        <v>3665</v>
      </c>
      <c r="J932" s="60">
        <f t="shared" si="10"/>
        <v>0.27774690199023655</v>
      </c>
    </row>
    <row r="933" spans="1:10">
      <c r="A933" s="156">
        <v>44122</v>
      </c>
      <c r="B933" s="13">
        <v>2555</v>
      </c>
      <c r="C933" s="13">
        <v>688.18</v>
      </c>
      <c r="D933">
        <v>35.699999999999889</v>
      </c>
      <c r="E933">
        <v>77.759999999999906</v>
      </c>
      <c r="F933">
        <v>194.289999999999</v>
      </c>
      <c r="G933">
        <v>0</v>
      </c>
      <c r="H933" s="13">
        <f t="shared" si="9"/>
        <v>307.74999999999881</v>
      </c>
      <c r="I933" s="13">
        <v>3476</v>
      </c>
      <c r="J933" s="60">
        <f t="shared" si="10"/>
        <v>0.26934637964774949</v>
      </c>
    </row>
    <row r="934" spans="1:10">
      <c r="A934" s="156">
        <v>44123</v>
      </c>
      <c r="B934" s="13">
        <v>2645</v>
      </c>
      <c r="C934" s="13">
        <v>681.3</v>
      </c>
      <c r="D934">
        <v>42.929999999999893</v>
      </c>
      <c r="E934">
        <v>77.759999999999906</v>
      </c>
      <c r="F934">
        <v>213.349999999999</v>
      </c>
      <c r="G934">
        <v>0</v>
      </c>
      <c r="H934" s="13">
        <f t="shared" si="9"/>
        <v>334.03999999999877</v>
      </c>
      <c r="I934" s="13">
        <v>3561</v>
      </c>
      <c r="J934" s="60">
        <f t="shared" si="10"/>
        <v>0.25758034026465026</v>
      </c>
    </row>
    <row r="935" spans="1:10">
      <c r="A935" s="156">
        <v>44124</v>
      </c>
      <c r="B935" s="13">
        <v>2685</v>
      </c>
      <c r="C935" s="13">
        <v>683.75</v>
      </c>
      <c r="D935">
        <v>41.209999999999901</v>
      </c>
      <c r="E935">
        <v>77.759999999999906</v>
      </c>
      <c r="F935">
        <v>214.07999999999899</v>
      </c>
      <c r="G935">
        <v>0</v>
      </c>
      <c r="H935" s="13">
        <f t="shared" si="9"/>
        <v>333.04999999999882</v>
      </c>
      <c r="I935" s="13">
        <v>3563</v>
      </c>
      <c r="J935" s="60">
        <f t="shared" si="10"/>
        <v>0.25465549348230915</v>
      </c>
    </row>
    <row r="936" spans="1:10">
      <c r="A936" s="156">
        <v>44125</v>
      </c>
      <c r="B936" s="13">
        <v>2637</v>
      </c>
      <c r="C936" s="13">
        <v>669.47</v>
      </c>
      <c r="D936">
        <v>21.909999999999989</v>
      </c>
      <c r="E936">
        <v>77.759999999999906</v>
      </c>
      <c r="F936">
        <v>214.66999999999899</v>
      </c>
      <c r="G936">
        <v>1.6799999999999899</v>
      </c>
      <c r="H936" s="13">
        <f t="shared" si="9"/>
        <v>316.01999999999884</v>
      </c>
      <c r="I936" s="13">
        <v>3525</v>
      </c>
      <c r="J936" s="60">
        <f t="shared" si="10"/>
        <v>0.25387561623056504</v>
      </c>
    </row>
    <row r="937" spans="1:10">
      <c r="A937" s="156">
        <v>44126</v>
      </c>
      <c r="B937" s="13">
        <v>2612</v>
      </c>
      <c r="C937" s="13">
        <v>662.41</v>
      </c>
      <c r="D937">
        <v>26.68</v>
      </c>
      <c r="E937">
        <v>76.939999999999898</v>
      </c>
      <c r="F937">
        <v>203.69999999999899</v>
      </c>
      <c r="G937">
        <v>3.43</v>
      </c>
      <c r="H937" s="13">
        <f t="shared" si="9"/>
        <v>310.74999999999892</v>
      </c>
      <c r="I937" s="13">
        <v>3509</v>
      </c>
      <c r="J937" s="60">
        <f t="shared" si="10"/>
        <v>0.25360260336906582</v>
      </c>
    </row>
    <row r="938" spans="1:10">
      <c r="A938" s="156">
        <v>44127</v>
      </c>
      <c r="B938" s="13">
        <v>2561</v>
      </c>
      <c r="C938" s="13">
        <v>663.48</v>
      </c>
      <c r="D938">
        <v>32.21</v>
      </c>
      <c r="E938">
        <v>65.759999999999906</v>
      </c>
      <c r="F938">
        <v>212.61</v>
      </c>
      <c r="G938">
        <v>0</v>
      </c>
      <c r="H938" s="13">
        <f t="shared" si="9"/>
        <v>310.57999999999987</v>
      </c>
      <c r="I938" s="13">
        <v>3464</v>
      </c>
      <c r="J938" s="60">
        <f t="shared" si="10"/>
        <v>0.25907067551737606</v>
      </c>
    </row>
    <row r="939" spans="1:10">
      <c r="A939" s="156">
        <v>44128</v>
      </c>
      <c r="B939" s="13">
        <v>2501</v>
      </c>
      <c r="C939" s="13">
        <v>647.33000000000004</v>
      </c>
      <c r="D939">
        <v>38.270000000000003</v>
      </c>
      <c r="E939">
        <v>65.759999999999906</v>
      </c>
      <c r="F939">
        <v>218.88</v>
      </c>
      <c r="G939">
        <v>0</v>
      </c>
      <c r="H939" s="13">
        <f t="shared" si="9"/>
        <v>322.90999999999985</v>
      </c>
      <c r="I939" s="13">
        <v>3405</v>
      </c>
      <c r="J939" s="60">
        <f t="shared" si="10"/>
        <v>0.25882846861255498</v>
      </c>
    </row>
    <row r="940" spans="1:10">
      <c r="A940" s="156">
        <v>44129</v>
      </c>
      <c r="B940">
        <v>2368</v>
      </c>
      <c r="C940" s="13">
        <v>625.82000000000005</v>
      </c>
      <c r="D940">
        <v>37.059999999999995</v>
      </c>
      <c r="E940">
        <v>65.759999999999906</v>
      </c>
      <c r="F940">
        <v>221.289999999999</v>
      </c>
      <c r="G940">
        <v>0</v>
      </c>
      <c r="H940" s="13">
        <f t="shared" si="9"/>
        <v>324.10999999999893</v>
      </c>
      <c r="I940" s="13">
        <v>3195</v>
      </c>
      <c r="J940" s="60">
        <f t="shared" si="10"/>
        <v>0.26428209459459462</v>
      </c>
    </row>
    <row r="941" spans="1:10">
      <c r="A941" s="156">
        <v>44130</v>
      </c>
      <c r="B941" s="13">
        <v>2468</v>
      </c>
      <c r="C941" s="13">
        <v>646.97</v>
      </c>
      <c r="D941">
        <v>42.09</v>
      </c>
      <c r="E941">
        <v>65.759999999999906</v>
      </c>
      <c r="F941">
        <v>207.66</v>
      </c>
      <c r="G941">
        <v>0.04</v>
      </c>
      <c r="H941" s="13">
        <f t="shared" si="9"/>
        <v>315.54999999999995</v>
      </c>
      <c r="I941" s="13">
        <v>3299</v>
      </c>
      <c r="J941" s="60">
        <f t="shared" si="10"/>
        <v>0.26214343598055106</v>
      </c>
    </row>
    <row r="942" spans="1:10">
      <c r="A942" s="156">
        <v>44131</v>
      </c>
      <c r="B942" s="13">
        <v>2557</v>
      </c>
      <c r="C942" s="13">
        <v>691.17</v>
      </c>
      <c r="D942">
        <v>9.2499999999999893</v>
      </c>
      <c r="E942">
        <v>65.759999999999906</v>
      </c>
      <c r="F942">
        <v>203.039999999999</v>
      </c>
      <c r="G942">
        <v>0</v>
      </c>
      <c r="H942" s="13">
        <f t="shared" si="9"/>
        <v>278.04999999999893</v>
      </c>
      <c r="I942" s="13">
        <v>3406</v>
      </c>
      <c r="J942" s="60">
        <f t="shared" si="10"/>
        <v>0.27030504497457958</v>
      </c>
    </row>
    <row r="943" spans="1:10">
      <c r="A943" s="156">
        <v>44132</v>
      </c>
      <c r="B943" s="13">
        <v>2606</v>
      </c>
      <c r="C943" s="13">
        <v>705.42</v>
      </c>
      <c r="D943">
        <v>9.5999999999999801</v>
      </c>
      <c r="E943">
        <v>65.759999999999906</v>
      </c>
      <c r="F943">
        <v>209.01999999999899</v>
      </c>
      <c r="G943">
        <v>0</v>
      </c>
      <c r="H943" s="13">
        <f t="shared" si="9"/>
        <v>284.37999999999886</v>
      </c>
      <c r="I943" s="13">
        <v>3437</v>
      </c>
      <c r="J943" s="60">
        <f t="shared" si="10"/>
        <v>0.27069071373752879</v>
      </c>
    </row>
    <row r="944" spans="1:10">
      <c r="A944" s="156">
        <v>44133</v>
      </c>
      <c r="B944" s="13">
        <v>2639</v>
      </c>
      <c r="C944" s="13">
        <v>705.649</v>
      </c>
      <c r="D944">
        <v>5.0199999999999898</v>
      </c>
      <c r="E944">
        <v>65.759999999999906</v>
      </c>
      <c r="F944">
        <v>220.319999999999</v>
      </c>
      <c r="G944">
        <v>0.38999999999999901</v>
      </c>
      <c r="H944" s="13">
        <f t="shared" si="9"/>
        <v>291.48999999999887</v>
      </c>
      <c r="I944" s="13">
        <v>3442</v>
      </c>
      <c r="J944" s="60">
        <f t="shared" si="10"/>
        <v>0.26739257294429708</v>
      </c>
    </row>
    <row r="945" spans="1:10">
      <c r="A945" s="156">
        <v>44134</v>
      </c>
      <c r="B945" s="13">
        <v>2651</v>
      </c>
      <c r="C945" s="13">
        <v>703.01800000000003</v>
      </c>
      <c r="D945">
        <v>15.209999999999891</v>
      </c>
      <c r="E945">
        <v>65.759999999999906</v>
      </c>
      <c r="F945">
        <v>216</v>
      </c>
      <c r="G945">
        <v>0.9</v>
      </c>
      <c r="H945" s="13">
        <f t="shared" si="9"/>
        <v>297.86999999999978</v>
      </c>
      <c r="I945" s="13">
        <v>3460</v>
      </c>
      <c r="J945" s="60">
        <f t="shared" si="10"/>
        <v>0.26518973972086007</v>
      </c>
    </row>
    <row r="946" spans="1:10">
      <c r="A946" s="156">
        <v>44135</v>
      </c>
      <c r="B946" s="13">
        <v>2655</v>
      </c>
      <c r="C946" s="13">
        <v>690.55899999999997</v>
      </c>
      <c r="D946">
        <v>26.040000000000003</v>
      </c>
      <c r="E946">
        <v>65.869999999999905</v>
      </c>
      <c r="F946">
        <v>216</v>
      </c>
      <c r="G946">
        <v>1.75</v>
      </c>
      <c r="H946" s="13">
        <f t="shared" si="9"/>
        <v>309.65999999999991</v>
      </c>
      <c r="I946" s="13">
        <v>3477</v>
      </c>
      <c r="J946" s="60">
        <f t="shared" si="10"/>
        <v>0.26009755178907717</v>
      </c>
    </row>
    <row r="947" spans="1:10">
      <c r="A947" s="156">
        <v>44136</v>
      </c>
      <c r="B947" s="13">
        <v>2545</v>
      </c>
      <c r="C947" s="13">
        <v>666.60599999999999</v>
      </c>
      <c r="D947">
        <v>15.149999999999991</v>
      </c>
      <c r="E947">
        <v>70.799999999999898</v>
      </c>
      <c r="F947">
        <v>216</v>
      </c>
      <c r="G947">
        <v>0</v>
      </c>
      <c r="H947" s="13">
        <f t="shared" si="9"/>
        <v>301.94999999999987</v>
      </c>
      <c r="I947" s="13">
        <v>3336</v>
      </c>
      <c r="J947" s="60">
        <f t="shared" si="10"/>
        <v>0.26192770137524557</v>
      </c>
    </row>
    <row r="948" spans="1:10">
      <c r="A948" s="156">
        <v>44137</v>
      </c>
      <c r="B948" s="13">
        <v>2636</v>
      </c>
      <c r="C948" s="13">
        <v>698.24</v>
      </c>
      <c r="D948">
        <v>24.93</v>
      </c>
      <c r="E948">
        <v>70.799999999999898</v>
      </c>
      <c r="F948">
        <v>216</v>
      </c>
      <c r="G948">
        <v>0</v>
      </c>
      <c r="H948" s="13">
        <f t="shared" si="9"/>
        <v>311.7299999999999</v>
      </c>
      <c r="I948" s="13">
        <v>3470</v>
      </c>
      <c r="J948" s="60">
        <f t="shared" si="10"/>
        <v>0.26488619119878604</v>
      </c>
    </row>
    <row r="949" spans="1:10">
      <c r="A949" s="156">
        <v>44138</v>
      </c>
      <c r="B949" s="13">
        <v>2669</v>
      </c>
      <c r="C949" s="13">
        <v>710.65</v>
      </c>
      <c r="D949">
        <v>42.440000000000005</v>
      </c>
      <c r="E949">
        <v>70.799999999999898</v>
      </c>
      <c r="F949">
        <v>200.295999999999</v>
      </c>
      <c r="G949">
        <v>0</v>
      </c>
      <c r="H949" s="13">
        <f t="shared" si="9"/>
        <v>313.53599999999886</v>
      </c>
      <c r="I949" s="13">
        <v>3496</v>
      </c>
      <c r="J949" s="60">
        <f t="shared" si="10"/>
        <v>0.26626077182465341</v>
      </c>
    </row>
    <row r="950" spans="1:10">
      <c r="A950" s="156">
        <v>44139</v>
      </c>
      <c r="B950" s="13">
        <v>2673</v>
      </c>
      <c r="C950" s="13">
        <v>697.54520000000002</v>
      </c>
      <c r="D950">
        <v>22.48</v>
      </c>
      <c r="E950">
        <v>81.629999999999896</v>
      </c>
      <c r="F950">
        <v>206.759999999999</v>
      </c>
      <c r="G950">
        <v>0.43</v>
      </c>
      <c r="H950" s="13">
        <f t="shared" si="9"/>
        <v>311.29999999999893</v>
      </c>
      <c r="I950" s="13">
        <v>3463</v>
      </c>
      <c r="J950" s="60">
        <f t="shared" si="10"/>
        <v>0.26095967078189303</v>
      </c>
    </row>
    <row r="951" spans="1:10">
      <c r="A951" s="156">
        <v>44140</v>
      </c>
      <c r="B951" s="13">
        <v>2627</v>
      </c>
      <c r="C951" s="13">
        <v>691.42</v>
      </c>
      <c r="D951">
        <v>29.959999999999997</v>
      </c>
      <c r="E951">
        <v>82.469999999999899</v>
      </c>
      <c r="F951">
        <v>216</v>
      </c>
      <c r="G951">
        <v>0</v>
      </c>
      <c r="H951" s="13">
        <f t="shared" si="9"/>
        <v>328.42999999999989</v>
      </c>
      <c r="I951" s="13">
        <v>3411</v>
      </c>
      <c r="J951" s="60">
        <f t="shared" si="10"/>
        <v>0.26319756376094405</v>
      </c>
    </row>
    <row r="952" spans="1:10">
      <c r="A952" s="156">
        <v>44141</v>
      </c>
      <c r="B952" s="13">
        <v>2669</v>
      </c>
      <c r="C952" s="13">
        <v>683.02</v>
      </c>
      <c r="D952">
        <v>46.509999999999991</v>
      </c>
      <c r="E952">
        <v>81.3599999999999</v>
      </c>
      <c r="F952">
        <v>202.13</v>
      </c>
      <c r="G952">
        <v>0</v>
      </c>
      <c r="H952" s="13">
        <f t="shared" si="9"/>
        <v>329.99999999999989</v>
      </c>
      <c r="I952" s="13">
        <v>3436</v>
      </c>
      <c r="J952" s="60">
        <f t="shared" si="10"/>
        <v>0.25590857999250655</v>
      </c>
    </row>
    <row r="953" spans="1:10">
      <c r="A953" s="156">
        <v>44142</v>
      </c>
      <c r="B953" s="13">
        <v>2647</v>
      </c>
      <c r="C953" s="13">
        <v>652.84</v>
      </c>
      <c r="D953">
        <v>78.83</v>
      </c>
      <c r="E953">
        <v>76.599999999999895</v>
      </c>
      <c r="F953">
        <v>192.91</v>
      </c>
      <c r="G953">
        <v>0</v>
      </c>
      <c r="H953" s="13">
        <f t="shared" si="9"/>
        <v>348.33999999999986</v>
      </c>
      <c r="I953" s="13">
        <v>3427</v>
      </c>
      <c r="J953" s="60">
        <f t="shared" si="10"/>
        <v>0.24663392519833777</v>
      </c>
    </row>
    <row r="954" spans="1:10">
      <c r="A954" s="156">
        <v>44143</v>
      </c>
      <c r="B954" s="13">
        <v>2549</v>
      </c>
      <c r="C954" s="13">
        <v>642.75</v>
      </c>
      <c r="D954">
        <v>78.209999999999994</v>
      </c>
      <c r="E954">
        <v>74.479999999999905</v>
      </c>
      <c r="F954">
        <v>188.16</v>
      </c>
      <c r="G954">
        <v>0</v>
      </c>
      <c r="H954" s="13">
        <f t="shared" si="9"/>
        <v>340.84999999999985</v>
      </c>
      <c r="I954" s="13">
        <v>3300</v>
      </c>
      <c r="J954" s="60">
        <f t="shared" si="10"/>
        <v>0.25215770890545314</v>
      </c>
    </row>
    <row r="955" spans="1:10">
      <c r="A955" s="156">
        <v>44144</v>
      </c>
      <c r="B955" s="13">
        <v>2641</v>
      </c>
      <c r="C955" s="13">
        <v>681.97</v>
      </c>
      <c r="D955">
        <v>57.699999999999896</v>
      </c>
      <c r="E955">
        <v>71.28</v>
      </c>
      <c r="F955">
        <v>188.16</v>
      </c>
      <c r="G955">
        <v>0</v>
      </c>
      <c r="H955" s="13">
        <f t="shared" si="9"/>
        <v>317.13999999999987</v>
      </c>
      <c r="I955" s="13">
        <v>3407</v>
      </c>
      <c r="J955" s="60">
        <f t="shared" si="10"/>
        <v>0.2582241575160924</v>
      </c>
    </row>
    <row r="956" spans="1:10">
      <c r="A956" s="156">
        <v>44145</v>
      </c>
      <c r="B956" s="13">
        <v>2635</v>
      </c>
      <c r="C956" s="13">
        <v>687.01</v>
      </c>
      <c r="D956">
        <v>69.969999999999985</v>
      </c>
      <c r="E956">
        <v>71.28</v>
      </c>
      <c r="F956">
        <v>175.97</v>
      </c>
      <c r="G956">
        <v>0.69999999999999896</v>
      </c>
      <c r="H956" s="13">
        <f t="shared" si="9"/>
        <v>317.91999999999996</v>
      </c>
      <c r="I956" s="13">
        <v>3419</v>
      </c>
      <c r="J956" s="60">
        <f t="shared" si="10"/>
        <v>0.26072485768500947</v>
      </c>
    </row>
    <row r="957" spans="1:10">
      <c r="A957" s="156">
        <v>44146</v>
      </c>
      <c r="B957" s="13">
        <v>2608</v>
      </c>
      <c r="C957" s="13">
        <v>682.62</v>
      </c>
      <c r="D957">
        <v>71.089999999999904</v>
      </c>
      <c r="E957">
        <v>71.28</v>
      </c>
      <c r="F957">
        <v>172.319999999999</v>
      </c>
      <c r="G957">
        <v>0.53</v>
      </c>
      <c r="H957" s="13">
        <f t="shared" si="9"/>
        <v>315.21999999999889</v>
      </c>
      <c r="I957" s="13">
        <v>3407</v>
      </c>
      <c r="J957" s="60">
        <f t="shared" si="10"/>
        <v>0.26174079754601226</v>
      </c>
    </row>
    <row r="958" spans="1:10">
      <c r="A958" s="156">
        <v>44147</v>
      </c>
      <c r="B958" s="13">
        <v>2654</v>
      </c>
      <c r="C958" s="13">
        <v>691.15</v>
      </c>
      <c r="D958">
        <v>78.779999999999902</v>
      </c>
      <c r="E958">
        <v>71.28</v>
      </c>
      <c r="F958">
        <v>172.319999999999</v>
      </c>
      <c r="G958">
        <v>0</v>
      </c>
      <c r="H958" s="13">
        <f t="shared" si="9"/>
        <v>322.37999999999892</v>
      </c>
      <c r="I958" s="13">
        <v>3427</v>
      </c>
      <c r="J958" s="60">
        <f t="shared" si="10"/>
        <v>0.26041823662396379</v>
      </c>
    </row>
    <row r="959" spans="1:10">
      <c r="A959" s="156">
        <v>44148</v>
      </c>
      <c r="B959" s="13">
        <v>2582</v>
      </c>
      <c r="C959" s="13">
        <v>687.89</v>
      </c>
      <c r="D959">
        <v>65.449999999999889</v>
      </c>
      <c r="E959">
        <v>71.28</v>
      </c>
      <c r="F959">
        <v>172.319999999999</v>
      </c>
      <c r="G959">
        <v>0</v>
      </c>
      <c r="H959" s="13">
        <f t="shared" si="9"/>
        <v>309.04999999999887</v>
      </c>
      <c r="I959" s="13">
        <v>3339</v>
      </c>
      <c r="J959" s="60">
        <f t="shared" si="10"/>
        <v>0.26641750580945001</v>
      </c>
    </row>
    <row r="960" spans="1:10">
      <c r="A960" s="156">
        <v>44149</v>
      </c>
      <c r="B960" s="13">
        <v>2215</v>
      </c>
      <c r="C960" s="13">
        <v>615.54999999999995</v>
      </c>
      <c r="D960">
        <v>60.399999999999991</v>
      </c>
      <c r="E960">
        <v>56.28</v>
      </c>
      <c r="F960">
        <v>189.56</v>
      </c>
      <c r="G960">
        <v>0</v>
      </c>
      <c r="H960" s="13">
        <f t="shared" si="9"/>
        <v>306.24</v>
      </c>
      <c r="I960" s="13">
        <v>3009</v>
      </c>
      <c r="J960" s="60">
        <f t="shared" si="10"/>
        <v>0.27790067720090289</v>
      </c>
    </row>
    <row r="961" spans="1:10">
      <c r="A961" s="156">
        <v>44150</v>
      </c>
      <c r="B961" s="13">
        <v>2091</v>
      </c>
      <c r="C961" s="13">
        <v>577.73</v>
      </c>
      <c r="D961">
        <v>47.939999999999891</v>
      </c>
      <c r="E961">
        <v>67.439999999999898</v>
      </c>
      <c r="F961">
        <v>204</v>
      </c>
      <c r="G961">
        <v>0</v>
      </c>
      <c r="H961" s="13">
        <f t="shared" si="9"/>
        <v>319.37999999999977</v>
      </c>
      <c r="I961" s="13">
        <v>2812</v>
      </c>
      <c r="J961" s="60">
        <f t="shared" si="10"/>
        <v>0.27629363940698232</v>
      </c>
    </row>
    <row r="962" spans="1:10">
      <c r="A962" s="156">
        <v>44151</v>
      </c>
      <c r="B962" s="13">
        <v>2107</v>
      </c>
      <c r="C962" s="13">
        <v>594.71</v>
      </c>
      <c r="D962">
        <v>44.459999999999901</v>
      </c>
      <c r="E962">
        <v>66.699999999999903</v>
      </c>
      <c r="F962">
        <v>204</v>
      </c>
      <c r="G962">
        <v>0</v>
      </c>
      <c r="H962" s="13">
        <f t="shared" si="9"/>
        <v>315.15999999999985</v>
      </c>
      <c r="I962" s="13">
        <v>2874</v>
      </c>
      <c r="J962" s="60">
        <f t="shared" si="10"/>
        <v>0.28225439012814429</v>
      </c>
    </row>
    <row r="963" spans="1:10">
      <c r="A963" s="156">
        <v>44152</v>
      </c>
      <c r="B963" s="13">
        <v>2326</v>
      </c>
      <c r="C963" s="13">
        <v>654.97</v>
      </c>
      <c r="D963">
        <v>45.959999999999994</v>
      </c>
      <c r="E963">
        <v>63.379999999999903</v>
      </c>
      <c r="F963">
        <v>204</v>
      </c>
      <c r="G963">
        <v>0</v>
      </c>
      <c r="H963" s="13">
        <f t="shared" si="9"/>
        <v>313.33999999999986</v>
      </c>
      <c r="I963" s="13">
        <v>3100</v>
      </c>
      <c r="J963" s="60">
        <f t="shared" si="10"/>
        <v>0.28158641444539984</v>
      </c>
    </row>
    <row r="964" spans="1:10">
      <c r="A964" s="156">
        <v>44153</v>
      </c>
      <c r="B964" s="13">
        <v>2444</v>
      </c>
      <c r="C964" s="13">
        <v>679.07</v>
      </c>
      <c r="D964">
        <v>68.319999999999908</v>
      </c>
      <c r="E964">
        <v>62.639999999999901</v>
      </c>
      <c r="F964">
        <v>193.13</v>
      </c>
      <c r="G964">
        <v>0</v>
      </c>
      <c r="H964" s="13">
        <f t="shared" si="9"/>
        <v>324.0899999999998</v>
      </c>
      <c r="I964" s="13">
        <v>3213</v>
      </c>
      <c r="J964" s="60">
        <f t="shared" si="10"/>
        <v>0.2778518821603928</v>
      </c>
    </row>
    <row r="965" spans="1:10">
      <c r="A965" s="156">
        <v>44154</v>
      </c>
      <c r="B965" s="13">
        <v>2480</v>
      </c>
      <c r="C965" s="13">
        <v>683.86</v>
      </c>
      <c r="D965">
        <v>76.98999999999991</v>
      </c>
      <c r="E965">
        <v>58.159999999999897</v>
      </c>
      <c r="F965">
        <v>190.43</v>
      </c>
      <c r="G965">
        <v>0</v>
      </c>
      <c r="H965" s="13">
        <f t="shared" si="9"/>
        <v>325.57999999999981</v>
      </c>
      <c r="I965" s="13">
        <v>3266</v>
      </c>
      <c r="J965" s="60">
        <f t="shared" si="10"/>
        <v>0.27575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fitToPage="1"/>
  </sheetPr>
  <dimension ref="A1:R41"/>
  <sheetViews>
    <sheetView workbookViewId="0"/>
  </sheetViews>
  <sheetFormatPr defaultColWidth="17.33203125" defaultRowHeight="15" customHeight="1"/>
  <cols>
    <col min="1" max="1" width="17.6640625" customWidth="1"/>
    <col min="2" max="2" width="16.6640625" customWidth="1"/>
    <col min="3" max="10" width="9.44140625" customWidth="1"/>
    <col min="11" max="11" width="11.5546875" customWidth="1"/>
    <col min="12" max="12" width="6.33203125" customWidth="1"/>
  </cols>
  <sheetData>
    <row r="1" spans="1:18">
      <c r="A1" s="376" t="s">
        <v>191</v>
      </c>
      <c r="B1" s="373"/>
      <c r="C1" s="373"/>
      <c r="M1" s="376" t="s">
        <v>192</v>
      </c>
      <c r="N1" s="373"/>
      <c r="O1" s="373"/>
    </row>
    <row r="2" spans="1:18"/>
    <row r="3" spans="1:18">
      <c r="C3" s="375" t="s">
        <v>5</v>
      </c>
      <c r="D3" s="370"/>
      <c r="E3" s="370"/>
      <c r="F3" s="371"/>
    </row>
    <row r="4" spans="1:18">
      <c r="A4" s="160" t="s">
        <v>193</v>
      </c>
      <c r="B4" s="160" t="s">
        <v>194</v>
      </c>
      <c r="C4" s="11" t="s">
        <v>2</v>
      </c>
      <c r="D4" s="11" t="s">
        <v>3</v>
      </c>
      <c r="E4" s="11" t="s">
        <v>171</v>
      </c>
      <c r="F4" s="11" t="s">
        <v>174</v>
      </c>
      <c r="G4" s="161" t="s">
        <v>4</v>
      </c>
      <c r="H4" s="161" t="s">
        <v>0</v>
      </c>
      <c r="I4" s="161" t="s">
        <v>195</v>
      </c>
      <c r="J4" s="161" t="s">
        <v>196</v>
      </c>
      <c r="M4" s="162"/>
      <c r="N4" s="162"/>
      <c r="O4" s="91" t="s">
        <v>197</v>
      </c>
      <c r="Q4" s="162"/>
      <c r="R4" s="162"/>
    </row>
    <row r="5" spans="1:18">
      <c r="A5" s="91" t="s">
        <v>198</v>
      </c>
      <c r="M5" s="162" t="s">
        <v>199</v>
      </c>
      <c r="N5" s="162" t="s">
        <v>200</v>
      </c>
      <c r="O5" s="91" t="s">
        <v>201</v>
      </c>
      <c r="P5" s="91" t="s">
        <v>202</v>
      </c>
      <c r="Q5" s="162" t="s">
        <v>203</v>
      </c>
      <c r="R5" s="162" t="s">
        <v>204</v>
      </c>
    </row>
    <row r="6" spans="1:18">
      <c r="A6">
        <v>1</v>
      </c>
      <c r="B6" s="91" t="s">
        <v>205</v>
      </c>
      <c r="C6" s="45">
        <v>16794</v>
      </c>
      <c r="D6" s="6">
        <v>2879.2</v>
      </c>
      <c r="E6" s="45">
        <v>0</v>
      </c>
      <c r="F6" s="45">
        <v>19673.2</v>
      </c>
      <c r="G6" s="6">
        <v>0</v>
      </c>
      <c r="H6" s="45">
        <v>7859.05</v>
      </c>
      <c r="I6" s="45">
        <v>689.56</v>
      </c>
      <c r="J6" s="45">
        <v>28221.81</v>
      </c>
      <c r="M6" s="45">
        <v>4485.8100000000004</v>
      </c>
      <c r="N6" s="45">
        <v>34046</v>
      </c>
      <c r="O6" s="6">
        <v>8700.7999999999993</v>
      </c>
      <c r="P6" s="6">
        <v>138.30000000000001</v>
      </c>
      <c r="Q6" s="6">
        <v>21651.48</v>
      </c>
      <c r="R6" s="6">
        <v>69022.39</v>
      </c>
    </row>
    <row r="7" spans="1:18">
      <c r="A7">
        <v>2</v>
      </c>
      <c r="B7" s="91" t="s">
        <v>206</v>
      </c>
      <c r="C7" s="45">
        <v>14450</v>
      </c>
      <c r="D7" s="6">
        <v>558</v>
      </c>
      <c r="E7" s="45">
        <v>0</v>
      </c>
      <c r="F7" s="45">
        <v>15008</v>
      </c>
      <c r="G7" s="6">
        <v>0</v>
      </c>
      <c r="H7" s="45">
        <v>2514</v>
      </c>
      <c r="I7" s="45">
        <v>11854.66</v>
      </c>
      <c r="J7" s="45">
        <v>29376.66</v>
      </c>
    </row>
    <row r="8" spans="1:18">
      <c r="A8">
        <v>3</v>
      </c>
      <c r="B8" s="91" t="s">
        <v>207</v>
      </c>
      <c r="C8" s="45">
        <v>11925</v>
      </c>
      <c r="D8" s="6">
        <v>2344.06</v>
      </c>
      <c r="E8" s="45">
        <v>0</v>
      </c>
      <c r="F8" s="45">
        <v>14269.06</v>
      </c>
      <c r="G8" s="6">
        <v>1620</v>
      </c>
      <c r="H8" s="45">
        <v>8596.2199999999993</v>
      </c>
      <c r="I8" s="45">
        <v>329</v>
      </c>
      <c r="J8" s="45">
        <v>24814.28</v>
      </c>
    </row>
    <row r="9" spans="1:18">
      <c r="A9" s="91" t="s">
        <v>208</v>
      </c>
      <c r="C9" s="45">
        <v>43169</v>
      </c>
      <c r="D9" s="6">
        <v>5781.26</v>
      </c>
      <c r="E9" s="45">
        <v>0</v>
      </c>
      <c r="F9" s="45">
        <v>48950.26</v>
      </c>
      <c r="G9" s="6">
        <v>1620</v>
      </c>
      <c r="H9" s="45">
        <v>18969.27</v>
      </c>
      <c r="I9" s="45">
        <v>12873.22</v>
      </c>
      <c r="J9" s="45">
        <v>82412.75</v>
      </c>
    </row>
    <row r="10" spans="1:18">
      <c r="A10" s="91" t="s">
        <v>209</v>
      </c>
      <c r="C10" s="45"/>
      <c r="D10" s="45"/>
      <c r="E10" s="45"/>
      <c r="F10" s="45"/>
      <c r="G10" s="45"/>
      <c r="H10" s="45"/>
      <c r="I10" s="45"/>
      <c r="J10" s="45"/>
    </row>
    <row r="11" spans="1:18">
      <c r="A11">
        <v>4</v>
      </c>
      <c r="B11" s="91" t="s">
        <v>205</v>
      </c>
      <c r="C11" s="45">
        <v>22280</v>
      </c>
      <c r="D11" s="6">
        <v>2849.82</v>
      </c>
      <c r="E11" s="45">
        <v>0</v>
      </c>
      <c r="F11" s="45">
        <v>25129.82</v>
      </c>
      <c r="G11" s="6">
        <v>0</v>
      </c>
      <c r="H11" s="45">
        <v>5391</v>
      </c>
      <c r="I11" s="45">
        <v>311.19</v>
      </c>
      <c r="J11" s="45">
        <v>30832.01</v>
      </c>
    </row>
    <row r="12" spans="1:18">
      <c r="A12">
        <v>5</v>
      </c>
      <c r="B12" s="91" t="s">
        <v>206</v>
      </c>
      <c r="C12" s="45">
        <v>43851</v>
      </c>
      <c r="D12" s="6">
        <v>4676</v>
      </c>
      <c r="E12" s="45">
        <v>0</v>
      </c>
      <c r="F12" s="45">
        <v>48527</v>
      </c>
      <c r="G12" s="6">
        <v>0</v>
      </c>
      <c r="H12" s="45">
        <v>481</v>
      </c>
      <c r="I12" s="45">
        <v>19473.89</v>
      </c>
      <c r="J12" s="45">
        <v>68481.89</v>
      </c>
    </row>
    <row r="13" spans="1:18">
      <c r="A13">
        <v>6</v>
      </c>
      <c r="B13" s="91" t="s">
        <v>207</v>
      </c>
      <c r="C13" s="45">
        <v>14620</v>
      </c>
      <c r="D13" s="6">
        <v>3280.67</v>
      </c>
      <c r="E13" s="45">
        <v>0</v>
      </c>
      <c r="F13" s="45">
        <v>17900.669999999998</v>
      </c>
      <c r="G13" s="6">
        <v>1840</v>
      </c>
      <c r="H13" s="45">
        <v>1520</v>
      </c>
      <c r="I13" s="45">
        <v>661.3</v>
      </c>
      <c r="J13" s="45">
        <v>21921.97</v>
      </c>
    </row>
    <row r="14" spans="1:18">
      <c r="A14" s="91" t="s">
        <v>210</v>
      </c>
      <c r="C14" s="45">
        <v>80751</v>
      </c>
      <c r="D14" s="6">
        <v>10806.49</v>
      </c>
      <c r="E14" s="45">
        <v>0</v>
      </c>
      <c r="F14" s="45">
        <v>91557.49</v>
      </c>
      <c r="G14" s="6">
        <v>1840</v>
      </c>
      <c r="H14" s="45">
        <v>7392</v>
      </c>
      <c r="I14" s="45">
        <v>20446.38</v>
      </c>
      <c r="J14" s="45">
        <v>121235.87</v>
      </c>
    </row>
    <row r="15" spans="1:18">
      <c r="A15" s="91" t="s">
        <v>211</v>
      </c>
      <c r="C15" s="45"/>
      <c r="D15" s="45"/>
      <c r="E15" s="45"/>
      <c r="F15" s="45"/>
      <c r="G15" s="45"/>
      <c r="H15" s="45"/>
      <c r="I15" s="45"/>
      <c r="J15" s="45"/>
    </row>
    <row r="16" spans="1:18">
      <c r="A16">
        <v>7</v>
      </c>
      <c r="B16" s="91" t="s">
        <v>205</v>
      </c>
      <c r="C16" s="45">
        <v>6950</v>
      </c>
      <c r="D16" s="6">
        <v>100</v>
      </c>
      <c r="E16" s="45">
        <v>40.049999999999997</v>
      </c>
      <c r="F16" s="45">
        <v>7090.05</v>
      </c>
      <c r="G16" s="6">
        <v>0</v>
      </c>
      <c r="H16" s="45">
        <v>4458.25</v>
      </c>
      <c r="I16" s="45">
        <v>230.36</v>
      </c>
      <c r="J16" s="45">
        <v>11778.66</v>
      </c>
    </row>
    <row r="17" spans="1:10">
      <c r="A17">
        <v>8</v>
      </c>
      <c r="B17" s="91" t="s">
        <v>206</v>
      </c>
      <c r="C17" s="45">
        <v>7655</v>
      </c>
      <c r="D17" s="6">
        <v>0</v>
      </c>
      <c r="E17" s="45">
        <v>0</v>
      </c>
      <c r="F17" s="45">
        <v>7655</v>
      </c>
      <c r="G17" s="6">
        <v>0</v>
      </c>
      <c r="H17" s="45">
        <v>399</v>
      </c>
      <c r="I17" s="45">
        <v>804.75</v>
      </c>
      <c r="J17" s="45">
        <v>8858.75</v>
      </c>
    </row>
    <row r="18" spans="1:10">
      <c r="A18">
        <v>9</v>
      </c>
      <c r="B18" s="91" t="s">
        <v>207</v>
      </c>
      <c r="C18" s="45">
        <v>17420</v>
      </c>
      <c r="D18" s="6">
        <v>0</v>
      </c>
      <c r="E18" s="45">
        <v>0</v>
      </c>
      <c r="F18" s="45">
        <v>17420</v>
      </c>
      <c r="G18" s="6">
        <v>0</v>
      </c>
      <c r="H18" s="45">
        <v>1005.2</v>
      </c>
      <c r="I18" s="45">
        <v>15.1</v>
      </c>
      <c r="J18" s="45">
        <v>18440.3</v>
      </c>
    </row>
    <row r="19" spans="1:10">
      <c r="A19" s="91" t="s">
        <v>212</v>
      </c>
      <c r="C19" s="45">
        <v>32025</v>
      </c>
      <c r="D19" s="6">
        <v>100</v>
      </c>
      <c r="E19" s="45">
        <v>40.049999999999997</v>
      </c>
      <c r="F19" s="45">
        <v>32165.05</v>
      </c>
      <c r="G19" s="6">
        <v>0</v>
      </c>
      <c r="H19" s="45">
        <v>5862.45</v>
      </c>
      <c r="I19" s="45">
        <v>1050.21</v>
      </c>
      <c r="J19" s="45">
        <v>39077.699999999997</v>
      </c>
    </row>
    <row r="20" spans="1:10">
      <c r="A20" s="91" t="s">
        <v>213</v>
      </c>
      <c r="C20" s="45"/>
      <c r="D20" s="45"/>
      <c r="E20" s="45"/>
      <c r="F20" s="45"/>
      <c r="G20" s="45"/>
      <c r="H20" s="45"/>
      <c r="I20" s="45"/>
      <c r="J20" s="45"/>
    </row>
    <row r="21" spans="1:10">
      <c r="A21">
        <v>10</v>
      </c>
      <c r="B21" s="91" t="s">
        <v>205</v>
      </c>
      <c r="C21" s="45">
        <v>18432.5</v>
      </c>
      <c r="D21" s="6">
        <v>791.98</v>
      </c>
      <c r="E21" s="45">
        <v>287.88</v>
      </c>
      <c r="F21" s="45">
        <v>19512.36</v>
      </c>
      <c r="G21" s="6">
        <v>0</v>
      </c>
      <c r="H21" s="45">
        <v>11727.7</v>
      </c>
      <c r="I21" s="45">
        <v>518.02</v>
      </c>
      <c r="J21" s="45">
        <v>31758.080000000002</v>
      </c>
    </row>
    <row r="22" spans="1:10">
      <c r="A22">
        <v>11</v>
      </c>
      <c r="B22" s="91" t="s">
        <v>206</v>
      </c>
      <c r="C22" s="45">
        <v>9590</v>
      </c>
      <c r="D22" s="6">
        <v>5322.1</v>
      </c>
      <c r="E22" s="45">
        <v>473.7</v>
      </c>
      <c r="F22" s="45">
        <v>15385.8</v>
      </c>
      <c r="G22" s="6">
        <v>0</v>
      </c>
      <c r="H22" s="45">
        <v>0</v>
      </c>
      <c r="I22" s="45">
        <v>33360.11</v>
      </c>
      <c r="J22" s="45">
        <v>48745.91</v>
      </c>
    </row>
    <row r="23" spans="1:10">
      <c r="A23">
        <v>12</v>
      </c>
      <c r="B23" s="91" t="s">
        <v>207</v>
      </c>
      <c r="C23" s="45">
        <v>12490</v>
      </c>
      <c r="D23" s="6">
        <v>359.58</v>
      </c>
      <c r="E23" s="45">
        <v>0</v>
      </c>
      <c r="F23" s="45">
        <v>12849.58</v>
      </c>
      <c r="G23" s="6">
        <v>3320</v>
      </c>
      <c r="H23" s="45">
        <v>0</v>
      </c>
      <c r="I23" s="45">
        <v>491.9</v>
      </c>
      <c r="J23" s="45">
        <v>16661.48</v>
      </c>
    </row>
    <row r="24" spans="1:10">
      <c r="A24" s="91" t="s">
        <v>214</v>
      </c>
      <c r="C24" s="45">
        <v>40512.5</v>
      </c>
      <c r="D24" s="6">
        <v>6473.66</v>
      </c>
      <c r="E24" s="45">
        <v>761.58</v>
      </c>
      <c r="F24" s="45">
        <v>47747.74</v>
      </c>
      <c r="G24" s="6">
        <v>3320</v>
      </c>
      <c r="H24" s="45">
        <v>11727.7</v>
      </c>
      <c r="I24" s="45">
        <v>34370.03</v>
      </c>
      <c r="J24" s="45">
        <v>97165.47</v>
      </c>
    </row>
    <row r="25" spans="1:10">
      <c r="A25" s="91" t="s">
        <v>215</v>
      </c>
      <c r="C25" s="45"/>
      <c r="D25" s="45"/>
      <c r="E25" s="45"/>
      <c r="F25" s="45"/>
      <c r="G25" s="45"/>
      <c r="H25" s="45"/>
      <c r="I25" s="45"/>
      <c r="J25" s="45"/>
    </row>
    <row r="26" spans="1:10">
      <c r="A26">
        <v>13</v>
      </c>
      <c r="B26" s="91" t="s">
        <v>205</v>
      </c>
      <c r="C26" s="45">
        <v>0</v>
      </c>
      <c r="D26" s="6">
        <v>457.95</v>
      </c>
      <c r="E26" s="45">
        <v>36</v>
      </c>
      <c r="F26" s="45">
        <v>493.95</v>
      </c>
      <c r="G26" s="6">
        <v>0</v>
      </c>
      <c r="H26" s="45">
        <v>422</v>
      </c>
      <c r="I26" s="45">
        <v>254.25</v>
      </c>
      <c r="J26" s="45">
        <v>1170.2</v>
      </c>
    </row>
    <row r="27" spans="1:10">
      <c r="A27">
        <v>14</v>
      </c>
      <c r="B27" s="91" t="s">
        <v>206</v>
      </c>
      <c r="C27" s="45">
        <v>0</v>
      </c>
      <c r="D27" s="6">
        <v>24.5</v>
      </c>
      <c r="E27" s="45">
        <v>0</v>
      </c>
      <c r="F27" s="45">
        <v>24.5</v>
      </c>
      <c r="G27" s="6">
        <v>0</v>
      </c>
      <c r="H27" s="45">
        <v>0</v>
      </c>
      <c r="I27" s="45">
        <v>23.31</v>
      </c>
      <c r="J27" s="45">
        <v>47.81</v>
      </c>
    </row>
    <row r="28" spans="1:10">
      <c r="A28">
        <v>15</v>
      </c>
      <c r="B28" s="91" t="s">
        <v>207</v>
      </c>
      <c r="C28" s="45">
        <v>500</v>
      </c>
      <c r="D28" s="6">
        <v>1253.5999999999999</v>
      </c>
      <c r="E28" s="45">
        <v>0</v>
      </c>
      <c r="F28" s="45">
        <v>1753.6</v>
      </c>
      <c r="G28" s="6">
        <v>0</v>
      </c>
      <c r="H28" s="45">
        <v>920</v>
      </c>
      <c r="I28" s="45">
        <v>5</v>
      </c>
      <c r="J28" s="45">
        <v>2678.6</v>
      </c>
    </row>
    <row r="29" spans="1:10">
      <c r="A29" s="91" t="s">
        <v>216</v>
      </c>
      <c r="C29" s="45">
        <v>500</v>
      </c>
      <c r="D29" s="6">
        <v>1736.05</v>
      </c>
      <c r="E29" s="45">
        <v>36</v>
      </c>
      <c r="F29" s="45">
        <v>2272.0500000000002</v>
      </c>
      <c r="G29" s="6">
        <v>0</v>
      </c>
      <c r="H29" s="45">
        <v>1342</v>
      </c>
      <c r="I29" s="45">
        <v>282.56</v>
      </c>
      <c r="J29" s="45">
        <v>3896.61</v>
      </c>
    </row>
    <row r="30" spans="1:10">
      <c r="A30" s="91" t="s">
        <v>217</v>
      </c>
      <c r="C30" s="45"/>
      <c r="D30" s="45"/>
      <c r="E30" s="45"/>
      <c r="F30" s="45"/>
      <c r="G30" s="45"/>
      <c r="H30" s="45"/>
      <c r="I30" s="45"/>
      <c r="J30" s="45"/>
    </row>
    <row r="31" spans="1:10">
      <c r="A31">
        <v>16</v>
      </c>
      <c r="B31" s="91" t="s">
        <v>205</v>
      </c>
      <c r="C31" s="45">
        <v>64456.5</v>
      </c>
      <c r="D31" s="6">
        <v>7078.95</v>
      </c>
      <c r="E31" s="45">
        <v>363.93</v>
      </c>
      <c r="F31" s="45">
        <v>71899.38</v>
      </c>
      <c r="G31" s="6">
        <v>0</v>
      </c>
      <c r="H31" s="45">
        <v>29858</v>
      </c>
      <c r="I31" s="45">
        <v>2003.37</v>
      </c>
      <c r="J31" s="45">
        <v>103760.75</v>
      </c>
    </row>
    <row r="32" spans="1:10">
      <c r="A32">
        <v>17</v>
      </c>
      <c r="B32" s="91" t="s">
        <v>206</v>
      </c>
      <c r="C32" s="45">
        <v>75546</v>
      </c>
      <c r="D32" s="6">
        <v>10580.6</v>
      </c>
      <c r="E32" s="45">
        <v>473.7</v>
      </c>
      <c r="F32" s="45">
        <v>86600.3</v>
      </c>
      <c r="G32" s="6">
        <v>0</v>
      </c>
      <c r="H32" s="45">
        <v>3394</v>
      </c>
      <c r="I32" s="45">
        <v>65516.72</v>
      </c>
      <c r="J32" s="45">
        <v>155511.01999999999</v>
      </c>
    </row>
    <row r="33" spans="1:10">
      <c r="A33">
        <v>18</v>
      </c>
      <c r="B33" s="91" t="s">
        <v>207</v>
      </c>
      <c r="C33" s="45">
        <v>56955</v>
      </c>
      <c r="D33" s="6">
        <v>7237.91</v>
      </c>
      <c r="E33" s="45">
        <v>0</v>
      </c>
      <c r="F33" s="45">
        <v>64192.91</v>
      </c>
      <c r="G33" s="6">
        <v>6780</v>
      </c>
      <c r="H33" s="45">
        <v>12041.42</v>
      </c>
      <c r="I33" s="45">
        <v>1502.3</v>
      </c>
      <c r="J33" s="45">
        <v>84516.63</v>
      </c>
    </row>
    <row r="34" spans="1:10">
      <c r="A34" s="91" t="s">
        <v>218</v>
      </c>
      <c r="C34" s="45">
        <v>196957.5</v>
      </c>
      <c r="D34" s="6">
        <v>24897.46</v>
      </c>
      <c r="E34" s="45">
        <v>837.63</v>
      </c>
      <c r="F34" s="45">
        <v>222692.59</v>
      </c>
      <c r="G34" s="6">
        <v>6780</v>
      </c>
      <c r="H34" s="45">
        <v>45293.42</v>
      </c>
      <c r="I34" s="45">
        <v>69022.39</v>
      </c>
      <c r="J34" s="45">
        <v>343788.39</v>
      </c>
    </row>
    <row r="35" spans="1:10"/>
    <row r="36" spans="1:10"/>
    <row r="38" spans="1:10">
      <c r="B38" s="163" t="s">
        <v>194</v>
      </c>
      <c r="C38" s="164" t="s">
        <v>2</v>
      </c>
      <c r="D38" s="164" t="s">
        <v>3</v>
      </c>
      <c r="E38" s="164" t="s">
        <v>171</v>
      </c>
      <c r="F38" s="161" t="s">
        <v>4</v>
      </c>
      <c r="G38" s="161" t="s">
        <v>0</v>
      </c>
      <c r="H38" s="161" t="s">
        <v>195</v>
      </c>
    </row>
    <row r="39" spans="1:10">
      <c r="B39" t="s">
        <v>205</v>
      </c>
      <c r="C39" s="6">
        <v>64456.5</v>
      </c>
      <c r="D39" s="6">
        <v>7078.95</v>
      </c>
      <c r="E39" s="6">
        <v>363.93</v>
      </c>
      <c r="F39" s="6">
        <v>0</v>
      </c>
      <c r="G39" s="6">
        <v>29858</v>
      </c>
      <c r="H39" s="6">
        <v>2003.37</v>
      </c>
      <c r="I39" s="4">
        <f t="shared" ref="I39:I41" si="0">SUM(C39:H39)</f>
        <v>103760.74999999999</v>
      </c>
    </row>
    <row r="40" spans="1:10">
      <c r="B40" t="s">
        <v>206</v>
      </c>
      <c r="C40" s="6">
        <v>75546</v>
      </c>
      <c r="D40" s="6">
        <v>10580.6</v>
      </c>
      <c r="E40" s="6">
        <v>473.7</v>
      </c>
      <c r="F40" s="6">
        <v>0</v>
      </c>
      <c r="G40" s="6">
        <v>3394</v>
      </c>
      <c r="H40" s="6">
        <v>65516.72</v>
      </c>
      <c r="I40" s="4">
        <f t="shared" si="0"/>
        <v>155511.02000000002</v>
      </c>
    </row>
    <row r="41" spans="1:10">
      <c r="B41" t="s">
        <v>207</v>
      </c>
      <c r="C41" s="6">
        <v>56955</v>
      </c>
      <c r="D41" s="6">
        <v>7237.91</v>
      </c>
      <c r="E41" s="6">
        <v>0</v>
      </c>
      <c r="F41" s="6">
        <v>6780</v>
      </c>
      <c r="G41" s="6">
        <v>12041.42</v>
      </c>
      <c r="H41" s="6">
        <v>1502.3</v>
      </c>
      <c r="I41" s="4">
        <f t="shared" si="0"/>
        <v>84516.63</v>
      </c>
    </row>
  </sheetData>
  <mergeCells count="3">
    <mergeCell ref="A1:C1"/>
    <mergeCell ref="M1:O1"/>
    <mergeCell ref="C3:F3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441"/>
  <sheetViews>
    <sheetView workbookViewId="0">
      <pane ySplit="2" topLeftCell="A3" activePane="bottomLeft" state="frozen"/>
      <selection pane="bottomLeft" activeCell="B4" sqref="B4"/>
    </sheetView>
  </sheetViews>
  <sheetFormatPr defaultColWidth="17.33203125" defaultRowHeight="15" customHeight="1"/>
  <cols>
    <col min="1" max="1" width="10.44140625" customWidth="1"/>
    <col min="2" max="11" width="7.109375" customWidth="1"/>
    <col min="12" max="12" width="5.44140625" customWidth="1"/>
    <col min="13" max="19" width="6.88671875" customWidth="1"/>
    <col min="20" max="26" width="9.6640625" customWidth="1"/>
  </cols>
  <sheetData>
    <row r="1" spans="1:19">
      <c r="A1" s="13" t="s">
        <v>163</v>
      </c>
      <c r="B1" s="377" t="s">
        <v>0</v>
      </c>
      <c r="C1" s="370"/>
      <c r="D1" s="370"/>
      <c r="E1" s="370"/>
      <c r="F1" s="370"/>
      <c r="G1" s="371"/>
      <c r="H1" s="377" t="s">
        <v>219</v>
      </c>
      <c r="I1" s="370"/>
      <c r="J1" s="370"/>
      <c r="K1" s="370"/>
      <c r="L1" s="370"/>
      <c r="M1" s="371"/>
      <c r="N1" s="377" t="s">
        <v>1</v>
      </c>
      <c r="O1" s="370"/>
      <c r="P1" s="370"/>
      <c r="Q1" s="370"/>
      <c r="R1" s="370"/>
      <c r="S1" s="371"/>
    </row>
    <row r="2" spans="1:19">
      <c r="B2" s="87" t="s">
        <v>29</v>
      </c>
      <c r="C2" s="87" t="s">
        <v>178</v>
      </c>
      <c r="D2" s="87" t="s">
        <v>175</v>
      </c>
      <c r="E2" s="87" t="s">
        <v>176</v>
      </c>
      <c r="F2" s="87" t="s">
        <v>177</v>
      </c>
      <c r="G2" s="87" t="s">
        <v>174</v>
      </c>
      <c r="H2" s="87" t="s">
        <v>29</v>
      </c>
      <c r="I2" s="87" t="s">
        <v>178</v>
      </c>
      <c r="J2" s="87" t="s">
        <v>175</v>
      </c>
      <c r="K2" s="87" t="s">
        <v>176</v>
      </c>
      <c r="L2" s="87" t="s">
        <v>177</v>
      </c>
      <c r="M2" s="87" t="s">
        <v>174</v>
      </c>
      <c r="N2" s="87" t="s">
        <v>29</v>
      </c>
      <c r="O2" s="87" t="s">
        <v>178</v>
      </c>
      <c r="P2" s="87" t="s">
        <v>175</v>
      </c>
      <c r="Q2" s="87" t="s">
        <v>176</v>
      </c>
      <c r="R2" s="87" t="s">
        <v>177</v>
      </c>
      <c r="S2" s="87" t="s">
        <v>174</v>
      </c>
    </row>
    <row r="3" spans="1:19">
      <c r="A3" s="7">
        <v>43191</v>
      </c>
      <c r="B3" s="165">
        <v>105</v>
      </c>
      <c r="C3" s="165">
        <v>16</v>
      </c>
      <c r="D3" s="165">
        <v>49</v>
      </c>
      <c r="E3" s="165">
        <v>16</v>
      </c>
      <c r="F3" s="165">
        <v>8</v>
      </c>
      <c r="G3" s="165">
        <v>194</v>
      </c>
      <c r="H3" s="165">
        <v>15.2</v>
      </c>
      <c r="I3" s="165">
        <v>21.5</v>
      </c>
      <c r="J3" s="165">
        <v>51.9</v>
      </c>
      <c r="K3" s="165">
        <v>1.2</v>
      </c>
      <c r="L3" s="165">
        <v>0</v>
      </c>
      <c r="M3" s="165">
        <v>90</v>
      </c>
      <c r="N3" s="166">
        <v>18</v>
      </c>
      <c r="O3" s="166">
        <v>48</v>
      </c>
      <c r="P3" s="166">
        <v>26</v>
      </c>
      <c r="Q3" s="166" t="s">
        <v>220</v>
      </c>
      <c r="R3" s="166" t="s">
        <v>220</v>
      </c>
      <c r="S3" s="166">
        <v>92</v>
      </c>
    </row>
    <row r="4" spans="1:19">
      <c r="A4" s="7">
        <v>43192</v>
      </c>
      <c r="B4" s="165">
        <v>105</v>
      </c>
      <c r="C4" s="165">
        <v>39</v>
      </c>
      <c r="D4" s="165">
        <v>52</v>
      </c>
      <c r="E4" s="165">
        <v>24</v>
      </c>
      <c r="F4" s="165">
        <v>8</v>
      </c>
      <c r="G4" s="165">
        <v>228</v>
      </c>
      <c r="H4" s="165">
        <v>15.2</v>
      </c>
      <c r="I4" s="165">
        <v>20.399999999999999</v>
      </c>
      <c r="J4" s="165">
        <v>47</v>
      </c>
      <c r="K4" s="165">
        <v>1.2</v>
      </c>
      <c r="L4" s="165">
        <v>0</v>
      </c>
      <c r="M4" s="165">
        <v>84</v>
      </c>
      <c r="N4" s="166">
        <v>18</v>
      </c>
      <c r="O4" s="166">
        <v>33</v>
      </c>
      <c r="P4" s="166">
        <v>36</v>
      </c>
      <c r="Q4" s="166" t="s">
        <v>220</v>
      </c>
      <c r="R4" s="166" t="s">
        <v>220</v>
      </c>
      <c r="S4" s="166">
        <v>87</v>
      </c>
    </row>
    <row r="5" spans="1:19">
      <c r="A5" s="7">
        <v>43193</v>
      </c>
      <c r="B5" s="165">
        <v>108</v>
      </c>
      <c r="C5" s="165">
        <v>43</v>
      </c>
      <c r="D5" s="165">
        <v>73</v>
      </c>
      <c r="E5" s="165">
        <v>30</v>
      </c>
      <c r="F5" s="165">
        <v>7</v>
      </c>
      <c r="G5" s="165">
        <v>261</v>
      </c>
      <c r="H5" s="165">
        <v>10.4</v>
      </c>
      <c r="I5" s="165">
        <v>20.9</v>
      </c>
      <c r="J5" s="165">
        <v>54.6</v>
      </c>
      <c r="K5" s="165">
        <v>0.9</v>
      </c>
      <c r="L5" s="165">
        <v>0</v>
      </c>
      <c r="M5" s="165">
        <v>87</v>
      </c>
      <c r="N5" s="166">
        <v>16</v>
      </c>
      <c r="O5" s="166">
        <v>35</v>
      </c>
      <c r="P5" s="166">
        <v>20</v>
      </c>
      <c r="Q5" s="166" t="s">
        <v>220</v>
      </c>
      <c r="R5" s="166" t="s">
        <v>220</v>
      </c>
      <c r="S5" s="166">
        <v>71</v>
      </c>
    </row>
    <row r="6" spans="1:19">
      <c r="A6" s="7">
        <v>43194</v>
      </c>
      <c r="B6" s="165">
        <v>114</v>
      </c>
      <c r="C6" s="165">
        <v>39</v>
      </c>
      <c r="D6" s="165">
        <v>75</v>
      </c>
      <c r="E6" s="165">
        <v>31</v>
      </c>
      <c r="F6" s="165">
        <v>7</v>
      </c>
      <c r="G6" s="165">
        <v>266</v>
      </c>
      <c r="H6" s="165">
        <v>11</v>
      </c>
      <c r="I6" s="165">
        <v>20.5</v>
      </c>
      <c r="J6" s="165">
        <v>54</v>
      </c>
      <c r="K6" s="165">
        <v>0.9</v>
      </c>
      <c r="L6" s="165">
        <v>0</v>
      </c>
      <c r="M6" s="165">
        <v>86</v>
      </c>
      <c r="N6" s="166">
        <v>12</v>
      </c>
      <c r="O6" s="166">
        <v>50</v>
      </c>
      <c r="P6" s="166">
        <v>22</v>
      </c>
      <c r="Q6" s="166" t="s">
        <v>220</v>
      </c>
      <c r="R6" s="166" t="s">
        <v>220</v>
      </c>
      <c r="S6" s="166">
        <v>84</v>
      </c>
    </row>
    <row r="7" spans="1:19">
      <c r="A7" s="7">
        <v>43195</v>
      </c>
      <c r="B7" s="165">
        <v>109</v>
      </c>
      <c r="C7" s="165">
        <v>25</v>
      </c>
      <c r="D7" s="165">
        <v>78</v>
      </c>
      <c r="E7" s="165">
        <v>30</v>
      </c>
      <c r="F7" s="165">
        <v>6</v>
      </c>
      <c r="G7" s="165">
        <v>249</v>
      </c>
      <c r="H7" s="165">
        <v>14</v>
      </c>
      <c r="I7" s="165">
        <v>19.8</v>
      </c>
      <c r="J7" s="165">
        <v>51.2</v>
      </c>
      <c r="K7" s="165">
        <v>0.8</v>
      </c>
      <c r="L7" s="165">
        <v>0</v>
      </c>
      <c r="M7" s="165">
        <v>86</v>
      </c>
      <c r="N7" s="166">
        <v>18</v>
      </c>
      <c r="O7" s="166">
        <v>58</v>
      </c>
      <c r="P7" s="166">
        <v>25</v>
      </c>
      <c r="Q7" s="166" t="s">
        <v>220</v>
      </c>
      <c r="R7" s="166" t="s">
        <v>220</v>
      </c>
      <c r="S7" s="166">
        <v>100</v>
      </c>
    </row>
    <row r="8" spans="1:19">
      <c r="A8" s="7">
        <v>43196</v>
      </c>
      <c r="B8" s="165">
        <v>105</v>
      </c>
      <c r="C8" s="165">
        <v>24</v>
      </c>
      <c r="D8" s="165">
        <v>77</v>
      </c>
      <c r="E8" s="165">
        <v>29</v>
      </c>
      <c r="F8" s="165">
        <v>7</v>
      </c>
      <c r="G8" s="165">
        <v>242</v>
      </c>
      <c r="H8" s="165">
        <v>13</v>
      </c>
      <c r="I8" s="165">
        <v>17.899999999999999</v>
      </c>
      <c r="J8" s="165">
        <v>45</v>
      </c>
      <c r="K8" s="165">
        <v>0.8</v>
      </c>
      <c r="L8" s="165">
        <v>0</v>
      </c>
      <c r="M8" s="165">
        <v>77</v>
      </c>
      <c r="N8" s="166">
        <v>9</v>
      </c>
      <c r="O8" s="166">
        <v>53</v>
      </c>
      <c r="P8" s="166">
        <v>20</v>
      </c>
      <c r="Q8" s="166" t="s">
        <v>220</v>
      </c>
      <c r="R8" s="166" t="s">
        <v>220</v>
      </c>
      <c r="S8" s="166">
        <v>82</v>
      </c>
    </row>
    <row r="9" spans="1:19">
      <c r="A9" s="7">
        <v>43197</v>
      </c>
      <c r="B9" s="165">
        <v>108</v>
      </c>
      <c r="C9" s="165">
        <v>22</v>
      </c>
      <c r="D9" s="165">
        <v>61</v>
      </c>
      <c r="E9" s="165">
        <v>26</v>
      </c>
      <c r="F9" s="165">
        <v>6</v>
      </c>
      <c r="G9" s="165">
        <v>223</v>
      </c>
      <c r="H9" s="165">
        <v>17.8</v>
      </c>
      <c r="I9" s="165">
        <v>19</v>
      </c>
      <c r="J9" s="165">
        <v>53</v>
      </c>
      <c r="K9" s="165">
        <v>0.7</v>
      </c>
      <c r="L9" s="165">
        <v>0</v>
      </c>
      <c r="M9" s="165">
        <v>90</v>
      </c>
      <c r="N9" s="166">
        <v>4</v>
      </c>
      <c r="O9" s="166">
        <v>42</v>
      </c>
      <c r="P9" s="166">
        <v>36</v>
      </c>
      <c r="Q9" s="166" t="s">
        <v>220</v>
      </c>
      <c r="R9" s="166" t="s">
        <v>220</v>
      </c>
      <c r="S9" s="166">
        <v>81</v>
      </c>
    </row>
    <row r="10" spans="1:19">
      <c r="A10" s="7">
        <v>43198</v>
      </c>
      <c r="B10" s="165">
        <v>132</v>
      </c>
      <c r="C10" s="165">
        <v>14</v>
      </c>
      <c r="D10" s="165">
        <v>50</v>
      </c>
      <c r="E10" s="165">
        <v>30</v>
      </c>
      <c r="F10" s="165">
        <v>6</v>
      </c>
      <c r="G10" s="165">
        <v>231</v>
      </c>
      <c r="H10" s="165">
        <v>14.6</v>
      </c>
      <c r="I10" s="165">
        <v>18.8</v>
      </c>
      <c r="J10" s="165">
        <v>50.3</v>
      </c>
      <c r="K10" s="165">
        <v>0.7</v>
      </c>
      <c r="L10" s="165">
        <v>0</v>
      </c>
      <c r="M10" s="165">
        <v>85</v>
      </c>
      <c r="N10" s="166">
        <v>8</v>
      </c>
      <c r="O10" s="166">
        <v>26</v>
      </c>
      <c r="P10" s="166">
        <v>40</v>
      </c>
      <c r="Q10" s="166" t="s">
        <v>220</v>
      </c>
      <c r="R10" s="166" t="s">
        <v>220</v>
      </c>
      <c r="S10" s="166">
        <v>74</v>
      </c>
    </row>
    <row r="11" spans="1:19">
      <c r="A11" s="7">
        <v>43199</v>
      </c>
      <c r="B11" s="165">
        <v>112</v>
      </c>
      <c r="C11" s="165">
        <v>22</v>
      </c>
      <c r="D11" s="165">
        <v>66</v>
      </c>
      <c r="E11" s="165">
        <v>34</v>
      </c>
      <c r="F11" s="165">
        <v>6</v>
      </c>
      <c r="G11" s="165">
        <v>239</v>
      </c>
      <c r="H11" s="165">
        <v>11.8</v>
      </c>
      <c r="I11" s="165">
        <v>19.8</v>
      </c>
      <c r="J11" s="165">
        <v>55.5</v>
      </c>
      <c r="K11" s="165">
        <v>0.7</v>
      </c>
      <c r="L11" s="165">
        <v>0</v>
      </c>
      <c r="M11" s="165">
        <v>88</v>
      </c>
      <c r="N11" s="166">
        <v>14</v>
      </c>
      <c r="O11" s="166">
        <v>27</v>
      </c>
      <c r="P11" s="166">
        <v>33</v>
      </c>
      <c r="Q11" s="166" t="s">
        <v>220</v>
      </c>
      <c r="R11" s="166" t="s">
        <v>220</v>
      </c>
      <c r="S11" s="166">
        <v>75</v>
      </c>
    </row>
    <row r="12" spans="1:19">
      <c r="A12" s="7">
        <v>43200</v>
      </c>
      <c r="B12" s="165">
        <v>119</v>
      </c>
      <c r="C12" s="165">
        <v>26</v>
      </c>
      <c r="D12" s="165">
        <v>76</v>
      </c>
      <c r="E12" s="165">
        <v>35</v>
      </c>
      <c r="F12" s="165">
        <v>7</v>
      </c>
      <c r="G12" s="165">
        <v>262</v>
      </c>
      <c r="H12" s="165">
        <v>17.600000000000001</v>
      </c>
      <c r="I12" s="165">
        <v>19.5</v>
      </c>
      <c r="J12" s="165">
        <v>56.1</v>
      </c>
      <c r="K12" s="165">
        <v>0.8</v>
      </c>
      <c r="L12" s="165">
        <v>0</v>
      </c>
      <c r="M12" s="165">
        <v>94</v>
      </c>
      <c r="N12" s="166">
        <v>19</v>
      </c>
      <c r="O12" s="166">
        <v>27</v>
      </c>
      <c r="P12" s="166">
        <v>27</v>
      </c>
      <c r="Q12" s="166" t="s">
        <v>220</v>
      </c>
      <c r="R12" s="166" t="s">
        <v>220</v>
      </c>
      <c r="S12" s="166">
        <v>73</v>
      </c>
    </row>
    <row r="13" spans="1:19">
      <c r="A13" s="7">
        <v>43201</v>
      </c>
      <c r="B13" s="165">
        <v>119</v>
      </c>
      <c r="C13" s="165">
        <v>14</v>
      </c>
      <c r="D13" s="165">
        <v>70</v>
      </c>
      <c r="E13" s="165">
        <v>37</v>
      </c>
      <c r="F13" s="165">
        <v>6</v>
      </c>
      <c r="G13" s="165">
        <v>246</v>
      </c>
      <c r="H13" s="165">
        <v>14.6</v>
      </c>
      <c r="I13" s="165">
        <v>18.8</v>
      </c>
      <c r="J13" s="165">
        <v>54.6</v>
      </c>
      <c r="K13" s="165">
        <v>0.8</v>
      </c>
      <c r="L13" s="165">
        <v>0</v>
      </c>
      <c r="M13" s="165">
        <v>89</v>
      </c>
      <c r="N13" s="166">
        <v>15</v>
      </c>
      <c r="O13" s="166">
        <v>40</v>
      </c>
      <c r="P13" s="166">
        <v>27</v>
      </c>
      <c r="Q13" s="166" t="s">
        <v>220</v>
      </c>
      <c r="R13" s="166" t="s">
        <v>220</v>
      </c>
      <c r="S13" s="166">
        <v>82</v>
      </c>
    </row>
    <row r="14" spans="1:19">
      <c r="A14" s="7">
        <v>43202</v>
      </c>
      <c r="B14" s="165">
        <v>123</v>
      </c>
      <c r="C14" s="165">
        <v>23</v>
      </c>
      <c r="D14" s="165">
        <v>70</v>
      </c>
      <c r="E14" s="165">
        <v>34</v>
      </c>
      <c r="F14" s="165">
        <v>7</v>
      </c>
      <c r="G14" s="165">
        <v>257</v>
      </c>
      <c r="H14" s="165">
        <v>18.3</v>
      </c>
      <c r="I14" s="165">
        <v>19.399999999999999</v>
      </c>
      <c r="J14" s="165">
        <v>57.6</v>
      </c>
      <c r="K14" s="165">
        <v>0.7</v>
      </c>
      <c r="L14" s="165">
        <v>0</v>
      </c>
      <c r="M14" s="165">
        <v>96</v>
      </c>
      <c r="N14" s="166">
        <v>7</v>
      </c>
      <c r="O14" s="166">
        <v>41</v>
      </c>
      <c r="P14" s="166">
        <v>20</v>
      </c>
      <c r="Q14" s="166" t="s">
        <v>220</v>
      </c>
      <c r="R14" s="166" t="s">
        <v>220</v>
      </c>
      <c r="S14" s="166">
        <v>68</v>
      </c>
    </row>
    <row r="15" spans="1:19">
      <c r="A15" s="7">
        <v>43203</v>
      </c>
      <c r="B15" s="165">
        <v>119</v>
      </c>
      <c r="C15" s="165">
        <v>39</v>
      </c>
      <c r="D15" s="165">
        <v>68</v>
      </c>
      <c r="E15" s="165">
        <v>48</v>
      </c>
      <c r="F15" s="165">
        <v>7</v>
      </c>
      <c r="G15" s="165">
        <v>280</v>
      </c>
      <c r="H15" s="165">
        <v>15.1</v>
      </c>
      <c r="I15" s="165">
        <v>19.8</v>
      </c>
      <c r="J15" s="165">
        <v>56.4</v>
      </c>
      <c r="K15" s="165">
        <v>0.9</v>
      </c>
      <c r="L15" s="165">
        <v>0</v>
      </c>
      <c r="M15" s="165">
        <v>92</v>
      </c>
      <c r="N15" s="166">
        <v>15</v>
      </c>
      <c r="O15" s="166">
        <v>36</v>
      </c>
      <c r="P15" s="166">
        <v>32</v>
      </c>
      <c r="Q15" s="166" t="s">
        <v>220</v>
      </c>
      <c r="R15" s="166" t="s">
        <v>220</v>
      </c>
      <c r="S15" s="166">
        <v>83</v>
      </c>
    </row>
    <row r="16" spans="1:19">
      <c r="A16" s="7">
        <v>43204</v>
      </c>
      <c r="B16" s="165">
        <v>110</v>
      </c>
      <c r="C16" s="165">
        <v>36</v>
      </c>
      <c r="D16" s="165">
        <v>71</v>
      </c>
      <c r="E16" s="165">
        <v>47</v>
      </c>
      <c r="F16" s="165">
        <v>8</v>
      </c>
      <c r="G16" s="165">
        <v>271</v>
      </c>
      <c r="H16" s="165">
        <v>19.2</v>
      </c>
      <c r="I16" s="165">
        <v>20.5</v>
      </c>
      <c r="J16" s="165">
        <v>57.9</v>
      </c>
      <c r="K16" s="165">
        <v>0.9</v>
      </c>
      <c r="L16" s="165">
        <v>0</v>
      </c>
      <c r="M16" s="165">
        <v>98</v>
      </c>
      <c r="N16" s="166">
        <v>11</v>
      </c>
      <c r="O16" s="166">
        <v>35</v>
      </c>
      <c r="P16" s="166">
        <v>21</v>
      </c>
      <c r="Q16" s="166" t="s">
        <v>220</v>
      </c>
      <c r="R16" s="166" t="s">
        <v>220</v>
      </c>
      <c r="S16" s="166">
        <v>67</v>
      </c>
    </row>
    <row r="17" spans="1:19">
      <c r="A17" s="7">
        <v>43205</v>
      </c>
      <c r="B17" s="165">
        <v>102</v>
      </c>
      <c r="C17" s="165">
        <v>19</v>
      </c>
      <c r="D17" s="165">
        <v>49</v>
      </c>
      <c r="E17" s="165">
        <v>33</v>
      </c>
      <c r="F17" s="165">
        <v>7</v>
      </c>
      <c r="G17" s="165">
        <v>210</v>
      </c>
      <c r="H17" s="165">
        <v>15.1</v>
      </c>
      <c r="I17" s="165">
        <v>19.100000000000001</v>
      </c>
      <c r="J17" s="165">
        <v>53.1</v>
      </c>
      <c r="K17" s="165">
        <v>0.8</v>
      </c>
      <c r="L17" s="165">
        <v>0</v>
      </c>
      <c r="M17" s="165">
        <v>88</v>
      </c>
      <c r="N17" s="166">
        <v>11</v>
      </c>
      <c r="O17" s="166">
        <v>50</v>
      </c>
      <c r="P17" s="166">
        <v>29</v>
      </c>
      <c r="Q17" s="166" t="s">
        <v>220</v>
      </c>
      <c r="R17" s="166" t="s">
        <v>220</v>
      </c>
      <c r="S17" s="166">
        <v>90</v>
      </c>
    </row>
    <row r="18" spans="1:19">
      <c r="A18" s="7">
        <v>43206</v>
      </c>
      <c r="B18" s="165">
        <v>99</v>
      </c>
      <c r="C18" s="165">
        <v>21</v>
      </c>
      <c r="D18" s="165">
        <v>68</v>
      </c>
      <c r="E18" s="165">
        <v>47</v>
      </c>
      <c r="F18" s="165">
        <v>7</v>
      </c>
      <c r="G18" s="165">
        <v>242</v>
      </c>
      <c r="H18" s="165">
        <v>15</v>
      </c>
      <c r="I18" s="165">
        <v>20.5</v>
      </c>
      <c r="J18" s="165">
        <v>57.2</v>
      </c>
      <c r="K18" s="165">
        <v>0.9</v>
      </c>
      <c r="L18" s="165">
        <v>0</v>
      </c>
      <c r="M18" s="165">
        <v>94</v>
      </c>
      <c r="N18" s="166">
        <v>16</v>
      </c>
      <c r="O18" s="166">
        <v>38</v>
      </c>
      <c r="P18" s="166">
        <v>16</v>
      </c>
      <c r="Q18" s="166" t="s">
        <v>220</v>
      </c>
      <c r="R18" s="166" t="s">
        <v>220</v>
      </c>
      <c r="S18" s="166">
        <v>70</v>
      </c>
    </row>
    <row r="19" spans="1:19">
      <c r="A19" s="7">
        <v>43207</v>
      </c>
      <c r="B19" s="165">
        <v>105</v>
      </c>
      <c r="C19" s="165">
        <v>29</v>
      </c>
      <c r="D19" s="165">
        <v>69</v>
      </c>
      <c r="E19" s="165">
        <v>36</v>
      </c>
      <c r="F19" s="165">
        <v>7</v>
      </c>
      <c r="G19" s="165">
        <v>245</v>
      </c>
      <c r="H19" s="165">
        <v>14.9</v>
      </c>
      <c r="I19" s="165">
        <v>20.6</v>
      </c>
      <c r="J19" s="165">
        <v>59.2</v>
      </c>
      <c r="K19" s="165">
        <v>0.9</v>
      </c>
      <c r="L19" s="165">
        <v>0</v>
      </c>
      <c r="M19" s="165">
        <v>96</v>
      </c>
      <c r="N19" s="166">
        <v>6</v>
      </c>
      <c r="O19" s="166">
        <v>52</v>
      </c>
      <c r="P19" s="166">
        <v>26</v>
      </c>
      <c r="Q19" s="166" t="s">
        <v>220</v>
      </c>
      <c r="R19" s="166" t="s">
        <v>220</v>
      </c>
      <c r="S19" s="166">
        <v>83</v>
      </c>
    </row>
    <row r="20" spans="1:19">
      <c r="A20" s="7">
        <v>43208</v>
      </c>
      <c r="B20" s="165">
        <v>105</v>
      </c>
      <c r="C20" s="165">
        <v>21</v>
      </c>
      <c r="D20" s="165">
        <v>72</v>
      </c>
      <c r="E20" s="165">
        <v>38</v>
      </c>
      <c r="F20" s="165">
        <v>7</v>
      </c>
      <c r="G20" s="165">
        <v>243</v>
      </c>
      <c r="H20" s="165">
        <v>16.3</v>
      </c>
      <c r="I20" s="165">
        <v>22.1</v>
      </c>
      <c r="J20" s="165">
        <v>59</v>
      </c>
      <c r="K20" s="165">
        <v>1.2</v>
      </c>
      <c r="L20" s="165">
        <v>0</v>
      </c>
      <c r="M20" s="165">
        <v>99</v>
      </c>
      <c r="N20" s="166">
        <v>13</v>
      </c>
      <c r="O20" s="166">
        <v>54</v>
      </c>
      <c r="P20" s="166">
        <v>22</v>
      </c>
      <c r="Q20" s="166" t="s">
        <v>220</v>
      </c>
      <c r="R20" s="166" t="s">
        <v>220</v>
      </c>
      <c r="S20" s="166">
        <v>90</v>
      </c>
    </row>
    <row r="21" spans="1:19">
      <c r="A21" s="7">
        <v>43209</v>
      </c>
      <c r="B21" s="165">
        <v>105</v>
      </c>
      <c r="C21" s="165">
        <v>20</v>
      </c>
      <c r="D21" s="165">
        <v>64</v>
      </c>
      <c r="E21" s="165">
        <v>44</v>
      </c>
      <c r="F21" s="165">
        <v>7</v>
      </c>
      <c r="G21" s="165">
        <v>240</v>
      </c>
      <c r="H21" s="165">
        <v>19.899999999999999</v>
      </c>
      <c r="I21" s="165">
        <v>21.7</v>
      </c>
      <c r="J21" s="165">
        <v>55.6</v>
      </c>
      <c r="K21" s="165">
        <v>0.9</v>
      </c>
      <c r="L21" s="165">
        <v>0</v>
      </c>
      <c r="M21" s="165">
        <v>98</v>
      </c>
      <c r="N21" s="166">
        <v>16</v>
      </c>
      <c r="O21" s="166">
        <v>70</v>
      </c>
      <c r="P21" s="166">
        <v>39</v>
      </c>
      <c r="Q21" s="166" t="s">
        <v>220</v>
      </c>
      <c r="R21" s="166" t="s">
        <v>220</v>
      </c>
      <c r="S21" s="166">
        <v>125</v>
      </c>
    </row>
    <row r="22" spans="1:19">
      <c r="A22" s="7">
        <v>43210</v>
      </c>
      <c r="B22" s="165">
        <v>113</v>
      </c>
      <c r="C22" s="165">
        <v>20</v>
      </c>
      <c r="D22" s="165">
        <v>61</v>
      </c>
      <c r="E22" s="165">
        <v>48</v>
      </c>
      <c r="F22" s="165">
        <v>7</v>
      </c>
      <c r="G22" s="165">
        <v>248</v>
      </c>
      <c r="H22" s="165">
        <v>15</v>
      </c>
      <c r="I22" s="165">
        <v>21.8</v>
      </c>
      <c r="J22" s="165">
        <v>56.3</v>
      </c>
      <c r="K22" s="165">
        <v>0.9</v>
      </c>
      <c r="L22" s="165">
        <v>0</v>
      </c>
      <c r="M22" s="165">
        <v>94</v>
      </c>
      <c r="N22" s="166">
        <v>35</v>
      </c>
      <c r="O22" s="166">
        <v>82</v>
      </c>
      <c r="P22" s="166">
        <v>53</v>
      </c>
      <c r="Q22" s="166" t="s">
        <v>220</v>
      </c>
      <c r="R22" s="166" t="s">
        <v>220</v>
      </c>
      <c r="S22" s="166">
        <v>169</v>
      </c>
    </row>
    <row r="23" spans="1:19">
      <c r="A23" s="7">
        <v>43211</v>
      </c>
      <c r="B23" s="165">
        <v>118</v>
      </c>
      <c r="C23" s="165">
        <v>35</v>
      </c>
      <c r="D23" s="165">
        <v>71</v>
      </c>
      <c r="E23" s="165">
        <v>48</v>
      </c>
      <c r="F23" s="165">
        <v>8</v>
      </c>
      <c r="G23" s="165">
        <v>280</v>
      </c>
      <c r="H23" s="165">
        <v>17.8</v>
      </c>
      <c r="I23" s="165">
        <v>22.7</v>
      </c>
      <c r="J23" s="165">
        <v>60.2</v>
      </c>
      <c r="K23" s="165">
        <v>0.9</v>
      </c>
      <c r="L23" s="165">
        <v>0</v>
      </c>
      <c r="M23" s="165">
        <v>102</v>
      </c>
      <c r="N23" s="166">
        <v>8</v>
      </c>
      <c r="O23" s="166">
        <v>41</v>
      </c>
      <c r="P23" s="166">
        <v>35</v>
      </c>
      <c r="Q23" s="166" t="s">
        <v>220</v>
      </c>
      <c r="R23" s="166" t="s">
        <v>220</v>
      </c>
      <c r="S23" s="166">
        <v>84</v>
      </c>
    </row>
    <row r="24" spans="1:19">
      <c r="A24" s="7">
        <v>43212</v>
      </c>
      <c r="B24" s="165">
        <v>116</v>
      </c>
      <c r="C24" s="165">
        <v>25</v>
      </c>
      <c r="D24" s="165">
        <v>42</v>
      </c>
      <c r="E24" s="165">
        <v>40</v>
      </c>
      <c r="F24" s="165">
        <v>8</v>
      </c>
      <c r="G24" s="165">
        <v>231</v>
      </c>
      <c r="H24" s="165">
        <v>14.5</v>
      </c>
      <c r="I24" s="165">
        <v>22.2</v>
      </c>
      <c r="J24" s="165">
        <v>55.2</v>
      </c>
      <c r="K24" s="165">
        <v>0.9</v>
      </c>
      <c r="L24" s="165">
        <v>0</v>
      </c>
      <c r="M24" s="165">
        <v>93</v>
      </c>
      <c r="N24" s="166">
        <v>15</v>
      </c>
      <c r="O24" s="166">
        <v>40</v>
      </c>
      <c r="P24" s="166">
        <v>48</v>
      </c>
      <c r="Q24" s="166" t="s">
        <v>220</v>
      </c>
      <c r="R24" s="166" t="s">
        <v>220</v>
      </c>
      <c r="S24" s="166">
        <v>103</v>
      </c>
    </row>
    <row r="25" spans="1:19">
      <c r="A25" s="7">
        <v>43213</v>
      </c>
      <c r="B25" s="165">
        <v>122</v>
      </c>
      <c r="C25" s="165">
        <v>37</v>
      </c>
      <c r="D25" s="165">
        <v>62</v>
      </c>
      <c r="E25" s="165">
        <v>47</v>
      </c>
      <c r="F25" s="165">
        <v>8</v>
      </c>
      <c r="G25" s="165">
        <v>276</v>
      </c>
      <c r="H25" s="165">
        <v>17.2</v>
      </c>
      <c r="I25" s="165">
        <v>22.6</v>
      </c>
      <c r="J25" s="165">
        <v>57</v>
      </c>
      <c r="K25" s="165">
        <v>0.9</v>
      </c>
      <c r="L25" s="165">
        <v>0</v>
      </c>
      <c r="M25" s="165">
        <v>98</v>
      </c>
      <c r="N25" s="166">
        <v>3</v>
      </c>
      <c r="O25" s="166">
        <v>39</v>
      </c>
      <c r="P25" s="166">
        <v>32</v>
      </c>
      <c r="Q25" s="166" t="s">
        <v>220</v>
      </c>
      <c r="R25" s="166" t="s">
        <v>220</v>
      </c>
      <c r="S25" s="166">
        <v>74</v>
      </c>
    </row>
    <row r="26" spans="1:19">
      <c r="A26" s="7">
        <v>43214</v>
      </c>
      <c r="B26" s="165">
        <v>130</v>
      </c>
      <c r="C26" s="165">
        <v>38</v>
      </c>
      <c r="D26" s="165">
        <v>55</v>
      </c>
      <c r="E26" s="165">
        <v>50</v>
      </c>
      <c r="F26" s="165">
        <v>9</v>
      </c>
      <c r="G26" s="165">
        <v>282</v>
      </c>
      <c r="H26" s="165">
        <v>18.2</v>
      </c>
      <c r="I26" s="165">
        <v>22.5</v>
      </c>
      <c r="J26" s="165">
        <v>57.4</v>
      </c>
      <c r="K26" s="165">
        <v>0.9</v>
      </c>
      <c r="L26" s="165">
        <v>0</v>
      </c>
      <c r="M26" s="165">
        <v>99</v>
      </c>
      <c r="N26" s="166">
        <v>8</v>
      </c>
      <c r="O26" s="166">
        <v>49</v>
      </c>
      <c r="P26" s="166">
        <v>42</v>
      </c>
      <c r="Q26" s="166" t="s">
        <v>220</v>
      </c>
      <c r="R26" s="166" t="s">
        <v>220</v>
      </c>
      <c r="S26" s="166">
        <v>99</v>
      </c>
    </row>
    <row r="27" spans="1:19">
      <c r="A27" s="7">
        <v>43215</v>
      </c>
      <c r="B27" s="165">
        <v>145</v>
      </c>
      <c r="C27" s="165">
        <v>33</v>
      </c>
      <c r="D27" s="165">
        <v>51</v>
      </c>
      <c r="E27" s="165">
        <v>47</v>
      </c>
      <c r="F27" s="165">
        <v>7</v>
      </c>
      <c r="G27" s="165">
        <v>283</v>
      </c>
      <c r="H27" s="165">
        <v>20.399999999999999</v>
      </c>
      <c r="I27" s="165">
        <v>22.5</v>
      </c>
      <c r="J27" s="165">
        <v>58</v>
      </c>
      <c r="K27" s="165">
        <v>0.9</v>
      </c>
      <c r="L27" s="165">
        <v>0</v>
      </c>
      <c r="M27" s="165">
        <v>102</v>
      </c>
      <c r="N27" s="166">
        <v>20</v>
      </c>
      <c r="O27" s="166">
        <v>65</v>
      </c>
      <c r="P27" s="166">
        <v>43</v>
      </c>
      <c r="Q27" s="166" t="s">
        <v>220</v>
      </c>
      <c r="R27" s="166" t="s">
        <v>220</v>
      </c>
      <c r="S27" s="166">
        <v>128</v>
      </c>
    </row>
    <row r="28" spans="1:19">
      <c r="A28" s="7">
        <v>43216</v>
      </c>
      <c r="B28" s="165">
        <v>153</v>
      </c>
      <c r="C28" s="165">
        <v>34</v>
      </c>
      <c r="D28" s="165">
        <v>56</v>
      </c>
      <c r="E28" s="165">
        <v>40</v>
      </c>
      <c r="F28" s="165">
        <v>8</v>
      </c>
      <c r="G28" s="165">
        <v>292</v>
      </c>
      <c r="H28" s="165">
        <v>19.399999999999999</v>
      </c>
      <c r="I28" s="165">
        <v>21.4</v>
      </c>
      <c r="J28" s="165">
        <v>57.3</v>
      </c>
      <c r="K28" s="165">
        <v>0.8</v>
      </c>
      <c r="L28" s="165">
        <v>0</v>
      </c>
      <c r="M28" s="165">
        <v>99</v>
      </c>
      <c r="N28" s="166">
        <v>18</v>
      </c>
      <c r="O28" s="166">
        <v>64</v>
      </c>
      <c r="P28" s="166">
        <v>31</v>
      </c>
      <c r="Q28" s="166" t="s">
        <v>220</v>
      </c>
      <c r="R28" s="166" t="s">
        <v>220</v>
      </c>
      <c r="S28" s="166">
        <v>113</v>
      </c>
    </row>
    <row r="29" spans="1:19">
      <c r="A29" s="7">
        <v>43217</v>
      </c>
      <c r="B29" s="165">
        <v>160</v>
      </c>
      <c r="C29" s="165">
        <v>38</v>
      </c>
      <c r="D29" s="165">
        <v>64</v>
      </c>
      <c r="E29" s="165">
        <v>39</v>
      </c>
      <c r="F29" s="165">
        <v>8</v>
      </c>
      <c r="G29" s="165">
        <v>309</v>
      </c>
      <c r="H29" s="165">
        <v>19.399999999999999</v>
      </c>
      <c r="I29" s="165">
        <v>20</v>
      </c>
      <c r="J29" s="165">
        <v>58.2</v>
      </c>
      <c r="K29" s="165">
        <v>0.8</v>
      </c>
      <c r="L29" s="165">
        <v>0</v>
      </c>
      <c r="M29" s="165">
        <v>98</v>
      </c>
      <c r="N29" s="166">
        <v>21</v>
      </c>
      <c r="O29" s="166">
        <v>48</v>
      </c>
      <c r="P29" s="166">
        <v>30</v>
      </c>
      <c r="Q29" s="166" t="s">
        <v>220</v>
      </c>
      <c r="R29" s="166" t="s">
        <v>220</v>
      </c>
      <c r="S29" s="166">
        <v>100</v>
      </c>
    </row>
    <row r="30" spans="1:19">
      <c r="A30" s="7">
        <v>43218</v>
      </c>
      <c r="B30" s="165">
        <v>163</v>
      </c>
      <c r="C30" s="165">
        <v>38</v>
      </c>
      <c r="D30" s="165">
        <v>69</v>
      </c>
      <c r="E30" s="165">
        <v>39</v>
      </c>
      <c r="F30" s="165">
        <v>8</v>
      </c>
      <c r="G30" s="165">
        <v>318</v>
      </c>
      <c r="H30" s="165">
        <v>15.7</v>
      </c>
      <c r="I30" s="165">
        <v>20.100000000000001</v>
      </c>
      <c r="J30" s="165">
        <v>58.6</v>
      </c>
      <c r="K30" s="165">
        <v>0.8</v>
      </c>
      <c r="L30" s="165">
        <v>0</v>
      </c>
      <c r="M30" s="165">
        <v>95</v>
      </c>
      <c r="N30" s="166">
        <v>19</v>
      </c>
      <c r="O30" s="166">
        <v>66</v>
      </c>
      <c r="P30" s="166">
        <v>27</v>
      </c>
      <c r="Q30" s="166" t="s">
        <v>220</v>
      </c>
      <c r="R30" s="166" t="s">
        <v>220</v>
      </c>
      <c r="S30" s="166">
        <v>111</v>
      </c>
    </row>
    <row r="31" spans="1:19">
      <c r="A31" s="7">
        <v>43219</v>
      </c>
      <c r="B31" s="165">
        <v>168</v>
      </c>
      <c r="C31" s="165">
        <v>30</v>
      </c>
      <c r="D31" s="165">
        <v>50</v>
      </c>
      <c r="E31" s="165">
        <v>36</v>
      </c>
      <c r="F31" s="165">
        <v>8</v>
      </c>
      <c r="G31" s="165">
        <v>292</v>
      </c>
      <c r="H31" s="165">
        <v>16.5</v>
      </c>
      <c r="I31" s="165">
        <v>21.3</v>
      </c>
      <c r="J31" s="165">
        <v>53.7</v>
      </c>
      <c r="K31" s="165">
        <v>0.8</v>
      </c>
      <c r="L31" s="165">
        <v>0</v>
      </c>
      <c r="M31" s="165">
        <v>92</v>
      </c>
      <c r="N31" s="166">
        <v>25</v>
      </c>
      <c r="O31" s="166">
        <v>110</v>
      </c>
      <c r="P31" s="166">
        <v>42</v>
      </c>
      <c r="Q31" s="166" t="s">
        <v>220</v>
      </c>
      <c r="R31" s="166" t="s">
        <v>220</v>
      </c>
      <c r="S31" s="166">
        <v>177</v>
      </c>
    </row>
    <row r="32" spans="1:19">
      <c r="A32" s="7">
        <v>43220</v>
      </c>
      <c r="B32" s="165">
        <v>182</v>
      </c>
      <c r="C32" s="165">
        <v>21</v>
      </c>
      <c r="D32" s="165">
        <v>52</v>
      </c>
      <c r="E32" s="165">
        <v>40</v>
      </c>
      <c r="F32" s="165">
        <v>7</v>
      </c>
      <c r="G32" s="165">
        <v>304</v>
      </c>
      <c r="H32" s="165">
        <v>16.600000000000001</v>
      </c>
      <c r="I32" s="165">
        <v>21.3</v>
      </c>
      <c r="J32" s="165">
        <v>58.3</v>
      </c>
      <c r="K32" s="165">
        <v>0.7</v>
      </c>
      <c r="L32" s="165">
        <v>0</v>
      </c>
      <c r="M32" s="165">
        <v>97</v>
      </c>
      <c r="N32" s="166">
        <v>34</v>
      </c>
      <c r="O32" s="166">
        <v>121</v>
      </c>
      <c r="P32" s="166">
        <v>72</v>
      </c>
      <c r="Q32" s="166" t="s">
        <v>220</v>
      </c>
      <c r="R32" s="166" t="s">
        <v>220</v>
      </c>
      <c r="S32" s="166">
        <v>227</v>
      </c>
    </row>
    <row r="33" spans="1:19">
      <c r="A33" s="7">
        <v>43221</v>
      </c>
      <c r="B33" s="165">
        <v>194</v>
      </c>
      <c r="C33" s="165">
        <v>15</v>
      </c>
      <c r="D33" s="165">
        <v>34</v>
      </c>
      <c r="E33" s="165">
        <v>43</v>
      </c>
      <c r="F33" s="165">
        <v>8</v>
      </c>
      <c r="G33" s="165">
        <v>294</v>
      </c>
      <c r="H33" s="165">
        <v>19.600000000000001</v>
      </c>
      <c r="I33" s="165">
        <v>21.7</v>
      </c>
      <c r="J33" s="165">
        <v>58.9</v>
      </c>
      <c r="K33" s="165">
        <v>0.8</v>
      </c>
      <c r="L33" s="165">
        <v>0</v>
      </c>
      <c r="M33" s="165">
        <v>101</v>
      </c>
      <c r="N33" s="166">
        <v>35</v>
      </c>
      <c r="O33" s="166">
        <v>107</v>
      </c>
      <c r="P33" s="166">
        <v>71</v>
      </c>
      <c r="Q33" s="166" t="s">
        <v>220</v>
      </c>
      <c r="R33" s="166" t="s">
        <v>220</v>
      </c>
      <c r="S33" s="166">
        <v>212</v>
      </c>
    </row>
    <row r="34" spans="1:19">
      <c r="A34" s="7">
        <v>43222</v>
      </c>
      <c r="B34" s="165">
        <v>207</v>
      </c>
      <c r="C34" s="165">
        <v>30</v>
      </c>
      <c r="D34" s="165">
        <v>46</v>
      </c>
      <c r="E34" s="165">
        <v>49</v>
      </c>
      <c r="F34" s="165">
        <v>10</v>
      </c>
      <c r="G34" s="165">
        <v>342</v>
      </c>
      <c r="H34" s="165">
        <v>11.1</v>
      </c>
      <c r="I34" s="165">
        <v>21.5</v>
      </c>
      <c r="J34" s="165">
        <v>57.6</v>
      </c>
      <c r="K34" s="165">
        <v>0.9</v>
      </c>
      <c r="L34" s="165">
        <v>0</v>
      </c>
      <c r="M34" s="165">
        <v>91</v>
      </c>
      <c r="N34" s="166">
        <v>26</v>
      </c>
      <c r="O34" s="166">
        <v>88</v>
      </c>
      <c r="P34" s="166">
        <v>76</v>
      </c>
      <c r="Q34" s="166" t="s">
        <v>220</v>
      </c>
      <c r="R34" s="166" t="s">
        <v>220</v>
      </c>
      <c r="S34" s="166">
        <v>190</v>
      </c>
    </row>
    <row r="35" spans="1:19">
      <c r="A35" s="7">
        <v>43223</v>
      </c>
      <c r="B35" s="165">
        <v>216</v>
      </c>
      <c r="C35" s="165">
        <v>47</v>
      </c>
      <c r="D35" s="165">
        <v>49</v>
      </c>
      <c r="E35" s="165">
        <v>53</v>
      </c>
      <c r="F35" s="165">
        <v>11</v>
      </c>
      <c r="G35" s="165">
        <v>376</v>
      </c>
      <c r="H35" s="165">
        <v>17.100000000000001</v>
      </c>
      <c r="I35" s="165">
        <v>21.7</v>
      </c>
      <c r="J35" s="165">
        <v>52.9</v>
      </c>
      <c r="K35" s="165">
        <v>0.8</v>
      </c>
      <c r="L35" s="165">
        <v>0</v>
      </c>
      <c r="M35" s="165">
        <v>92</v>
      </c>
      <c r="N35" s="166">
        <v>14</v>
      </c>
      <c r="O35" s="166">
        <v>70</v>
      </c>
      <c r="P35" s="166">
        <v>46</v>
      </c>
      <c r="Q35" s="166" t="s">
        <v>220</v>
      </c>
      <c r="R35" s="166" t="s">
        <v>220</v>
      </c>
      <c r="S35" s="166">
        <v>130</v>
      </c>
    </row>
    <row r="36" spans="1:19">
      <c r="A36" s="7">
        <v>43224</v>
      </c>
      <c r="B36" s="165">
        <v>194</v>
      </c>
      <c r="C36" s="165">
        <v>52</v>
      </c>
      <c r="D36" s="165">
        <v>52</v>
      </c>
      <c r="E36" s="165">
        <v>60</v>
      </c>
      <c r="F36" s="165">
        <v>10</v>
      </c>
      <c r="G36" s="165">
        <v>368</v>
      </c>
      <c r="H36" s="165">
        <v>18.2</v>
      </c>
      <c r="I36" s="165">
        <v>20.7</v>
      </c>
      <c r="J36" s="165">
        <v>49.9</v>
      </c>
      <c r="K36" s="165">
        <v>0.9</v>
      </c>
      <c r="L36" s="165">
        <v>0</v>
      </c>
      <c r="M36" s="165">
        <v>90</v>
      </c>
      <c r="N36" s="166">
        <v>7</v>
      </c>
      <c r="O36" s="166">
        <v>48</v>
      </c>
      <c r="P36" s="166">
        <v>29</v>
      </c>
      <c r="Q36" s="166" t="s">
        <v>220</v>
      </c>
      <c r="R36" s="166" t="s">
        <v>220</v>
      </c>
      <c r="S36" s="166">
        <v>84</v>
      </c>
    </row>
    <row r="37" spans="1:19">
      <c r="A37" s="7">
        <v>43225</v>
      </c>
      <c r="B37" s="165">
        <v>182</v>
      </c>
      <c r="C37" s="165">
        <v>57</v>
      </c>
      <c r="D37" s="165">
        <v>59</v>
      </c>
      <c r="E37" s="165">
        <v>60</v>
      </c>
      <c r="F37" s="165">
        <v>13</v>
      </c>
      <c r="G37" s="165">
        <v>371</v>
      </c>
      <c r="H37" s="165">
        <v>20.6</v>
      </c>
      <c r="I37" s="165">
        <v>20.100000000000001</v>
      </c>
      <c r="J37" s="165">
        <v>53.8</v>
      </c>
      <c r="K37" s="165">
        <v>0.9</v>
      </c>
      <c r="L37" s="165">
        <v>0</v>
      </c>
      <c r="M37" s="165">
        <v>95</v>
      </c>
      <c r="N37" s="166">
        <v>18</v>
      </c>
      <c r="O37" s="166">
        <v>50</v>
      </c>
      <c r="P37" s="166">
        <v>18</v>
      </c>
      <c r="Q37" s="166" t="s">
        <v>220</v>
      </c>
      <c r="R37" s="166" t="s">
        <v>220</v>
      </c>
      <c r="S37" s="166">
        <v>86</v>
      </c>
    </row>
    <row r="38" spans="1:19">
      <c r="A38" s="7">
        <v>43226</v>
      </c>
      <c r="B38" s="165">
        <v>175</v>
      </c>
      <c r="C38" s="165">
        <v>34</v>
      </c>
      <c r="D38" s="165">
        <v>40</v>
      </c>
      <c r="E38" s="165">
        <v>55</v>
      </c>
      <c r="F38" s="165">
        <v>11</v>
      </c>
      <c r="G38" s="165">
        <v>315</v>
      </c>
      <c r="H38" s="165">
        <v>21.4</v>
      </c>
      <c r="I38" s="165">
        <v>21.1</v>
      </c>
      <c r="J38" s="165">
        <v>53.3</v>
      </c>
      <c r="K38" s="165">
        <v>0.9</v>
      </c>
      <c r="L38" s="165">
        <v>0</v>
      </c>
      <c r="M38" s="165">
        <v>97</v>
      </c>
      <c r="N38" s="166">
        <v>39</v>
      </c>
      <c r="O38" s="166">
        <v>72</v>
      </c>
      <c r="P38" s="166">
        <v>28</v>
      </c>
      <c r="Q38" s="166" t="s">
        <v>220</v>
      </c>
      <c r="R38" s="166" t="s">
        <v>220</v>
      </c>
      <c r="S38" s="166">
        <v>139</v>
      </c>
    </row>
    <row r="39" spans="1:19">
      <c r="A39" s="7">
        <v>43227</v>
      </c>
      <c r="B39" s="165">
        <v>167</v>
      </c>
      <c r="C39" s="165">
        <v>49</v>
      </c>
      <c r="D39" s="165">
        <v>56</v>
      </c>
      <c r="E39" s="165">
        <v>63</v>
      </c>
      <c r="F39" s="165">
        <v>13</v>
      </c>
      <c r="G39" s="165">
        <v>348</v>
      </c>
      <c r="H39" s="165">
        <v>15.6</v>
      </c>
      <c r="I39" s="165">
        <v>22.1</v>
      </c>
      <c r="J39" s="165">
        <v>55.5</v>
      </c>
      <c r="K39" s="165">
        <v>0.8</v>
      </c>
      <c r="L39" s="165">
        <v>0</v>
      </c>
      <c r="M39" s="165">
        <v>94</v>
      </c>
      <c r="N39" s="166">
        <v>23</v>
      </c>
      <c r="O39" s="166">
        <v>81</v>
      </c>
      <c r="P39" s="166">
        <v>47</v>
      </c>
      <c r="Q39" s="166" t="s">
        <v>220</v>
      </c>
      <c r="R39" s="166" t="s">
        <v>220</v>
      </c>
      <c r="S39" s="166">
        <v>151</v>
      </c>
    </row>
    <row r="40" spans="1:19">
      <c r="A40" s="7">
        <v>43228</v>
      </c>
      <c r="B40" s="165">
        <v>179</v>
      </c>
      <c r="C40" s="165">
        <v>52</v>
      </c>
      <c r="D40" s="165">
        <v>46</v>
      </c>
      <c r="E40" s="165">
        <v>76</v>
      </c>
      <c r="F40" s="165">
        <v>13</v>
      </c>
      <c r="G40" s="165">
        <v>366</v>
      </c>
      <c r="H40" s="165">
        <v>19</v>
      </c>
      <c r="I40" s="165">
        <v>21.5</v>
      </c>
      <c r="J40" s="165">
        <v>55</v>
      </c>
      <c r="K40" s="165">
        <v>0.8</v>
      </c>
      <c r="L40" s="165">
        <v>0</v>
      </c>
      <c r="M40" s="165">
        <v>96</v>
      </c>
      <c r="N40" s="166">
        <v>11</v>
      </c>
      <c r="O40" s="166">
        <v>80</v>
      </c>
      <c r="P40" s="166">
        <v>57</v>
      </c>
      <c r="Q40" s="166" t="s">
        <v>220</v>
      </c>
      <c r="R40" s="166" t="s">
        <v>220</v>
      </c>
      <c r="S40" s="166">
        <v>147</v>
      </c>
    </row>
    <row r="41" spans="1:19">
      <c r="A41" s="7">
        <v>43229</v>
      </c>
      <c r="B41" s="165">
        <v>169</v>
      </c>
      <c r="C41" s="165">
        <v>53</v>
      </c>
      <c r="D41" s="165">
        <v>49</v>
      </c>
      <c r="E41" s="165">
        <v>68</v>
      </c>
      <c r="F41" s="165">
        <v>14</v>
      </c>
      <c r="G41" s="165">
        <v>354</v>
      </c>
      <c r="H41" s="165">
        <v>15.9</v>
      </c>
      <c r="I41" s="165">
        <v>21.2</v>
      </c>
      <c r="J41" s="165">
        <v>53.7</v>
      </c>
      <c r="K41" s="165">
        <v>0.8</v>
      </c>
      <c r="L41" s="165">
        <v>0</v>
      </c>
      <c r="M41" s="165">
        <v>92</v>
      </c>
      <c r="N41" s="166">
        <v>6</v>
      </c>
      <c r="O41" s="166">
        <v>56</v>
      </c>
      <c r="P41" s="166">
        <v>44</v>
      </c>
      <c r="Q41" s="166" t="s">
        <v>220</v>
      </c>
      <c r="R41" s="166" t="s">
        <v>220</v>
      </c>
      <c r="S41" s="166">
        <v>106</v>
      </c>
    </row>
    <row r="42" spans="1:19">
      <c r="A42" s="7">
        <v>43230</v>
      </c>
      <c r="B42" s="165">
        <v>161</v>
      </c>
      <c r="C42" s="165">
        <v>60</v>
      </c>
      <c r="D42" s="165">
        <v>52</v>
      </c>
      <c r="E42" s="165">
        <v>71</v>
      </c>
      <c r="F42" s="165">
        <v>15</v>
      </c>
      <c r="G42" s="165">
        <v>359</v>
      </c>
      <c r="H42" s="165">
        <v>16.3</v>
      </c>
      <c r="I42" s="165">
        <v>20.8</v>
      </c>
      <c r="J42" s="165">
        <v>51.1</v>
      </c>
      <c r="K42" s="165">
        <v>0.7</v>
      </c>
      <c r="L42" s="165">
        <v>0</v>
      </c>
      <c r="M42" s="165">
        <v>89</v>
      </c>
      <c r="N42" s="166">
        <v>8</v>
      </c>
      <c r="O42" s="166">
        <v>48</v>
      </c>
      <c r="P42" s="166">
        <v>30</v>
      </c>
      <c r="Q42" s="166" t="s">
        <v>220</v>
      </c>
      <c r="R42" s="166" t="s">
        <v>220</v>
      </c>
      <c r="S42" s="166">
        <v>87</v>
      </c>
    </row>
    <row r="43" spans="1:19">
      <c r="A43" s="7">
        <v>43231</v>
      </c>
      <c r="B43" s="165">
        <v>160</v>
      </c>
      <c r="C43" s="165">
        <v>24</v>
      </c>
      <c r="D43" s="165">
        <v>48</v>
      </c>
      <c r="E43" s="165">
        <v>56</v>
      </c>
      <c r="F43" s="165">
        <v>16</v>
      </c>
      <c r="G43" s="165">
        <v>303</v>
      </c>
      <c r="H43" s="165">
        <v>19.600000000000001</v>
      </c>
      <c r="I43" s="165">
        <v>21.3</v>
      </c>
      <c r="J43" s="165">
        <v>57.8</v>
      </c>
      <c r="K43" s="165">
        <v>0.7</v>
      </c>
      <c r="L43" s="165">
        <v>0</v>
      </c>
      <c r="M43" s="165">
        <v>99</v>
      </c>
      <c r="N43" s="166">
        <v>22</v>
      </c>
      <c r="O43" s="166">
        <v>71</v>
      </c>
      <c r="P43" s="166">
        <v>41</v>
      </c>
      <c r="Q43" s="166" t="s">
        <v>220</v>
      </c>
      <c r="R43" s="166" t="s">
        <v>220</v>
      </c>
      <c r="S43" s="166">
        <v>135</v>
      </c>
    </row>
    <row r="44" spans="1:19">
      <c r="A44" s="7">
        <v>43232</v>
      </c>
      <c r="B44" s="165">
        <v>180</v>
      </c>
      <c r="C44" s="165">
        <v>29</v>
      </c>
      <c r="D44" s="165">
        <v>33</v>
      </c>
      <c r="E44" s="165">
        <v>50</v>
      </c>
      <c r="F44" s="165">
        <v>16</v>
      </c>
      <c r="G44" s="165">
        <v>308</v>
      </c>
      <c r="H44" s="165">
        <v>15.8</v>
      </c>
      <c r="I44" s="165">
        <v>21.4</v>
      </c>
      <c r="J44" s="165">
        <v>55</v>
      </c>
      <c r="K44" s="165">
        <v>0.7</v>
      </c>
      <c r="L44" s="165">
        <v>0</v>
      </c>
      <c r="M44" s="165">
        <v>93</v>
      </c>
      <c r="N44" s="166">
        <v>37</v>
      </c>
      <c r="O44" s="166">
        <v>94</v>
      </c>
      <c r="P44" s="166">
        <v>53</v>
      </c>
      <c r="Q44" s="166" t="s">
        <v>220</v>
      </c>
      <c r="R44" s="166" t="s">
        <v>220</v>
      </c>
      <c r="S44" s="166">
        <v>184</v>
      </c>
    </row>
    <row r="45" spans="1:19">
      <c r="A45" s="7">
        <v>43233</v>
      </c>
      <c r="B45" s="165">
        <v>179</v>
      </c>
      <c r="C45" s="165">
        <v>31</v>
      </c>
      <c r="D45" s="165">
        <v>28</v>
      </c>
      <c r="E45" s="165">
        <v>43</v>
      </c>
      <c r="F45" s="165">
        <v>15</v>
      </c>
      <c r="G45" s="165">
        <v>296</v>
      </c>
      <c r="H45" s="165">
        <v>14.9</v>
      </c>
      <c r="I45" s="165">
        <v>20.5</v>
      </c>
      <c r="J45" s="165">
        <v>56.7</v>
      </c>
      <c r="K45" s="165">
        <v>0.8</v>
      </c>
      <c r="L45" s="165">
        <v>0</v>
      </c>
      <c r="M45" s="165">
        <v>93</v>
      </c>
      <c r="N45" s="166">
        <v>12</v>
      </c>
      <c r="O45" s="166">
        <v>72</v>
      </c>
      <c r="P45" s="166">
        <v>34</v>
      </c>
      <c r="Q45" s="166" t="s">
        <v>220</v>
      </c>
      <c r="R45" s="166" t="s">
        <v>220</v>
      </c>
      <c r="S45" s="166">
        <v>119</v>
      </c>
    </row>
    <row r="46" spans="1:19">
      <c r="A46" s="7">
        <v>43234</v>
      </c>
      <c r="B46" s="165">
        <v>193</v>
      </c>
      <c r="C46" s="165">
        <v>36</v>
      </c>
      <c r="D46" s="165">
        <v>44</v>
      </c>
      <c r="E46" s="165">
        <v>46</v>
      </c>
      <c r="F46" s="165">
        <v>15</v>
      </c>
      <c r="G46" s="165">
        <v>334</v>
      </c>
      <c r="H46" s="165">
        <v>14.3</v>
      </c>
      <c r="I46" s="165">
        <v>20.3</v>
      </c>
      <c r="J46" s="165">
        <v>53.3</v>
      </c>
      <c r="K46" s="165">
        <v>0.7</v>
      </c>
      <c r="L46" s="165">
        <v>0</v>
      </c>
      <c r="M46" s="165">
        <v>89</v>
      </c>
      <c r="N46" s="166">
        <v>10</v>
      </c>
      <c r="O46" s="166">
        <v>79</v>
      </c>
      <c r="P46" s="166">
        <v>41</v>
      </c>
      <c r="Q46" s="166" t="s">
        <v>220</v>
      </c>
      <c r="R46" s="166" t="s">
        <v>220</v>
      </c>
      <c r="S46" s="166">
        <v>129</v>
      </c>
    </row>
    <row r="47" spans="1:19">
      <c r="A47" s="7">
        <v>43235</v>
      </c>
      <c r="B47" s="165">
        <v>186</v>
      </c>
      <c r="C47" s="165">
        <v>42</v>
      </c>
      <c r="D47" s="165">
        <v>53</v>
      </c>
      <c r="E47" s="165">
        <v>57</v>
      </c>
      <c r="F47" s="165">
        <v>14</v>
      </c>
      <c r="G47" s="165">
        <v>351</v>
      </c>
      <c r="H47" s="165">
        <v>17.899999999999999</v>
      </c>
      <c r="I47" s="165">
        <v>19.600000000000001</v>
      </c>
      <c r="J47" s="165">
        <v>48.6</v>
      </c>
      <c r="K47" s="165">
        <v>0.9</v>
      </c>
      <c r="L47" s="165">
        <v>0</v>
      </c>
      <c r="M47" s="165">
        <v>87</v>
      </c>
      <c r="N47" s="166">
        <v>18</v>
      </c>
      <c r="O47" s="166">
        <v>63</v>
      </c>
      <c r="P47" s="166">
        <v>17</v>
      </c>
      <c r="Q47" s="166" t="s">
        <v>220</v>
      </c>
      <c r="R47" s="166" t="s">
        <v>220</v>
      </c>
      <c r="S47" s="166">
        <v>98</v>
      </c>
    </row>
    <row r="48" spans="1:19">
      <c r="A48" s="7">
        <v>43236</v>
      </c>
      <c r="B48" s="165">
        <v>182</v>
      </c>
      <c r="C48" s="165">
        <v>36</v>
      </c>
      <c r="D48" s="165">
        <v>54</v>
      </c>
      <c r="E48" s="165">
        <v>52</v>
      </c>
      <c r="F48" s="165">
        <v>14</v>
      </c>
      <c r="G48" s="165">
        <v>338</v>
      </c>
      <c r="H48" s="165">
        <v>13.1</v>
      </c>
      <c r="I48" s="165">
        <v>19.100000000000001</v>
      </c>
      <c r="J48" s="165">
        <v>57</v>
      </c>
      <c r="K48" s="165">
        <v>1.1000000000000001</v>
      </c>
      <c r="L48" s="165">
        <v>0</v>
      </c>
      <c r="M48" s="165">
        <v>90</v>
      </c>
      <c r="N48" s="166">
        <v>7</v>
      </c>
      <c r="O48" s="166">
        <v>72</v>
      </c>
      <c r="P48" s="166">
        <v>18</v>
      </c>
      <c r="Q48" s="166" t="s">
        <v>220</v>
      </c>
      <c r="R48" s="166" t="s">
        <v>220</v>
      </c>
      <c r="S48" s="166">
        <v>97</v>
      </c>
    </row>
    <row r="49" spans="1:19">
      <c r="A49" s="7">
        <v>43237</v>
      </c>
      <c r="B49" s="165">
        <v>191</v>
      </c>
      <c r="C49" s="165">
        <v>36</v>
      </c>
      <c r="D49" s="165">
        <v>47</v>
      </c>
      <c r="E49" s="165">
        <v>56</v>
      </c>
      <c r="F49" s="165">
        <v>15</v>
      </c>
      <c r="G49" s="165">
        <v>345</v>
      </c>
      <c r="H49" s="165">
        <v>14.6</v>
      </c>
      <c r="I49" s="165">
        <v>19.600000000000001</v>
      </c>
      <c r="J49" s="165">
        <v>54.9</v>
      </c>
      <c r="K49" s="165">
        <v>0.9</v>
      </c>
      <c r="L49" s="165">
        <v>0</v>
      </c>
      <c r="M49" s="165">
        <v>90</v>
      </c>
      <c r="N49" s="166">
        <v>15</v>
      </c>
      <c r="O49" s="166">
        <v>70</v>
      </c>
      <c r="P49" s="166">
        <v>29</v>
      </c>
      <c r="Q49" s="166" t="s">
        <v>220</v>
      </c>
      <c r="R49" s="166" t="s">
        <v>220</v>
      </c>
      <c r="S49" s="166">
        <v>114</v>
      </c>
    </row>
    <row r="50" spans="1:19">
      <c r="A50" s="7">
        <v>43238</v>
      </c>
      <c r="B50" s="165">
        <v>199</v>
      </c>
      <c r="C50" s="165">
        <v>28</v>
      </c>
      <c r="D50" s="165">
        <v>56</v>
      </c>
      <c r="E50" s="165">
        <v>63</v>
      </c>
      <c r="F50" s="165">
        <v>16</v>
      </c>
      <c r="G50" s="165">
        <v>362</v>
      </c>
      <c r="H50" s="165">
        <v>14.5</v>
      </c>
      <c r="I50" s="165">
        <v>20.100000000000001</v>
      </c>
      <c r="J50" s="165">
        <v>53.9</v>
      </c>
      <c r="K50" s="165">
        <v>0.7</v>
      </c>
      <c r="L50" s="165">
        <v>0</v>
      </c>
      <c r="M50" s="165">
        <v>89</v>
      </c>
      <c r="N50" s="166">
        <v>8</v>
      </c>
      <c r="O50" s="166">
        <v>103</v>
      </c>
      <c r="P50" s="166">
        <v>41</v>
      </c>
      <c r="Q50" s="166" t="s">
        <v>220</v>
      </c>
      <c r="R50" s="166" t="s">
        <v>220</v>
      </c>
      <c r="S50" s="166">
        <v>153</v>
      </c>
    </row>
    <row r="51" spans="1:19">
      <c r="A51" s="7">
        <v>43239</v>
      </c>
      <c r="B51" s="165">
        <v>174</v>
      </c>
      <c r="C51" s="165">
        <v>48</v>
      </c>
      <c r="D51" s="165">
        <v>56</v>
      </c>
      <c r="E51" s="165">
        <v>62</v>
      </c>
      <c r="F51" s="165">
        <v>16</v>
      </c>
      <c r="G51" s="165">
        <v>357</v>
      </c>
      <c r="H51" s="165">
        <v>15</v>
      </c>
      <c r="I51" s="165">
        <v>20.399999999999999</v>
      </c>
      <c r="J51" s="165">
        <v>55.5</v>
      </c>
      <c r="K51" s="165">
        <v>0.8</v>
      </c>
      <c r="L51" s="165">
        <v>0</v>
      </c>
      <c r="M51" s="165">
        <v>92</v>
      </c>
      <c r="N51" s="166">
        <v>11</v>
      </c>
      <c r="O51" s="166">
        <v>79</v>
      </c>
      <c r="P51" s="166">
        <v>61</v>
      </c>
      <c r="Q51" s="166" t="s">
        <v>220</v>
      </c>
      <c r="R51" s="166" t="s">
        <v>220</v>
      </c>
      <c r="S51" s="166">
        <v>151</v>
      </c>
    </row>
    <row r="52" spans="1:19">
      <c r="A52" s="7">
        <v>43240</v>
      </c>
      <c r="B52" s="165">
        <v>178</v>
      </c>
      <c r="C52" s="165">
        <v>40</v>
      </c>
      <c r="D52" s="165">
        <v>34</v>
      </c>
      <c r="E52" s="165">
        <v>60</v>
      </c>
      <c r="F52" s="165">
        <v>15</v>
      </c>
      <c r="G52" s="165">
        <v>327</v>
      </c>
      <c r="H52" s="165">
        <v>19.5</v>
      </c>
      <c r="I52" s="165">
        <v>19.600000000000001</v>
      </c>
      <c r="J52" s="165">
        <v>54.1</v>
      </c>
      <c r="K52" s="165">
        <v>0.7</v>
      </c>
      <c r="L52" s="165">
        <v>0</v>
      </c>
      <c r="M52" s="165">
        <v>94</v>
      </c>
      <c r="N52" s="166">
        <v>13</v>
      </c>
      <c r="O52" s="166">
        <v>68</v>
      </c>
      <c r="P52" s="166">
        <v>99</v>
      </c>
      <c r="Q52" s="166" t="s">
        <v>220</v>
      </c>
      <c r="R52" s="166" t="s">
        <v>220</v>
      </c>
      <c r="S52" s="166">
        <v>180</v>
      </c>
    </row>
    <row r="53" spans="1:19">
      <c r="A53" s="7">
        <v>43241</v>
      </c>
      <c r="B53" s="165">
        <v>190</v>
      </c>
      <c r="C53" s="165">
        <v>31</v>
      </c>
      <c r="D53" s="165">
        <v>49</v>
      </c>
      <c r="E53" s="165">
        <v>64</v>
      </c>
      <c r="F53" s="165">
        <v>15</v>
      </c>
      <c r="G53" s="165">
        <v>349</v>
      </c>
      <c r="H53" s="165">
        <v>15.1</v>
      </c>
      <c r="I53" s="165">
        <v>19.2</v>
      </c>
      <c r="J53" s="165">
        <v>53.5</v>
      </c>
      <c r="K53" s="165">
        <v>0.8</v>
      </c>
      <c r="L53" s="165">
        <v>0</v>
      </c>
      <c r="M53" s="165">
        <v>89</v>
      </c>
      <c r="N53" s="166">
        <v>18</v>
      </c>
      <c r="O53" s="166">
        <v>68</v>
      </c>
      <c r="P53" s="166">
        <v>83</v>
      </c>
      <c r="Q53" s="166" t="s">
        <v>220</v>
      </c>
      <c r="R53" s="166" t="s">
        <v>220</v>
      </c>
      <c r="S53" s="166">
        <v>169</v>
      </c>
    </row>
    <row r="54" spans="1:19">
      <c r="A54" s="7">
        <v>43242</v>
      </c>
      <c r="B54" s="165">
        <v>206</v>
      </c>
      <c r="C54" s="165">
        <v>27</v>
      </c>
      <c r="D54" s="165">
        <v>50</v>
      </c>
      <c r="E54" s="165">
        <v>66</v>
      </c>
      <c r="F54" s="165">
        <v>16</v>
      </c>
      <c r="G54" s="165">
        <v>363</v>
      </c>
      <c r="H54" s="165">
        <v>20.100000000000001</v>
      </c>
      <c r="I54" s="165">
        <v>19.3</v>
      </c>
      <c r="J54" s="165">
        <v>53.2</v>
      </c>
      <c r="K54" s="165">
        <v>0.8</v>
      </c>
      <c r="L54" s="165">
        <v>0</v>
      </c>
      <c r="M54" s="165">
        <v>93</v>
      </c>
      <c r="N54" s="166">
        <v>23</v>
      </c>
      <c r="O54" s="166">
        <v>52</v>
      </c>
      <c r="P54" s="166">
        <v>44</v>
      </c>
      <c r="Q54" s="166" t="s">
        <v>220</v>
      </c>
      <c r="R54" s="166" t="s">
        <v>220</v>
      </c>
      <c r="S54" s="166">
        <v>119</v>
      </c>
    </row>
    <row r="55" spans="1:19">
      <c r="A55" s="7">
        <v>43243</v>
      </c>
      <c r="B55" s="165">
        <v>220</v>
      </c>
      <c r="C55" s="165">
        <v>35</v>
      </c>
      <c r="D55" s="165">
        <v>43</v>
      </c>
      <c r="E55" s="165">
        <v>65</v>
      </c>
      <c r="F55" s="165">
        <v>16</v>
      </c>
      <c r="G55" s="165">
        <v>378</v>
      </c>
      <c r="H55" s="165">
        <v>15.9</v>
      </c>
      <c r="I55" s="165">
        <v>19.100000000000001</v>
      </c>
      <c r="J55" s="165">
        <v>48.2</v>
      </c>
      <c r="K55" s="165">
        <v>0.8</v>
      </c>
      <c r="L55" s="165">
        <v>0</v>
      </c>
      <c r="M55" s="165">
        <v>84</v>
      </c>
      <c r="N55" s="166">
        <v>7</v>
      </c>
      <c r="O55" s="166">
        <v>63</v>
      </c>
      <c r="P55" s="166">
        <v>47</v>
      </c>
      <c r="Q55" s="166" t="s">
        <v>220</v>
      </c>
      <c r="R55" s="166" t="s">
        <v>220</v>
      </c>
      <c r="S55" s="166">
        <v>117</v>
      </c>
    </row>
    <row r="56" spans="1:19">
      <c r="A56" s="7">
        <v>43244</v>
      </c>
      <c r="B56" s="165">
        <v>220</v>
      </c>
      <c r="C56" s="165">
        <v>24</v>
      </c>
      <c r="D56" s="165">
        <v>39</v>
      </c>
      <c r="E56" s="165">
        <v>84</v>
      </c>
      <c r="F56" s="165">
        <v>16</v>
      </c>
      <c r="G56" s="165">
        <v>383</v>
      </c>
      <c r="H56" s="165">
        <v>16.600000000000001</v>
      </c>
      <c r="I56" s="165">
        <v>19.399999999999999</v>
      </c>
      <c r="J56" s="165">
        <v>50</v>
      </c>
      <c r="K56" s="165">
        <v>0.8</v>
      </c>
      <c r="L56" s="165">
        <v>0</v>
      </c>
      <c r="M56" s="165">
        <v>87</v>
      </c>
      <c r="N56" s="166">
        <v>8</v>
      </c>
      <c r="O56" s="166">
        <v>88</v>
      </c>
      <c r="P56" s="166">
        <v>49</v>
      </c>
      <c r="Q56" s="166" t="s">
        <v>220</v>
      </c>
      <c r="R56" s="166" t="s">
        <v>220</v>
      </c>
      <c r="S56" s="166">
        <v>146</v>
      </c>
    </row>
    <row r="57" spans="1:19">
      <c r="A57" s="7">
        <v>43245</v>
      </c>
      <c r="B57" s="165">
        <v>222</v>
      </c>
      <c r="C57" s="165">
        <v>21</v>
      </c>
      <c r="D57" s="165">
        <v>41</v>
      </c>
      <c r="E57" s="165">
        <v>92</v>
      </c>
      <c r="F57" s="165">
        <v>20</v>
      </c>
      <c r="G57" s="165">
        <v>396</v>
      </c>
      <c r="H57" s="165">
        <v>17.399999999999999</v>
      </c>
      <c r="I57" s="165">
        <v>20.9</v>
      </c>
      <c r="J57" s="165">
        <v>47.8</v>
      </c>
      <c r="K57" s="165">
        <v>0.7</v>
      </c>
      <c r="L57" s="165">
        <v>0</v>
      </c>
      <c r="M57" s="165">
        <v>87</v>
      </c>
      <c r="N57" s="166">
        <v>12</v>
      </c>
      <c r="O57" s="166">
        <v>95</v>
      </c>
      <c r="P57" s="166">
        <v>48</v>
      </c>
      <c r="Q57" s="166" t="s">
        <v>220</v>
      </c>
      <c r="R57" s="166" t="s">
        <v>220</v>
      </c>
      <c r="S57" s="166">
        <v>155</v>
      </c>
    </row>
    <row r="58" spans="1:19">
      <c r="A58" s="7">
        <v>43246</v>
      </c>
      <c r="B58" s="165">
        <v>227</v>
      </c>
      <c r="C58" s="165">
        <v>34</v>
      </c>
      <c r="D58" s="165">
        <v>55</v>
      </c>
      <c r="E58" s="165">
        <v>87</v>
      </c>
      <c r="F58" s="165">
        <v>22</v>
      </c>
      <c r="G58" s="165">
        <v>426</v>
      </c>
      <c r="H58" s="165">
        <v>17.100000000000001</v>
      </c>
      <c r="I58" s="165">
        <v>20.2</v>
      </c>
      <c r="J58" s="165">
        <v>52.9</v>
      </c>
      <c r="K58" s="165">
        <v>0.9</v>
      </c>
      <c r="L58" s="165">
        <v>0</v>
      </c>
      <c r="M58" s="165">
        <v>91</v>
      </c>
      <c r="N58" s="166">
        <v>14</v>
      </c>
      <c r="O58" s="166">
        <v>90</v>
      </c>
      <c r="P58" s="166">
        <v>21</v>
      </c>
      <c r="Q58" s="166" t="s">
        <v>220</v>
      </c>
      <c r="R58" s="166" t="s">
        <v>220</v>
      </c>
      <c r="S58" s="166">
        <v>125</v>
      </c>
    </row>
    <row r="59" spans="1:19">
      <c r="A59" s="7">
        <v>43247</v>
      </c>
      <c r="B59" s="165">
        <v>230</v>
      </c>
      <c r="C59" s="165">
        <v>29</v>
      </c>
      <c r="D59" s="165">
        <v>38</v>
      </c>
      <c r="E59" s="165">
        <v>88</v>
      </c>
      <c r="F59" s="165">
        <v>24</v>
      </c>
      <c r="G59" s="165">
        <v>409</v>
      </c>
      <c r="H59" s="165">
        <v>21.3</v>
      </c>
      <c r="I59" s="165">
        <v>20.7</v>
      </c>
      <c r="J59" s="165">
        <v>54.9</v>
      </c>
      <c r="K59" s="165">
        <v>0.7</v>
      </c>
      <c r="L59" s="165">
        <v>0</v>
      </c>
      <c r="M59" s="165">
        <v>98</v>
      </c>
      <c r="N59" s="166">
        <v>7</v>
      </c>
      <c r="O59" s="166">
        <v>84</v>
      </c>
      <c r="P59" s="166">
        <v>35</v>
      </c>
      <c r="Q59" s="166" t="s">
        <v>220</v>
      </c>
      <c r="R59" s="166" t="s">
        <v>220</v>
      </c>
      <c r="S59" s="166">
        <v>125</v>
      </c>
    </row>
    <row r="60" spans="1:19">
      <c r="A60" s="7">
        <v>43248</v>
      </c>
      <c r="B60" s="165">
        <v>211</v>
      </c>
      <c r="C60" s="165">
        <v>25</v>
      </c>
      <c r="D60" s="165">
        <v>46</v>
      </c>
      <c r="E60" s="165">
        <v>86</v>
      </c>
      <c r="F60" s="165">
        <v>24</v>
      </c>
      <c r="G60" s="165">
        <v>392</v>
      </c>
      <c r="H60" s="165">
        <v>17.3</v>
      </c>
      <c r="I60" s="165">
        <v>20.8</v>
      </c>
      <c r="J60" s="165">
        <v>56.6</v>
      </c>
      <c r="K60" s="165">
        <v>0.8</v>
      </c>
      <c r="L60" s="165">
        <v>0</v>
      </c>
      <c r="M60" s="165">
        <v>95</v>
      </c>
      <c r="N60" s="166">
        <v>6</v>
      </c>
      <c r="O60" s="166">
        <v>105</v>
      </c>
      <c r="P60" s="166">
        <v>60</v>
      </c>
      <c r="Q60" s="166" t="s">
        <v>220</v>
      </c>
      <c r="R60" s="166" t="s">
        <v>220</v>
      </c>
      <c r="S60" s="166">
        <v>171</v>
      </c>
    </row>
    <row r="61" spans="1:19">
      <c r="A61" s="7">
        <v>43249</v>
      </c>
      <c r="B61" s="165">
        <v>197</v>
      </c>
      <c r="C61" s="165">
        <v>18</v>
      </c>
      <c r="D61" s="165">
        <v>40</v>
      </c>
      <c r="E61" s="165">
        <v>76</v>
      </c>
      <c r="F61" s="165">
        <v>23</v>
      </c>
      <c r="G61" s="165">
        <v>354</v>
      </c>
      <c r="H61" s="165">
        <v>20</v>
      </c>
      <c r="I61" s="165">
        <v>19.7</v>
      </c>
      <c r="J61" s="165">
        <v>58.4</v>
      </c>
      <c r="K61" s="165">
        <v>0.7</v>
      </c>
      <c r="L61" s="165">
        <v>0</v>
      </c>
      <c r="M61" s="165">
        <v>99</v>
      </c>
      <c r="N61" s="166">
        <v>27</v>
      </c>
      <c r="O61" s="166">
        <v>130</v>
      </c>
      <c r="P61" s="166">
        <v>131</v>
      </c>
      <c r="Q61" s="166" t="s">
        <v>220</v>
      </c>
      <c r="R61" s="166" t="s">
        <v>220</v>
      </c>
      <c r="S61" s="166">
        <v>288</v>
      </c>
    </row>
    <row r="62" spans="1:19">
      <c r="A62" s="7">
        <v>43250</v>
      </c>
      <c r="B62" s="165">
        <v>215</v>
      </c>
      <c r="C62" s="165">
        <v>18</v>
      </c>
      <c r="D62" s="165">
        <v>45</v>
      </c>
      <c r="E62" s="165">
        <v>80</v>
      </c>
      <c r="F62" s="165">
        <v>21</v>
      </c>
      <c r="G62" s="165">
        <v>379</v>
      </c>
      <c r="H62" s="165">
        <v>16.3</v>
      </c>
      <c r="I62" s="165">
        <v>20</v>
      </c>
      <c r="J62" s="165">
        <v>54.5</v>
      </c>
      <c r="K62" s="165">
        <v>0.8</v>
      </c>
      <c r="L62" s="165">
        <v>0</v>
      </c>
      <c r="M62" s="165">
        <v>92</v>
      </c>
      <c r="N62" s="166">
        <v>21</v>
      </c>
      <c r="O62" s="166">
        <v>100</v>
      </c>
      <c r="P62" s="166">
        <v>135</v>
      </c>
      <c r="Q62" s="166" t="s">
        <v>220</v>
      </c>
      <c r="R62" s="166" t="s">
        <v>220</v>
      </c>
      <c r="S62" s="166">
        <v>255</v>
      </c>
    </row>
    <row r="63" spans="1:19">
      <c r="A63" s="7">
        <v>43251</v>
      </c>
      <c r="B63" s="165">
        <v>235</v>
      </c>
      <c r="C63" s="165">
        <v>29</v>
      </c>
      <c r="D63" s="165">
        <v>54</v>
      </c>
      <c r="E63" s="165">
        <v>67</v>
      </c>
      <c r="F63" s="165">
        <v>18</v>
      </c>
      <c r="G63" s="165">
        <v>404</v>
      </c>
      <c r="H63" s="165">
        <v>17</v>
      </c>
      <c r="I63" s="165">
        <v>18.600000000000001</v>
      </c>
      <c r="J63" s="165">
        <v>56.8</v>
      </c>
      <c r="K63" s="165">
        <v>0.7</v>
      </c>
      <c r="L63" s="165">
        <v>0</v>
      </c>
      <c r="M63" s="165">
        <v>93</v>
      </c>
      <c r="N63" s="166">
        <v>19</v>
      </c>
      <c r="O63" s="166">
        <v>58</v>
      </c>
      <c r="P63" s="166">
        <v>119</v>
      </c>
      <c r="Q63" s="166" t="s">
        <v>220</v>
      </c>
      <c r="R63" s="166" t="s">
        <v>220</v>
      </c>
      <c r="S63" s="166">
        <v>196</v>
      </c>
    </row>
    <row r="64" spans="1:19">
      <c r="A64" s="7">
        <v>43252</v>
      </c>
      <c r="B64" s="165">
        <v>256</v>
      </c>
      <c r="C64" s="165">
        <v>26</v>
      </c>
      <c r="D64" s="165">
        <v>55</v>
      </c>
      <c r="E64" s="165">
        <v>66</v>
      </c>
      <c r="F64" s="165">
        <v>18</v>
      </c>
      <c r="G64" s="165">
        <v>421</v>
      </c>
      <c r="H64" s="165">
        <v>18.600000000000001</v>
      </c>
      <c r="I64" s="165">
        <v>18.8</v>
      </c>
      <c r="J64" s="165">
        <v>51.5</v>
      </c>
      <c r="K64" s="165">
        <v>0.8</v>
      </c>
      <c r="L64" s="165">
        <v>0</v>
      </c>
      <c r="M64" s="165">
        <v>90</v>
      </c>
      <c r="N64" s="166">
        <v>46</v>
      </c>
      <c r="O64" s="166">
        <v>53</v>
      </c>
      <c r="P64" s="166">
        <v>67</v>
      </c>
      <c r="Q64" s="166" t="s">
        <v>220</v>
      </c>
      <c r="R64" s="166" t="s">
        <v>220</v>
      </c>
      <c r="S64" s="166">
        <v>166</v>
      </c>
    </row>
    <row r="65" spans="1:19">
      <c r="A65" s="7">
        <v>43253</v>
      </c>
      <c r="B65" s="165">
        <v>277</v>
      </c>
      <c r="C65" s="165">
        <v>16</v>
      </c>
      <c r="D65" s="165">
        <v>41</v>
      </c>
      <c r="E65" s="165">
        <v>72</v>
      </c>
      <c r="F65" s="165">
        <v>18</v>
      </c>
      <c r="G65" s="165">
        <v>424</v>
      </c>
      <c r="H65" s="165">
        <v>16.100000000000001</v>
      </c>
      <c r="I65" s="165">
        <v>17.899999999999999</v>
      </c>
      <c r="J65" s="165">
        <v>39.6</v>
      </c>
      <c r="K65" s="165">
        <v>0.9</v>
      </c>
      <c r="L65" s="165">
        <v>0</v>
      </c>
      <c r="M65" s="165">
        <v>75</v>
      </c>
      <c r="N65" s="166">
        <v>46</v>
      </c>
      <c r="O65" s="166">
        <v>68</v>
      </c>
      <c r="P65" s="166">
        <v>85</v>
      </c>
      <c r="Q65" s="166" t="s">
        <v>220</v>
      </c>
      <c r="R65" s="166" t="s">
        <v>220</v>
      </c>
      <c r="S65" s="166">
        <v>199</v>
      </c>
    </row>
    <row r="66" spans="1:19">
      <c r="A66" s="7">
        <v>43254</v>
      </c>
      <c r="B66" s="165">
        <v>291</v>
      </c>
      <c r="C66" s="165">
        <v>7</v>
      </c>
      <c r="D66" s="165">
        <v>28</v>
      </c>
      <c r="E66" s="165">
        <v>76</v>
      </c>
      <c r="F66" s="165">
        <v>18</v>
      </c>
      <c r="G66" s="165">
        <v>421</v>
      </c>
      <c r="H66" s="165">
        <v>19.399999999999999</v>
      </c>
      <c r="I66" s="165">
        <v>18</v>
      </c>
      <c r="J66" s="165">
        <v>53.1</v>
      </c>
      <c r="K66" s="165">
        <v>0.8</v>
      </c>
      <c r="L66" s="165">
        <v>0</v>
      </c>
      <c r="M66" s="165">
        <v>91</v>
      </c>
      <c r="N66" s="166">
        <v>53</v>
      </c>
      <c r="O66" s="166">
        <v>92</v>
      </c>
      <c r="P66" s="166">
        <v>109</v>
      </c>
      <c r="Q66" s="166" t="s">
        <v>220</v>
      </c>
      <c r="R66" s="166" t="s">
        <v>220</v>
      </c>
      <c r="S66" s="166">
        <v>253</v>
      </c>
    </row>
    <row r="67" spans="1:19">
      <c r="A67" s="7">
        <v>43255</v>
      </c>
      <c r="B67" s="165">
        <v>302</v>
      </c>
      <c r="C67" s="165">
        <v>16</v>
      </c>
      <c r="D67" s="165">
        <v>43</v>
      </c>
      <c r="E67" s="165">
        <v>73</v>
      </c>
      <c r="F67" s="165">
        <v>17</v>
      </c>
      <c r="G67" s="165">
        <v>452</v>
      </c>
      <c r="H67" s="165">
        <v>16.2</v>
      </c>
      <c r="I67" s="165">
        <v>12.2</v>
      </c>
      <c r="J67" s="165">
        <v>54.6</v>
      </c>
      <c r="K67" s="165">
        <v>0.8</v>
      </c>
      <c r="L67" s="165">
        <v>0</v>
      </c>
      <c r="M67" s="165">
        <v>84</v>
      </c>
      <c r="N67" s="166">
        <v>47</v>
      </c>
      <c r="O67" s="166">
        <v>72</v>
      </c>
      <c r="P67" s="166">
        <v>100</v>
      </c>
      <c r="Q67" s="166" t="s">
        <v>220</v>
      </c>
      <c r="R67" s="166" t="s">
        <v>220</v>
      </c>
      <c r="S67" s="166">
        <v>219</v>
      </c>
    </row>
    <row r="68" spans="1:19">
      <c r="A68" s="7">
        <v>43256</v>
      </c>
      <c r="B68" s="165">
        <v>312</v>
      </c>
      <c r="C68" s="165">
        <v>14</v>
      </c>
      <c r="D68" s="165">
        <v>47</v>
      </c>
      <c r="E68" s="165">
        <v>83</v>
      </c>
      <c r="F68" s="165">
        <v>16</v>
      </c>
      <c r="G68" s="165">
        <v>472</v>
      </c>
      <c r="H68" s="165">
        <v>16.3</v>
      </c>
      <c r="I68" s="165">
        <v>19.399999999999999</v>
      </c>
      <c r="J68" s="165">
        <v>54.3</v>
      </c>
      <c r="K68" s="165">
        <v>0.8</v>
      </c>
      <c r="L68" s="165">
        <v>0</v>
      </c>
      <c r="M68" s="165">
        <v>91</v>
      </c>
      <c r="N68" s="166">
        <v>41</v>
      </c>
      <c r="O68" s="166">
        <v>83</v>
      </c>
      <c r="P68" s="166">
        <v>99</v>
      </c>
      <c r="Q68" s="166" t="s">
        <v>220</v>
      </c>
      <c r="R68" s="166" t="s">
        <v>220</v>
      </c>
      <c r="S68" s="166">
        <v>223</v>
      </c>
    </row>
    <row r="69" spans="1:19">
      <c r="A69" s="7">
        <v>43257</v>
      </c>
      <c r="B69" s="165">
        <v>317</v>
      </c>
      <c r="C69" s="165">
        <v>20</v>
      </c>
      <c r="D69" s="165">
        <v>38</v>
      </c>
      <c r="E69" s="165">
        <v>83</v>
      </c>
      <c r="F69" s="165">
        <v>17</v>
      </c>
      <c r="G69" s="165">
        <v>474</v>
      </c>
      <c r="H69" s="165">
        <v>15.8</v>
      </c>
      <c r="I69" s="165">
        <v>18.8</v>
      </c>
      <c r="J69" s="165">
        <v>52.8</v>
      </c>
      <c r="K69" s="165">
        <v>0.9</v>
      </c>
      <c r="L69" s="165">
        <v>0</v>
      </c>
      <c r="M69" s="165">
        <v>88</v>
      </c>
      <c r="N69" s="166">
        <v>25</v>
      </c>
      <c r="O69" s="166">
        <v>86</v>
      </c>
      <c r="P69" s="166">
        <v>136</v>
      </c>
      <c r="Q69" s="166" t="s">
        <v>220</v>
      </c>
      <c r="R69" s="166" t="s">
        <v>220</v>
      </c>
      <c r="S69" s="166">
        <v>246</v>
      </c>
    </row>
    <row r="70" spans="1:19">
      <c r="A70" s="7">
        <v>43258</v>
      </c>
      <c r="B70" s="165">
        <v>316</v>
      </c>
      <c r="C70" s="165">
        <v>10</v>
      </c>
      <c r="D70" s="165">
        <v>33</v>
      </c>
      <c r="E70" s="165">
        <v>88</v>
      </c>
      <c r="F70" s="165">
        <v>18</v>
      </c>
      <c r="G70" s="165">
        <v>464</v>
      </c>
      <c r="H70" s="165">
        <v>19.5</v>
      </c>
      <c r="I70" s="165">
        <v>17.100000000000001</v>
      </c>
      <c r="J70" s="165">
        <v>45.8</v>
      </c>
      <c r="K70" s="165">
        <v>0.5</v>
      </c>
      <c r="L70" s="165">
        <v>0</v>
      </c>
      <c r="M70" s="165">
        <v>83</v>
      </c>
      <c r="N70" s="166">
        <v>33</v>
      </c>
      <c r="O70" s="166">
        <v>128</v>
      </c>
      <c r="P70" s="166">
        <v>149</v>
      </c>
      <c r="Q70" s="166" t="s">
        <v>220</v>
      </c>
      <c r="R70" s="166" t="s">
        <v>220</v>
      </c>
      <c r="S70" s="166">
        <v>310</v>
      </c>
    </row>
    <row r="71" spans="1:19">
      <c r="A71" s="7">
        <v>43259</v>
      </c>
      <c r="B71" s="165">
        <v>314</v>
      </c>
      <c r="C71" s="165">
        <v>10</v>
      </c>
      <c r="D71" s="165">
        <v>26</v>
      </c>
      <c r="E71" s="165">
        <v>76</v>
      </c>
      <c r="F71" s="165">
        <v>18</v>
      </c>
      <c r="G71" s="165">
        <v>444</v>
      </c>
      <c r="H71" s="165">
        <v>17.399999999999999</v>
      </c>
      <c r="I71" s="165">
        <v>17.100000000000001</v>
      </c>
      <c r="J71" s="165">
        <v>39.5</v>
      </c>
      <c r="K71" s="165">
        <v>0.6</v>
      </c>
      <c r="L71" s="165">
        <v>0</v>
      </c>
      <c r="M71" s="165">
        <v>75</v>
      </c>
      <c r="N71" s="166">
        <v>38</v>
      </c>
      <c r="O71" s="166">
        <v>128</v>
      </c>
      <c r="P71" s="166">
        <v>172</v>
      </c>
      <c r="Q71" s="166" t="s">
        <v>220</v>
      </c>
      <c r="R71" s="166" t="s">
        <v>220</v>
      </c>
      <c r="S71" s="166">
        <v>338</v>
      </c>
    </row>
    <row r="72" spans="1:19">
      <c r="A72" s="7">
        <v>43260</v>
      </c>
      <c r="B72" s="165">
        <v>312</v>
      </c>
      <c r="C72" s="165">
        <v>13</v>
      </c>
      <c r="D72" s="165">
        <v>34</v>
      </c>
      <c r="E72" s="165">
        <v>74</v>
      </c>
      <c r="F72" s="165">
        <v>18</v>
      </c>
      <c r="G72" s="165">
        <v>451</v>
      </c>
      <c r="H72" s="165">
        <v>15.4</v>
      </c>
      <c r="I72" s="165">
        <v>16</v>
      </c>
      <c r="J72" s="165">
        <v>37.4</v>
      </c>
      <c r="K72" s="165">
        <v>0.7</v>
      </c>
      <c r="L72" s="165">
        <v>0</v>
      </c>
      <c r="M72" s="165">
        <v>70</v>
      </c>
      <c r="N72" s="166">
        <v>38</v>
      </c>
      <c r="O72" s="166">
        <v>144</v>
      </c>
      <c r="P72" s="166">
        <v>189</v>
      </c>
      <c r="Q72" s="166" t="s">
        <v>220</v>
      </c>
      <c r="R72" s="166" t="s">
        <v>220</v>
      </c>
      <c r="S72" s="166">
        <v>372</v>
      </c>
    </row>
    <row r="73" spans="1:19">
      <c r="A73" s="7">
        <v>43261</v>
      </c>
      <c r="B73" s="165">
        <v>324</v>
      </c>
      <c r="C73" s="165">
        <v>9</v>
      </c>
      <c r="D73" s="165">
        <v>42</v>
      </c>
      <c r="E73" s="165">
        <v>75</v>
      </c>
      <c r="F73" s="165">
        <v>16</v>
      </c>
      <c r="G73" s="165">
        <v>466</v>
      </c>
      <c r="H73" s="165">
        <v>17.100000000000001</v>
      </c>
      <c r="I73" s="165">
        <v>17</v>
      </c>
      <c r="J73" s="165">
        <v>44.3</v>
      </c>
      <c r="K73" s="165">
        <v>0.8</v>
      </c>
      <c r="L73" s="165">
        <v>0</v>
      </c>
      <c r="M73" s="165">
        <v>79</v>
      </c>
      <c r="N73" s="166">
        <v>16</v>
      </c>
      <c r="O73" s="166">
        <v>141</v>
      </c>
      <c r="P73" s="166">
        <v>187</v>
      </c>
      <c r="Q73" s="166" t="s">
        <v>220</v>
      </c>
      <c r="R73" s="166" t="s">
        <v>220</v>
      </c>
      <c r="S73" s="166">
        <v>344</v>
      </c>
    </row>
    <row r="74" spans="1:19">
      <c r="A74" s="7">
        <v>43262</v>
      </c>
      <c r="B74" s="165">
        <v>321</v>
      </c>
      <c r="C74" s="165">
        <v>13</v>
      </c>
      <c r="D74" s="165">
        <v>55</v>
      </c>
      <c r="E74" s="165">
        <v>79</v>
      </c>
      <c r="F74" s="165">
        <v>17</v>
      </c>
      <c r="G74" s="165">
        <v>486</v>
      </c>
      <c r="H74" s="165">
        <v>19</v>
      </c>
      <c r="I74" s="165">
        <v>16.899999999999999</v>
      </c>
      <c r="J74" s="165">
        <v>40</v>
      </c>
      <c r="K74" s="165">
        <v>0.6</v>
      </c>
      <c r="L74" s="165">
        <v>0</v>
      </c>
      <c r="M74" s="165">
        <v>77</v>
      </c>
      <c r="N74" s="166">
        <v>38</v>
      </c>
      <c r="O74" s="166">
        <v>169</v>
      </c>
      <c r="P74" s="166">
        <v>215</v>
      </c>
      <c r="Q74" s="166" t="s">
        <v>220</v>
      </c>
      <c r="R74" s="166" t="s">
        <v>220</v>
      </c>
      <c r="S74" s="166">
        <v>422</v>
      </c>
    </row>
    <row r="75" spans="1:19">
      <c r="A75" s="7">
        <v>43263</v>
      </c>
      <c r="B75" s="165">
        <v>307</v>
      </c>
      <c r="C75" s="165">
        <v>14</v>
      </c>
      <c r="D75" s="165">
        <v>57</v>
      </c>
      <c r="E75" s="165">
        <v>76</v>
      </c>
      <c r="F75" s="165">
        <v>19</v>
      </c>
      <c r="G75" s="165">
        <v>473</v>
      </c>
      <c r="H75" s="165">
        <v>13.8</v>
      </c>
      <c r="I75" s="165">
        <v>19.2</v>
      </c>
      <c r="J75" s="165">
        <v>50</v>
      </c>
      <c r="K75" s="165">
        <v>0.6</v>
      </c>
      <c r="L75" s="165">
        <v>0</v>
      </c>
      <c r="M75" s="165">
        <v>84</v>
      </c>
      <c r="N75" s="166">
        <v>55</v>
      </c>
      <c r="O75" s="166">
        <v>191</v>
      </c>
      <c r="P75" s="166">
        <v>221</v>
      </c>
      <c r="Q75" s="166" t="s">
        <v>220</v>
      </c>
      <c r="R75" s="166" t="s">
        <v>220</v>
      </c>
      <c r="S75" s="166">
        <v>467</v>
      </c>
    </row>
    <row r="76" spans="1:19">
      <c r="A76" s="7">
        <v>43264</v>
      </c>
      <c r="B76" s="165">
        <v>298</v>
      </c>
      <c r="C76" s="165">
        <v>14</v>
      </c>
      <c r="D76" s="165">
        <v>59</v>
      </c>
      <c r="E76" s="165">
        <v>88</v>
      </c>
      <c r="F76" s="165">
        <v>26</v>
      </c>
      <c r="G76" s="165">
        <v>484</v>
      </c>
      <c r="H76" s="165">
        <v>14.2</v>
      </c>
      <c r="I76" s="165">
        <v>20.3</v>
      </c>
      <c r="J76" s="165">
        <v>53.3</v>
      </c>
      <c r="K76" s="165">
        <v>0.7</v>
      </c>
      <c r="L76" s="165">
        <v>0</v>
      </c>
      <c r="M76" s="165">
        <v>89</v>
      </c>
      <c r="N76" s="166">
        <v>57</v>
      </c>
      <c r="O76" s="166">
        <v>192</v>
      </c>
      <c r="P76" s="166">
        <v>216</v>
      </c>
      <c r="Q76" s="166" t="s">
        <v>220</v>
      </c>
      <c r="R76" s="166" t="s">
        <v>220</v>
      </c>
      <c r="S76" s="166">
        <v>465</v>
      </c>
    </row>
    <row r="77" spans="1:19">
      <c r="A77" s="7">
        <v>43265</v>
      </c>
      <c r="B77" s="165">
        <v>301</v>
      </c>
      <c r="C77" s="165">
        <v>22</v>
      </c>
      <c r="D77" s="165">
        <v>71</v>
      </c>
      <c r="E77" s="165">
        <v>86</v>
      </c>
      <c r="F77" s="165">
        <v>27</v>
      </c>
      <c r="G77" s="165">
        <v>507</v>
      </c>
      <c r="H77" s="165">
        <v>10.199999999999999</v>
      </c>
      <c r="I77" s="165">
        <v>19.7</v>
      </c>
      <c r="J77" s="165">
        <v>52.5</v>
      </c>
      <c r="K77" s="165">
        <v>0.8</v>
      </c>
      <c r="L77" s="165">
        <v>0</v>
      </c>
      <c r="M77" s="165">
        <v>83</v>
      </c>
      <c r="N77" s="166">
        <v>54</v>
      </c>
      <c r="O77" s="166">
        <v>177</v>
      </c>
      <c r="P77" s="166">
        <v>168</v>
      </c>
      <c r="Q77" s="166" t="s">
        <v>220</v>
      </c>
      <c r="R77" s="166" t="s">
        <v>220</v>
      </c>
      <c r="S77" s="166">
        <v>399</v>
      </c>
    </row>
    <row r="78" spans="1:19">
      <c r="A78" s="7">
        <v>43266</v>
      </c>
      <c r="B78" s="165">
        <v>308</v>
      </c>
      <c r="C78" s="165">
        <v>18</v>
      </c>
      <c r="D78" s="165">
        <v>61</v>
      </c>
      <c r="E78" s="165">
        <v>88</v>
      </c>
      <c r="F78" s="165">
        <v>28</v>
      </c>
      <c r="G78" s="165">
        <v>503</v>
      </c>
      <c r="H78" s="165">
        <v>11.7</v>
      </c>
      <c r="I78" s="165">
        <v>19.600000000000001</v>
      </c>
      <c r="J78" s="165">
        <v>58.4</v>
      </c>
      <c r="K78" s="165">
        <v>0.9</v>
      </c>
      <c r="L78" s="165">
        <v>0</v>
      </c>
      <c r="M78" s="165">
        <v>91</v>
      </c>
      <c r="N78" s="166">
        <v>53</v>
      </c>
      <c r="O78" s="166">
        <v>167</v>
      </c>
      <c r="P78" s="166">
        <v>156</v>
      </c>
      <c r="Q78" s="166" t="s">
        <v>220</v>
      </c>
      <c r="R78" s="166" t="s">
        <v>220</v>
      </c>
      <c r="S78" s="166">
        <v>376</v>
      </c>
    </row>
    <row r="79" spans="1:19">
      <c r="A79" s="7">
        <v>43267</v>
      </c>
      <c r="B79" s="165">
        <v>310</v>
      </c>
      <c r="C79" s="165">
        <v>10</v>
      </c>
      <c r="D79" s="165">
        <v>54</v>
      </c>
      <c r="E79" s="165">
        <v>92</v>
      </c>
      <c r="F79" s="165">
        <v>29</v>
      </c>
      <c r="G79" s="165">
        <v>495</v>
      </c>
      <c r="H79" s="165">
        <v>13</v>
      </c>
      <c r="I79" s="165">
        <v>18.7</v>
      </c>
      <c r="J79" s="165">
        <v>59.7</v>
      </c>
      <c r="K79" s="165">
        <v>0.8</v>
      </c>
      <c r="L79" s="165">
        <v>0</v>
      </c>
      <c r="M79" s="165">
        <v>92</v>
      </c>
      <c r="N79" s="166">
        <v>53</v>
      </c>
      <c r="O79" s="166">
        <v>155</v>
      </c>
      <c r="P79" s="166">
        <v>157</v>
      </c>
      <c r="Q79" s="166" t="s">
        <v>220</v>
      </c>
      <c r="R79" s="166" t="s">
        <v>220</v>
      </c>
      <c r="S79" s="166">
        <v>365</v>
      </c>
    </row>
    <row r="80" spans="1:19">
      <c r="A80" s="7">
        <v>43268</v>
      </c>
      <c r="B80" s="165">
        <v>295</v>
      </c>
      <c r="C80" s="165">
        <v>10</v>
      </c>
      <c r="D80" s="165">
        <v>48</v>
      </c>
      <c r="E80" s="165">
        <v>95</v>
      </c>
      <c r="F80" s="165">
        <v>28</v>
      </c>
      <c r="G80" s="165">
        <v>476</v>
      </c>
      <c r="H80" s="165">
        <v>12</v>
      </c>
      <c r="I80" s="165">
        <v>18.2</v>
      </c>
      <c r="J80" s="165">
        <v>56.8</v>
      </c>
      <c r="K80" s="165">
        <v>0.9</v>
      </c>
      <c r="L80" s="165">
        <v>0</v>
      </c>
      <c r="M80" s="165">
        <v>88</v>
      </c>
      <c r="N80" s="166">
        <v>48</v>
      </c>
      <c r="O80" s="166">
        <v>131</v>
      </c>
      <c r="P80" s="166">
        <v>177</v>
      </c>
      <c r="Q80" s="166" t="s">
        <v>220</v>
      </c>
      <c r="R80" s="166" t="s">
        <v>220</v>
      </c>
      <c r="S80" s="166">
        <v>357</v>
      </c>
    </row>
    <row r="81" spans="1:19">
      <c r="A81" s="7">
        <v>43269</v>
      </c>
      <c r="B81" s="165">
        <v>267</v>
      </c>
      <c r="C81" s="165">
        <v>14</v>
      </c>
      <c r="D81" s="165">
        <v>61</v>
      </c>
      <c r="E81" s="165">
        <v>95</v>
      </c>
      <c r="F81" s="165">
        <v>29</v>
      </c>
      <c r="G81" s="165">
        <v>465</v>
      </c>
      <c r="H81" s="165">
        <v>8.8000000000000007</v>
      </c>
      <c r="I81" s="165">
        <v>18</v>
      </c>
      <c r="J81" s="165">
        <v>55.1</v>
      </c>
      <c r="K81" s="165">
        <v>0.7</v>
      </c>
      <c r="L81" s="165">
        <v>0</v>
      </c>
      <c r="M81" s="165">
        <v>83</v>
      </c>
      <c r="N81" s="166">
        <v>24</v>
      </c>
      <c r="O81" s="166">
        <v>99</v>
      </c>
      <c r="P81" s="166">
        <v>181</v>
      </c>
      <c r="Q81" s="166" t="s">
        <v>220</v>
      </c>
      <c r="R81" s="166" t="s">
        <v>220</v>
      </c>
      <c r="S81" s="166">
        <v>303</v>
      </c>
    </row>
    <row r="82" spans="1:19">
      <c r="A82" s="7">
        <v>43270</v>
      </c>
      <c r="B82" s="165">
        <v>248</v>
      </c>
      <c r="C82" s="165">
        <v>35</v>
      </c>
      <c r="D82" s="165">
        <v>61</v>
      </c>
      <c r="E82" s="165">
        <v>95</v>
      </c>
      <c r="F82" s="165">
        <v>26</v>
      </c>
      <c r="G82" s="165">
        <v>464</v>
      </c>
      <c r="H82" s="165">
        <v>16.5</v>
      </c>
      <c r="I82" s="165">
        <v>18.100000000000001</v>
      </c>
      <c r="J82" s="165">
        <v>55.7</v>
      </c>
      <c r="K82" s="165">
        <v>0.8</v>
      </c>
      <c r="L82" s="165">
        <v>0</v>
      </c>
      <c r="M82" s="165">
        <v>91</v>
      </c>
      <c r="N82" s="166">
        <v>17</v>
      </c>
      <c r="O82" s="166">
        <v>70</v>
      </c>
      <c r="P82" s="166">
        <v>165</v>
      </c>
      <c r="Q82" s="166" t="s">
        <v>220</v>
      </c>
      <c r="R82" s="166" t="s">
        <v>220</v>
      </c>
      <c r="S82" s="166">
        <v>251</v>
      </c>
    </row>
    <row r="83" spans="1:19">
      <c r="A83" s="7">
        <v>43271</v>
      </c>
      <c r="B83" s="165">
        <v>260</v>
      </c>
      <c r="C83" s="165">
        <v>35</v>
      </c>
      <c r="D83" s="165">
        <v>77</v>
      </c>
      <c r="E83" s="165">
        <v>87</v>
      </c>
      <c r="F83" s="165">
        <v>24</v>
      </c>
      <c r="G83" s="165">
        <v>482</v>
      </c>
      <c r="H83" s="165">
        <v>18.600000000000001</v>
      </c>
      <c r="I83" s="165">
        <v>19.100000000000001</v>
      </c>
      <c r="J83" s="165">
        <v>59</v>
      </c>
      <c r="K83" s="165">
        <v>0.8</v>
      </c>
      <c r="L83" s="165">
        <v>0</v>
      </c>
      <c r="M83" s="165">
        <v>97</v>
      </c>
      <c r="N83" s="166">
        <v>17</v>
      </c>
      <c r="O83" s="166">
        <v>67</v>
      </c>
      <c r="P83" s="166">
        <v>142</v>
      </c>
      <c r="Q83" s="166" t="s">
        <v>220</v>
      </c>
      <c r="R83" s="166" t="s">
        <v>220</v>
      </c>
      <c r="S83" s="166">
        <v>226</v>
      </c>
    </row>
    <row r="84" spans="1:19">
      <c r="A84" s="7">
        <v>43272</v>
      </c>
      <c r="B84" s="165">
        <v>260</v>
      </c>
      <c r="C84" s="165">
        <v>22</v>
      </c>
      <c r="D84" s="165">
        <v>70</v>
      </c>
      <c r="E84" s="165">
        <v>80</v>
      </c>
      <c r="F84" s="165">
        <v>23</v>
      </c>
      <c r="G84" s="165">
        <v>454</v>
      </c>
      <c r="H84" s="165">
        <v>14.9</v>
      </c>
      <c r="I84" s="165">
        <v>18.100000000000001</v>
      </c>
      <c r="J84" s="165">
        <v>52.2</v>
      </c>
      <c r="K84" s="165">
        <v>0.8</v>
      </c>
      <c r="L84" s="165">
        <v>0</v>
      </c>
      <c r="M84" s="165">
        <v>86</v>
      </c>
      <c r="N84" s="166">
        <v>10</v>
      </c>
      <c r="O84" s="166">
        <v>75</v>
      </c>
      <c r="P84" s="166">
        <v>154</v>
      </c>
      <c r="Q84" s="166" t="s">
        <v>220</v>
      </c>
      <c r="R84" s="166" t="s">
        <v>220</v>
      </c>
      <c r="S84" s="166">
        <v>239</v>
      </c>
    </row>
    <row r="85" spans="1:19">
      <c r="A85" s="7">
        <v>43273</v>
      </c>
      <c r="B85" s="165">
        <v>265</v>
      </c>
      <c r="C85" s="165">
        <v>10</v>
      </c>
      <c r="D85" s="165">
        <v>62</v>
      </c>
      <c r="E85" s="165">
        <v>80</v>
      </c>
      <c r="F85" s="165">
        <v>23</v>
      </c>
      <c r="G85" s="165">
        <v>441</v>
      </c>
      <c r="H85" s="165">
        <v>20.9</v>
      </c>
      <c r="I85" s="165">
        <v>15.7</v>
      </c>
      <c r="J85" s="165">
        <v>38.700000000000003</v>
      </c>
      <c r="K85" s="165">
        <v>0.8</v>
      </c>
      <c r="L85" s="165">
        <v>0</v>
      </c>
      <c r="M85" s="165">
        <v>76</v>
      </c>
      <c r="N85" s="166">
        <v>25</v>
      </c>
      <c r="O85" s="166">
        <v>80</v>
      </c>
      <c r="P85" s="166">
        <v>149</v>
      </c>
      <c r="Q85" s="166" t="s">
        <v>220</v>
      </c>
      <c r="R85" s="166" t="s">
        <v>220</v>
      </c>
      <c r="S85" s="166">
        <v>254</v>
      </c>
    </row>
    <row r="86" spans="1:19">
      <c r="A86" s="7">
        <v>43274</v>
      </c>
      <c r="B86" s="165">
        <v>277</v>
      </c>
      <c r="C86" s="165">
        <v>12</v>
      </c>
      <c r="D86" s="165">
        <v>51</v>
      </c>
      <c r="E86" s="165">
        <v>84</v>
      </c>
      <c r="F86" s="165">
        <v>26</v>
      </c>
      <c r="G86" s="165">
        <v>450</v>
      </c>
      <c r="H86" s="165">
        <v>15.5</v>
      </c>
      <c r="I86" s="165">
        <v>16.5</v>
      </c>
      <c r="J86" s="165">
        <v>41.5</v>
      </c>
      <c r="K86" s="165">
        <v>0.7</v>
      </c>
      <c r="L86" s="165">
        <v>0</v>
      </c>
      <c r="M86" s="165">
        <v>74</v>
      </c>
      <c r="N86" s="166">
        <v>16</v>
      </c>
      <c r="O86" s="166">
        <v>72</v>
      </c>
      <c r="P86" s="166">
        <v>152</v>
      </c>
      <c r="Q86" s="166" t="s">
        <v>220</v>
      </c>
      <c r="R86" s="166" t="s">
        <v>220</v>
      </c>
      <c r="S86" s="166">
        <v>240</v>
      </c>
    </row>
    <row r="87" spans="1:19">
      <c r="A87" s="7">
        <v>43275</v>
      </c>
      <c r="B87" s="165">
        <v>274</v>
      </c>
      <c r="C87" s="165">
        <v>9</v>
      </c>
      <c r="D87" s="165">
        <v>49</v>
      </c>
      <c r="E87" s="165">
        <v>82</v>
      </c>
      <c r="F87" s="165">
        <v>24</v>
      </c>
      <c r="G87" s="165">
        <v>439</v>
      </c>
      <c r="H87" s="165">
        <v>20.5</v>
      </c>
      <c r="I87" s="165">
        <v>15.9</v>
      </c>
      <c r="J87" s="165">
        <v>53.6</v>
      </c>
      <c r="K87" s="165">
        <v>0.7</v>
      </c>
      <c r="L87" s="165">
        <v>0</v>
      </c>
      <c r="M87" s="165">
        <v>91</v>
      </c>
      <c r="N87" s="166">
        <v>25</v>
      </c>
      <c r="O87" s="166">
        <v>88</v>
      </c>
      <c r="P87" s="166">
        <v>173</v>
      </c>
      <c r="Q87" s="166" t="s">
        <v>220</v>
      </c>
      <c r="R87" s="166" t="s">
        <v>220</v>
      </c>
      <c r="S87" s="166">
        <v>287</v>
      </c>
    </row>
    <row r="88" spans="1:19">
      <c r="A88" s="7">
        <v>43276</v>
      </c>
      <c r="B88" s="165">
        <v>278</v>
      </c>
      <c r="C88" s="165">
        <v>10</v>
      </c>
      <c r="D88" s="165">
        <v>48</v>
      </c>
      <c r="E88" s="165">
        <v>79</v>
      </c>
      <c r="F88" s="165">
        <v>25</v>
      </c>
      <c r="G88" s="165">
        <v>439</v>
      </c>
      <c r="H88" s="165">
        <v>15.3</v>
      </c>
      <c r="I88" s="165">
        <v>12.7</v>
      </c>
      <c r="J88" s="165">
        <v>53.6</v>
      </c>
      <c r="K88" s="165">
        <v>0.7</v>
      </c>
      <c r="L88" s="165">
        <v>0.1</v>
      </c>
      <c r="M88" s="165">
        <v>82</v>
      </c>
      <c r="N88" s="166">
        <v>24</v>
      </c>
      <c r="O88" s="166">
        <v>119</v>
      </c>
      <c r="P88" s="166">
        <v>189</v>
      </c>
      <c r="Q88" s="166" t="s">
        <v>220</v>
      </c>
      <c r="R88" s="166" t="s">
        <v>220</v>
      </c>
      <c r="S88" s="166">
        <v>331</v>
      </c>
    </row>
    <row r="89" spans="1:19">
      <c r="A89" s="7">
        <v>43277</v>
      </c>
      <c r="B89" s="165">
        <v>288</v>
      </c>
      <c r="C89" s="165">
        <v>14</v>
      </c>
      <c r="D89" s="165">
        <v>48</v>
      </c>
      <c r="E89" s="165">
        <v>70</v>
      </c>
      <c r="F89" s="165">
        <v>24</v>
      </c>
      <c r="G89" s="165">
        <v>443</v>
      </c>
      <c r="H89" s="165">
        <v>18.5</v>
      </c>
      <c r="I89" s="165">
        <v>12.9</v>
      </c>
      <c r="J89" s="165">
        <v>51.7</v>
      </c>
      <c r="K89" s="165">
        <v>0.3</v>
      </c>
      <c r="L89" s="165">
        <v>0</v>
      </c>
      <c r="M89" s="165">
        <v>83</v>
      </c>
      <c r="N89" s="166">
        <v>24</v>
      </c>
      <c r="O89" s="166">
        <v>135</v>
      </c>
      <c r="P89" s="166">
        <v>219</v>
      </c>
      <c r="Q89" s="166" t="s">
        <v>220</v>
      </c>
      <c r="R89" s="166" t="s">
        <v>220</v>
      </c>
      <c r="S89" s="166">
        <v>379</v>
      </c>
    </row>
    <row r="90" spans="1:19">
      <c r="A90" s="7">
        <v>43278</v>
      </c>
      <c r="B90" s="165">
        <v>277</v>
      </c>
      <c r="C90" s="165">
        <v>11</v>
      </c>
      <c r="D90" s="165">
        <v>53</v>
      </c>
      <c r="E90" s="165">
        <v>80</v>
      </c>
      <c r="F90" s="165">
        <v>23</v>
      </c>
      <c r="G90" s="165">
        <v>443</v>
      </c>
      <c r="H90" s="165">
        <v>13.1</v>
      </c>
      <c r="I90" s="165">
        <v>13.9</v>
      </c>
      <c r="J90" s="165">
        <v>42.6</v>
      </c>
      <c r="K90" s="165">
        <v>0.4</v>
      </c>
      <c r="L90" s="165">
        <v>0</v>
      </c>
      <c r="M90" s="165">
        <v>70</v>
      </c>
      <c r="N90" s="166">
        <v>10</v>
      </c>
      <c r="O90" s="166">
        <v>107</v>
      </c>
      <c r="P90" s="166">
        <v>223</v>
      </c>
      <c r="Q90" s="166" t="s">
        <v>220</v>
      </c>
      <c r="R90" s="166" t="s">
        <v>220</v>
      </c>
      <c r="S90" s="166">
        <v>340</v>
      </c>
    </row>
    <row r="91" spans="1:19">
      <c r="A91" s="7">
        <v>43279</v>
      </c>
      <c r="B91" s="165">
        <v>286</v>
      </c>
      <c r="C91" s="165">
        <v>16</v>
      </c>
      <c r="D91" s="165">
        <v>65</v>
      </c>
      <c r="E91" s="165">
        <v>79</v>
      </c>
      <c r="F91" s="165">
        <v>24</v>
      </c>
      <c r="G91" s="165">
        <v>470</v>
      </c>
      <c r="H91" s="165">
        <v>14.5</v>
      </c>
      <c r="I91" s="165">
        <v>12.2</v>
      </c>
      <c r="J91" s="165">
        <v>39.9</v>
      </c>
      <c r="K91" s="165">
        <v>0.6</v>
      </c>
      <c r="L91" s="165">
        <v>0</v>
      </c>
      <c r="M91" s="165">
        <v>67</v>
      </c>
      <c r="N91" s="166">
        <v>13</v>
      </c>
      <c r="O91" s="166">
        <v>72</v>
      </c>
      <c r="P91" s="166">
        <v>186</v>
      </c>
      <c r="Q91" s="166" t="s">
        <v>220</v>
      </c>
      <c r="R91" s="166" t="s">
        <v>220</v>
      </c>
      <c r="S91" s="166">
        <v>271</v>
      </c>
    </row>
    <row r="92" spans="1:19">
      <c r="A92" s="7">
        <v>43280</v>
      </c>
      <c r="B92" s="165">
        <v>285</v>
      </c>
      <c r="C92" s="165">
        <v>20</v>
      </c>
      <c r="D92" s="165">
        <v>71</v>
      </c>
      <c r="E92" s="165">
        <v>84</v>
      </c>
      <c r="F92" s="165">
        <v>24</v>
      </c>
      <c r="G92" s="165">
        <v>484</v>
      </c>
      <c r="H92" s="165">
        <v>14.2</v>
      </c>
      <c r="I92" s="165">
        <v>14.4</v>
      </c>
      <c r="J92" s="165">
        <v>48.2</v>
      </c>
      <c r="K92" s="165">
        <v>0.7</v>
      </c>
      <c r="L92" s="165">
        <v>0</v>
      </c>
      <c r="M92" s="165">
        <v>78</v>
      </c>
      <c r="N92" s="166">
        <v>8</v>
      </c>
      <c r="O92" s="166">
        <v>71</v>
      </c>
      <c r="P92" s="166">
        <v>126</v>
      </c>
      <c r="Q92" s="166" t="s">
        <v>220</v>
      </c>
      <c r="R92" s="166" t="s">
        <v>220</v>
      </c>
      <c r="S92" s="166">
        <v>204</v>
      </c>
    </row>
    <row r="93" spans="1:19">
      <c r="A93" s="7">
        <v>43281</v>
      </c>
      <c r="B93" s="165">
        <v>316</v>
      </c>
      <c r="C93" s="165">
        <v>21</v>
      </c>
      <c r="D93" s="165">
        <v>74</v>
      </c>
      <c r="E93" s="165">
        <v>76</v>
      </c>
      <c r="F93" s="165">
        <v>23</v>
      </c>
      <c r="G93" s="165">
        <v>510</v>
      </c>
      <c r="H93" s="165">
        <v>14</v>
      </c>
      <c r="I93" s="165">
        <v>18.3</v>
      </c>
      <c r="J93" s="165">
        <v>55.8</v>
      </c>
      <c r="K93" s="165">
        <v>0.8</v>
      </c>
      <c r="L93" s="165">
        <v>0</v>
      </c>
      <c r="M93" s="165">
        <v>89</v>
      </c>
      <c r="N93" s="166">
        <v>4</v>
      </c>
      <c r="O93" s="166">
        <v>57</v>
      </c>
      <c r="P93" s="166">
        <v>96</v>
      </c>
      <c r="Q93" s="166" t="s">
        <v>220</v>
      </c>
      <c r="R93" s="166" t="s">
        <v>220</v>
      </c>
      <c r="S93" s="166">
        <v>157</v>
      </c>
    </row>
    <row r="94" spans="1:19">
      <c r="A94" s="7">
        <v>43282</v>
      </c>
      <c r="B94" s="165">
        <v>324</v>
      </c>
      <c r="C94" s="165">
        <v>12</v>
      </c>
      <c r="D94" s="165">
        <v>59</v>
      </c>
      <c r="E94" s="165">
        <v>77</v>
      </c>
      <c r="F94" s="165">
        <v>24</v>
      </c>
      <c r="G94" s="165">
        <v>496</v>
      </c>
      <c r="H94" s="165">
        <v>12.5</v>
      </c>
      <c r="I94" s="165">
        <v>18.2</v>
      </c>
      <c r="J94" s="165">
        <v>49.1</v>
      </c>
      <c r="K94" s="165">
        <v>0.5</v>
      </c>
      <c r="L94" s="165">
        <v>0</v>
      </c>
      <c r="M94" s="165">
        <v>80</v>
      </c>
      <c r="N94" s="166">
        <v>30</v>
      </c>
      <c r="O94" s="166">
        <v>74</v>
      </c>
      <c r="P94" s="166">
        <v>72</v>
      </c>
      <c r="Q94" s="166" t="s">
        <v>220</v>
      </c>
      <c r="R94" s="166" t="s">
        <v>220</v>
      </c>
      <c r="S94" s="166">
        <v>176</v>
      </c>
    </row>
    <row r="95" spans="1:19">
      <c r="A95" s="7">
        <v>43283</v>
      </c>
      <c r="B95" s="165">
        <v>329</v>
      </c>
      <c r="C95" s="165">
        <v>17</v>
      </c>
      <c r="D95" s="165">
        <v>51</v>
      </c>
      <c r="E95" s="165">
        <v>89</v>
      </c>
      <c r="F95" s="165">
        <v>26</v>
      </c>
      <c r="G95" s="165">
        <v>512</v>
      </c>
      <c r="H95" s="165">
        <v>14.7</v>
      </c>
      <c r="I95" s="165">
        <v>17.2</v>
      </c>
      <c r="J95" s="165">
        <v>56.6</v>
      </c>
      <c r="K95" s="165">
        <v>0.6</v>
      </c>
      <c r="L95" s="165">
        <v>0</v>
      </c>
      <c r="M95" s="165">
        <v>89</v>
      </c>
      <c r="N95" s="166">
        <v>50</v>
      </c>
      <c r="O95" s="166">
        <v>104</v>
      </c>
      <c r="P95" s="166">
        <v>135</v>
      </c>
      <c r="Q95" s="166" t="s">
        <v>220</v>
      </c>
      <c r="R95" s="166" t="s">
        <v>220</v>
      </c>
      <c r="S95" s="166">
        <v>289</v>
      </c>
    </row>
    <row r="96" spans="1:19">
      <c r="A96" s="7">
        <v>43284</v>
      </c>
      <c r="B96" s="165">
        <v>332</v>
      </c>
      <c r="C96" s="165">
        <v>13</v>
      </c>
      <c r="D96" s="165">
        <v>48</v>
      </c>
      <c r="E96" s="165">
        <v>93</v>
      </c>
      <c r="F96" s="165">
        <v>29</v>
      </c>
      <c r="G96" s="165">
        <v>515</v>
      </c>
      <c r="H96" s="165">
        <v>15.2</v>
      </c>
      <c r="I96" s="165">
        <v>14.8</v>
      </c>
      <c r="J96" s="165">
        <v>49.8</v>
      </c>
      <c r="K96" s="165">
        <v>0.4</v>
      </c>
      <c r="L96" s="165">
        <v>0</v>
      </c>
      <c r="M96" s="165">
        <v>80</v>
      </c>
      <c r="N96" s="166">
        <v>52</v>
      </c>
      <c r="O96" s="166">
        <v>138</v>
      </c>
      <c r="P96" s="166">
        <v>152</v>
      </c>
      <c r="Q96" s="166" t="s">
        <v>220</v>
      </c>
      <c r="R96" s="166" t="s">
        <v>220</v>
      </c>
      <c r="S96" s="166">
        <v>342</v>
      </c>
    </row>
    <row r="97" spans="1:19">
      <c r="A97" s="7">
        <v>43285</v>
      </c>
      <c r="B97" s="165">
        <v>324</v>
      </c>
      <c r="C97" s="165">
        <v>15</v>
      </c>
      <c r="D97" s="165">
        <v>47</v>
      </c>
      <c r="E97" s="165">
        <v>95</v>
      </c>
      <c r="F97" s="165">
        <v>29</v>
      </c>
      <c r="G97" s="165">
        <v>509</v>
      </c>
      <c r="H97" s="165">
        <v>14.4</v>
      </c>
      <c r="I97" s="165">
        <v>13.2</v>
      </c>
      <c r="J97" s="165">
        <v>51.4</v>
      </c>
      <c r="K97" s="165">
        <v>0.5</v>
      </c>
      <c r="L97" s="165">
        <v>0</v>
      </c>
      <c r="M97" s="165">
        <v>80</v>
      </c>
      <c r="N97" s="166">
        <v>46</v>
      </c>
      <c r="O97" s="166">
        <v>155</v>
      </c>
      <c r="P97" s="166">
        <v>176</v>
      </c>
      <c r="Q97" s="166" t="s">
        <v>220</v>
      </c>
      <c r="R97" s="166" t="s">
        <v>220</v>
      </c>
      <c r="S97" s="166">
        <v>377</v>
      </c>
    </row>
    <row r="98" spans="1:19">
      <c r="A98" s="7">
        <v>43286</v>
      </c>
      <c r="B98" s="165">
        <v>299</v>
      </c>
      <c r="C98" s="165">
        <v>16</v>
      </c>
      <c r="D98" s="165">
        <v>49</v>
      </c>
      <c r="E98" s="165">
        <v>94</v>
      </c>
      <c r="F98" s="165">
        <v>29</v>
      </c>
      <c r="G98" s="165">
        <v>487</v>
      </c>
      <c r="H98" s="165">
        <v>17.899999999999999</v>
      </c>
      <c r="I98" s="165">
        <v>13.3</v>
      </c>
      <c r="J98" s="165">
        <v>52.6</v>
      </c>
      <c r="K98" s="165">
        <v>0.8</v>
      </c>
      <c r="L98" s="165">
        <v>0</v>
      </c>
      <c r="M98" s="165">
        <v>84</v>
      </c>
      <c r="N98" s="166">
        <v>20</v>
      </c>
      <c r="O98" s="166">
        <v>137</v>
      </c>
      <c r="P98" s="166">
        <v>187</v>
      </c>
      <c r="Q98" s="166" t="s">
        <v>220</v>
      </c>
      <c r="R98" s="166" t="s">
        <v>220</v>
      </c>
      <c r="S98" s="166">
        <v>345</v>
      </c>
    </row>
    <row r="99" spans="1:19">
      <c r="A99" s="7">
        <v>43287</v>
      </c>
      <c r="B99" s="165">
        <v>285</v>
      </c>
      <c r="C99" s="165">
        <v>17</v>
      </c>
      <c r="D99" s="165">
        <v>57</v>
      </c>
      <c r="E99" s="165">
        <v>96</v>
      </c>
      <c r="F99" s="165">
        <v>27</v>
      </c>
      <c r="G99" s="165">
        <v>482</v>
      </c>
      <c r="H99" s="165">
        <v>16.3</v>
      </c>
      <c r="I99" s="165">
        <v>15</v>
      </c>
      <c r="J99" s="165">
        <v>42.4</v>
      </c>
      <c r="K99" s="165">
        <v>0.6</v>
      </c>
      <c r="L99" s="165">
        <v>0</v>
      </c>
      <c r="M99" s="165">
        <v>74</v>
      </c>
      <c r="N99" s="166">
        <v>15</v>
      </c>
      <c r="O99" s="166">
        <v>116</v>
      </c>
      <c r="P99" s="166">
        <v>197</v>
      </c>
      <c r="Q99" s="166" t="s">
        <v>220</v>
      </c>
      <c r="R99" s="166" t="s">
        <v>220</v>
      </c>
      <c r="S99" s="166">
        <v>328</v>
      </c>
    </row>
    <row r="100" spans="1:19">
      <c r="A100" s="7">
        <v>43288</v>
      </c>
      <c r="B100" s="165">
        <v>300</v>
      </c>
      <c r="C100" s="165">
        <v>20</v>
      </c>
      <c r="D100" s="165">
        <v>47</v>
      </c>
      <c r="E100" s="165">
        <v>92</v>
      </c>
      <c r="F100" s="165">
        <v>26</v>
      </c>
      <c r="G100" s="165">
        <v>485</v>
      </c>
      <c r="H100" s="165">
        <v>16.399999999999999</v>
      </c>
      <c r="I100" s="165">
        <v>15.8</v>
      </c>
      <c r="J100" s="165">
        <v>33.700000000000003</v>
      </c>
      <c r="K100" s="165">
        <v>0.8</v>
      </c>
      <c r="L100" s="165">
        <v>0</v>
      </c>
      <c r="M100" s="165">
        <v>67</v>
      </c>
      <c r="N100" s="166">
        <v>24</v>
      </c>
      <c r="O100" s="166">
        <v>110</v>
      </c>
      <c r="P100" s="166">
        <v>209</v>
      </c>
      <c r="Q100" s="166" t="s">
        <v>220</v>
      </c>
      <c r="R100" s="166" t="s">
        <v>220</v>
      </c>
      <c r="S100" s="166">
        <v>343</v>
      </c>
    </row>
    <row r="101" spans="1:19">
      <c r="A101" s="7">
        <v>43289</v>
      </c>
      <c r="B101" s="165">
        <v>317</v>
      </c>
      <c r="C101" s="165">
        <v>11</v>
      </c>
      <c r="D101" s="165">
        <v>46</v>
      </c>
      <c r="E101" s="165">
        <v>89</v>
      </c>
      <c r="F101" s="165">
        <v>26</v>
      </c>
      <c r="G101" s="165">
        <v>488</v>
      </c>
      <c r="H101" s="165">
        <v>19.100000000000001</v>
      </c>
      <c r="I101" s="165">
        <v>16.5</v>
      </c>
      <c r="J101" s="165">
        <v>32.299999999999997</v>
      </c>
      <c r="K101" s="165">
        <v>0.9</v>
      </c>
      <c r="L101" s="165">
        <v>0</v>
      </c>
      <c r="M101" s="165">
        <v>69</v>
      </c>
      <c r="N101" s="166">
        <v>35</v>
      </c>
      <c r="O101" s="166">
        <v>110</v>
      </c>
      <c r="P101" s="166">
        <v>209</v>
      </c>
      <c r="Q101" s="166" t="s">
        <v>220</v>
      </c>
      <c r="R101" s="166" t="s">
        <v>220</v>
      </c>
      <c r="S101" s="166">
        <v>354</v>
      </c>
    </row>
    <row r="102" spans="1:19">
      <c r="A102" s="7">
        <v>43290</v>
      </c>
      <c r="B102" s="165">
        <v>328</v>
      </c>
      <c r="C102" s="165">
        <v>14</v>
      </c>
      <c r="D102" s="165">
        <v>53</v>
      </c>
      <c r="E102" s="165">
        <v>96</v>
      </c>
      <c r="F102" s="165">
        <v>26</v>
      </c>
      <c r="G102" s="165">
        <v>517</v>
      </c>
      <c r="H102" s="165">
        <v>16</v>
      </c>
      <c r="I102" s="165">
        <v>14.1</v>
      </c>
      <c r="J102" s="165">
        <v>34.200000000000003</v>
      </c>
      <c r="K102" s="165">
        <v>0.7</v>
      </c>
      <c r="L102" s="165">
        <v>0</v>
      </c>
      <c r="M102" s="165">
        <v>65</v>
      </c>
      <c r="N102" s="166">
        <v>34</v>
      </c>
      <c r="O102" s="166">
        <v>112</v>
      </c>
      <c r="P102" s="166">
        <v>218</v>
      </c>
      <c r="Q102" s="166" t="s">
        <v>220</v>
      </c>
      <c r="R102" s="166" t="s">
        <v>220</v>
      </c>
      <c r="S102" s="166">
        <v>364</v>
      </c>
    </row>
    <row r="103" spans="1:19">
      <c r="A103" s="7">
        <v>43291</v>
      </c>
      <c r="B103" s="165">
        <v>333</v>
      </c>
      <c r="C103" s="165">
        <v>15</v>
      </c>
      <c r="D103" s="165">
        <v>66</v>
      </c>
      <c r="E103" s="165">
        <v>88</v>
      </c>
      <c r="F103" s="165">
        <v>25</v>
      </c>
      <c r="G103" s="165">
        <v>527</v>
      </c>
      <c r="H103" s="165">
        <v>15.4</v>
      </c>
      <c r="I103" s="165">
        <v>10.5</v>
      </c>
      <c r="J103" s="165">
        <v>32.4</v>
      </c>
      <c r="K103" s="165">
        <v>0.6</v>
      </c>
      <c r="L103" s="165">
        <v>0</v>
      </c>
      <c r="M103" s="165">
        <v>59</v>
      </c>
      <c r="N103" s="166">
        <v>34</v>
      </c>
      <c r="O103" s="166">
        <v>110</v>
      </c>
      <c r="P103" s="166">
        <v>226</v>
      </c>
      <c r="Q103" s="166" t="s">
        <v>220</v>
      </c>
      <c r="R103" s="166" t="s">
        <v>220</v>
      </c>
      <c r="S103" s="166">
        <v>370</v>
      </c>
    </row>
    <row r="104" spans="1:19">
      <c r="A104" s="7">
        <v>43292</v>
      </c>
      <c r="B104" s="165">
        <v>328</v>
      </c>
      <c r="C104" s="165">
        <v>14</v>
      </c>
      <c r="D104" s="165">
        <v>52</v>
      </c>
      <c r="E104" s="165">
        <v>98</v>
      </c>
      <c r="F104" s="165">
        <v>27</v>
      </c>
      <c r="G104" s="165">
        <v>518</v>
      </c>
      <c r="H104" s="165">
        <v>17.5</v>
      </c>
      <c r="I104" s="165">
        <v>9.6</v>
      </c>
      <c r="J104" s="165">
        <v>29.9</v>
      </c>
      <c r="K104" s="165">
        <v>0.6</v>
      </c>
      <c r="L104" s="165">
        <v>0</v>
      </c>
      <c r="M104" s="165">
        <v>58</v>
      </c>
      <c r="N104" s="166">
        <v>44</v>
      </c>
      <c r="O104" s="166">
        <v>131</v>
      </c>
      <c r="P104" s="166">
        <v>230</v>
      </c>
      <c r="Q104" s="166" t="s">
        <v>220</v>
      </c>
      <c r="R104" s="166" t="s">
        <v>220</v>
      </c>
      <c r="S104" s="166">
        <v>405</v>
      </c>
    </row>
    <row r="105" spans="1:19">
      <c r="A105" s="7">
        <v>43293</v>
      </c>
      <c r="B105" s="165">
        <v>317</v>
      </c>
      <c r="C105" s="165">
        <v>16</v>
      </c>
      <c r="D105" s="165">
        <v>69</v>
      </c>
      <c r="E105" s="165">
        <v>98</v>
      </c>
      <c r="F105" s="165">
        <v>26</v>
      </c>
      <c r="G105" s="165">
        <v>527</v>
      </c>
      <c r="H105" s="165">
        <v>15.2</v>
      </c>
      <c r="I105" s="165">
        <v>8.1</v>
      </c>
      <c r="J105" s="165">
        <v>34.200000000000003</v>
      </c>
      <c r="K105" s="165">
        <v>0.6</v>
      </c>
      <c r="L105" s="165">
        <v>0</v>
      </c>
      <c r="M105" s="165">
        <v>58</v>
      </c>
      <c r="N105" s="166">
        <v>38</v>
      </c>
      <c r="O105" s="166">
        <v>129</v>
      </c>
      <c r="P105" s="166">
        <v>214</v>
      </c>
      <c r="Q105" s="166" t="s">
        <v>220</v>
      </c>
      <c r="R105" s="166" t="s">
        <v>220</v>
      </c>
      <c r="S105" s="166">
        <v>381</v>
      </c>
    </row>
    <row r="106" spans="1:19">
      <c r="A106" s="7">
        <v>43294</v>
      </c>
      <c r="B106" s="165">
        <v>312</v>
      </c>
      <c r="C106" s="165">
        <v>21</v>
      </c>
      <c r="D106" s="165">
        <v>70</v>
      </c>
      <c r="E106" s="165">
        <v>94</v>
      </c>
      <c r="F106" s="165">
        <v>28</v>
      </c>
      <c r="G106" s="165">
        <v>525</v>
      </c>
      <c r="H106" s="165">
        <v>14.5</v>
      </c>
      <c r="I106" s="165">
        <v>12.1</v>
      </c>
      <c r="J106" s="165">
        <v>39.200000000000003</v>
      </c>
      <c r="K106" s="165">
        <v>0.6</v>
      </c>
      <c r="L106" s="165">
        <v>0</v>
      </c>
      <c r="M106" s="165">
        <v>66</v>
      </c>
      <c r="N106" s="166">
        <v>23</v>
      </c>
      <c r="O106" s="166">
        <v>90</v>
      </c>
      <c r="P106" s="166">
        <v>229</v>
      </c>
      <c r="Q106" s="166" t="s">
        <v>220</v>
      </c>
      <c r="R106" s="166" t="s">
        <v>220</v>
      </c>
      <c r="S106" s="166">
        <v>343</v>
      </c>
    </row>
    <row r="107" spans="1:19">
      <c r="A107" s="7">
        <v>43295</v>
      </c>
      <c r="B107" s="165">
        <v>316</v>
      </c>
      <c r="C107" s="165">
        <v>23</v>
      </c>
      <c r="D107" s="165">
        <v>68</v>
      </c>
      <c r="E107" s="165">
        <v>93</v>
      </c>
      <c r="F107" s="165">
        <v>28</v>
      </c>
      <c r="G107" s="165">
        <v>528</v>
      </c>
      <c r="H107" s="165">
        <v>15.1</v>
      </c>
      <c r="I107" s="165">
        <v>10.8</v>
      </c>
      <c r="J107" s="165">
        <v>34.700000000000003</v>
      </c>
      <c r="K107" s="165">
        <v>0.6</v>
      </c>
      <c r="L107" s="165">
        <v>0</v>
      </c>
      <c r="M107" s="165">
        <v>61</v>
      </c>
      <c r="N107" s="166">
        <v>10</v>
      </c>
      <c r="O107" s="166">
        <v>85</v>
      </c>
      <c r="P107" s="166">
        <v>222</v>
      </c>
      <c r="Q107" s="166" t="s">
        <v>220</v>
      </c>
      <c r="R107" s="166" t="s">
        <v>220</v>
      </c>
      <c r="S107" s="166">
        <v>317</v>
      </c>
    </row>
    <row r="108" spans="1:19">
      <c r="A108" s="7">
        <v>43296</v>
      </c>
      <c r="B108" s="165">
        <v>319</v>
      </c>
      <c r="C108" s="165">
        <v>17</v>
      </c>
      <c r="D108" s="165">
        <v>66</v>
      </c>
      <c r="E108" s="165">
        <v>95</v>
      </c>
      <c r="F108" s="165">
        <v>25</v>
      </c>
      <c r="G108" s="165">
        <v>523</v>
      </c>
      <c r="H108" s="165">
        <v>14</v>
      </c>
      <c r="I108" s="165">
        <v>9.9</v>
      </c>
      <c r="J108" s="165">
        <v>32.9</v>
      </c>
      <c r="K108" s="165">
        <v>0.6</v>
      </c>
      <c r="L108" s="165">
        <v>0</v>
      </c>
      <c r="M108" s="165">
        <v>57</v>
      </c>
      <c r="N108" s="166">
        <v>21</v>
      </c>
      <c r="O108" s="166">
        <v>99</v>
      </c>
      <c r="P108" s="166">
        <v>218</v>
      </c>
      <c r="Q108" s="166" t="s">
        <v>220</v>
      </c>
      <c r="R108" s="166" t="s">
        <v>220</v>
      </c>
      <c r="S108" s="166">
        <v>337</v>
      </c>
    </row>
    <row r="109" spans="1:19">
      <c r="A109" s="7">
        <v>43297</v>
      </c>
      <c r="B109" s="165">
        <v>314</v>
      </c>
      <c r="C109" s="165">
        <v>17</v>
      </c>
      <c r="D109" s="165">
        <v>74</v>
      </c>
      <c r="E109" s="165">
        <v>95</v>
      </c>
      <c r="F109" s="165">
        <v>26</v>
      </c>
      <c r="G109" s="165">
        <v>526</v>
      </c>
      <c r="H109" s="165">
        <v>15.4</v>
      </c>
      <c r="I109" s="165">
        <v>11.1</v>
      </c>
      <c r="J109" s="165">
        <v>31.7</v>
      </c>
      <c r="K109" s="165">
        <v>0.5</v>
      </c>
      <c r="L109" s="165">
        <v>0</v>
      </c>
      <c r="M109" s="165">
        <v>59</v>
      </c>
      <c r="N109" s="166">
        <v>5</v>
      </c>
      <c r="O109" s="166">
        <v>113</v>
      </c>
      <c r="P109" s="166">
        <v>232</v>
      </c>
      <c r="Q109" s="166" t="s">
        <v>220</v>
      </c>
      <c r="R109" s="166" t="s">
        <v>220</v>
      </c>
      <c r="S109" s="166">
        <v>350</v>
      </c>
    </row>
    <row r="110" spans="1:19">
      <c r="A110" s="7">
        <v>43298</v>
      </c>
      <c r="B110" s="165">
        <v>316</v>
      </c>
      <c r="C110" s="165">
        <v>18</v>
      </c>
      <c r="D110" s="165">
        <v>83</v>
      </c>
      <c r="E110" s="165">
        <v>100</v>
      </c>
      <c r="F110" s="165">
        <v>26</v>
      </c>
      <c r="G110" s="165">
        <v>543</v>
      </c>
      <c r="H110" s="165">
        <v>14.5</v>
      </c>
      <c r="I110" s="165">
        <v>10.1</v>
      </c>
      <c r="J110" s="165">
        <v>46.4</v>
      </c>
      <c r="K110" s="165">
        <v>0.9</v>
      </c>
      <c r="L110" s="165">
        <v>0</v>
      </c>
      <c r="M110" s="165">
        <v>72</v>
      </c>
      <c r="N110" s="166">
        <v>6</v>
      </c>
      <c r="O110" s="166">
        <v>104</v>
      </c>
      <c r="P110" s="166">
        <v>233</v>
      </c>
      <c r="Q110" s="166" t="s">
        <v>220</v>
      </c>
      <c r="R110" s="166" t="s">
        <v>220</v>
      </c>
      <c r="S110" s="166">
        <v>343</v>
      </c>
    </row>
    <row r="111" spans="1:19">
      <c r="A111" s="7">
        <v>43299</v>
      </c>
      <c r="B111" s="165">
        <v>322</v>
      </c>
      <c r="C111" s="165">
        <v>17</v>
      </c>
      <c r="D111" s="165">
        <v>96</v>
      </c>
      <c r="E111" s="165">
        <v>105</v>
      </c>
      <c r="F111" s="165">
        <v>24</v>
      </c>
      <c r="G111" s="165">
        <v>565</v>
      </c>
      <c r="H111" s="165">
        <v>13.8</v>
      </c>
      <c r="I111" s="165">
        <v>10.6</v>
      </c>
      <c r="J111" s="165">
        <v>48.1</v>
      </c>
      <c r="K111" s="165">
        <v>0.6</v>
      </c>
      <c r="L111" s="165">
        <v>0</v>
      </c>
      <c r="M111" s="165">
        <v>73</v>
      </c>
      <c r="N111" s="166">
        <v>3</v>
      </c>
      <c r="O111" s="166">
        <v>98</v>
      </c>
      <c r="P111" s="166">
        <v>231</v>
      </c>
      <c r="Q111" s="166" t="s">
        <v>220</v>
      </c>
      <c r="R111" s="166" t="s">
        <v>220</v>
      </c>
      <c r="S111" s="166">
        <v>332</v>
      </c>
    </row>
    <row r="112" spans="1:19">
      <c r="A112" s="7">
        <v>43300</v>
      </c>
      <c r="B112" s="165">
        <v>333</v>
      </c>
      <c r="C112" s="165">
        <v>20</v>
      </c>
      <c r="D112" s="165">
        <v>97</v>
      </c>
      <c r="E112" s="165">
        <v>105</v>
      </c>
      <c r="F112" s="165">
        <v>23</v>
      </c>
      <c r="G112" s="165">
        <v>578</v>
      </c>
      <c r="H112" s="165">
        <v>14.4</v>
      </c>
      <c r="I112" s="165">
        <v>9.5</v>
      </c>
      <c r="J112" s="165">
        <v>44.2</v>
      </c>
      <c r="K112" s="165">
        <v>0.9</v>
      </c>
      <c r="L112" s="165">
        <v>0</v>
      </c>
      <c r="M112" s="165">
        <v>69</v>
      </c>
      <c r="N112" s="166">
        <v>9</v>
      </c>
      <c r="O112" s="166">
        <v>96</v>
      </c>
      <c r="P112" s="166">
        <v>237</v>
      </c>
      <c r="Q112" s="166" t="s">
        <v>220</v>
      </c>
      <c r="R112" s="166" t="s">
        <v>220</v>
      </c>
      <c r="S112" s="166">
        <v>342</v>
      </c>
    </row>
    <row r="113" spans="1:19">
      <c r="A113" s="7">
        <v>43301</v>
      </c>
      <c r="B113" s="165">
        <v>335</v>
      </c>
      <c r="C113" s="165">
        <v>18</v>
      </c>
      <c r="D113" s="165">
        <v>96</v>
      </c>
      <c r="E113" s="165">
        <v>92</v>
      </c>
      <c r="F113" s="165">
        <v>23</v>
      </c>
      <c r="G113" s="165">
        <v>563</v>
      </c>
      <c r="H113" s="165">
        <v>12.3</v>
      </c>
      <c r="I113" s="165">
        <v>8.5</v>
      </c>
      <c r="J113" s="165">
        <v>36.9</v>
      </c>
      <c r="K113" s="165">
        <v>0.6</v>
      </c>
      <c r="L113" s="165">
        <v>0</v>
      </c>
      <c r="M113" s="165">
        <v>58</v>
      </c>
      <c r="N113" s="166">
        <v>16</v>
      </c>
      <c r="O113" s="166">
        <v>112</v>
      </c>
      <c r="P113" s="166">
        <v>245</v>
      </c>
      <c r="Q113" s="166" t="s">
        <v>220</v>
      </c>
      <c r="R113" s="166" t="s">
        <v>220</v>
      </c>
      <c r="S113" s="166">
        <v>374</v>
      </c>
    </row>
    <row r="114" spans="1:19">
      <c r="A114" s="7">
        <v>43302</v>
      </c>
      <c r="B114" s="165">
        <v>336</v>
      </c>
      <c r="C114" s="165">
        <v>17</v>
      </c>
      <c r="D114" s="165">
        <v>98</v>
      </c>
      <c r="E114" s="165">
        <v>83</v>
      </c>
      <c r="F114" s="165">
        <v>22</v>
      </c>
      <c r="G114" s="165">
        <v>556</v>
      </c>
      <c r="H114" s="165">
        <v>13.9</v>
      </c>
      <c r="I114" s="165">
        <v>10.4</v>
      </c>
      <c r="J114" s="165">
        <v>41.2</v>
      </c>
      <c r="K114" s="165">
        <v>0.4</v>
      </c>
      <c r="L114" s="165">
        <v>0</v>
      </c>
      <c r="M114" s="165">
        <v>66</v>
      </c>
      <c r="N114" s="166">
        <v>25</v>
      </c>
      <c r="O114" s="166">
        <v>133</v>
      </c>
      <c r="P114" s="166">
        <v>229</v>
      </c>
      <c r="Q114" s="166" t="s">
        <v>220</v>
      </c>
      <c r="R114" s="166" t="s">
        <v>220</v>
      </c>
      <c r="S114" s="166">
        <v>387</v>
      </c>
    </row>
    <row r="115" spans="1:19">
      <c r="A115" s="7">
        <v>43303</v>
      </c>
      <c r="B115" s="165">
        <v>334</v>
      </c>
      <c r="C115" s="165">
        <v>17</v>
      </c>
      <c r="D115" s="165">
        <v>91</v>
      </c>
      <c r="E115" s="165">
        <v>87</v>
      </c>
      <c r="F115" s="165">
        <v>24</v>
      </c>
      <c r="G115" s="165">
        <v>554</v>
      </c>
      <c r="H115" s="165">
        <v>12.2</v>
      </c>
      <c r="I115" s="165">
        <v>8.8000000000000007</v>
      </c>
      <c r="J115" s="165">
        <v>39.799999999999997</v>
      </c>
      <c r="K115" s="165">
        <v>0.3</v>
      </c>
      <c r="L115" s="165">
        <v>0</v>
      </c>
      <c r="M115" s="165">
        <v>61</v>
      </c>
      <c r="N115" s="166">
        <v>32</v>
      </c>
      <c r="O115" s="166">
        <v>154</v>
      </c>
      <c r="P115" s="166">
        <v>223</v>
      </c>
      <c r="Q115" s="166" t="s">
        <v>220</v>
      </c>
      <c r="R115" s="166" t="s">
        <v>220</v>
      </c>
      <c r="S115" s="166">
        <v>409</v>
      </c>
    </row>
    <row r="116" spans="1:19">
      <c r="A116" s="7">
        <v>43304</v>
      </c>
      <c r="B116" s="165">
        <v>328</v>
      </c>
      <c r="C116" s="165">
        <v>21</v>
      </c>
      <c r="D116" s="165">
        <v>108</v>
      </c>
      <c r="E116" s="165">
        <v>97</v>
      </c>
      <c r="F116" s="165">
        <v>29</v>
      </c>
      <c r="G116" s="165">
        <v>583</v>
      </c>
      <c r="H116" s="165">
        <v>11.8</v>
      </c>
      <c r="I116" s="165">
        <v>6.1</v>
      </c>
      <c r="J116" s="165">
        <v>43.7</v>
      </c>
      <c r="K116" s="165">
        <v>0.4</v>
      </c>
      <c r="L116" s="165">
        <v>0</v>
      </c>
      <c r="M116" s="165">
        <v>62</v>
      </c>
      <c r="N116" s="166">
        <v>21</v>
      </c>
      <c r="O116" s="166">
        <v>143</v>
      </c>
      <c r="P116" s="166">
        <v>217</v>
      </c>
      <c r="Q116" s="166" t="s">
        <v>220</v>
      </c>
      <c r="R116" s="166" t="s">
        <v>220</v>
      </c>
      <c r="S116" s="166">
        <v>381</v>
      </c>
    </row>
    <row r="117" spans="1:19">
      <c r="A117" s="7">
        <v>43305</v>
      </c>
      <c r="B117" s="165">
        <v>337</v>
      </c>
      <c r="C117" s="165">
        <v>26</v>
      </c>
      <c r="D117" s="165">
        <v>109</v>
      </c>
      <c r="E117" s="165">
        <v>105</v>
      </c>
      <c r="F117" s="165">
        <v>27</v>
      </c>
      <c r="G117" s="165">
        <v>603</v>
      </c>
      <c r="H117" s="165">
        <v>10.6</v>
      </c>
      <c r="I117" s="165">
        <v>7.7</v>
      </c>
      <c r="J117" s="165">
        <v>46.3</v>
      </c>
      <c r="K117" s="165">
        <v>0.3</v>
      </c>
      <c r="L117" s="165">
        <v>0</v>
      </c>
      <c r="M117" s="165">
        <v>65</v>
      </c>
      <c r="N117" s="166">
        <v>21</v>
      </c>
      <c r="O117" s="166">
        <v>122</v>
      </c>
      <c r="P117" s="166">
        <v>217</v>
      </c>
      <c r="Q117" s="166" t="s">
        <v>220</v>
      </c>
      <c r="R117" s="166" t="s">
        <v>220</v>
      </c>
      <c r="S117" s="166">
        <v>360</v>
      </c>
    </row>
    <row r="118" spans="1:19">
      <c r="A118" s="7">
        <v>43306</v>
      </c>
      <c r="B118" s="165">
        <v>326</v>
      </c>
      <c r="C118" s="165">
        <v>21</v>
      </c>
      <c r="D118" s="165">
        <v>115</v>
      </c>
      <c r="E118" s="165">
        <v>103</v>
      </c>
      <c r="F118" s="165">
        <v>26</v>
      </c>
      <c r="G118" s="165">
        <v>591</v>
      </c>
      <c r="H118" s="165">
        <v>16.3</v>
      </c>
      <c r="I118" s="165">
        <v>9.1</v>
      </c>
      <c r="J118" s="165">
        <v>49.4</v>
      </c>
      <c r="K118" s="165">
        <v>0.4</v>
      </c>
      <c r="L118" s="165">
        <v>0</v>
      </c>
      <c r="M118" s="165">
        <v>75</v>
      </c>
      <c r="N118" s="166">
        <v>50</v>
      </c>
      <c r="O118" s="166">
        <v>148</v>
      </c>
      <c r="P118" s="166">
        <v>205</v>
      </c>
      <c r="Q118" s="166" t="s">
        <v>220</v>
      </c>
      <c r="R118" s="166" t="s">
        <v>220</v>
      </c>
      <c r="S118" s="166">
        <v>403</v>
      </c>
    </row>
    <row r="119" spans="1:19">
      <c r="A119" s="7">
        <v>43307</v>
      </c>
      <c r="B119" s="165">
        <v>299</v>
      </c>
      <c r="C119" s="165">
        <v>21</v>
      </c>
      <c r="D119" s="165">
        <v>113</v>
      </c>
      <c r="E119" s="165">
        <v>106</v>
      </c>
      <c r="F119" s="165">
        <v>25</v>
      </c>
      <c r="G119" s="165">
        <v>564</v>
      </c>
      <c r="H119" s="165">
        <v>10.5</v>
      </c>
      <c r="I119" s="165">
        <v>8.5</v>
      </c>
      <c r="J119" s="165">
        <v>42.8</v>
      </c>
      <c r="K119" s="165">
        <v>0.9</v>
      </c>
      <c r="L119" s="165">
        <v>0</v>
      </c>
      <c r="M119" s="165">
        <v>63</v>
      </c>
      <c r="N119" s="166">
        <v>51</v>
      </c>
      <c r="O119" s="166">
        <v>176</v>
      </c>
      <c r="P119" s="166">
        <v>208</v>
      </c>
      <c r="Q119" s="166" t="s">
        <v>220</v>
      </c>
      <c r="R119" s="166" t="s">
        <v>220</v>
      </c>
      <c r="S119" s="166">
        <v>436</v>
      </c>
    </row>
    <row r="120" spans="1:19">
      <c r="A120" s="7">
        <v>43308</v>
      </c>
      <c r="B120" s="165">
        <v>304</v>
      </c>
      <c r="C120" s="165">
        <v>20</v>
      </c>
      <c r="D120" s="165">
        <v>120</v>
      </c>
      <c r="E120" s="165">
        <v>108</v>
      </c>
      <c r="F120" s="165">
        <v>24</v>
      </c>
      <c r="G120" s="165">
        <v>577</v>
      </c>
      <c r="H120" s="165">
        <v>12.3</v>
      </c>
      <c r="I120" s="165">
        <v>10.5</v>
      </c>
      <c r="J120" s="165">
        <v>40.700000000000003</v>
      </c>
      <c r="K120" s="165">
        <v>0.4</v>
      </c>
      <c r="L120" s="165">
        <v>0</v>
      </c>
      <c r="M120" s="165">
        <v>64</v>
      </c>
      <c r="N120" s="166">
        <v>30</v>
      </c>
      <c r="O120" s="166">
        <v>167</v>
      </c>
      <c r="P120" s="166">
        <v>202</v>
      </c>
      <c r="Q120" s="166" t="s">
        <v>220</v>
      </c>
      <c r="R120" s="166" t="s">
        <v>220</v>
      </c>
      <c r="S120" s="166">
        <v>399</v>
      </c>
    </row>
    <row r="121" spans="1:19">
      <c r="A121" s="7">
        <v>43309</v>
      </c>
      <c r="B121" s="165">
        <v>295</v>
      </c>
      <c r="C121" s="165">
        <v>25</v>
      </c>
      <c r="D121" s="165">
        <v>123</v>
      </c>
      <c r="E121" s="165">
        <v>107</v>
      </c>
      <c r="F121" s="165">
        <v>24</v>
      </c>
      <c r="G121" s="165">
        <v>574</v>
      </c>
      <c r="H121" s="165">
        <v>13.3</v>
      </c>
      <c r="I121" s="165">
        <v>15</v>
      </c>
      <c r="J121" s="165">
        <v>44.7</v>
      </c>
      <c r="K121" s="165">
        <v>0.4</v>
      </c>
      <c r="L121" s="165">
        <v>0</v>
      </c>
      <c r="M121" s="165">
        <v>73</v>
      </c>
      <c r="N121" s="166">
        <v>36</v>
      </c>
      <c r="O121" s="166">
        <v>151</v>
      </c>
      <c r="P121" s="166">
        <v>195</v>
      </c>
      <c r="Q121" s="166" t="s">
        <v>220</v>
      </c>
      <c r="R121" s="166" t="s">
        <v>220</v>
      </c>
      <c r="S121" s="166">
        <v>382</v>
      </c>
    </row>
    <row r="122" spans="1:19">
      <c r="A122" s="7">
        <v>43310</v>
      </c>
      <c r="B122" s="165">
        <v>323</v>
      </c>
      <c r="C122" s="165">
        <v>21</v>
      </c>
      <c r="D122" s="165">
        <v>106</v>
      </c>
      <c r="E122" s="165">
        <v>103</v>
      </c>
      <c r="F122" s="165">
        <v>25</v>
      </c>
      <c r="G122" s="165">
        <v>578</v>
      </c>
      <c r="H122" s="165">
        <v>17.899999999999999</v>
      </c>
      <c r="I122" s="165">
        <v>13.7</v>
      </c>
      <c r="J122" s="165">
        <v>46.5</v>
      </c>
      <c r="K122" s="165">
        <v>0.4</v>
      </c>
      <c r="L122" s="165">
        <v>0</v>
      </c>
      <c r="M122" s="165">
        <v>79</v>
      </c>
      <c r="N122" s="166">
        <v>34</v>
      </c>
      <c r="O122" s="166">
        <v>128</v>
      </c>
      <c r="P122" s="166">
        <v>195</v>
      </c>
      <c r="Q122" s="166" t="s">
        <v>220</v>
      </c>
      <c r="R122" s="166" t="s">
        <v>220</v>
      </c>
      <c r="S122" s="166">
        <v>357</v>
      </c>
    </row>
    <row r="123" spans="1:19">
      <c r="A123" s="7">
        <v>43311</v>
      </c>
      <c r="B123" s="165">
        <v>349</v>
      </c>
      <c r="C123" s="165">
        <v>25</v>
      </c>
      <c r="D123" s="165">
        <v>122</v>
      </c>
      <c r="E123" s="165">
        <v>100</v>
      </c>
      <c r="F123" s="165">
        <v>25</v>
      </c>
      <c r="G123" s="165">
        <v>621</v>
      </c>
      <c r="H123" s="165">
        <v>16.3</v>
      </c>
      <c r="I123" s="165">
        <v>15.1</v>
      </c>
      <c r="J123" s="165">
        <v>50.2</v>
      </c>
      <c r="K123" s="165">
        <v>0.4</v>
      </c>
      <c r="L123" s="165">
        <v>0</v>
      </c>
      <c r="M123" s="165">
        <v>82</v>
      </c>
      <c r="N123" s="166">
        <v>29</v>
      </c>
      <c r="O123" s="166">
        <v>114</v>
      </c>
      <c r="P123" s="166">
        <v>190</v>
      </c>
      <c r="Q123" s="166" t="s">
        <v>220</v>
      </c>
      <c r="R123" s="166" t="s">
        <v>220</v>
      </c>
      <c r="S123" s="166">
        <v>333</v>
      </c>
    </row>
    <row r="124" spans="1:19">
      <c r="A124" s="7">
        <v>43312</v>
      </c>
      <c r="B124" s="165">
        <v>356</v>
      </c>
      <c r="C124" s="165">
        <v>24</v>
      </c>
      <c r="D124" s="165">
        <v>106</v>
      </c>
      <c r="E124" s="165">
        <v>79</v>
      </c>
      <c r="F124" s="165">
        <v>26</v>
      </c>
      <c r="G124" s="165">
        <v>591</v>
      </c>
      <c r="H124" s="165">
        <v>14.8</v>
      </c>
      <c r="I124" s="165">
        <v>16.3</v>
      </c>
      <c r="J124" s="165">
        <v>45.5</v>
      </c>
      <c r="K124" s="165">
        <v>0.5</v>
      </c>
      <c r="L124" s="165">
        <v>0</v>
      </c>
      <c r="M124" s="165">
        <v>77</v>
      </c>
      <c r="N124" s="166">
        <v>44</v>
      </c>
      <c r="O124" s="166">
        <v>138</v>
      </c>
      <c r="P124" s="166">
        <v>207</v>
      </c>
      <c r="Q124" s="166" t="s">
        <v>220</v>
      </c>
      <c r="R124" s="166" t="s">
        <v>220</v>
      </c>
      <c r="S124" s="166">
        <v>389</v>
      </c>
    </row>
    <row r="125" spans="1:19">
      <c r="A125" s="7">
        <v>43313</v>
      </c>
      <c r="B125" s="165">
        <v>354</v>
      </c>
      <c r="C125" s="165">
        <v>20</v>
      </c>
      <c r="D125" s="165">
        <v>99</v>
      </c>
      <c r="E125" s="165">
        <v>77</v>
      </c>
      <c r="F125" s="165">
        <v>28</v>
      </c>
      <c r="G125" s="165">
        <v>578</v>
      </c>
      <c r="H125" s="165">
        <v>16.399999999999999</v>
      </c>
      <c r="I125" s="165">
        <v>16.3</v>
      </c>
      <c r="J125" s="165">
        <v>46.8</v>
      </c>
      <c r="K125" s="165">
        <v>0.3</v>
      </c>
      <c r="L125" s="165">
        <v>0</v>
      </c>
      <c r="M125" s="165">
        <v>80</v>
      </c>
      <c r="N125" s="166">
        <v>48</v>
      </c>
      <c r="O125" s="166">
        <v>154</v>
      </c>
      <c r="P125" s="166">
        <v>214</v>
      </c>
      <c r="Q125" s="166" t="s">
        <v>220</v>
      </c>
      <c r="R125" s="166" t="s">
        <v>220</v>
      </c>
      <c r="S125" s="166">
        <v>416</v>
      </c>
    </row>
    <row r="126" spans="1:19">
      <c r="A126" s="7">
        <v>43314</v>
      </c>
      <c r="B126" s="165">
        <v>348</v>
      </c>
      <c r="C126" s="165">
        <v>26</v>
      </c>
      <c r="D126" s="165">
        <v>110</v>
      </c>
      <c r="E126" s="165">
        <v>85</v>
      </c>
      <c r="F126" s="165">
        <v>30</v>
      </c>
      <c r="G126" s="165">
        <v>598</v>
      </c>
      <c r="H126" s="165">
        <v>16.2</v>
      </c>
      <c r="I126" s="165">
        <v>15.4</v>
      </c>
      <c r="J126" s="165">
        <v>50.8</v>
      </c>
      <c r="K126" s="165">
        <v>0.2</v>
      </c>
      <c r="L126" s="165">
        <v>0</v>
      </c>
      <c r="M126" s="165">
        <v>83</v>
      </c>
      <c r="N126" s="166">
        <v>50</v>
      </c>
      <c r="O126" s="166">
        <v>151</v>
      </c>
      <c r="P126" s="166">
        <v>206</v>
      </c>
      <c r="Q126" s="166" t="s">
        <v>220</v>
      </c>
      <c r="R126" s="166" t="s">
        <v>220</v>
      </c>
      <c r="S126" s="166">
        <v>407</v>
      </c>
    </row>
    <row r="127" spans="1:19">
      <c r="A127" s="7">
        <v>43315</v>
      </c>
      <c r="B127" s="165">
        <v>343</v>
      </c>
      <c r="C127" s="165">
        <v>24</v>
      </c>
      <c r="D127" s="165">
        <v>113</v>
      </c>
      <c r="E127" s="165">
        <v>93</v>
      </c>
      <c r="F127" s="165">
        <v>31</v>
      </c>
      <c r="G127" s="165">
        <v>603</v>
      </c>
      <c r="H127" s="165">
        <v>15.8</v>
      </c>
      <c r="I127" s="165">
        <v>14.6</v>
      </c>
      <c r="J127" s="165">
        <v>51.5</v>
      </c>
      <c r="K127" s="165">
        <v>0.6</v>
      </c>
      <c r="L127" s="165">
        <v>0</v>
      </c>
      <c r="M127" s="165">
        <v>82</v>
      </c>
      <c r="N127" s="166">
        <v>52</v>
      </c>
      <c r="O127" s="166">
        <v>145</v>
      </c>
      <c r="P127" s="166">
        <v>200</v>
      </c>
      <c r="Q127" s="166" t="s">
        <v>220</v>
      </c>
      <c r="R127" s="166" t="s">
        <v>220</v>
      </c>
      <c r="S127" s="166">
        <v>396</v>
      </c>
    </row>
    <row r="128" spans="1:19">
      <c r="A128" s="7">
        <v>43316</v>
      </c>
      <c r="B128" s="165">
        <v>337</v>
      </c>
      <c r="C128" s="165">
        <v>21</v>
      </c>
      <c r="D128" s="165">
        <v>107</v>
      </c>
      <c r="E128" s="165">
        <v>109</v>
      </c>
      <c r="F128" s="165">
        <v>28</v>
      </c>
      <c r="G128" s="165">
        <v>602</v>
      </c>
      <c r="H128" s="165">
        <v>11.7</v>
      </c>
      <c r="I128" s="165">
        <v>15.8</v>
      </c>
      <c r="J128" s="165">
        <v>51.2</v>
      </c>
      <c r="K128" s="165">
        <v>0.5</v>
      </c>
      <c r="L128" s="165">
        <v>0</v>
      </c>
      <c r="M128" s="165">
        <v>79</v>
      </c>
      <c r="N128" s="166">
        <v>51</v>
      </c>
      <c r="O128" s="166">
        <v>156</v>
      </c>
      <c r="P128" s="166">
        <v>205</v>
      </c>
      <c r="Q128" s="166" t="s">
        <v>220</v>
      </c>
      <c r="R128" s="166" t="s">
        <v>220</v>
      </c>
      <c r="S128" s="166">
        <v>412</v>
      </c>
    </row>
    <row r="129" spans="1:19">
      <c r="A129" s="7">
        <v>43317</v>
      </c>
      <c r="B129" s="165">
        <v>333</v>
      </c>
      <c r="C129" s="165">
        <v>13</v>
      </c>
      <c r="D129" s="165">
        <v>97</v>
      </c>
      <c r="E129" s="165">
        <v>108</v>
      </c>
      <c r="F129" s="165">
        <v>28</v>
      </c>
      <c r="G129" s="165">
        <v>580</v>
      </c>
      <c r="H129" s="165">
        <v>14.9</v>
      </c>
      <c r="I129" s="165">
        <v>13.8</v>
      </c>
      <c r="J129" s="165">
        <v>46.8</v>
      </c>
      <c r="K129" s="165">
        <v>0.5</v>
      </c>
      <c r="L129" s="165">
        <v>0</v>
      </c>
      <c r="M129" s="165">
        <v>76</v>
      </c>
      <c r="N129" s="166">
        <v>41</v>
      </c>
      <c r="O129" s="166">
        <v>169</v>
      </c>
      <c r="P129" s="166">
        <v>211</v>
      </c>
      <c r="Q129" s="166" t="s">
        <v>220</v>
      </c>
      <c r="R129" s="166" t="s">
        <v>220</v>
      </c>
      <c r="S129" s="166">
        <v>421</v>
      </c>
    </row>
    <row r="130" spans="1:19">
      <c r="A130" s="7">
        <v>43318</v>
      </c>
      <c r="B130" s="165">
        <v>330</v>
      </c>
      <c r="C130" s="165">
        <v>17</v>
      </c>
      <c r="D130" s="165">
        <v>104</v>
      </c>
      <c r="E130" s="165">
        <v>104</v>
      </c>
      <c r="F130" s="165">
        <v>27</v>
      </c>
      <c r="G130" s="165">
        <v>582</v>
      </c>
      <c r="H130" s="165">
        <v>14.8</v>
      </c>
      <c r="I130" s="165">
        <v>13.5</v>
      </c>
      <c r="J130" s="165">
        <v>47.2</v>
      </c>
      <c r="K130" s="165">
        <v>0.2</v>
      </c>
      <c r="L130" s="165">
        <v>0</v>
      </c>
      <c r="M130" s="165">
        <v>76</v>
      </c>
      <c r="N130" s="166">
        <v>35</v>
      </c>
      <c r="O130" s="166">
        <v>178</v>
      </c>
      <c r="P130" s="166">
        <v>232</v>
      </c>
      <c r="Q130" s="166" t="s">
        <v>220</v>
      </c>
      <c r="R130" s="166" t="s">
        <v>220</v>
      </c>
      <c r="S130" s="166">
        <v>444</v>
      </c>
    </row>
    <row r="131" spans="1:19">
      <c r="A131" s="7">
        <v>43319</v>
      </c>
      <c r="B131" s="165">
        <v>247</v>
      </c>
      <c r="C131" s="165">
        <v>22</v>
      </c>
      <c r="D131" s="165">
        <v>111</v>
      </c>
      <c r="E131" s="165">
        <v>101</v>
      </c>
      <c r="F131" s="165">
        <v>24</v>
      </c>
      <c r="G131" s="165">
        <v>505</v>
      </c>
      <c r="H131" s="165">
        <v>13.6</v>
      </c>
      <c r="I131" s="165">
        <v>11.7</v>
      </c>
      <c r="J131" s="165">
        <v>39.6</v>
      </c>
      <c r="K131" s="165">
        <v>0.5</v>
      </c>
      <c r="L131" s="165">
        <v>0</v>
      </c>
      <c r="M131" s="165">
        <v>65</v>
      </c>
      <c r="N131" s="166">
        <v>19</v>
      </c>
      <c r="O131" s="166">
        <v>148</v>
      </c>
      <c r="P131" s="166">
        <v>233</v>
      </c>
      <c r="Q131" s="166" t="s">
        <v>220</v>
      </c>
      <c r="R131" s="166" t="s">
        <v>220</v>
      </c>
      <c r="S131" s="166">
        <v>400</v>
      </c>
    </row>
    <row r="132" spans="1:19">
      <c r="A132" s="7">
        <v>43320</v>
      </c>
      <c r="B132" s="165">
        <v>257</v>
      </c>
      <c r="C132" s="165">
        <v>24</v>
      </c>
      <c r="D132" s="165">
        <v>126</v>
      </c>
      <c r="E132" s="165">
        <v>106</v>
      </c>
      <c r="F132" s="165">
        <v>25</v>
      </c>
      <c r="G132" s="165">
        <v>537</v>
      </c>
      <c r="H132" s="165">
        <v>17.100000000000001</v>
      </c>
      <c r="I132" s="165">
        <v>8.1999999999999993</v>
      </c>
      <c r="J132" s="165">
        <v>37.700000000000003</v>
      </c>
      <c r="K132" s="165">
        <v>0.6</v>
      </c>
      <c r="L132" s="165">
        <v>0</v>
      </c>
      <c r="M132" s="165">
        <v>64</v>
      </c>
      <c r="N132" s="166">
        <v>7</v>
      </c>
      <c r="O132" s="166">
        <v>85</v>
      </c>
      <c r="P132" s="166">
        <v>202</v>
      </c>
      <c r="Q132" s="166" t="s">
        <v>220</v>
      </c>
      <c r="R132" s="166" t="s">
        <v>220</v>
      </c>
      <c r="S132" s="166">
        <v>294</v>
      </c>
    </row>
    <row r="133" spans="1:19">
      <c r="A133" s="7">
        <v>43321</v>
      </c>
      <c r="B133" s="165">
        <v>277</v>
      </c>
      <c r="C133" s="165">
        <v>21</v>
      </c>
      <c r="D133" s="165">
        <v>129</v>
      </c>
      <c r="E133" s="165">
        <v>108</v>
      </c>
      <c r="F133" s="165">
        <v>26</v>
      </c>
      <c r="G133" s="165">
        <v>562</v>
      </c>
      <c r="H133" s="165">
        <v>13.5</v>
      </c>
      <c r="I133" s="165">
        <v>11.6</v>
      </c>
      <c r="J133" s="165">
        <v>48.4</v>
      </c>
      <c r="K133" s="165">
        <v>0.7</v>
      </c>
      <c r="L133" s="165">
        <v>0</v>
      </c>
      <c r="M133" s="165">
        <v>74</v>
      </c>
      <c r="N133" s="166">
        <v>7</v>
      </c>
      <c r="O133" s="166">
        <v>76</v>
      </c>
      <c r="P133" s="166">
        <v>221</v>
      </c>
      <c r="Q133" s="166" t="s">
        <v>220</v>
      </c>
      <c r="R133" s="166" t="s">
        <v>220</v>
      </c>
      <c r="S133" s="166">
        <v>304</v>
      </c>
    </row>
    <row r="134" spans="1:19">
      <c r="A134" s="7">
        <v>43322</v>
      </c>
      <c r="B134" s="165">
        <v>289</v>
      </c>
      <c r="C134" s="165">
        <v>21</v>
      </c>
      <c r="D134" s="165">
        <v>139</v>
      </c>
      <c r="E134" s="165">
        <v>112</v>
      </c>
      <c r="F134" s="165">
        <v>24</v>
      </c>
      <c r="G134" s="165">
        <v>586</v>
      </c>
      <c r="H134" s="165">
        <v>19.2</v>
      </c>
      <c r="I134" s="165">
        <v>12.4</v>
      </c>
      <c r="J134" s="165">
        <v>42.1</v>
      </c>
      <c r="K134" s="165">
        <v>0.6</v>
      </c>
      <c r="L134" s="165">
        <v>0</v>
      </c>
      <c r="M134" s="165">
        <v>74</v>
      </c>
      <c r="N134" s="166">
        <v>22</v>
      </c>
      <c r="O134" s="166">
        <v>115</v>
      </c>
      <c r="P134" s="166">
        <v>235</v>
      </c>
      <c r="Q134" s="166" t="s">
        <v>220</v>
      </c>
      <c r="R134" s="166" t="s">
        <v>220</v>
      </c>
      <c r="S134" s="166">
        <v>371</v>
      </c>
    </row>
    <row r="135" spans="1:19">
      <c r="A135" s="7">
        <v>43323</v>
      </c>
      <c r="B135" s="165">
        <v>314</v>
      </c>
      <c r="C135" s="165">
        <v>17</v>
      </c>
      <c r="D135" s="165">
        <v>123</v>
      </c>
      <c r="E135" s="165">
        <v>111</v>
      </c>
      <c r="F135" s="165">
        <v>24</v>
      </c>
      <c r="G135" s="165">
        <v>589</v>
      </c>
      <c r="H135" s="165">
        <v>21.8</v>
      </c>
      <c r="I135" s="165">
        <v>13.9</v>
      </c>
      <c r="J135" s="165">
        <v>23.7</v>
      </c>
      <c r="K135" s="165">
        <v>0.6</v>
      </c>
      <c r="L135" s="165">
        <v>0</v>
      </c>
      <c r="M135" s="165">
        <v>60</v>
      </c>
      <c r="N135" s="166">
        <v>50</v>
      </c>
      <c r="O135" s="166">
        <v>156</v>
      </c>
      <c r="P135" s="166">
        <v>232</v>
      </c>
      <c r="Q135" s="166" t="s">
        <v>220</v>
      </c>
      <c r="R135" s="166" t="s">
        <v>220</v>
      </c>
      <c r="S135" s="166">
        <v>438</v>
      </c>
    </row>
    <row r="136" spans="1:19">
      <c r="A136" s="7">
        <v>43324</v>
      </c>
      <c r="B136" s="165">
        <v>333</v>
      </c>
      <c r="C136" s="165">
        <v>16</v>
      </c>
      <c r="D136" s="165">
        <v>122</v>
      </c>
      <c r="E136" s="165">
        <v>93</v>
      </c>
      <c r="F136" s="165">
        <v>23</v>
      </c>
      <c r="G136" s="165">
        <v>587</v>
      </c>
      <c r="H136" s="165">
        <v>16.600000000000001</v>
      </c>
      <c r="I136" s="165">
        <v>12.2</v>
      </c>
      <c r="J136" s="165">
        <v>27.7</v>
      </c>
      <c r="K136" s="165">
        <v>0.5</v>
      </c>
      <c r="L136" s="165">
        <v>0</v>
      </c>
      <c r="M136" s="165">
        <v>57</v>
      </c>
      <c r="N136" s="166">
        <v>49</v>
      </c>
      <c r="O136" s="166">
        <v>153</v>
      </c>
      <c r="P136" s="166">
        <v>219</v>
      </c>
      <c r="Q136" s="166" t="s">
        <v>220</v>
      </c>
      <c r="R136" s="166" t="s">
        <v>220</v>
      </c>
      <c r="S136" s="166">
        <v>422</v>
      </c>
    </row>
    <row r="137" spans="1:19">
      <c r="A137" s="7">
        <v>43325</v>
      </c>
      <c r="B137" s="165">
        <v>305</v>
      </c>
      <c r="C137" s="165">
        <v>22</v>
      </c>
      <c r="D137" s="165">
        <v>143</v>
      </c>
      <c r="E137" s="165">
        <v>96</v>
      </c>
      <c r="F137" s="165">
        <v>23</v>
      </c>
      <c r="G137" s="165">
        <v>589</v>
      </c>
      <c r="H137" s="165">
        <v>16.2</v>
      </c>
      <c r="I137" s="165">
        <v>13.5</v>
      </c>
      <c r="J137" s="165">
        <v>40.1</v>
      </c>
      <c r="K137" s="165">
        <v>1.2</v>
      </c>
      <c r="L137" s="165">
        <v>0</v>
      </c>
      <c r="M137" s="165">
        <v>71</v>
      </c>
      <c r="N137" s="166">
        <v>36</v>
      </c>
      <c r="O137" s="166">
        <v>134</v>
      </c>
      <c r="P137" s="166">
        <v>228</v>
      </c>
      <c r="Q137" s="166" t="s">
        <v>220</v>
      </c>
      <c r="R137" s="166" t="s">
        <v>220</v>
      </c>
      <c r="S137" s="166">
        <v>398</v>
      </c>
    </row>
    <row r="138" spans="1:19">
      <c r="A138" s="7">
        <v>43326</v>
      </c>
      <c r="B138" s="165">
        <v>228</v>
      </c>
      <c r="C138" s="165">
        <v>34</v>
      </c>
      <c r="D138" s="165">
        <v>161</v>
      </c>
      <c r="E138" s="165">
        <v>107</v>
      </c>
      <c r="F138" s="165">
        <v>23</v>
      </c>
      <c r="G138" s="165">
        <v>553</v>
      </c>
      <c r="H138" s="165">
        <v>17.5</v>
      </c>
      <c r="I138" s="165">
        <v>13.3</v>
      </c>
      <c r="J138" s="165">
        <v>38</v>
      </c>
      <c r="K138" s="165">
        <v>0.6</v>
      </c>
      <c r="L138" s="165">
        <v>0</v>
      </c>
      <c r="M138" s="165">
        <v>69</v>
      </c>
      <c r="N138" s="166">
        <v>19</v>
      </c>
      <c r="O138" s="166">
        <v>112</v>
      </c>
      <c r="P138" s="166">
        <v>211</v>
      </c>
      <c r="Q138" s="166" t="s">
        <v>220</v>
      </c>
      <c r="R138" s="166" t="s">
        <v>220</v>
      </c>
      <c r="S138" s="166">
        <v>343</v>
      </c>
    </row>
    <row r="139" spans="1:19">
      <c r="A139" s="7">
        <v>43327</v>
      </c>
      <c r="B139" s="165">
        <v>321</v>
      </c>
      <c r="C139" s="165">
        <v>19</v>
      </c>
      <c r="D139" s="165">
        <v>144</v>
      </c>
      <c r="E139" s="165">
        <v>97</v>
      </c>
      <c r="F139" s="165">
        <v>23</v>
      </c>
      <c r="G139" s="165">
        <v>602</v>
      </c>
      <c r="H139" s="165">
        <v>15.5</v>
      </c>
      <c r="I139" s="165">
        <v>10.5</v>
      </c>
      <c r="J139" s="165">
        <v>27.6</v>
      </c>
      <c r="K139" s="165">
        <v>0.5</v>
      </c>
      <c r="L139" s="165">
        <v>0</v>
      </c>
      <c r="M139" s="165">
        <v>54</v>
      </c>
      <c r="N139" s="166">
        <v>14</v>
      </c>
      <c r="O139" s="166">
        <v>95</v>
      </c>
      <c r="P139" s="166">
        <v>195</v>
      </c>
      <c r="Q139" s="166" t="s">
        <v>220</v>
      </c>
      <c r="R139" s="166" t="s">
        <v>220</v>
      </c>
      <c r="S139" s="166">
        <v>304</v>
      </c>
    </row>
    <row r="140" spans="1:19">
      <c r="A140" s="7">
        <v>43328</v>
      </c>
      <c r="B140" s="165">
        <v>343</v>
      </c>
      <c r="C140" s="165">
        <v>22</v>
      </c>
      <c r="D140" s="165">
        <v>154</v>
      </c>
      <c r="E140" s="165">
        <v>99</v>
      </c>
      <c r="F140" s="165">
        <v>22</v>
      </c>
      <c r="G140" s="165">
        <v>639</v>
      </c>
      <c r="H140" s="165">
        <v>18.2</v>
      </c>
      <c r="I140" s="165">
        <v>10.199999999999999</v>
      </c>
      <c r="J140" s="165">
        <v>29.6</v>
      </c>
      <c r="K140" s="165">
        <v>0.7</v>
      </c>
      <c r="L140" s="165">
        <v>0</v>
      </c>
      <c r="M140" s="165">
        <v>59</v>
      </c>
      <c r="N140" s="166">
        <v>6</v>
      </c>
      <c r="O140" s="166">
        <v>95</v>
      </c>
      <c r="P140" s="166">
        <v>216</v>
      </c>
      <c r="Q140" s="166" t="s">
        <v>220</v>
      </c>
      <c r="R140" s="166" t="s">
        <v>220</v>
      </c>
      <c r="S140" s="166">
        <v>317</v>
      </c>
    </row>
    <row r="141" spans="1:19">
      <c r="A141" s="7">
        <v>43329</v>
      </c>
      <c r="B141" s="165">
        <v>352</v>
      </c>
      <c r="C141" s="165">
        <v>24</v>
      </c>
      <c r="D141" s="165">
        <v>160</v>
      </c>
      <c r="E141" s="165">
        <v>103</v>
      </c>
      <c r="F141" s="165">
        <v>22</v>
      </c>
      <c r="G141" s="165">
        <v>661</v>
      </c>
      <c r="H141" s="165">
        <v>18.899999999999999</v>
      </c>
      <c r="I141" s="165">
        <v>9</v>
      </c>
      <c r="J141" s="165">
        <v>44.4</v>
      </c>
      <c r="K141" s="165">
        <v>0.8</v>
      </c>
      <c r="L141" s="165">
        <v>0</v>
      </c>
      <c r="M141" s="165">
        <v>73</v>
      </c>
      <c r="N141" s="166">
        <v>8</v>
      </c>
      <c r="O141" s="166">
        <v>106</v>
      </c>
      <c r="P141" s="166">
        <v>238</v>
      </c>
      <c r="Q141" s="166" t="s">
        <v>220</v>
      </c>
      <c r="R141" s="166" t="s">
        <v>220</v>
      </c>
      <c r="S141" s="166">
        <v>351</v>
      </c>
    </row>
    <row r="142" spans="1:19">
      <c r="A142" s="7">
        <v>43330</v>
      </c>
      <c r="B142" s="165">
        <v>297</v>
      </c>
      <c r="C142" s="165">
        <v>18</v>
      </c>
      <c r="D142" s="165">
        <v>160</v>
      </c>
      <c r="E142" s="165">
        <v>109</v>
      </c>
      <c r="F142" s="165">
        <v>22</v>
      </c>
      <c r="G142" s="165">
        <v>607</v>
      </c>
      <c r="H142" s="165">
        <v>19</v>
      </c>
      <c r="I142" s="165">
        <v>9.1999999999999993</v>
      </c>
      <c r="J142" s="165">
        <v>42</v>
      </c>
      <c r="K142" s="165">
        <v>0.9</v>
      </c>
      <c r="L142" s="165">
        <v>0</v>
      </c>
      <c r="M142" s="165">
        <v>71</v>
      </c>
      <c r="N142" s="166">
        <v>7</v>
      </c>
      <c r="O142" s="166">
        <v>57</v>
      </c>
      <c r="P142" s="166">
        <v>233</v>
      </c>
      <c r="Q142" s="166" t="s">
        <v>220</v>
      </c>
      <c r="R142" s="166" t="s">
        <v>220</v>
      </c>
      <c r="S142" s="166">
        <v>297</v>
      </c>
    </row>
    <row r="143" spans="1:19">
      <c r="A143" s="7">
        <v>43331</v>
      </c>
      <c r="B143" s="165">
        <v>348</v>
      </c>
      <c r="C143" s="165">
        <v>18</v>
      </c>
      <c r="D143" s="165">
        <v>161</v>
      </c>
      <c r="E143" s="165">
        <v>109</v>
      </c>
      <c r="F143" s="165">
        <v>21</v>
      </c>
      <c r="G143" s="165">
        <v>656</v>
      </c>
      <c r="H143" s="165">
        <v>18.8</v>
      </c>
      <c r="I143" s="165">
        <v>10.9</v>
      </c>
      <c r="J143" s="165">
        <v>36.4</v>
      </c>
      <c r="K143" s="165">
        <v>0.8</v>
      </c>
      <c r="L143" s="165">
        <v>0</v>
      </c>
      <c r="M143" s="165">
        <v>67</v>
      </c>
      <c r="N143" s="166">
        <v>18</v>
      </c>
      <c r="O143" s="166">
        <v>93</v>
      </c>
      <c r="P143" s="166">
        <v>226</v>
      </c>
      <c r="Q143" s="166" t="s">
        <v>220</v>
      </c>
      <c r="R143" s="166" t="s">
        <v>220</v>
      </c>
      <c r="S143" s="166">
        <v>336</v>
      </c>
    </row>
    <row r="144" spans="1:19">
      <c r="A144" s="7">
        <v>43332</v>
      </c>
      <c r="B144" s="165">
        <v>352</v>
      </c>
      <c r="C144" s="165">
        <v>24</v>
      </c>
      <c r="D144" s="165">
        <v>171</v>
      </c>
      <c r="E144" s="165">
        <v>104</v>
      </c>
      <c r="F144" s="165">
        <v>21</v>
      </c>
      <c r="G144" s="165">
        <v>672</v>
      </c>
      <c r="H144" s="165">
        <v>16.399999999999999</v>
      </c>
      <c r="I144" s="165">
        <v>8.1</v>
      </c>
      <c r="J144" s="165">
        <v>32.1</v>
      </c>
      <c r="K144" s="165">
        <v>0.6</v>
      </c>
      <c r="L144" s="165">
        <v>0</v>
      </c>
      <c r="M144" s="165">
        <v>57</v>
      </c>
      <c r="N144" s="166">
        <v>25</v>
      </c>
      <c r="O144" s="166">
        <v>62</v>
      </c>
      <c r="P144" s="166">
        <v>233</v>
      </c>
      <c r="Q144" s="166" t="s">
        <v>220</v>
      </c>
      <c r="R144" s="166" t="s">
        <v>220</v>
      </c>
      <c r="S144" s="166">
        <v>319</v>
      </c>
    </row>
    <row r="145" spans="1:19">
      <c r="A145" s="7">
        <v>43333</v>
      </c>
      <c r="B145" s="165">
        <v>358</v>
      </c>
      <c r="C145" s="165">
        <v>22</v>
      </c>
      <c r="D145" s="165">
        <v>169</v>
      </c>
      <c r="E145" s="165">
        <v>109</v>
      </c>
      <c r="F145" s="165">
        <v>21</v>
      </c>
      <c r="G145" s="165">
        <v>679</v>
      </c>
      <c r="H145" s="165">
        <v>16.2</v>
      </c>
      <c r="I145" s="165">
        <v>7.7</v>
      </c>
      <c r="J145" s="165">
        <v>48.7</v>
      </c>
      <c r="K145" s="165">
        <v>0.6</v>
      </c>
      <c r="L145" s="165">
        <v>0</v>
      </c>
      <c r="M145" s="165">
        <v>73</v>
      </c>
      <c r="N145" s="166">
        <v>20</v>
      </c>
      <c r="O145" s="166">
        <v>102</v>
      </c>
      <c r="P145" s="166">
        <v>226</v>
      </c>
      <c r="Q145" s="166" t="s">
        <v>220</v>
      </c>
      <c r="R145" s="166" t="s">
        <v>220</v>
      </c>
      <c r="S145" s="166">
        <v>348</v>
      </c>
    </row>
    <row r="146" spans="1:19">
      <c r="A146" s="167">
        <v>43334</v>
      </c>
      <c r="B146" s="165">
        <v>354</v>
      </c>
      <c r="C146" s="165">
        <v>22</v>
      </c>
      <c r="D146" s="165">
        <v>182</v>
      </c>
      <c r="E146" s="165">
        <v>110</v>
      </c>
      <c r="F146" s="165">
        <v>20</v>
      </c>
      <c r="G146" s="165">
        <v>688</v>
      </c>
      <c r="H146" s="165">
        <v>19.600000000000001</v>
      </c>
      <c r="I146" s="165">
        <v>9.5</v>
      </c>
      <c r="J146" s="165">
        <v>53.2</v>
      </c>
      <c r="K146" s="165">
        <v>0.4</v>
      </c>
      <c r="L146" s="165">
        <v>0</v>
      </c>
      <c r="M146" s="165">
        <v>83</v>
      </c>
      <c r="N146" s="166">
        <v>34</v>
      </c>
      <c r="O146" s="166">
        <v>110</v>
      </c>
      <c r="P146" s="166">
        <v>204</v>
      </c>
      <c r="Q146" s="166" t="s">
        <v>220</v>
      </c>
      <c r="R146" s="166" t="s">
        <v>220</v>
      </c>
      <c r="S146" s="166">
        <v>348</v>
      </c>
    </row>
    <row r="147" spans="1:19">
      <c r="A147" s="167">
        <v>43335</v>
      </c>
      <c r="B147" s="165">
        <v>321</v>
      </c>
      <c r="C147" s="165">
        <v>24</v>
      </c>
      <c r="D147" s="165">
        <v>187</v>
      </c>
      <c r="E147" s="165">
        <v>114</v>
      </c>
      <c r="F147" s="165">
        <v>22</v>
      </c>
      <c r="G147" s="165">
        <v>668</v>
      </c>
      <c r="H147" s="165">
        <v>16.899999999999999</v>
      </c>
      <c r="I147" s="165">
        <v>11</v>
      </c>
      <c r="J147" s="165">
        <v>49</v>
      </c>
      <c r="K147" s="165">
        <v>0.5</v>
      </c>
      <c r="L147" s="165">
        <v>0</v>
      </c>
      <c r="M147" s="165">
        <v>77</v>
      </c>
      <c r="N147" s="166">
        <v>41</v>
      </c>
      <c r="O147" s="166">
        <v>119</v>
      </c>
      <c r="P147" s="166">
        <v>183</v>
      </c>
      <c r="Q147" s="166" t="s">
        <v>220</v>
      </c>
      <c r="R147" s="166" t="s">
        <v>220</v>
      </c>
      <c r="S147" s="166">
        <v>344</v>
      </c>
    </row>
    <row r="148" spans="1:19">
      <c r="A148" s="167">
        <v>43336</v>
      </c>
      <c r="B148" s="165">
        <v>293</v>
      </c>
      <c r="C148" s="165">
        <v>27</v>
      </c>
      <c r="D148" s="165">
        <v>190</v>
      </c>
      <c r="E148" s="165">
        <v>117</v>
      </c>
      <c r="F148" s="165">
        <v>27</v>
      </c>
      <c r="G148" s="165">
        <v>654</v>
      </c>
      <c r="H148" s="165">
        <v>19.600000000000001</v>
      </c>
      <c r="I148" s="165">
        <v>12.2</v>
      </c>
      <c r="J148" s="165">
        <v>52.7</v>
      </c>
      <c r="K148" s="165">
        <v>0.4</v>
      </c>
      <c r="L148" s="165">
        <v>0</v>
      </c>
      <c r="M148" s="165">
        <v>85</v>
      </c>
      <c r="N148" s="166">
        <v>47</v>
      </c>
      <c r="O148" s="166">
        <v>111</v>
      </c>
      <c r="P148" s="166">
        <v>154</v>
      </c>
      <c r="Q148" s="166" t="s">
        <v>220</v>
      </c>
      <c r="R148" s="166" t="s">
        <v>220</v>
      </c>
      <c r="S148" s="166">
        <v>313</v>
      </c>
    </row>
    <row r="149" spans="1:19">
      <c r="A149" s="167">
        <v>43337</v>
      </c>
      <c r="B149" s="165">
        <v>342</v>
      </c>
      <c r="C149" s="165">
        <v>25</v>
      </c>
      <c r="D149" s="165">
        <v>184</v>
      </c>
      <c r="E149" s="165">
        <v>111</v>
      </c>
      <c r="F149" s="165">
        <v>27</v>
      </c>
      <c r="G149" s="165">
        <v>690</v>
      </c>
      <c r="H149" s="165">
        <v>18.7</v>
      </c>
      <c r="I149" s="165">
        <v>12.4</v>
      </c>
      <c r="J149" s="165">
        <v>54.1</v>
      </c>
      <c r="K149" s="165">
        <v>0.4</v>
      </c>
      <c r="L149" s="165">
        <v>0</v>
      </c>
      <c r="M149" s="165">
        <v>86</v>
      </c>
      <c r="N149" s="166">
        <v>44</v>
      </c>
      <c r="O149" s="166">
        <v>118</v>
      </c>
      <c r="P149" s="166">
        <v>152</v>
      </c>
      <c r="Q149" s="166" t="s">
        <v>220</v>
      </c>
      <c r="R149" s="166" t="s">
        <v>220</v>
      </c>
      <c r="S149" s="166">
        <v>314</v>
      </c>
    </row>
    <row r="150" spans="1:19">
      <c r="A150" s="167">
        <v>43338</v>
      </c>
      <c r="B150" s="165">
        <v>336</v>
      </c>
      <c r="C150" s="165">
        <v>35</v>
      </c>
      <c r="D150" s="165">
        <v>172</v>
      </c>
      <c r="E150" s="165">
        <v>112</v>
      </c>
      <c r="F150" s="165">
        <v>25</v>
      </c>
      <c r="G150" s="165">
        <v>679</v>
      </c>
      <c r="H150" s="165">
        <v>17.899999999999999</v>
      </c>
      <c r="I150" s="165">
        <v>12.1</v>
      </c>
      <c r="J150" s="165">
        <v>46.4</v>
      </c>
      <c r="K150" s="165">
        <v>0.9</v>
      </c>
      <c r="L150" s="165">
        <v>0</v>
      </c>
      <c r="M150" s="165">
        <v>77</v>
      </c>
      <c r="N150" s="166">
        <v>29</v>
      </c>
      <c r="O150" s="166">
        <v>100</v>
      </c>
      <c r="P150" s="166">
        <v>165</v>
      </c>
      <c r="Q150" s="166" t="s">
        <v>220</v>
      </c>
      <c r="R150" s="166" t="s">
        <v>220</v>
      </c>
      <c r="S150" s="166">
        <v>294</v>
      </c>
    </row>
    <row r="151" spans="1:19">
      <c r="A151" s="167">
        <v>43339</v>
      </c>
      <c r="B151" s="165">
        <v>356</v>
      </c>
      <c r="C151" s="165">
        <v>45</v>
      </c>
      <c r="D151" s="165">
        <v>176</v>
      </c>
      <c r="E151" s="165">
        <v>111</v>
      </c>
      <c r="F151" s="165">
        <v>26</v>
      </c>
      <c r="G151" s="165">
        <v>713</v>
      </c>
      <c r="H151" s="165">
        <v>20.2</v>
      </c>
      <c r="I151" s="165">
        <v>13.1</v>
      </c>
      <c r="J151" s="165">
        <v>38.9</v>
      </c>
      <c r="K151" s="165">
        <v>0.6</v>
      </c>
      <c r="L151" s="165">
        <v>0</v>
      </c>
      <c r="M151" s="165">
        <v>73</v>
      </c>
      <c r="N151" s="166">
        <v>10</v>
      </c>
      <c r="O151" s="166">
        <v>49</v>
      </c>
      <c r="P151" s="166">
        <v>160</v>
      </c>
      <c r="Q151" s="166" t="s">
        <v>220</v>
      </c>
      <c r="R151" s="166" t="s">
        <v>220</v>
      </c>
      <c r="S151" s="166">
        <v>218</v>
      </c>
    </row>
    <row r="152" spans="1:19">
      <c r="A152" s="167">
        <v>43340</v>
      </c>
      <c r="B152" s="165">
        <v>354</v>
      </c>
      <c r="C152" s="165">
        <v>44</v>
      </c>
      <c r="D152" s="165">
        <v>174</v>
      </c>
      <c r="E152" s="165">
        <v>120</v>
      </c>
      <c r="F152" s="165">
        <v>27</v>
      </c>
      <c r="G152" s="165">
        <v>720</v>
      </c>
      <c r="H152" s="165">
        <v>17.3</v>
      </c>
      <c r="I152" s="165">
        <v>11.4</v>
      </c>
      <c r="J152" s="165">
        <v>51.8</v>
      </c>
      <c r="K152" s="165">
        <v>0.5</v>
      </c>
      <c r="L152" s="165">
        <v>0</v>
      </c>
      <c r="M152" s="165">
        <v>81</v>
      </c>
      <c r="N152" s="166">
        <v>10</v>
      </c>
      <c r="O152" s="166">
        <v>49</v>
      </c>
      <c r="P152" s="166">
        <v>149</v>
      </c>
      <c r="Q152" s="166" t="s">
        <v>220</v>
      </c>
      <c r="R152" s="166" t="s">
        <v>220</v>
      </c>
      <c r="S152" s="166">
        <v>208</v>
      </c>
    </row>
    <row r="153" spans="1:19">
      <c r="A153" s="167">
        <v>43341</v>
      </c>
      <c r="B153" s="165">
        <v>347</v>
      </c>
      <c r="C153" s="165">
        <v>35</v>
      </c>
      <c r="D153" s="165">
        <v>187</v>
      </c>
      <c r="E153" s="165">
        <v>120</v>
      </c>
      <c r="F153" s="165">
        <v>25</v>
      </c>
      <c r="G153" s="165">
        <v>713</v>
      </c>
      <c r="H153" s="165">
        <v>13</v>
      </c>
      <c r="I153" s="165">
        <v>10.5</v>
      </c>
      <c r="J153" s="165">
        <v>51</v>
      </c>
      <c r="K153" s="165">
        <v>0.7</v>
      </c>
      <c r="L153" s="165">
        <v>0</v>
      </c>
      <c r="M153" s="165">
        <v>75</v>
      </c>
      <c r="N153" s="166">
        <v>18</v>
      </c>
      <c r="O153" s="166">
        <v>55</v>
      </c>
      <c r="P153" s="166">
        <v>146</v>
      </c>
      <c r="Q153" s="166" t="s">
        <v>220</v>
      </c>
      <c r="R153" s="166" t="s">
        <v>220</v>
      </c>
      <c r="S153" s="166">
        <v>220</v>
      </c>
    </row>
    <row r="154" spans="1:19">
      <c r="A154" s="167">
        <v>43342</v>
      </c>
      <c r="B154" s="165">
        <v>352</v>
      </c>
      <c r="C154" s="165">
        <v>28</v>
      </c>
      <c r="D154" s="165">
        <v>190</v>
      </c>
      <c r="E154" s="165">
        <v>117</v>
      </c>
      <c r="F154" s="165">
        <v>24</v>
      </c>
      <c r="G154" s="165">
        <v>711</v>
      </c>
      <c r="H154" s="165">
        <v>19.2</v>
      </c>
      <c r="I154" s="165">
        <v>12.2</v>
      </c>
      <c r="J154" s="165">
        <v>58.6</v>
      </c>
      <c r="K154" s="165">
        <v>0.5</v>
      </c>
      <c r="L154" s="165">
        <v>0</v>
      </c>
      <c r="M154" s="165">
        <v>91</v>
      </c>
      <c r="N154" s="166">
        <v>39</v>
      </c>
      <c r="O154" s="166">
        <v>92</v>
      </c>
      <c r="P154" s="166">
        <v>144</v>
      </c>
      <c r="Q154" s="166" t="s">
        <v>220</v>
      </c>
      <c r="R154" s="166" t="s">
        <v>220</v>
      </c>
      <c r="S154" s="166">
        <v>275</v>
      </c>
    </row>
    <row r="155" spans="1:19">
      <c r="A155" s="167">
        <v>43343</v>
      </c>
      <c r="B155" s="165">
        <v>350</v>
      </c>
      <c r="C155" s="165">
        <v>42</v>
      </c>
      <c r="D155" s="165">
        <v>208</v>
      </c>
      <c r="E155" s="165">
        <v>117</v>
      </c>
      <c r="F155" s="165">
        <v>24</v>
      </c>
      <c r="G155" s="165">
        <v>741</v>
      </c>
      <c r="H155" s="165">
        <v>18.600000000000001</v>
      </c>
      <c r="I155" s="165">
        <v>10.5</v>
      </c>
      <c r="J155" s="165">
        <v>52</v>
      </c>
      <c r="K155" s="165">
        <v>0.5</v>
      </c>
      <c r="L155" s="165">
        <v>0</v>
      </c>
      <c r="M155" s="165">
        <v>82</v>
      </c>
      <c r="N155" s="166">
        <v>52</v>
      </c>
      <c r="O155" s="166">
        <v>105</v>
      </c>
      <c r="P155" s="166">
        <v>135</v>
      </c>
      <c r="Q155" s="166" t="s">
        <v>220</v>
      </c>
      <c r="R155" s="166" t="s">
        <v>220</v>
      </c>
      <c r="S155" s="166">
        <v>293</v>
      </c>
    </row>
    <row r="156" spans="1:19">
      <c r="A156" s="167">
        <v>43344</v>
      </c>
      <c r="B156" s="165">
        <v>356</v>
      </c>
      <c r="C156" s="165">
        <v>42</v>
      </c>
      <c r="D156" s="165">
        <v>200</v>
      </c>
      <c r="E156" s="165">
        <v>116</v>
      </c>
      <c r="F156" s="165">
        <v>25</v>
      </c>
      <c r="G156" s="165">
        <v>740</v>
      </c>
      <c r="H156" s="165">
        <v>19</v>
      </c>
      <c r="I156" s="165">
        <v>11.4</v>
      </c>
      <c r="J156" s="165">
        <v>54.1</v>
      </c>
      <c r="K156" s="165">
        <v>0.5</v>
      </c>
      <c r="L156" s="165">
        <v>0</v>
      </c>
      <c r="M156" s="165">
        <v>85</v>
      </c>
      <c r="N156" s="166">
        <v>30</v>
      </c>
      <c r="O156" s="166">
        <v>77</v>
      </c>
      <c r="P156" s="166">
        <v>135</v>
      </c>
      <c r="Q156" s="166" t="s">
        <v>220</v>
      </c>
      <c r="R156" s="166" t="s">
        <v>220</v>
      </c>
      <c r="S156" s="166">
        <v>242</v>
      </c>
    </row>
    <row r="157" spans="1:19">
      <c r="A157" s="167">
        <v>43345</v>
      </c>
      <c r="B157" s="165">
        <v>354</v>
      </c>
      <c r="C157" s="165">
        <v>36</v>
      </c>
      <c r="D157" s="165">
        <v>186</v>
      </c>
      <c r="E157" s="165">
        <v>114</v>
      </c>
      <c r="F157" s="165">
        <v>26</v>
      </c>
      <c r="G157" s="165">
        <v>716</v>
      </c>
      <c r="H157" s="165">
        <v>20.100000000000001</v>
      </c>
      <c r="I157" s="165">
        <v>11.8</v>
      </c>
      <c r="J157" s="165">
        <v>56.4</v>
      </c>
      <c r="K157" s="165">
        <v>0.5</v>
      </c>
      <c r="L157" s="165">
        <v>0</v>
      </c>
      <c r="M157" s="165">
        <v>89</v>
      </c>
      <c r="N157" s="166">
        <v>23</v>
      </c>
      <c r="O157" s="166">
        <v>88</v>
      </c>
      <c r="P157" s="166">
        <v>135</v>
      </c>
      <c r="Q157" s="166" t="s">
        <v>220</v>
      </c>
      <c r="R157" s="166" t="s">
        <v>220</v>
      </c>
      <c r="S157" s="166">
        <v>246</v>
      </c>
    </row>
    <row r="158" spans="1:19">
      <c r="A158" s="167">
        <v>43346</v>
      </c>
      <c r="B158" s="165">
        <v>357</v>
      </c>
      <c r="C158" s="165">
        <v>46</v>
      </c>
      <c r="D158" s="165">
        <v>182</v>
      </c>
      <c r="E158" s="165">
        <v>112</v>
      </c>
      <c r="F158" s="165">
        <v>25</v>
      </c>
      <c r="G158" s="165">
        <v>722</v>
      </c>
      <c r="H158" s="165">
        <v>16.5</v>
      </c>
      <c r="I158" s="165">
        <v>13.9</v>
      </c>
      <c r="J158" s="165">
        <v>58.4</v>
      </c>
      <c r="K158" s="165">
        <v>1.1000000000000001</v>
      </c>
      <c r="L158" s="165">
        <v>0</v>
      </c>
      <c r="M158" s="165">
        <v>90</v>
      </c>
      <c r="N158" s="166">
        <v>25</v>
      </c>
      <c r="O158" s="166">
        <v>97</v>
      </c>
      <c r="P158" s="166">
        <v>109</v>
      </c>
      <c r="Q158" s="166" t="s">
        <v>220</v>
      </c>
      <c r="R158" s="166" t="s">
        <v>220</v>
      </c>
      <c r="S158" s="166">
        <v>230</v>
      </c>
    </row>
    <row r="159" spans="1:19">
      <c r="A159" s="167">
        <v>43347</v>
      </c>
      <c r="B159" s="165">
        <v>359</v>
      </c>
      <c r="C159" s="165">
        <v>47</v>
      </c>
      <c r="D159" s="165">
        <v>153</v>
      </c>
      <c r="E159" s="165">
        <v>122</v>
      </c>
      <c r="F159" s="165">
        <v>25</v>
      </c>
      <c r="G159" s="165">
        <v>705</v>
      </c>
      <c r="H159" s="165">
        <v>18.5</v>
      </c>
      <c r="I159" s="165">
        <v>14.1</v>
      </c>
      <c r="J159" s="165">
        <v>60.6</v>
      </c>
      <c r="K159" s="165">
        <v>0.7</v>
      </c>
      <c r="L159" s="165">
        <v>0</v>
      </c>
      <c r="M159" s="165">
        <v>94</v>
      </c>
      <c r="N159" s="166">
        <v>22</v>
      </c>
      <c r="O159" s="166">
        <v>99</v>
      </c>
      <c r="P159" s="166">
        <v>115</v>
      </c>
      <c r="Q159" s="166" t="s">
        <v>220</v>
      </c>
      <c r="R159" s="166" t="s">
        <v>220</v>
      </c>
      <c r="S159" s="166">
        <v>236</v>
      </c>
    </row>
    <row r="160" spans="1:19">
      <c r="A160" s="167">
        <v>43348</v>
      </c>
      <c r="B160" s="165">
        <v>358</v>
      </c>
      <c r="C160" s="165">
        <v>43</v>
      </c>
      <c r="D160" s="165">
        <v>139</v>
      </c>
      <c r="E160" s="165">
        <v>126</v>
      </c>
      <c r="F160" s="165">
        <v>25</v>
      </c>
      <c r="G160" s="165">
        <v>691</v>
      </c>
      <c r="H160" s="165">
        <v>16.2</v>
      </c>
      <c r="I160" s="165">
        <v>17.399999999999999</v>
      </c>
      <c r="J160" s="165">
        <v>56.9</v>
      </c>
      <c r="K160" s="165">
        <v>0.5</v>
      </c>
      <c r="L160" s="165">
        <v>0</v>
      </c>
      <c r="M160" s="165">
        <v>91</v>
      </c>
      <c r="N160" s="166">
        <v>30</v>
      </c>
      <c r="O160" s="166">
        <v>119</v>
      </c>
      <c r="P160" s="166">
        <v>154</v>
      </c>
      <c r="Q160" s="166" t="s">
        <v>220</v>
      </c>
      <c r="R160" s="166" t="s">
        <v>220</v>
      </c>
      <c r="S160" s="166">
        <v>303</v>
      </c>
    </row>
    <row r="161" spans="1:19">
      <c r="A161" s="167">
        <v>43349</v>
      </c>
      <c r="B161" s="165">
        <v>353</v>
      </c>
      <c r="C161" s="165">
        <v>31</v>
      </c>
      <c r="D161" s="165">
        <v>126</v>
      </c>
      <c r="E161" s="165">
        <v>125</v>
      </c>
      <c r="F161" s="165">
        <v>24</v>
      </c>
      <c r="G161" s="165">
        <v>659</v>
      </c>
      <c r="H161" s="165">
        <v>17.399999999999999</v>
      </c>
      <c r="I161" s="165">
        <v>16.5</v>
      </c>
      <c r="J161" s="165">
        <v>55.7</v>
      </c>
      <c r="K161" s="165">
        <v>0.9</v>
      </c>
      <c r="L161" s="165">
        <v>0</v>
      </c>
      <c r="M161" s="165">
        <v>90</v>
      </c>
      <c r="N161" s="166">
        <v>24</v>
      </c>
      <c r="O161" s="166">
        <v>121</v>
      </c>
      <c r="P161" s="166">
        <v>191</v>
      </c>
      <c r="Q161" s="166" t="s">
        <v>220</v>
      </c>
      <c r="R161" s="166" t="s">
        <v>220</v>
      </c>
      <c r="S161" s="166">
        <v>337</v>
      </c>
    </row>
    <row r="162" spans="1:19">
      <c r="A162" s="167">
        <v>43350</v>
      </c>
      <c r="B162" s="165">
        <v>353</v>
      </c>
      <c r="C162" s="165">
        <v>35</v>
      </c>
      <c r="D162" s="165">
        <v>138</v>
      </c>
      <c r="E162" s="165">
        <v>123</v>
      </c>
      <c r="F162" s="165">
        <v>24</v>
      </c>
      <c r="G162" s="165">
        <v>673</v>
      </c>
      <c r="H162" s="165">
        <v>16.3</v>
      </c>
      <c r="I162" s="165">
        <v>12.9</v>
      </c>
      <c r="J162" s="165">
        <v>56.4</v>
      </c>
      <c r="K162" s="165">
        <v>0.4</v>
      </c>
      <c r="L162" s="165">
        <v>0</v>
      </c>
      <c r="M162" s="165">
        <v>86</v>
      </c>
      <c r="N162" s="166">
        <v>23</v>
      </c>
      <c r="O162" s="166">
        <v>86</v>
      </c>
      <c r="P162" s="166">
        <v>185</v>
      </c>
      <c r="Q162" s="166" t="s">
        <v>220</v>
      </c>
      <c r="R162" s="166" t="s">
        <v>220</v>
      </c>
      <c r="S162" s="166">
        <v>295</v>
      </c>
    </row>
    <row r="163" spans="1:19">
      <c r="A163" s="167">
        <v>43351</v>
      </c>
      <c r="B163" s="165">
        <v>351</v>
      </c>
      <c r="C163" s="165">
        <v>45</v>
      </c>
      <c r="D163" s="165">
        <v>160</v>
      </c>
      <c r="E163" s="165">
        <v>117</v>
      </c>
      <c r="F163" s="165">
        <v>24</v>
      </c>
      <c r="G163" s="165">
        <v>697</v>
      </c>
      <c r="H163" s="165">
        <v>15.9</v>
      </c>
      <c r="I163" s="165">
        <v>11.6</v>
      </c>
      <c r="J163" s="165">
        <v>57.9</v>
      </c>
      <c r="K163" s="165">
        <v>0.9</v>
      </c>
      <c r="L163" s="165">
        <v>0</v>
      </c>
      <c r="M163" s="165">
        <v>86</v>
      </c>
      <c r="N163" s="166">
        <v>12</v>
      </c>
      <c r="O163" s="166">
        <v>82</v>
      </c>
      <c r="P163" s="166">
        <v>125</v>
      </c>
      <c r="Q163" s="166" t="s">
        <v>220</v>
      </c>
      <c r="R163" s="166" t="s">
        <v>220</v>
      </c>
      <c r="S163" s="166">
        <v>219</v>
      </c>
    </row>
    <row r="164" spans="1:19">
      <c r="A164" s="167">
        <v>43352</v>
      </c>
      <c r="B164" s="165">
        <v>345</v>
      </c>
      <c r="C164" s="165">
        <v>64</v>
      </c>
      <c r="D164" s="165">
        <v>162</v>
      </c>
      <c r="E164" s="165">
        <v>116</v>
      </c>
      <c r="F164" s="165">
        <v>24</v>
      </c>
      <c r="G164" s="165">
        <v>711</v>
      </c>
      <c r="H164" s="165">
        <v>17.2</v>
      </c>
      <c r="I164" s="165">
        <v>11.9</v>
      </c>
      <c r="J164" s="165">
        <v>59.3</v>
      </c>
      <c r="K164" s="165">
        <v>0.5</v>
      </c>
      <c r="L164" s="165">
        <v>0</v>
      </c>
      <c r="M164" s="165">
        <v>89</v>
      </c>
      <c r="N164" s="166">
        <v>13</v>
      </c>
      <c r="O164" s="166">
        <v>52</v>
      </c>
      <c r="P164" s="166">
        <v>41</v>
      </c>
      <c r="Q164" s="166" t="s">
        <v>220</v>
      </c>
      <c r="R164" s="166" t="s">
        <v>220</v>
      </c>
      <c r="S164" s="166">
        <v>106</v>
      </c>
    </row>
    <row r="165" spans="1:19">
      <c r="A165" s="167">
        <v>43353</v>
      </c>
      <c r="B165" s="165">
        <v>333</v>
      </c>
      <c r="C165" s="165">
        <v>75</v>
      </c>
      <c r="D165" s="165">
        <v>148</v>
      </c>
      <c r="E165" s="165">
        <v>123</v>
      </c>
      <c r="F165" s="165">
        <v>27</v>
      </c>
      <c r="G165" s="165">
        <v>705</v>
      </c>
      <c r="H165" s="165">
        <v>19</v>
      </c>
      <c r="I165" s="165">
        <v>12.1</v>
      </c>
      <c r="J165" s="165">
        <v>52.3</v>
      </c>
      <c r="K165" s="165">
        <v>0.6</v>
      </c>
      <c r="L165" s="165">
        <v>0</v>
      </c>
      <c r="M165" s="165">
        <v>84</v>
      </c>
      <c r="N165" s="166">
        <v>23</v>
      </c>
      <c r="O165" s="166">
        <v>38</v>
      </c>
      <c r="P165" s="166">
        <v>29</v>
      </c>
      <c r="Q165" s="166" t="s">
        <v>220</v>
      </c>
      <c r="R165" s="166" t="s">
        <v>220</v>
      </c>
      <c r="S165" s="166">
        <v>90</v>
      </c>
    </row>
    <row r="166" spans="1:19">
      <c r="A166" s="167">
        <v>43354</v>
      </c>
      <c r="B166" s="165">
        <v>331</v>
      </c>
      <c r="C166" s="165">
        <v>78</v>
      </c>
      <c r="D166" s="165">
        <v>125</v>
      </c>
      <c r="E166" s="165">
        <v>131</v>
      </c>
      <c r="F166" s="165">
        <v>29</v>
      </c>
      <c r="G166" s="165">
        <v>694</v>
      </c>
      <c r="H166" s="165">
        <v>20.7</v>
      </c>
      <c r="I166" s="165">
        <v>15.5</v>
      </c>
      <c r="J166" s="165">
        <v>55.6</v>
      </c>
      <c r="K166" s="165">
        <v>1.5</v>
      </c>
      <c r="L166" s="165">
        <v>0</v>
      </c>
      <c r="M166" s="165">
        <v>93</v>
      </c>
      <c r="N166" s="166">
        <v>38</v>
      </c>
      <c r="O166" s="166">
        <v>60</v>
      </c>
      <c r="P166" s="166">
        <v>34</v>
      </c>
      <c r="Q166" s="166" t="s">
        <v>220</v>
      </c>
      <c r="R166" s="166" t="s">
        <v>220</v>
      </c>
      <c r="S166" s="166">
        <v>132</v>
      </c>
    </row>
    <row r="167" spans="1:19">
      <c r="A167" s="167">
        <v>43355</v>
      </c>
      <c r="B167" s="165">
        <v>318</v>
      </c>
      <c r="C167" s="165">
        <v>54</v>
      </c>
      <c r="D167" s="165">
        <v>113</v>
      </c>
      <c r="E167" s="165">
        <v>125</v>
      </c>
      <c r="F167" s="165">
        <v>31</v>
      </c>
      <c r="G167" s="165">
        <v>643</v>
      </c>
      <c r="H167" s="165">
        <v>21.3</v>
      </c>
      <c r="I167" s="165">
        <v>16.7</v>
      </c>
      <c r="J167" s="165">
        <v>53.5</v>
      </c>
      <c r="K167" s="165">
        <v>0.9</v>
      </c>
      <c r="L167" s="165">
        <v>0</v>
      </c>
      <c r="M167" s="165">
        <v>92</v>
      </c>
      <c r="N167" s="166">
        <v>45</v>
      </c>
      <c r="O167" s="166">
        <v>80</v>
      </c>
      <c r="P167" s="166">
        <v>35</v>
      </c>
      <c r="Q167" s="166" t="s">
        <v>220</v>
      </c>
      <c r="R167" s="166" t="s">
        <v>220</v>
      </c>
      <c r="S167" s="166">
        <v>160</v>
      </c>
    </row>
    <row r="168" spans="1:19">
      <c r="A168" s="167">
        <v>43356</v>
      </c>
      <c r="B168" s="165">
        <v>308</v>
      </c>
      <c r="C168" s="165">
        <v>37</v>
      </c>
      <c r="D168" s="165">
        <v>96</v>
      </c>
      <c r="E168" s="165">
        <v>127</v>
      </c>
      <c r="F168" s="165">
        <v>30</v>
      </c>
      <c r="G168" s="165">
        <v>597</v>
      </c>
      <c r="H168" s="165">
        <v>21.4</v>
      </c>
      <c r="I168" s="165">
        <v>17.399999999999999</v>
      </c>
      <c r="J168" s="165">
        <v>59.7</v>
      </c>
      <c r="K168" s="165">
        <v>0.8</v>
      </c>
      <c r="L168" s="165">
        <v>0</v>
      </c>
      <c r="M168" s="165">
        <v>99</v>
      </c>
      <c r="N168" s="166">
        <v>37</v>
      </c>
      <c r="O168" s="166">
        <v>73</v>
      </c>
      <c r="P168" s="166">
        <v>51</v>
      </c>
      <c r="Q168" s="166" t="s">
        <v>220</v>
      </c>
      <c r="R168" s="166" t="s">
        <v>220</v>
      </c>
      <c r="S168" s="166">
        <v>161</v>
      </c>
    </row>
    <row r="169" spans="1:19">
      <c r="A169" s="167">
        <v>43357</v>
      </c>
      <c r="B169" s="165">
        <v>301</v>
      </c>
      <c r="C169" s="165">
        <v>54</v>
      </c>
      <c r="D169" s="165">
        <v>100</v>
      </c>
      <c r="E169" s="165">
        <v>122</v>
      </c>
      <c r="F169" s="165">
        <v>31</v>
      </c>
      <c r="G169" s="165">
        <v>608</v>
      </c>
      <c r="H169" s="165">
        <v>21.7</v>
      </c>
      <c r="I169" s="165">
        <v>18.3</v>
      </c>
      <c r="J169" s="165">
        <v>60.5</v>
      </c>
      <c r="K169" s="165">
        <v>0.9</v>
      </c>
      <c r="L169" s="165">
        <v>0</v>
      </c>
      <c r="M169" s="165">
        <v>101</v>
      </c>
      <c r="N169" s="166">
        <v>31</v>
      </c>
      <c r="O169" s="166">
        <v>46</v>
      </c>
      <c r="P169" s="166">
        <v>41</v>
      </c>
      <c r="Q169" s="166" t="s">
        <v>220</v>
      </c>
      <c r="R169" s="166" t="s">
        <v>220</v>
      </c>
      <c r="S169" s="166">
        <v>119</v>
      </c>
    </row>
    <row r="170" spans="1:19">
      <c r="A170" s="167">
        <v>43358</v>
      </c>
      <c r="B170" s="165">
        <v>278</v>
      </c>
      <c r="C170" s="165">
        <v>47</v>
      </c>
      <c r="D170" s="165">
        <v>109</v>
      </c>
      <c r="E170" s="165">
        <v>121</v>
      </c>
      <c r="F170" s="165">
        <v>31</v>
      </c>
      <c r="G170" s="165">
        <v>586</v>
      </c>
      <c r="H170" s="165">
        <v>21.5</v>
      </c>
      <c r="I170" s="165">
        <v>19.5</v>
      </c>
      <c r="J170" s="165">
        <v>60.7</v>
      </c>
      <c r="K170" s="165">
        <v>1</v>
      </c>
      <c r="L170" s="165">
        <v>0</v>
      </c>
      <c r="M170" s="165">
        <v>103</v>
      </c>
      <c r="N170" s="166">
        <v>21</v>
      </c>
      <c r="O170" s="166">
        <v>34</v>
      </c>
      <c r="P170" s="166">
        <v>54</v>
      </c>
      <c r="Q170" s="166" t="s">
        <v>220</v>
      </c>
      <c r="R170" s="166" t="s">
        <v>220</v>
      </c>
      <c r="S170" s="166">
        <v>108</v>
      </c>
    </row>
    <row r="171" spans="1:19">
      <c r="A171" s="167">
        <v>43359</v>
      </c>
      <c r="B171" s="165">
        <v>256</v>
      </c>
      <c r="C171" s="165">
        <v>42</v>
      </c>
      <c r="D171" s="165">
        <v>97</v>
      </c>
      <c r="E171" s="165">
        <v>115</v>
      </c>
      <c r="F171" s="165">
        <v>30</v>
      </c>
      <c r="G171" s="165">
        <v>540</v>
      </c>
      <c r="H171" s="165">
        <v>18.8</v>
      </c>
      <c r="I171" s="165">
        <v>17.399999999999999</v>
      </c>
      <c r="J171" s="165">
        <v>52.7</v>
      </c>
      <c r="K171" s="165">
        <v>1</v>
      </c>
      <c r="L171" s="165">
        <v>0</v>
      </c>
      <c r="M171" s="165">
        <v>90</v>
      </c>
      <c r="N171" s="166">
        <v>7</v>
      </c>
      <c r="O171" s="166">
        <v>22</v>
      </c>
      <c r="P171" s="166">
        <v>68</v>
      </c>
      <c r="Q171" s="166" t="s">
        <v>220</v>
      </c>
      <c r="R171" s="166" t="s">
        <v>220</v>
      </c>
      <c r="S171" s="166">
        <v>97</v>
      </c>
    </row>
    <row r="172" spans="1:19">
      <c r="A172" s="167">
        <v>43360</v>
      </c>
      <c r="B172" s="165">
        <v>253</v>
      </c>
      <c r="C172" s="165">
        <v>43</v>
      </c>
      <c r="D172" s="165">
        <v>96</v>
      </c>
      <c r="E172" s="165">
        <v>125</v>
      </c>
      <c r="F172" s="165">
        <v>28</v>
      </c>
      <c r="G172" s="165">
        <v>545</v>
      </c>
      <c r="H172" s="165">
        <v>19.8</v>
      </c>
      <c r="I172" s="165">
        <v>18.2</v>
      </c>
      <c r="J172" s="165">
        <v>41.7</v>
      </c>
      <c r="K172" s="165">
        <v>0</v>
      </c>
      <c r="L172" s="165">
        <v>0</v>
      </c>
      <c r="M172" s="165">
        <v>80</v>
      </c>
      <c r="N172" s="166">
        <v>10</v>
      </c>
      <c r="O172" s="166">
        <v>27</v>
      </c>
      <c r="P172" s="166">
        <v>95</v>
      </c>
      <c r="Q172" s="166" t="s">
        <v>220</v>
      </c>
      <c r="R172" s="166" t="s">
        <v>220</v>
      </c>
      <c r="S172" s="166">
        <v>132</v>
      </c>
    </row>
    <row r="173" spans="1:19">
      <c r="A173" s="167">
        <v>43361</v>
      </c>
      <c r="B173" s="165">
        <v>242</v>
      </c>
      <c r="C173" s="165">
        <v>42</v>
      </c>
      <c r="D173" s="165">
        <v>80</v>
      </c>
      <c r="E173" s="165">
        <v>123</v>
      </c>
      <c r="F173" s="165">
        <v>28</v>
      </c>
      <c r="G173" s="165">
        <v>514</v>
      </c>
      <c r="H173" s="165">
        <v>20.9</v>
      </c>
      <c r="I173" s="165">
        <v>18.8</v>
      </c>
      <c r="J173" s="165">
        <v>56.4</v>
      </c>
      <c r="K173" s="165">
        <v>0.8</v>
      </c>
      <c r="L173" s="165">
        <v>0</v>
      </c>
      <c r="M173" s="165">
        <v>97</v>
      </c>
      <c r="N173" s="166">
        <v>20</v>
      </c>
      <c r="O173" s="166">
        <v>39</v>
      </c>
      <c r="P173" s="166">
        <v>126</v>
      </c>
      <c r="Q173" s="166" t="s">
        <v>220</v>
      </c>
      <c r="R173" s="166" t="s">
        <v>220</v>
      </c>
      <c r="S173" s="166">
        <v>185</v>
      </c>
    </row>
    <row r="174" spans="1:19">
      <c r="A174" s="167">
        <v>43362</v>
      </c>
      <c r="B174" s="165">
        <v>241</v>
      </c>
      <c r="C174" s="165">
        <v>41</v>
      </c>
      <c r="D174" s="165">
        <v>91</v>
      </c>
      <c r="E174" s="165">
        <v>127</v>
      </c>
      <c r="F174" s="165">
        <v>26</v>
      </c>
      <c r="G174" s="165">
        <v>525</v>
      </c>
      <c r="H174" s="165">
        <v>20.6</v>
      </c>
      <c r="I174" s="165">
        <v>18.600000000000001</v>
      </c>
      <c r="J174" s="165">
        <v>47</v>
      </c>
      <c r="K174" s="165">
        <v>0.9</v>
      </c>
      <c r="L174" s="165">
        <v>0</v>
      </c>
      <c r="M174" s="165">
        <v>87</v>
      </c>
      <c r="N174" s="166">
        <v>26</v>
      </c>
      <c r="O174" s="166">
        <v>40</v>
      </c>
      <c r="P174" s="166">
        <v>136</v>
      </c>
      <c r="Q174" s="166" t="s">
        <v>220</v>
      </c>
      <c r="R174" s="166" t="s">
        <v>220</v>
      </c>
      <c r="S174" s="166">
        <v>202</v>
      </c>
    </row>
    <row r="175" spans="1:19">
      <c r="A175" s="167">
        <v>43363</v>
      </c>
      <c r="B175" s="165">
        <v>242</v>
      </c>
      <c r="C175" s="165">
        <v>41</v>
      </c>
      <c r="D175" s="165">
        <v>110</v>
      </c>
      <c r="E175" s="165">
        <v>111</v>
      </c>
      <c r="F175" s="165">
        <v>24</v>
      </c>
      <c r="G175" s="165">
        <v>528</v>
      </c>
      <c r="H175" s="165">
        <v>20.399999999999999</v>
      </c>
      <c r="I175" s="165">
        <v>20</v>
      </c>
      <c r="J175" s="165">
        <v>46.2</v>
      </c>
      <c r="K175" s="165">
        <v>0.8</v>
      </c>
      <c r="L175" s="165">
        <v>0</v>
      </c>
      <c r="M175" s="165">
        <v>87</v>
      </c>
      <c r="N175" s="166">
        <v>16</v>
      </c>
      <c r="O175" s="166">
        <v>47</v>
      </c>
      <c r="P175" s="166">
        <v>110</v>
      </c>
      <c r="Q175" s="166" t="s">
        <v>220</v>
      </c>
      <c r="R175" s="166" t="s">
        <v>220</v>
      </c>
      <c r="S175" s="166">
        <v>173</v>
      </c>
    </row>
    <row r="176" spans="1:19">
      <c r="A176" s="167">
        <v>43364</v>
      </c>
      <c r="B176" s="165">
        <v>239</v>
      </c>
      <c r="C176" s="165">
        <v>27</v>
      </c>
      <c r="D176" s="165">
        <v>92</v>
      </c>
      <c r="E176" s="165">
        <v>115</v>
      </c>
      <c r="F176" s="165">
        <v>24</v>
      </c>
      <c r="G176" s="165">
        <v>497</v>
      </c>
      <c r="H176" s="165">
        <v>19.3</v>
      </c>
      <c r="I176" s="165">
        <v>16.8</v>
      </c>
      <c r="J176" s="165">
        <v>39.6</v>
      </c>
      <c r="K176" s="165">
        <v>0.8</v>
      </c>
      <c r="L176" s="165">
        <v>0</v>
      </c>
      <c r="M176" s="165">
        <v>77</v>
      </c>
      <c r="N176" s="166">
        <v>15</v>
      </c>
      <c r="O176" s="166">
        <v>64</v>
      </c>
      <c r="P176" s="166">
        <v>155</v>
      </c>
      <c r="Q176" s="166" t="s">
        <v>220</v>
      </c>
      <c r="R176" s="166" t="s">
        <v>220</v>
      </c>
      <c r="S176" s="166">
        <v>234</v>
      </c>
    </row>
    <row r="177" spans="1:19">
      <c r="A177" s="167">
        <v>43365</v>
      </c>
      <c r="B177" s="165">
        <v>252</v>
      </c>
      <c r="C177" s="165">
        <v>36</v>
      </c>
      <c r="D177" s="165">
        <v>109</v>
      </c>
      <c r="E177" s="165">
        <v>114</v>
      </c>
      <c r="F177" s="165">
        <v>24</v>
      </c>
      <c r="G177" s="165">
        <v>534</v>
      </c>
      <c r="H177" s="165">
        <v>14.1</v>
      </c>
      <c r="I177" s="165">
        <v>11.6</v>
      </c>
      <c r="J177" s="165">
        <v>63.1</v>
      </c>
      <c r="K177" s="165">
        <v>0.9</v>
      </c>
      <c r="L177" s="165">
        <v>0</v>
      </c>
      <c r="M177" s="165">
        <v>90</v>
      </c>
      <c r="N177" s="166">
        <v>23</v>
      </c>
      <c r="O177" s="166">
        <v>92</v>
      </c>
      <c r="P177" s="166">
        <v>87</v>
      </c>
      <c r="Q177" s="166" t="s">
        <v>220</v>
      </c>
      <c r="R177" s="166" t="s">
        <v>220</v>
      </c>
      <c r="S177" s="166">
        <v>202</v>
      </c>
    </row>
    <row r="178" spans="1:19">
      <c r="A178" s="167">
        <v>43366</v>
      </c>
      <c r="B178" s="165">
        <v>277</v>
      </c>
      <c r="C178" s="165">
        <v>59</v>
      </c>
      <c r="D178" s="165">
        <v>100</v>
      </c>
      <c r="E178" s="165">
        <v>118</v>
      </c>
      <c r="F178" s="165">
        <v>24</v>
      </c>
      <c r="G178" s="165">
        <v>578</v>
      </c>
      <c r="H178" s="165">
        <v>18.8</v>
      </c>
      <c r="I178" s="165">
        <v>12.7</v>
      </c>
      <c r="J178" s="165">
        <v>61.1</v>
      </c>
      <c r="K178" s="165">
        <v>0.1</v>
      </c>
      <c r="L178" s="165">
        <v>0</v>
      </c>
      <c r="M178" s="165">
        <v>93</v>
      </c>
      <c r="N178" s="166">
        <v>15</v>
      </c>
      <c r="O178" s="166">
        <v>64</v>
      </c>
      <c r="P178" s="166">
        <v>29</v>
      </c>
      <c r="Q178" s="166" t="s">
        <v>220</v>
      </c>
      <c r="R178" s="166" t="s">
        <v>220</v>
      </c>
      <c r="S178" s="166">
        <v>108</v>
      </c>
    </row>
    <row r="179" spans="1:19">
      <c r="A179" s="167">
        <v>43367</v>
      </c>
      <c r="B179" s="165">
        <v>309</v>
      </c>
      <c r="C179" s="165">
        <v>57</v>
      </c>
      <c r="D179" s="165">
        <v>111</v>
      </c>
      <c r="E179" s="165">
        <v>109</v>
      </c>
      <c r="F179" s="165">
        <v>25</v>
      </c>
      <c r="G179" s="165">
        <v>611</v>
      </c>
      <c r="H179" s="165">
        <v>19.7</v>
      </c>
      <c r="I179" s="165">
        <v>18.5</v>
      </c>
      <c r="J179" s="165">
        <v>54.5</v>
      </c>
      <c r="K179" s="165">
        <v>1</v>
      </c>
      <c r="L179" s="165">
        <v>0</v>
      </c>
      <c r="M179" s="165">
        <v>94</v>
      </c>
      <c r="N179" s="166">
        <v>6</v>
      </c>
      <c r="O179" s="166">
        <v>53</v>
      </c>
      <c r="P179" s="166">
        <v>18</v>
      </c>
      <c r="Q179" s="166" t="s">
        <v>220</v>
      </c>
      <c r="R179" s="166" t="s">
        <v>220</v>
      </c>
      <c r="S179" s="166">
        <v>78</v>
      </c>
    </row>
    <row r="180" spans="1:19">
      <c r="A180" s="167">
        <v>43368</v>
      </c>
      <c r="B180" s="165">
        <v>299</v>
      </c>
      <c r="C180" s="165">
        <v>62</v>
      </c>
      <c r="D180" s="165">
        <v>102</v>
      </c>
      <c r="E180" s="165">
        <v>118</v>
      </c>
      <c r="F180" s="165">
        <v>28</v>
      </c>
      <c r="G180" s="165">
        <v>608</v>
      </c>
      <c r="H180" s="165">
        <v>20.399999999999999</v>
      </c>
      <c r="I180" s="165">
        <v>19.2</v>
      </c>
      <c r="J180" s="165">
        <v>56.5</v>
      </c>
      <c r="K180" s="165">
        <v>0.9</v>
      </c>
      <c r="L180" s="165">
        <v>0</v>
      </c>
      <c r="M180" s="165">
        <v>97</v>
      </c>
      <c r="N180" s="166">
        <v>15</v>
      </c>
      <c r="O180" s="166">
        <v>44</v>
      </c>
      <c r="P180" s="166">
        <v>17</v>
      </c>
      <c r="Q180" s="166" t="s">
        <v>220</v>
      </c>
      <c r="R180" s="166" t="s">
        <v>220</v>
      </c>
      <c r="S180" s="166">
        <v>77</v>
      </c>
    </row>
    <row r="181" spans="1:19">
      <c r="A181" s="167">
        <v>43369</v>
      </c>
      <c r="B181" s="165">
        <v>293</v>
      </c>
      <c r="C181" s="165">
        <v>51</v>
      </c>
      <c r="D181" s="165">
        <v>97</v>
      </c>
      <c r="E181" s="165">
        <v>107</v>
      </c>
      <c r="F181" s="165">
        <v>27</v>
      </c>
      <c r="G181" s="165">
        <v>575</v>
      </c>
      <c r="H181" s="165">
        <v>22.1</v>
      </c>
      <c r="I181" s="165">
        <v>21.4</v>
      </c>
      <c r="J181" s="165">
        <v>51.6</v>
      </c>
      <c r="K181" s="165">
        <v>0.5</v>
      </c>
      <c r="L181" s="165">
        <v>0</v>
      </c>
      <c r="M181" s="165">
        <v>96</v>
      </c>
      <c r="N181" s="166">
        <v>11</v>
      </c>
      <c r="O181" s="166">
        <v>28</v>
      </c>
      <c r="P181" s="166">
        <v>18</v>
      </c>
      <c r="Q181" s="166" t="s">
        <v>220</v>
      </c>
      <c r="R181" s="166" t="s">
        <v>220</v>
      </c>
      <c r="S181" s="166">
        <v>57</v>
      </c>
    </row>
    <row r="182" spans="1:19">
      <c r="A182" s="167">
        <v>43370</v>
      </c>
      <c r="B182" s="165">
        <v>287</v>
      </c>
      <c r="C182" s="165">
        <v>60</v>
      </c>
      <c r="D182" s="165">
        <v>100</v>
      </c>
      <c r="E182" s="165">
        <v>107</v>
      </c>
      <c r="F182" s="165">
        <v>26</v>
      </c>
      <c r="G182" s="165">
        <v>580</v>
      </c>
      <c r="H182" s="165">
        <v>18.5</v>
      </c>
      <c r="I182" s="165">
        <v>20.2</v>
      </c>
      <c r="J182" s="165">
        <v>59.2</v>
      </c>
      <c r="K182" s="165">
        <v>0.9</v>
      </c>
      <c r="L182" s="165">
        <v>0</v>
      </c>
      <c r="M182" s="165">
        <v>99</v>
      </c>
      <c r="N182" s="166">
        <v>10</v>
      </c>
      <c r="O182" s="166">
        <v>17</v>
      </c>
      <c r="P182" s="166">
        <v>14</v>
      </c>
      <c r="Q182" s="166" t="s">
        <v>220</v>
      </c>
      <c r="R182" s="166" t="s">
        <v>220</v>
      </c>
      <c r="S182" s="166">
        <v>42</v>
      </c>
    </row>
    <row r="183" spans="1:19">
      <c r="A183" s="167">
        <v>43371</v>
      </c>
      <c r="B183" s="165">
        <v>271</v>
      </c>
      <c r="C183" s="165">
        <v>55</v>
      </c>
      <c r="D183" s="165">
        <v>97</v>
      </c>
      <c r="E183" s="165">
        <v>112</v>
      </c>
      <c r="F183" s="165">
        <v>24</v>
      </c>
      <c r="G183" s="165">
        <v>559</v>
      </c>
      <c r="H183" s="165">
        <v>19.899999999999999</v>
      </c>
      <c r="I183" s="165">
        <v>20.5</v>
      </c>
      <c r="J183" s="165">
        <v>53.8</v>
      </c>
      <c r="K183" s="165">
        <v>1.1000000000000001</v>
      </c>
      <c r="L183" s="165">
        <v>0</v>
      </c>
      <c r="M183" s="165">
        <v>95</v>
      </c>
      <c r="N183" s="166">
        <v>7</v>
      </c>
      <c r="O183" s="166">
        <v>16</v>
      </c>
      <c r="P183" s="166">
        <v>21</v>
      </c>
      <c r="Q183" s="166" t="s">
        <v>220</v>
      </c>
      <c r="R183" s="166" t="s">
        <v>220</v>
      </c>
      <c r="S183" s="166">
        <v>45</v>
      </c>
    </row>
    <row r="184" spans="1:19">
      <c r="A184" s="167">
        <v>43372</v>
      </c>
      <c r="B184" s="165">
        <v>264</v>
      </c>
      <c r="C184" s="165">
        <v>46</v>
      </c>
      <c r="D184" s="165">
        <v>93</v>
      </c>
      <c r="E184" s="165">
        <v>110</v>
      </c>
      <c r="F184" s="165">
        <v>24</v>
      </c>
      <c r="G184" s="165">
        <v>537</v>
      </c>
      <c r="H184" s="165">
        <v>17.3</v>
      </c>
      <c r="I184" s="165">
        <v>20.8</v>
      </c>
      <c r="J184" s="165">
        <v>55.6</v>
      </c>
      <c r="K184" s="165">
        <v>1</v>
      </c>
      <c r="L184" s="165">
        <v>0</v>
      </c>
      <c r="M184" s="165">
        <v>95</v>
      </c>
      <c r="N184" s="166">
        <v>8</v>
      </c>
      <c r="O184" s="166">
        <v>15</v>
      </c>
      <c r="P184" s="166">
        <v>17</v>
      </c>
      <c r="Q184" s="166" t="s">
        <v>220</v>
      </c>
      <c r="R184" s="166" t="s">
        <v>220</v>
      </c>
      <c r="S184" s="166">
        <v>40</v>
      </c>
    </row>
    <row r="185" spans="1:19">
      <c r="A185" s="167">
        <v>43373</v>
      </c>
      <c r="B185" s="165">
        <v>257</v>
      </c>
      <c r="C185" s="165">
        <v>52</v>
      </c>
      <c r="D185" s="165">
        <v>98</v>
      </c>
      <c r="E185" s="165">
        <v>106</v>
      </c>
      <c r="F185" s="165">
        <v>23</v>
      </c>
      <c r="G185" s="165">
        <v>535</v>
      </c>
      <c r="H185" s="165">
        <v>21.8</v>
      </c>
      <c r="I185" s="165">
        <v>21.4</v>
      </c>
      <c r="J185" s="165">
        <v>58.5</v>
      </c>
      <c r="K185" s="165">
        <v>1</v>
      </c>
      <c r="L185" s="165">
        <v>0</v>
      </c>
      <c r="M185" s="165">
        <v>103</v>
      </c>
      <c r="N185" s="166">
        <v>8</v>
      </c>
      <c r="O185" s="166">
        <v>17</v>
      </c>
      <c r="P185" s="166">
        <v>16</v>
      </c>
      <c r="Q185" s="166" t="s">
        <v>220</v>
      </c>
      <c r="R185" s="166" t="s">
        <v>220</v>
      </c>
      <c r="S185" s="166">
        <v>40</v>
      </c>
    </row>
    <row r="186" spans="1:19">
      <c r="A186" s="167">
        <v>43374</v>
      </c>
      <c r="B186" s="165">
        <v>246</v>
      </c>
      <c r="C186" s="165">
        <v>38</v>
      </c>
      <c r="D186" s="165">
        <v>109</v>
      </c>
      <c r="E186" s="165">
        <v>106</v>
      </c>
      <c r="F186" s="165">
        <v>22</v>
      </c>
      <c r="G186" s="165">
        <v>521</v>
      </c>
      <c r="H186" s="165">
        <v>22</v>
      </c>
      <c r="I186" s="165">
        <v>20</v>
      </c>
      <c r="J186" s="165">
        <v>57</v>
      </c>
      <c r="K186" s="165">
        <v>1</v>
      </c>
      <c r="L186" s="165">
        <v>0</v>
      </c>
      <c r="M186" s="165">
        <v>100</v>
      </c>
      <c r="N186" s="166">
        <v>9.3000000000000007</v>
      </c>
      <c r="O186" s="166">
        <v>15.5</v>
      </c>
      <c r="P186" s="166">
        <v>27.6</v>
      </c>
      <c r="Q186" s="166" t="s">
        <v>220</v>
      </c>
      <c r="R186" s="166" t="s">
        <v>220</v>
      </c>
      <c r="S186" s="166">
        <v>52</v>
      </c>
    </row>
    <row r="187" spans="1:19">
      <c r="A187" s="167">
        <v>43375</v>
      </c>
      <c r="B187" s="165">
        <v>239</v>
      </c>
      <c r="C187" s="165">
        <v>39</v>
      </c>
      <c r="D187" s="165">
        <v>84</v>
      </c>
      <c r="E187" s="165">
        <v>97</v>
      </c>
      <c r="F187" s="165">
        <v>22</v>
      </c>
      <c r="G187" s="165">
        <v>482</v>
      </c>
      <c r="H187" s="165">
        <v>22</v>
      </c>
      <c r="I187" s="165">
        <v>20</v>
      </c>
      <c r="J187" s="165">
        <v>59</v>
      </c>
      <c r="K187" s="165">
        <v>1</v>
      </c>
      <c r="L187" s="165">
        <v>0</v>
      </c>
      <c r="M187" s="165">
        <v>103</v>
      </c>
      <c r="N187" s="166">
        <v>13.7</v>
      </c>
      <c r="O187" s="166">
        <v>13.1</v>
      </c>
      <c r="P187" s="166">
        <v>24.9</v>
      </c>
      <c r="Q187" s="166" t="s">
        <v>220</v>
      </c>
      <c r="R187" s="166" t="s">
        <v>220</v>
      </c>
      <c r="S187" s="166">
        <v>52</v>
      </c>
    </row>
    <row r="188" spans="1:19">
      <c r="A188" s="167">
        <v>43376</v>
      </c>
      <c r="B188" s="165">
        <v>235</v>
      </c>
      <c r="C188" s="165">
        <v>38</v>
      </c>
      <c r="D188" s="165">
        <v>107</v>
      </c>
      <c r="E188" s="165">
        <v>106</v>
      </c>
      <c r="F188" s="165">
        <v>23</v>
      </c>
      <c r="G188" s="165">
        <v>508</v>
      </c>
      <c r="H188" s="165">
        <v>22</v>
      </c>
      <c r="I188" s="165">
        <v>20</v>
      </c>
      <c r="J188" s="165">
        <v>57</v>
      </c>
      <c r="K188" s="165">
        <v>1</v>
      </c>
      <c r="L188" s="165">
        <v>0</v>
      </c>
      <c r="M188" s="165">
        <v>99</v>
      </c>
      <c r="N188" s="166">
        <v>11.3</v>
      </c>
      <c r="O188" s="166">
        <v>15</v>
      </c>
      <c r="P188" s="166">
        <v>23.3</v>
      </c>
      <c r="Q188" s="166" t="s">
        <v>220</v>
      </c>
      <c r="R188" s="166" t="s">
        <v>220</v>
      </c>
      <c r="S188" s="166">
        <v>50</v>
      </c>
    </row>
    <row r="189" spans="1:19">
      <c r="A189" s="167">
        <v>43377</v>
      </c>
      <c r="B189" s="165">
        <v>231</v>
      </c>
      <c r="C189" s="165">
        <v>36</v>
      </c>
      <c r="D189" s="165">
        <v>107</v>
      </c>
      <c r="E189" s="165">
        <v>106</v>
      </c>
      <c r="F189" s="165">
        <v>22</v>
      </c>
      <c r="G189" s="165">
        <v>502</v>
      </c>
      <c r="H189" s="165">
        <v>23</v>
      </c>
      <c r="I189" s="165">
        <v>19</v>
      </c>
      <c r="J189" s="165">
        <v>52</v>
      </c>
      <c r="K189" s="165">
        <v>1</v>
      </c>
      <c r="L189" s="165">
        <v>0</v>
      </c>
      <c r="M189" s="165">
        <v>95</v>
      </c>
      <c r="N189" s="166">
        <v>8.4</v>
      </c>
      <c r="O189" s="166">
        <v>142</v>
      </c>
      <c r="P189" s="166">
        <v>28.9</v>
      </c>
      <c r="Q189" s="166" t="s">
        <v>220</v>
      </c>
      <c r="R189" s="166" t="s">
        <v>220</v>
      </c>
      <c r="S189" s="166">
        <v>179</v>
      </c>
    </row>
    <row r="190" spans="1:19">
      <c r="A190" s="167">
        <v>43378</v>
      </c>
      <c r="B190" s="165">
        <v>226</v>
      </c>
      <c r="C190" s="165">
        <v>40</v>
      </c>
      <c r="D190" s="165">
        <v>100</v>
      </c>
      <c r="E190" s="165">
        <v>105</v>
      </c>
      <c r="F190" s="165">
        <v>20</v>
      </c>
      <c r="G190" s="165">
        <v>492</v>
      </c>
      <c r="H190" s="165">
        <v>23</v>
      </c>
      <c r="I190" s="165">
        <v>19</v>
      </c>
      <c r="J190" s="165">
        <v>48</v>
      </c>
      <c r="K190" s="165">
        <v>1</v>
      </c>
      <c r="L190" s="165">
        <v>0</v>
      </c>
      <c r="M190" s="165">
        <v>91</v>
      </c>
      <c r="N190" s="166">
        <v>6</v>
      </c>
      <c r="O190" s="166">
        <v>21.5</v>
      </c>
      <c r="P190" s="166">
        <v>60.4</v>
      </c>
      <c r="Q190" s="166" t="s">
        <v>220</v>
      </c>
      <c r="R190" s="166" t="s">
        <v>220</v>
      </c>
      <c r="S190" s="166">
        <v>88</v>
      </c>
    </row>
    <row r="191" spans="1:19">
      <c r="A191" s="167">
        <v>43379</v>
      </c>
      <c r="B191" s="165">
        <v>221</v>
      </c>
      <c r="C191" s="165">
        <v>44</v>
      </c>
      <c r="D191" s="165">
        <v>103</v>
      </c>
      <c r="E191" s="165">
        <v>105</v>
      </c>
      <c r="F191" s="165">
        <v>20</v>
      </c>
      <c r="G191" s="165">
        <v>493</v>
      </c>
      <c r="H191" s="165">
        <v>22</v>
      </c>
      <c r="I191" s="165">
        <v>20</v>
      </c>
      <c r="J191" s="165">
        <v>56</v>
      </c>
      <c r="K191" s="165">
        <v>1</v>
      </c>
      <c r="L191" s="165">
        <v>0</v>
      </c>
      <c r="M191" s="165">
        <v>100</v>
      </c>
      <c r="N191" s="166">
        <v>3.7</v>
      </c>
      <c r="O191" s="166">
        <v>24.4</v>
      </c>
      <c r="P191" s="166">
        <v>52.1</v>
      </c>
      <c r="Q191" s="166" t="s">
        <v>220</v>
      </c>
      <c r="R191" s="166" t="s">
        <v>220</v>
      </c>
      <c r="S191" s="166">
        <v>80</v>
      </c>
    </row>
    <row r="192" spans="1:19">
      <c r="A192" s="167">
        <v>43380</v>
      </c>
      <c r="B192" s="165">
        <v>212</v>
      </c>
      <c r="C192" s="165">
        <v>42</v>
      </c>
      <c r="D192" s="165">
        <v>89</v>
      </c>
      <c r="E192" s="165">
        <v>103</v>
      </c>
      <c r="F192" s="165">
        <v>19</v>
      </c>
      <c r="G192" s="165">
        <v>464</v>
      </c>
      <c r="H192" s="165">
        <v>21</v>
      </c>
      <c r="I192" s="165">
        <v>20</v>
      </c>
      <c r="J192" s="165">
        <v>63</v>
      </c>
      <c r="K192" s="165">
        <v>1</v>
      </c>
      <c r="L192" s="165">
        <v>0</v>
      </c>
      <c r="M192" s="165">
        <v>104</v>
      </c>
      <c r="N192" s="166">
        <v>4.8</v>
      </c>
      <c r="O192" s="166">
        <v>22.4</v>
      </c>
      <c r="P192" s="166">
        <v>47.5</v>
      </c>
      <c r="Q192" s="166" t="s">
        <v>220</v>
      </c>
      <c r="R192" s="166" t="s">
        <v>220</v>
      </c>
      <c r="S192" s="166">
        <v>75</v>
      </c>
    </row>
    <row r="193" spans="1:19">
      <c r="A193" s="167">
        <v>43381</v>
      </c>
      <c r="B193" s="165">
        <v>191</v>
      </c>
      <c r="C193" s="165">
        <v>65</v>
      </c>
      <c r="D193" s="165">
        <v>114</v>
      </c>
      <c r="E193" s="165">
        <v>99</v>
      </c>
      <c r="F193" s="165">
        <v>18</v>
      </c>
      <c r="G193" s="165">
        <v>488</v>
      </c>
      <c r="H193" s="165">
        <v>23</v>
      </c>
      <c r="I193" s="165">
        <v>19</v>
      </c>
      <c r="J193" s="165">
        <v>62</v>
      </c>
      <c r="K193" s="165">
        <v>1</v>
      </c>
      <c r="L193" s="165">
        <v>0</v>
      </c>
      <c r="M193" s="165">
        <v>105</v>
      </c>
      <c r="N193" s="166">
        <v>9</v>
      </c>
      <c r="O193" s="166">
        <v>15</v>
      </c>
      <c r="P193" s="166">
        <v>27.6</v>
      </c>
      <c r="Q193" s="166" t="s">
        <v>220</v>
      </c>
      <c r="R193" s="166" t="s">
        <v>220</v>
      </c>
      <c r="S193" s="166">
        <v>52</v>
      </c>
    </row>
    <row r="194" spans="1:19">
      <c r="A194" s="167">
        <v>43382</v>
      </c>
      <c r="B194" s="165">
        <v>199</v>
      </c>
      <c r="C194" s="165">
        <v>71</v>
      </c>
      <c r="D194" s="165">
        <v>114</v>
      </c>
      <c r="E194" s="165">
        <v>90</v>
      </c>
      <c r="F194" s="165">
        <v>18</v>
      </c>
      <c r="G194" s="165">
        <v>493</v>
      </c>
      <c r="H194" s="165">
        <v>22</v>
      </c>
      <c r="I194" s="165">
        <v>21</v>
      </c>
      <c r="J194" s="165">
        <v>61</v>
      </c>
      <c r="K194" s="165">
        <v>1</v>
      </c>
      <c r="L194" s="165">
        <v>0</v>
      </c>
      <c r="M194" s="165">
        <v>104</v>
      </c>
      <c r="N194" s="166">
        <v>20.3</v>
      </c>
      <c r="O194" s="166">
        <v>15</v>
      </c>
      <c r="P194" s="166">
        <v>25.8</v>
      </c>
      <c r="Q194" s="166" t="s">
        <v>220</v>
      </c>
      <c r="R194" s="166" t="s">
        <v>220</v>
      </c>
      <c r="S194" s="166">
        <v>61</v>
      </c>
    </row>
    <row r="195" spans="1:19">
      <c r="A195" s="167">
        <v>43383</v>
      </c>
      <c r="B195" s="165">
        <v>200</v>
      </c>
      <c r="C195" s="165">
        <v>45</v>
      </c>
      <c r="D195" s="165">
        <v>120</v>
      </c>
      <c r="E195" s="165">
        <v>83</v>
      </c>
      <c r="F195" s="165">
        <v>17</v>
      </c>
      <c r="G195" s="165">
        <v>466</v>
      </c>
      <c r="H195" s="165">
        <v>19</v>
      </c>
      <c r="I195" s="165">
        <v>20</v>
      </c>
      <c r="J195" s="165">
        <v>59</v>
      </c>
      <c r="K195" s="165">
        <v>1</v>
      </c>
      <c r="L195" s="165">
        <v>0</v>
      </c>
      <c r="M195" s="165">
        <v>100</v>
      </c>
      <c r="N195" s="166">
        <v>6.7</v>
      </c>
      <c r="O195" s="166">
        <v>13.3</v>
      </c>
      <c r="P195" s="166">
        <v>34.1</v>
      </c>
      <c r="Q195" s="166" t="s">
        <v>220</v>
      </c>
      <c r="R195" s="166" t="s">
        <v>220</v>
      </c>
      <c r="S195" s="166">
        <v>54</v>
      </c>
    </row>
    <row r="196" spans="1:19">
      <c r="A196" s="167">
        <v>43384</v>
      </c>
      <c r="B196" s="165">
        <v>199</v>
      </c>
      <c r="C196" s="165">
        <v>30</v>
      </c>
      <c r="D196" s="165">
        <v>110</v>
      </c>
      <c r="E196" s="165">
        <v>79</v>
      </c>
      <c r="F196" s="165">
        <v>17</v>
      </c>
      <c r="G196" s="165">
        <v>435</v>
      </c>
      <c r="H196" s="165">
        <v>21</v>
      </c>
      <c r="I196" s="165">
        <v>19</v>
      </c>
      <c r="J196" s="165">
        <v>60</v>
      </c>
      <c r="K196" s="165">
        <v>1</v>
      </c>
      <c r="L196" s="165">
        <v>0</v>
      </c>
      <c r="M196" s="165">
        <v>100</v>
      </c>
      <c r="N196" s="166">
        <v>6.5</v>
      </c>
      <c r="O196" s="166">
        <v>28.3</v>
      </c>
      <c r="P196" s="166">
        <v>49</v>
      </c>
      <c r="Q196" s="166" t="s">
        <v>220</v>
      </c>
      <c r="R196" s="166" t="s">
        <v>220</v>
      </c>
      <c r="S196" s="166">
        <v>84</v>
      </c>
    </row>
    <row r="197" spans="1:19">
      <c r="A197" s="167">
        <v>43385</v>
      </c>
      <c r="B197" s="165">
        <v>196</v>
      </c>
      <c r="C197" s="165">
        <v>26</v>
      </c>
      <c r="D197" s="165">
        <v>133</v>
      </c>
      <c r="E197" s="165">
        <v>78</v>
      </c>
      <c r="F197" s="165">
        <v>18</v>
      </c>
      <c r="G197" s="165">
        <v>450</v>
      </c>
      <c r="H197" s="165">
        <v>22</v>
      </c>
      <c r="I197" s="165">
        <v>19</v>
      </c>
      <c r="J197" s="165">
        <v>66</v>
      </c>
      <c r="K197" s="165">
        <v>0</v>
      </c>
      <c r="L197" s="165">
        <v>0</v>
      </c>
      <c r="M197" s="165">
        <v>107</v>
      </c>
      <c r="N197" s="166">
        <v>12.4</v>
      </c>
      <c r="O197" s="166">
        <v>30.2</v>
      </c>
      <c r="P197" s="166">
        <v>33.6</v>
      </c>
      <c r="Q197" s="166" t="s">
        <v>220</v>
      </c>
      <c r="R197" s="166" t="s">
        <v>220</v>
      </c>
      <c r="S197" s="166">
        <v>76</v>
      </c>
    </row>
    <row r="198" spans="1:19">
      <c r="A198" s="167">
        <v>43386</v>
      </c>
      <c r="B198" s="165">
        <v>189</v>
      </c>
      <c r="C198" s="165">
        <v>25</v>
      </c>
      <c r="D198" s="165">
        <v>137</v>
      </c>
      <c r="E198" s="165">
        <v>77</v>
      </c>
      <c r="F198" s="165">
        <v>19</v>
      </c>
      <c r="G198" s="165">
        <v>447</v>
      </c>
      <c r="H198" s="165">
        <v>22</v>
      </c>
      <c r="I198" s="165">
        <v>18</v>
      </c>
      <c r="J198" s="165">
        <v>63</v>
      </c>
      <c r="K198" s="165">
        <v>1</v>
      </c>
      <c r="L198" s="165">
        <v>0</v>
      </c>
      <c r="M198" s="165">
        <v>105</v>
      </c>
      <c r="N198" s="166">
        <v>16.3</v>
      </c>
      <c r="O198" s="166">
        <v>24.8</v>
      </c>
      <c r="P198" s="166">
        <v>22.5</v>
      </c>
      <c r="Q198" s="166" t="s">
        <v>220</v>
      </c>
      <c r="R198" s="166" t="s">
        <v>220</v>
      </c>
      <c r="S198" s="166">
        <v>64</v>
      </c>
    </row>
    <row r="199" spans="1:19">
      <c r="A199" s="167">
        <v>43387</v>
      </c>
      <c r="B199" s="165">
        <v>180</v>
      </c>
      <c r="C199" s="165">
        <v>22</v>
      </c>
      <c r="D199" s="165">
        <v>117</v>
      </c>
      <c r="E199" s="165">
        <v>78</v>
      </c>
      <c r="F199" s="165">
        <v>19</v>
      </c>
      <c r="G199" s="165">
        <v>416</v>
      </c>
      <c r="H199" s="165">
        <v>23</v>
      </c>
      <c r="I199" s="165">
        <v>19</v>
      </c>
      <c r="J199" s="165">
        <v>52</v>
      </c>
      <c r="K199" s="165">
        <v>1</v>
      </c>
      <c r="L199" s="165">
        <v>0</v>
      </c>
      <c r="M199" s="165">
        <v>96</v>
      </c>
      <c r="N199" s="166">
        <v>9.6</v>
      </c>
      <c r="O199" s="166">
        <v>39.700000000000003</v>
      </c>
      <c r="P199" s="166">
        <v>19.8</v>
      </c>
      <c r="Q199" s="166" t="s">
        <v>220</v>
      </c>
      <c r="R199" s="166" t="s">
        <v>220</v>
      </c>
      <c r="S199" s="166">
        <v>69</v>
      </c>
    </row>
    <row r="200" spans="1:19">
      <c r="A200" s="167">
        <v>43388</v>
      </c>
      <c r="B200" s="165">
        <v>174</v>
      </c>
      <c r="C200" s="165">
        <v>34</v>
      </c>
      <c r="D200" s="165">
        <v>105</v>
      </c>
      <c r="E200" s="165">
        <v>79</v>
      </c>
      <c r="F200" s="165">
        <v>20</v>
      </c>
      <c r="G200" s="165">
        <v>412</v>
      </c>
      <c r="H200" s="165">
        <v>22</v>
      </c>
      <c r="I200" s="165">
        <v>20</v>
      </c>
      <c r="J200" s="165">
        <v>58</v>
      </c>
      <c r="K200" s="165">
        <v>0</v>
      </c>
      <c r="L200" s="165">
        <v>0</v>
      </c>
      <c r="M200" s="165">
        <v>100</v>
      </c>
      <c r="N200" s="166">
        <v>4.4000000000000004</v>
      </c>
      <c r="O200" s="166">
        <v>17</v>
      </c>
      <c r="P200" s="166">
        <v>19.899999999999999</v>
      </c>
      <c r="Q200" s="166" t="s">
        <v>220</v>
      </c>
      <c r="R200" s="166" t="s">
        <v>220</v>
      </c>
      <c r="S200" s="166">
        <v>41</v>
      </c>
    </row>
    <row r="201" spans="1:19">
      <c r="A201" s="167">
        <v>43389</v>
      </c>
      <c r="B201" s="165">
        <v>175</v>
      </c>
      <c r="C201" s="165">
        <v>38</v>
      </c>
      <c r="D201" s="165">
        <v>97</v>
      </c>
      <c r="E201" s="165">
        <v>73</v>
      </c>
      <c r="F201" s="165">
        <v>20</v>
      </c>
      <c r="G201" s="165">
        <v>403</v>
      </c>
      <c r="H201" s="165">
        <v>18</v>
      </c>
      <c r="I201" s="165">
        <v>19</v>
      </c>
      <c r="J201" s="165">
        <v>54</v>
      </c>
      <c r="K201" s="165">
        <v>1</v>
      </c>
      <c r="L201" s="165">
        <v>0</v>
      </c>
      <c r="M201" s="165">
        <v>93</v>
      </c>
      <c r="N201" s="166">
        <v>5.7</v>
      </c>
      <c r="O201" s="166">
        <v>30.2</v>
      </c>
      <c r="P201" s="166">
        <v>21.7</v>
      </c>
      <c r="Q201" s="166" t="s">
        <v>220</v>
      </c>
      <c r="R201" s="166" t="s">
        <v>220</v>
      </c>
      <c r="S201" s="166">
        <v>58</v>
      </c>
    </row>
    <row r="202" spans="1:19">
      <c r="A202" s="167">
        <v>43390</v>
      </c>
      <c r="B202" s="165">
        <v>176</v>
      </c>
      <c r="C202" s="165">
        <v>33</v>
      </c>
      <c r="D202" s="165">
        <v>84</v>
      </c>
      <c r="E202" s="165">
        <v>74</v>
      </c>
      <c r="F202" s="165">
        <v>18</v>
      </c>
      <c r="G202" s="165">
        <v>385</v>
      </c>
      <c r="H202" s="165">
        <v>18</v>
      </c>
      <c r="I202" s="165">
        <v>17</v>
      </c>
      <c r="J202" s="165">
        <v>52</v>
      </c>
      <c r="K202" s="165">
        <v>1</v>
      </c>
      <c r="L202" s="165">
        <v>0</v>
      </c>
      <c r="M202" s="165">
        <v>88</v>
      </c>
      <c r="N202" s="166">
        <v>7.4</v>
      </c>
      <c r="O202" s="166">
        <v>13.5</v>
      </c>
      <c r="P202" s="166">
        <v>17.2</v>
      </c>
      <c r="Q202" s="166" t="s">
        <v>220</v>
      </c>
      <c r="R202" s="166" t="s">
        <v>220</v>
      </c>
      <c r="S202" s="166">
        <v>38</v>
      </c>
    </row>
    <row r="203" spans="1:19">
      <c r="A203" s="167">
        <v>43391</v>
      </c>
      <c r="B203" s="165">
        <v>171</v>
      </c>
      <c r="C203" s="165">
        <v>29</v>
      </c>
      <c r="D203" s="165">
        <v>68</v>
      </c>
      <c r="E203" s="165">
        <v>75</v>
      </c>
      <c r="F203" s="165">
        <v>18</v>
      </c>
      <c r="G203" s="165">
        <v>361</v>
      </c>
      <c r="H203" s="165">
        <v>22</v>
      </c>
      <c r="I203" s="165">
        <v>20</v>
      </c>
      <c r="J203" s="165">
        <v>58</v>
      </c>
      <c r="K203" s="165">
        <v>1</v>
      </c>
      <c r="L203" s="165">
        <v>0</v>
      </c>
      <c r="M203" s="165">
        <v>101</v>
      </c>
      <c r="N203" s="166">
        <v>7</v>
      </c>
      <c r="O203" s="166">
        <v>18.2</v>
      </c>
      <c r="P203" s="166">
        <v>19</v>
      </c>
      <c r="Q203" s="166" t="s">
        <v>220</v>
      </c>
      <c r="R203" s="166" t="s">
        <v>220</v>
      </c>
      <c r="S203" s="166">
        <v>44</v>
      </c>
    </row>
    <row r="204" spans="1:19">
      <c r="A204" s="167">
        <v>43392</v>
      </c>
      <c r="B204" s="165">
        <v>170</v>
      </c>
      <c r="C204" s="165">
        <v>31</v>
      </c>
      <c r="D204" s="165">
        <v>72</v>
      </c>
      <c r="E204" s="165">
        <v>71</v>
      </c>
      <c r="F204" s="165">
        <v>16</v>
      </c>
      <c r="G204" s="165">
        <v>360</v>
      </c>
      <c r="H204" s="165">
        <v>21</v>
      </c>
      <c r="I204" s="165">
        <v>20</v>
      </c>
      <c r="J204" s="165">
        <v>68</v>
      </c>
      <c r="K204" s="165">
        <v>1</v>
      </c>
      <c r="L204" s="165">
        <v>0</v>
      </c>
      <c r="M204" s="165">
        <v>110</v>
      </c>
      <c r="N204" s="166">
        <v>5.6</v>
      </c>
      <c r="O204" s="166">
        <v>16.5</v>
      </c>
      <c r="P204" s="166">
        <v>13.1</v>
      </c>
      <c r="Q204" s="166" t="s">
        <v>220</v>
      </c>
      <c r="R204" s="166" t="s">
        <v>220</v>
      </c>
      <c r="S204" s="166">
        <v>35</v>
      </c>
    </row>
    <row r="205" spans="1:19">
      <c r="A205" s="167">
        <v>43393</v>
      </c>
      <c r="B205" s="165">
        <v>168</v>
      </c>
      <c r="C205" s="165">
        <v>33</v>
      </c>
      <c r="D205" s="165">
        <v>87</v>
      </c>
      <c r="E205" s="165">
        <v>81</v>
      </c>
      <c r="F205" s="165">
        <v>16</v>
      </c>
      <c r="G205" s="165">
        <v>385</v>
      </c>
      <c r="H205" s="165">
        <v>21</v>
      </c>
      <c r="I205" s="165">
        <v>20</v>
      </c>
      <c r="J205" s="165">
        <v>70</v>
      </c>
      <c r="K205" s="165">
        <v>1</v>
      </c>
      <c r="L205" s="165">
        <v>0</v>
      </c>
      <c r="M205" s="165">
        <v>111</v>
      </c>
      <c r="N205" s="166">
        <v>10</v>
      </c>
      <c r="O205" s="166">
        <v>19.100000000000001</v>
      </c>
      <c r="P205" s="166">
        <v>31.2</v>
      </c>
      <c r="Q205" s="166" t="s">
        <v>220</v>
      </c>
      <c r="R205" s="166" t="s">
        <v>220</v>
      </c>
      <c r="S205" s="166">
        <v>60</v>
      </c>
    </row>
    <row r="206" spans="1:19">
      <c r="A206" s="167">
        <v>43394</v>
      </c>
      <c r="B206" s="165">
        <v>160</v>
      </c>
      <c r="C206" s="165">
        <v>33</v>
      </c>
      <c r="D206" s="165">
        <v>85</v>
      </c>
      <c r="E206" s="165">
        <v>72</v>
      </c>
      <c r="F206" s="165">
        <v>16</v>
      </c>
      <c r="G206" s="165">
        <v>365</v>
      </c>
      <c r="H206" s="165">
        <v>18</v>
      </c>
      <c r="I206" s="165">
        <v>20</v>
      </c>
      <c r="J206" s="165">
        <v>68</v>
      </c>
      <c r="K206" s="165">
        <v>1</v>
      </c>
      <c r="L206" s="165">
        <v>0</v>
      </c>
      <c r="M206" s="165">
        <v>107</v>
      </c>
      <c r="N206" s="166">
        <v>8.4</v>
      </c>
      <c r="O206" s="166">
        <v>27</v>
      </c>
      <c r="P206" s="166">
        <v>37.9</v>
      </c>
      <c r="Q206" s="166" t="s">
        <v>220</v>
      </c>
      <c r="R206" s="166" t="s">
        <v>220</v>
      </c>
      <c r="S206" s="166">
        <v>73</v>
      </c>
    </row>
    <row r="207" spans="1:19">
      <c r="A207" s="167">
        <v>43395</v>
      </c>
      <c r="B207" s="165">
        <v>160</v>
      </c>
      <c r="C207" s="165">
        <v>38</v>
      </c>
      <c r="D207" s="165">
        <v>114</v>
      </c>
      <c r="E207" s="165">
        <v>79</v>
      </c>
      <c r="F207" s="165">
        <v>17</v>
      </c>
      <c r="G207" s="165">
        <v>408</v>
      </c>
      <c r="H207" s="165">
        <v>22</v>
      </c>
      <c r="I207" s="165">
        <v>20</v>
      </c>
      <c r="J207" s="165">
        <v>71</v>
      </c>
      <c r="K207" s="165">
        <v>1</v>
      </c>
      <c r="L207" s="165">
        <v>0</v>
      </c>
      <c r="M207" s="165">
        <v>113</v>
      </c>
      <c r="N207" s="166">
        <v>6</v>
      </c>
      <c r="O207" s="166">
        <v>20.399999999999999</v>
      </c>
      <c r="P207" s="166">
        <v>18.399999999999999</v>
      </c>
      <c r="Q207" s="166" t="s">
        <v>220</v>
      </c>
      <c r="R207" s="166" t="s">
        <v>220</v>
      </c>
      <c r="S207" s="166">
        <v>45</v>
      </c>
    </row>
    <row r="208" spans="1:19">
      <c r="A208" s="167">
        <v>43396</v>
      </c>
      <c r="B208" s="165">
        <v>160</v>
      </c>
      <c r="C208" s="165">
        <v>33</v>
      </c>
      <c r="D208" s="165">
        <v>114</v>
      </c>
      <c r="E208" s="165">
        <v>76</v>
      </c>
      <c r="F208" s="165">
        <v>16</v>
      </c>
      <c r="G208" s="165">
        <v>400</v>
      </c>
      <c r="H208" s="165">
        <v>22</v>
      </c>
      <c r="I208" s="165">
        <v>20</v>
      </c>
      <c r="J208" s="165">
        <v>67</v>
      </c>
      <c r="K208" s="165">
        <v>1</v>
      </c>
      <c r="L208" s="165">
        <v>0</v>
      </c>
      <c r="M208" s="165">
        <v>111</v>
      </c>
      <c r="N208" s="166">
        <v>3.3</v>
      </c>
      <c r="O208" s="166">
        <v>21.7</v>
      </c>
      <c r="P208" s="166">
        <v>13.8</v>
      </c>
      <c r="Q208" s="166" t="s">
        <v>220</v>
      </c>
      <c r="R208" s="166" t="s">
        <v>220</v>
      </c>
      <c r="S208" s="166">
        <v>39</v>
      </c>
    </row>
    <row r="209" spans="1:19">
      <c r="A209" s="167">
        <v>43397</v>
      </c>
      <c r="B209" s="165">
        <v>152</v>
      </c>
      <c r="C209" s="165">
        <v>33</v>
      </c>
      <c r="D209" s="165">
        <v>100</v>
      </c>
      <c r="E209" s="165">
        <v>75</v>
      </c>
      <c r="F209" s="165">
        <v>16</v>
      </c>
      <c r="G209" s="165">
        <v>376</v>
      </c>
      <c r="H209" s="165">
        <v>22</v>
      </c>
      <c r="I209" s="165">
        <v>20</v>
      </c>
      <c r="J209" s="165">
        <v>61</v>
      </c>
      <c r="K209" s="165">
        <v>1</v>
      </c>
      <c r="L209" s="165">
        <v>0</v>
      </c>
      <c r="M209" s="165">
        <v>103</v>
      </c>
      <c r="N209" s="166">
        <v>7.1</v>
      </c>
      <c r="O209" s="166">
        <v>19.100000000000001</v>
      </c>
      <c r="P209" s="166">
        <v>25.2</v>
      </c>
      <c r="Q209" s="166" t="s">
        <v>220</v>
      </c>
      <c r="R209" s="166" t="s">
        <v>220</v>
      </c>
      <c r="S209" s="166">
        <v>51</v>
      </c>
    </row>
    <row r="210" spans="1:19">
      <c r="A210" s="167">
        <v>43398</v>
      </c>
      <c r="B210" s="165">
        <v>156</v>
      </c>
      <c r="C210" s="165">
        <v>31</v>
      </c>
      <c r="D210" s="165">
        <v>97</v>
      </c>
      <c r="E210" s="165">
        <v>64</v>
      </c>
      <c r="F210" s="165">
        <v>16</v>
      </c>
      <c r="G210" s="165">
        <v>364</v>
      </c>
      <c r="H210" s="165">
        <v>19</v>
      </c>
      <c r="I210" s="165">
        <v>19</v>
      </c>
      <c r="J210" s="165">
        <v>60</v>
      </c>
      <c r="K210" s="165">
        <v>1</v>
      </c>
      <c r="L210" s="165">
        <v>0</v>
      </c>
      <c r="M210" s="165">
        <v>99</v>
      </c>
      <c r="N210" s="166">
        <v>4.4000000000000004</v>
      </c>
      <c r="O210" s="166">
        <v>20.399999999999999</v>
      </c>
      <c r="P210" s="166">
        <v>39.299999999999997</v>
      </c>
      <c r="Q210" s="166" t="s">
        <v>220</v>
      </c>
      <c r="R210" s="166" t="s">
        <v>220</v>
      </c>
      <c r="S210" s="166">
        <v>64</v>
      </c>
    </row>
    <row r="211" spans="1:19">
      <c r="A211" s="167">
        <v>43399</v>
      </c>
      <c r="B211" s="165">
        <v>140</v>
      </c>
      <c r="C211" s="165">
        <v>25</v>
      </c>
      <c r="D211" s="165">
        <v>93</v>
      </c>
      <c r="E211" s="165">
        <v>67</v>
      </c>
      <c r="F211" s="165">
        <v>15</v>
      </c>
      <c r="G211" s="165">
        <v>339</v>
      </c>
      <c r="H211" s="165">
        <v>21</v>
      </c>
      <c r="I211" s="165">
        <v>20</v>
      </c>
      <c r="J211" s="165">
        <v>64</v>
      </c>
      <c r="K211" s="165">
        <v>1</v>
      </c>
      <c r="L211" s="165">
        <v>0</v>
      </c>
      <c r="M211" s="165">
        <v>107</v>
      </c>
      <c r="N211" s="166">
        <v>6.2</v>
      </c>
      <c r="O211" s="166">
        <v>24.9</v>
      </c>
      <c r="P211" s="166">
        <v>67.5</v>
      </c>
      <c r="Q211" s="166" t="s">
        <v>220</v>
      </c>
      <c r="R211" s="166" t="s">
        <v>220</v>
      </c>
      <c r="S211" s="166">
        <v>98</v>
      </c>
    </row>
    <row r="212" spans="1:19">
      <c r="A212" s="167">
        <v>43400</v>
      </c>
      <c r="B212" s="165">
        <v>151</v>
      </c>
      <c r="C212" s="165">
        <v>24</v>
      </c>
      <c r="D212" s="165">
        <v>91</v>
      </c>
      <c r="E212" s="165">
        <v>65</v>
      </c>
      <c r="F212" s="165">
        <v>14</v>
      </c>
      <c r="G212" s="165">
        <v>345</v>
      </c>
      <c r="H212" s="165">
        <v>22</v>
      </c>
      <c r="I212" s="165">
        <v>19</v>
      </c>
      <c r="J212" s="165">
        <v>72</v>
      </c>
      <c r="K212" s="165">
        <v>1</v>
      </c>
      <c r="L212" s="165">
        <v>0</v>
      </c>
      <c r="M212" s="165">
        <v>114</v>
      </c>
      <c r="N212" s="166">
        <v>3.1</v>
      </c>
      <c r="O212" s="166">
        <v>25.3</v>
      </c>
      <c r="P212" s="166">
        <v>58.1</v>
      </c>
      <c r="Q212" s="166" t="s">
        <v>220</v>
      </c>
      <c r="R212" s="166" t="s">
        <v>220</v>
      </c>
      <c r="S212" s="166">
        <v>87</v>
      </c>
    </row>
    <row r="213" spans="1:19">
      <c r="A213" s="167">
        <v>43401</v>
      </c>
      <c r="B213" s="165">
        <v>148</v>
      </c>
      <c r="C213" s="165">
        <v>15</v>
      </c>
      <c r="D213" s="165">
        <v>83</v>
      </c>
      <c r="E213" s="165">
        <v>56</v>
      </c>
      <c r="F213" s="165">
        <v>14</v>
      </c>
      <c r="G213" s="165">
        <v>316</v>
      </c>
      <c r="H213" s="165">
        <v>22</v>
      </c>
      <c r="I213" s="165">
        <v>20</v>
      </c>
      <c r="J213" s="165">
        <v>73</v>
      </c>
      <c r="K213" s="165">
        <v>1</v>
      </c>
      <c r="L213" s="165">
        <v>0</v>
      </c>
      <c r="M213" s="165">
        <v>117</v>
      </c>
      <c r="N213" s="166">
        <v>4.7</v>
      </c>
      <c r="O213" s="166">
        <v>32.299999999999997</v>
      </c>
      <c r="P213" s="166">
        <v>62.3</v>
      </c>
      <c r="Q213" s="166" t="s">
        <v>220</v>
      </c>
      <c r="R213" s="166" t="s">
        <v>220</v>
      </c>
      <c r="S213" s="166">
        <v>99</v>
      </c>
    </row>
    <row r="214" spans="1:19">
      <c r="A214" s="167">
        <v>43402</v>
      </c>
      <c r="B214" s="165">
        <v>150</v>
      </c>
      <c r="C214" s="165">
        <v>20</v>
      </c>
      <c r="D214" s="165">
        <v>105</v>
      </c>
      <c r="E214" s="165">
        <v>55</v>
      </c>
      <c r="F214" s="165">
        <v>14</v>
      </c>
      <c r="G214" s="165">
        <v>344</v>
      </c>
      <c r="H214" s="165">
        <v>22</v>
      </c>
      <c r="I214" s="165">
        <v>19</v>
      </c>
      <c r="J214" s="165">
        <v>69</v>
      </c>
      <c r="K214" s="165">
        <v>1</v>
      </c>
      <c r="L214" s="165">
        <v>0</v>
      </c>
      <c r="M214" s="165">
        <v>112</v>
      </c>
      <c r="N214" s="166">
        <v>8.6999999999999993</v>
      </c>
      <c r="O214" s="166">
        <v>39.9</v>
      </c>
      <c r="P214" s="166">
        <v>46.5</v>
      </c>
      <c r="Q214" s="166" t="s">
        <v>220</v>
      </c>
      <c r="R214" s="166" t="s">
        <v>220</v>
      </c>
      <c r="S214" s="166">
        <v>95</v>
      </c>
    </row>
    <row r="215" spans="1:19">
      <c r="A215" s="167">
        <v>43403</v>
      </c>
      <c r="B215" s="165">
        <v>151</v>
      </c>
      <c r="C215" s="165">
        <v>23</v>
      </c>
      <c r="D215" s="165">
        <v>116</v>
      </c>
      <c r="E215" s="165">
        <v>65</v>
      </c>
      <c r="F215" s="165">
        <v>13</v>
      </c>
      <c r="G215" s="165">
        <v>369</v>
      </c>
      <c r="H215" s="165">
        <v>22</v>
      </c>
      <c r="I215" s="165">
        <v>20</v>
      </c>
      <c r="J215" s="165">
        <v>73</v>
      </c>
      <c r="K215" s="165">
        <v>1</v>
      </c>
      <c r="L215" s="165">
        <v>0</v>
      </c>
      <c r="M215" s="165">
        <v>116</v>
      </c>
      <c r="N215" s="166">
        <v>8</v>
      </c>
      <c r="O215" s="166">
        <v>40.5</v>
      </c>
      <c r="P215" s="166">
        <v>28</v>
      </c>
      <c r="Q215" s="166" t="s">
        <v>220</v>
      </c>
      <c r="R215" s="166" t="s">
        <v>220</v>
      </c>
      <c r="S215" s="166">
        <v>77</v>
      </c>
    </row>
    <row r="216" spans="1:19">
      <c r="A216" s="167">
        <v>43404</v>
      </c>
      <c r="B216" s="165">
        <v>147</v>
      </c>
      <c r="C216" s="165">
        <v>28</v>
      </c>
      <c r="D216" s="165">
        <v>98</v>
      </c>
      <c r="E216" s="165">
        <v>66</v>
      </c>
      <c r="F216" s="165">
        <v>14</v>
      </c>
      <c r="G216" s="165">
        <v>352</v>
      </c>
      <c r="H216" s="165">
        <v>20</v>
      </c>
      <c r="I216" s="165">
        <v>21</v>
      </c>
      <c r="J216" s="165">
        <v>66</v>
      </c>
      <c r="K216" s="165">
        <v>1</v>
      </c>
      <c r="L216" s="165">
        <v>0</v>
      </c>
      <c r="M216" s="165">
        <v>107</v>
      </c>
      <c r="N216" s="166">
        <v>6.1</v>
      </c>
      <c r="O216" s="166">
        <v>49.7</v>
      </c>
      <c r="P216" s="166">
        <v>30.1</v>
      </c>
      <c r="Q216" s="166" t="s">
        <v>220</v>
      </c>
      <c r="R216" s="166" t="s">
        <v>220</v>
      </c>
      <c r="S216" s="166">
        <v>86</v>
      </c>
    </row>
    <row r="217" spans="1:19">
      <c r="A217" s="7">
        <v>43405</v>
      </c>
      <c r="B217" s="166">
        <v>138</v>
      </c>
      <c r="C217" s="166">
        <v>26</v>
      </c>
      <c r="D217" s="166">
        <v>89</v>
      </c>
      <c r="E217" s="166">
        <v>55</v>
      </c>
      <c r="F217" s="166">
        <v>12</v>
      </c>
      <c r="G217" s="168">
        <v>320</v>
      </c>
      <c r="H217" s="165">
        <v>20</v>
      </c>
      <c r="I217" s="165">
        <v>20</v>
      </c>
      <c r="J217" s="165">
        <v>56</v>
      </c>
      <c r="K217" s="165">
        <v>1</v>
      </c>
      <c r="L217" s="165">
        <v>0</v>
      </c>
      <c r="M217" s="165">
        <v>96</v>
      </c>
      <c r="N217" s="166">
        <v>5</v>
      </c>
      <c r="O217" s="166">
        <v>32.1</v>
      </c>
      <c r="P217" s="166">
        <v>32.299999999999997</v>
      </c>
      <c r="Q217" s="166" t="s">
        <v>220</v>
      </c>
      <c r="R217" s="166" t="s">
        <v>220</v>
      </c>
      <c r="S217" s="166">
        <v>69</v>
      </c>
    </row>
    <row r="218" spans="1:19">
      <c r="A218" s="7">
        <v>43406</v>
      </c>
      <c r="B218" s="166">
        <v>142</v>
      </c>
      <c r="C218" s="166">
        <v>35</v>
      </c>
      <c r="D218" s="166">
        <v>86</v>
      </c>
      <c r="E218" s="166">
        <v>48</v>
      </c>
      <c r="F218" s="166">
        <v>11</v>
      </c>
      <c r="G218" s="168">
        <v>322</v>
      </c>
      <c r="H218" s="165">
        <v>20</v>
      </c>
      <c r="I218" s="165">
        <v>16</v>
      </c>
      <c r="J218" s="165">
        <v>45</v>
      </c>
      <c r="K218" s="165">
        <v>1</v>
      </c>
      <c r="L218" s="165">
        <v>0</v>
      </c>
      <c r="M218" s="165">
        <v>82</v>
      </c>
      <c r="N218" s="166">
        <v>5.4</v>
      </c>
      <c r="O218" s="166">
        <v>20.7</v>
      </c>
      <c r="P218" s="166">
        <v>40.1</v>
      </c>
      <c r="Q218" s="166" t="s">
        <v>220</v>
      </c>
      <c r="R218" s="166" t="s">
        <v>220</v>
      </c>
      <c r="S218" s="166">
        <v>66</v>
      </c>
    </row>
    <row r="219" spans="1:19">
      <c r="A219" s="7">
        <v>43407</v>
      </c>
      <c r="B219" s="166">
        <v>149</v>
      </c>
      <c r="C219" s="166">
        <v>42</v>
      </c>
      <c r="D219" s="166">
        <v>78</v>
      </c>
      <c r="E219" s="166">
        <v>54</v>
      </c>
      <c r="F219" s="166">
        <v>9</v>
      </c>
      <c r="G219" s="168">
        <v>333</v>
      </c>
      <c r="H219" s="165">
        <v>19</v>
      </c>
      <c r="I219" s="165">
        <v>18</v>
      </c>
      <c r="J219" s="165">
        <v>52</v>
      </c>
      <c r="K219" s="165">
        <v>1</v>
      </c>
      <c r="L219" s="165">
        <v>0</v>
      </c>
      <c r="M219" s="165">
        <v>90</v>
      </c>
      <c r="N219" s="166">
        <v>7.6</v>
      </c>
      <c r="O219" s="166">
        <v>15.6</v>
      </c>
      <c r="P219" s="166">
        <v>46.3</v>
      </c>
      <c r="Q219" s="166" t="s">
        <v>220</v>
      </c>
      <c r="R219" s="166" t="s">
        <v>220</v>
      </c>
      <c r="S219" s="166">
        <v>69</v>
      </c>
    </row>
    <row r="220" spans="1:19">
      <c r="A220" s="7">
        <v>43408</v>
      </c>
      <c r="B220" s="166">
        <v>161</v>
      </c>
      <c r="C220" s="166">
        <v>42</v>
      </c>
      <c r="D220" s="166">
        <v>68</v>
      </c>
      <c r="E220" s="166">
        <v>58</v>
      </c>
      <c r="F220" s="166">
        <v>9</v>
      </c>
      <c r="G220" s="168">
        <v>338</v>
      </c>
      <c r="H220" s="165">
        <v>22</v>
      </c>
      <c r="I220" s="165">
        <v>18</v>
      </c>
      <c r="J220" s="165">
        <v>66</v>
      </c>
      <c r="K220" s="165">
        <v>2</v>
      </c>
      <c r="L220" s="165">
        <v>0</v>
      </c>
      <c r="M220" s="165">
        <v>108</v>
      </c>
      <c r="N220" s="166">
        <v>16.899999999999999</v>
      </c>
      <c r="O220" s="166">
        <v>21.4</v>
      </c>
      <c r="P220" s="166">
        <v>60.1</v>
      </c>
      <c r="Q220" s="166" t="s">
        <v>220</v>
      </c>
      <c r="R220" s="166" t="s">
        <v>220</v>
      </c>
      <c r="S220" s="166">
        <v>98</v>
      </c>
    </row>
    <row r="221" spans="1:19">
      <c r="A221" s="7">
        <v>43409</v>
      </c>
      <c r="B221" s="166">
        <v>158</v>
      </c>
      <c r="C221" s="166">
        <v>24</v>
      </c>
      <c r="D221" s="166">
        <v>88</v>
      </c>
      <c r="E221" s="166">
        <v>53</v>
      </c>
      <c r="F221" s="166">
        <v>11</v>
      </c>
      <c r="G221" s="168">
        <v>335</v>
      </c>
      <c r="H221" s="165">
        <v>23</v>
      </c>
      <c r="I221" s="165">
        <v>18</v>
      </c>
      <c r="J221" s="165">
        <v>69</v>
      </c>
      <c r="K221" s="165">
        <v>1</v>
      </c>
      <c r="L221" s="165">
        <v>0</v>
      </c>
      <c r="M221" s="165">
        <v>111</v>
      </c>
      <c r="N221" s="166">
        <v>10.9</v>
      </c>
      <c r="O221" s="166">
        <v>26.6</v>
      </c>
      <c r="P221" s="166">
        <v>32.6</v>
      </c>
      <c r="Q221" s="166" t="s">
        <v>220</v>
      </c>
      <c r="R221" s="166" t="s">
        <v>220</v>
      </c>
      <c r="S221" s="166">
        <v>70</v>
      </c>
    </row>
    <row r="222" spans="1:19">
      <c r="A222" s="7">
        <v>43410</v>
      </c>
      <c r="B222" s="166">
        <v>155</v>
      </c>
      <c r="C222" s="166">
        <v>17</v>
      </c>
      <c r="D222" s="166">
        <v>87</v>
      </c>
      <c r="E222" s="166">
        <v>42</v>
      </c>
      <c r="F222" s="166">
        <v>9</v>
      </c>
      <c r="G222" s="168">
        <v>311</v>
      </c>
      <c r="H222" s="165">
        <v>23</v>
      </c>
      <c r="I222" s="165">
        <v>20</v>
      </c>
      <c r="J222" s="165">
        <v>61</v>
      </c>
      <c r="K222" s="165">
        <v>1</v>
      </c>
      <c r="L222" s="165">
        <v>0</v>
      </c>
      <c r="M222" s="165">
        <v>105</v>
      </c>
      <c r="N222" s="166">
        <v>7.5</v>
      </c>
      <c r="O222" s="166">
        <v>33</v>
      </c>
      <c r="P222" s="166">
        <v>23.2</v>
      </c>
      <c r="Q222" s="166" t="s">
        <v>220</v>
      </c>
      <c r="R222" s="166" t="s">
        <v>220</v>
      </c>
      <c r="S222" s="166">
        <v>64</v>
      </c>
    </row>
    <row r="223" spans="1:19">
      <c r="A223" s="7">
        <v>43411</v>
      </c>
      <c r="B223" s="166">
        <v>143</v>
      </c>
      <c r="C223" s="166">
        <v>10</v>
      </c>
      <c r="D223" s="166">
        <v>62</v>
      </c>
      <c r="E223" s="166">
        <v>38</v>
      </c>
      <c r="F223" s="166">
        <v>9</v>
      </c>
      <c r="G223" s="168">
        <v>261</v>
      </c>
      <c r="H223" s="165">
        <v>23</v>
      </c>
      <c r="I223" s="165">
        <v>20</v>
      </c>
      <c r="J223" s="165">
        <v>68</v>
      </c>
      <c r="K223" s="165">
        <v>1</v>
      </c>
      <c r="L223" s="165">
        <v>0</v>
      </c>
      <c r="M223" s="165">
        <v>111</v>
      </c>
      <c r="N223" s="166">
        <v>3.1</v>
      </c>
      <c r="O223" s="166">
        <v>21.7</v>
      </c>
      <c r="P223" s="166">
        <v>37.5</v>
      </c>
      <c r="Q223" s="166" t="s">
        <v>220</v>
      </c>
      <c r="R223" s="166" t="s">
        <v>220</v>
      </c>
      <c r="S223" s="166">
        <v>62</v>
      </c>
    </row>
    <row r="224" spans="1:19">
      <c r="A224" s="7">
        <v>43412</v>
      </c>
      <c r="B224" s="166">
        <v>148</v>
      </c>
      <c r="C224" s="166">
        <v>9</v>
      </c>
      <c r="D224" s="166">
        <v>67</v>
      </c>
      <c r="E224" s="166">
        <v>42</v>
      </c>
      <c r="F224" s="166">
        <v>8</v>
      </c>
      <c r="G224" s="168">
        <v>274</v>
      </c>
      <c r="H224" s="165">
        <v>22</v>
      </c>
      <c r="I224" s="165">
        <v>20</v>
      </c>
      <c r="J224" s="165">
        <v>64</v>
      </c>
      <c r="K224" s="165">
        <v>1</v>
      </c>
      <c r="L224" s="165">
        <v>0</v>
      </c>
      <c r="M224" s="165">
        <v>107</v>
      </c>
      <c r="N224" s="166">
        <v>3.3</v>
      </c>
      <c r="O224" s="166">
        <v>13.2</v>
      </c>
      <c r="P224" s="166">
        <v>42</v>
      </c>
      <c r="Q224" s="166" t="s">
        <v>220</v>
      </c>
      <c r="R224" s="166" t="s">
        <v>220</v>
      </c>
      <c r="S224" s="166">
        <v>58</v>
      </c>
    </row>
    <row r="225" spans="1:19">
      <c r="A225" s="7">
        <v>43413</v>
      </c>
      <c r="B225" s="166">
        <v>149</v>
      </c>
      <c r="C225" s="166">
        <v>12</v>
      </c>
      <c r="D225" s="166">
        <v>88</v>
      </c>
      <c r="E225" s="166">
        <v>39</v>
      </c>
      <c r="F225" s="166">
        <v>8</v>
      </c>
      <c r="G225" s="168">
        <v>295</v>
      </c>
      <c r="H225" s="165">
        <v>20</v>
      </c>
      <c r="I225" s="165">
        <v>20</v>
      </c>
      <c r="J225" s="165">
        <v>70</v>
      </c>
      <c r="K225" s="165">
        <v>1</v>
      </c>
      <c r="L225" s="165">
        <v>0</v>
      </c>
      <c r="M225" s="165">
        <v>111</v>
      </c>
      <c r="N225" s="166">
        <v>2.9</v>
      </c>
      <c r="O225" s="166">
        <v>10.3</v>
      </c>
      <c r="P225" s="166">
        <v>34.9</v>
      </c>
      <c r="Q225" s="166" t="s">
        <v>220</v>
      </c>
      <c r="R225" s="166" t="s">
        <v>220</v>
      </c>
      <c r="S225" s="166">
        <v>48</v>
      </c>
    </row>
    <row r="226" spans="1:19">
      <c r="A226" s="7">
        <v>43414</v>
      </c>
      <c r="B226" s="166">
        <v>150</v>
      </c>
      <c r="C226" s="166">
        <v>11</v>
      </c>
      <c r="D226" s="166">
        <v>89</v>
      </c>
      <c r="E226" s="166">
        <v>45</v>
      </c>
      <c r="F226" s="166">
        <v>8</v>
      </c>
      <c r="G226" s="168">
        <v>303</v>
      </c>
      <c r="H226" s="165">
        <v>22</v>
      </c>
      <c r="I226" s="165">
        <v>20</v>
      </c>
      <c r="J226" s="165">
        <v>71</v>
      </c>
      <c r="K226" s="165">
        <v>1</v>
      </c>
      <c r="L226" s="165">
        <v>0</v>
      </c>
      <c r="M226" s="165">
        <v>113</v>
      </c>
      <c r="N226" s="166">
        <v>3</v>
      </c>
      <c r="O226" s="166">
        <v>12.8</v>
      </c>
      <c r="P226" s="166">
        <v>25.4</v>
      </c>
      <c r="Q226" s="166" t="s">
        <v>220</v>
      </c>
      <c r="R226" s="166" t="s">
        <v>220</v>
      </c>
      <c r="S226" s="166">
        <v>41</v>
      </c>
    </row>
    <row r="227" spans="1:19">
      <c r="A227" s="7">
        <v>43415</v>
      </c>
      <c r="B227" s="166">
        <v>147</v>
      </c>
      <c r="C227" s="166">
        <v>14</v>
      </c>
      <c r="D227" s="166">
        <v>67</v>
      </c>
      <c r="E227" s="166">
        <v>39</v>
      </c>
      <c r="F227" s="166">
        <v>8</v>
      </c>
      <c r="G227" s="168">
        <v>276</v>
      </c>
      <c r="H227" s="165">
        <v>22</v>
      </c>
      <c r="I227" s="165">
        <v>20</v>
      </c>
      <c r="J227" s="165">
        <v>72</v>
      </c>
      <c r="K227" s="165">
        <v>1</v>
      </c>
      <c r="L227" s="165">
        <v>0</v>
      </c>
      <c r="M227" s="165">
        <v>115</v>
      </c>
      <c r="N227" s="166">
        <v>4.2</v>
      </c>
      <c r="O227" s="166">
        <v>14.7</v>
      </c>
      <c r="P227" s="166">
        <v>21.6</v>
      </c>
      <c r="Q227" s="166" t="s">
        <v>220</v>
      </c>
      <c r="R227" s="166" t="s">
        <v>220</v>
      </c>
      <c r="S227" s="166">
        <v>41</v>
      </c>
    </row>
    <row r="228" spans="1:19">
      <c r="A228" s="7">
        <v>43416</v>
      </c>
      <c r="B228" s="166">
        <v>145</v>
      </c>
      <c r="C228" s="166">
        <v>21</v>
      </c>
      <c r="D228" s="166">
        <v>90</v>
      </c>
      <c r="E228" s="166">
        <v>41</v>
      </c>
      <c r="F228" s="166">
        <v>9</v>
      </c>
      <c r="G228" s="168">
        <v>306</v>
      </c>
      <c r="H228" s="165">
        <v>21</v>
      </c>
      <c r="I228" s="165">
        <v>20</v>
      </c>
      <c r="J228" s="165">
        <v>71</v>
      </c>
      <c r="K228" s="165">
        <v>1</v>
      </c>
      <c r="L228" s="165">
        <v>0</v>
      </c>
      <c r="M228" s="165">
        <v>113</v>
      </c>
      <c r="N228" s="166">
        <v>6.4</v>
      </c>
      <c r="O228" s="166">
        <v>13.4</v>
      </c>
      <c r="P228" s="166">
        <v>19.399999999999999</v>
      </c>
      <c r="Q228" s="166" t="s">
        <v>220</v>
      </c>
      <c r="R228" s="166" t="s">
        <v>220</v>
      </c>
      <c r="S228" s="166">
        <v>39</v>
      </c>
    </row>
    <row r="229" spans="1:19">
      <c r="A229" s="7">
        <v>43417</v>
      </c>
      <c r="B229" s="166">
        <v>141</v>
      </c>
      <c r="C229" s="166">
        <v>21</v>
      </c>
      <c r="D229" s="166">
        <v>87</v>
      </c>
      <c r="E229" s="166">
        <v>44</v>
      </c>
      <c r="F229" s="166">
        <v>8</v>
      </c>
      <c r="G229" s="168">
        <v>302</v>
      </c>
      <c r="H229" s="165">
        <v>19</v>
      </c>
      <c r="I229" s="165">
        <v>20</v>
      </c>
      <c r="J229" s="165">
        <v>72</v>
      </c>
      <c r="K229" s="165">
        <v>1</v>
      </c>
      <c r="L229" s="165">
        <v>0</v>
      </c>
      <c r="M229" s="165">
        <v>112</v>
      </c>
      <c r="N229" s="166">
        <v>6.4</v>
      </c>
      <c r="O229" s="166">
        <v>12.6</v>
      </c>
      <c r="P229" s="166">
        <v>14.9</v>
      </c>
      <c r="Q229" s="166" t="s">
        <v>220</v>
      </c>
      <c r="R229" s="166" t="s">
        <v>220</v>
      </c>
      <c r="S229" s="166">
        <v>34</v>
      </c>
    </row>
    <row r="230" spans="1:19">
      <c r="A230" s="7">
        <v>43418</v>
      </c>
      <c r="B230" s="166">
        <v>138</v>
      </c>
      <c r="C230" s="166">
        <v>20</v>
      </c>
      <c r="D230" s="166">
        <v>88</v>
      </c>
      <c r="E230" s="166">
        <v>43</v>
      </c>
      <c r="F230" s="166">
        <v>8</v>
      </c>
      <c r="G230" s="168">
        <v>298</v>
      </c>
      <c r="H230" s="165">
        <v>18</v>
      </c>
      <c r="I230" s="165">
        <v>18</v>
      </c>
      <c r="J230" s="165">
        <v>72</v>
      </c>
      <c r="K230" s="165">
        <v>1</v>
      </c>
      <c r="L230" s="165">
        <v>0</v>
      </c>
      <c r="M230" s="165">
        <v>109</v>
      </c>
      <c r="N230" s="166">
        <v>6.3</v>
      </c>
      <c r="O230" s="166">
        <v>11.5</v>
      </c>
      <c r="P230" s="166">
        <v>13.3</v>
      </c>
      <c r="Q230" s="166" t="s">
        <v>220</v>
      </c>
      <c r="R230" s="166" t="s">
        <v>220</v>
      </c>
      <c r="S230" s="166">
        <v>31</v>
      </c>
    </row>
    <row r="231" spans="1:19">
      <c r="A231" s="7">
        <v>43419</v>
      </c>
      <c r="B231" s="166">
        <v>140</v>
      </c>
      <c r="C231" s="166">
        <v>18</v>
      </c>
      <c r="D231" s="166">
        <v>80</v>
      </c>
      <c r="E231" s="166">
        <v>46</v>
      </c>
      <c r="F231" s="166">
        <v>9</v>
      </c>
      <c r="G231" s="168">
        <v>292</v>
      </c>
      <c r="H231" s="165">
        <v>21</v>
      </c>
      <c r="I231" s="165">
        <v>19</v>
      </c>
      <c r="J231" s="165">
        <v>67</v>
      </c>
      <c r="K231" s="165">
        <v>1</v>
      </c>
      <c r="L231" s="165">
        <v>0</v>
      </c>
      <c r="M231" s="165">
        <v>107</v>
      </c>
      <c r="N231" s="166">
        <v>7.4</v>
      </c>
      <c r="O231" s="166">
        <v>39.9</v>
      </c>
      <c r="P231" s="166">
        <v>37</v>
      </c>
      <c r="Q231" s="166" t="s">
        <v>220</v>
      </c>
      <c r="R231" s="166" t="s">
        <v>220</v>
      </c>
      <c r="S231" s="166">
        <v>84</v>
      </c>
    </row>
    <row r="232" spans="1:19">
      <c r="A232" s="7">
        <v>43420</v>
      </c>
      <c r="B232" s="166">
        <v>145</v>
      </c>
      <c r="C232" s="166">
        <v>18</v>
      </c>
      <c r="D232" s="166">
        <v>67</v>
      </c>
      <c r="E232" s="166">
        <v>40</v>
      </c>
      <c r="F232" s="166">
        <v>8</v>
      </c>
      <c r="G232" s="168">
        <v>279</v>
      </c>
      <c r="H232" s="165">
        <v>19</v>
      </c>
      <c r="I232" s="165">
        <v>20</v>
      </c>
      <c r="J232" s="165">
        <v>47</v>
      </c>
      <c r="K232" s="165">
        <v>1</v>
      </c>
      <c r="L232" s="165">
        <v>0</v>
      </c>
      <c r="M232" s="165">
        <v>87</v>
      </c>
      <c r="N232" s="166">
        <v>6.5</v>
      </c>
      <c r="O232" s="166">
        <v>43.3</v>
      </c>
      <c r="P232" s="166">
        <v>64.3</v>
      </c>
      <c r="Q232" s="166" t="s">
        <v>220</v>
      </c>
      <c r="R232" s="166" t="s">
        <v>220</v>
      </c>
      <c r="S232" s="166">
        <v>114</v>
      </c>
    </row>
    <row r="233" spans="1:19">
      <c r="A233" s="7">
        <v>43421</v>
      </c>
      <c r="B233" s="166">
        <v>132</v>
      </c>
      <c r="C233" s="166">
        <v>24</v>
      </c>
      <c r="D233" s="166">
        <v>74</v>
      </c>
      <c r="E233" s="166">
        <v>44</v>
      </c>
      <c r="F233" s="166">
        <v>10</v>
      </c>
      <c r="G233" s="168">
        <v>285</v>
      </c>
      <c r="H233" s="165">
        <v>21</v>
      </c>
      <c r="I233" s="165">
        <v>20</v>
      </c>
      <c r="J233" s="165">
        <v>61</v>
      </c>
      <c r="K233" s="165">
        <v>1</v>
      </c>
      <c r="L233" s="165">
        <v>0</v>
      </c>
      <c r="M233" s="165">
        <v>103</v>
      </c>
      <c r="N233" s="166">
        <v>2.9</v>
      </c>
      <c r="O233" s="166">
        <v>12.1</v>
      </c>
      <c r="P233" s="166">
        <v>20.7</v>
      </c>
      <c r="Q233" s="166" t="s">
        <v>220</v>
      </c>
      <c r="R233" s="166" t="s">
        <v>220</v>
      </c>
      <c r="S233" s="166">
        <v>36</v>
      </c>
    </row>
    <row r="234" spans="1:19">
      <c r="A234" s="7">
        <v>43422</v>
      </c>
      <c r="B234" s="166">
        <v>130</v>
      </c>
      <c r="C234" s="166">
        <v>21</v>
      </c>
      <c r="D234" s="166">
        <v>57</v>
      </c>
      <c r="E234" s="166">
        <v>36</v>
      </c>
      <c r="F234" s="166">
        <v>10</v>
      </c>
      <c r="G234" s="168">
        <v>255</v>
      </c>
      <c r="H234" s="165">
        <v>22</v>
      </c>
      <c r="I234" s="165">
        <v>20</v>
      </c>
      <c r="J234" s="165">
        <v>61</v>
      </c>
      <c r="K234" s="165">
        <v>1</v>
      </c>
      <c r="L234" s="165">
        <v>0</v>
      </c>
      <c r="M234" s="165">
        <v>103</v>
      </c>
      <c r="N234" s="166">
        <v>6.9</v>
      </c>
      <c r="O234" s="166">
        <v>7.3</v>
      </c>
      <c r="P234" s="166">
        <v>28.2</v>
      </c>
      <c r="Q234" s="166" t="s">
        <v>220</v>
      </c>
      <c r="R234" s="166" t="s">
        <v>220</v>
      </c>
      <c r="S234" s="166">
        <v>42</v>
      </c>
    </row>
    <row r="235" spans="1:19">
      <c r="A235" s="7">
        <v>43423</v>
      </c>
      <c r="B235" s="166">
        <v>129</v>
      </c>
      <c r="C235" s="166">
        <v>27</v>
      </c>
      <c r="D235" s="166">
        <v>69</v>
      </c>
      <c r="E235" s="166">
        <v>38</v>
      </c>
      <c r="F235" s="166">
        <v>8</v>
      </c>
      <c r="G235" s="168">
        <v>272</v>
      </c>
      <c r="H235" s="165">
        <v>20</v>
      </c>
      <c r="I235" s="165">
        <v>18</v>
      </c>
      <c r="J235" s="165">
        <v>59</v>
      </c>
      <c r="K235" s="165">
        <v>1</v>
      </c>
      <c r="L235" s="165">
        <v>0</v>
      </c>
      <c r="M235" s="165">
        <v>98</v>
      </c>
      <c r="N235" s="166">
        <v>15.8</v>
      </c>
      <c r="O235" s="166">
        <v>12.1</v>
      </c>
      <c r="P235" s="166">
        <v>24.9</v>
      </c>
      <c r="Q235" s="166" t="s">
        <v>220</v>
      </c>
      <c r="R235" s="166" t="s">
        <v>220</v>
      </c>
      <c r="S235" s="166">
        <v>53</v>
      </c>
    </row>
    <row r="236" spans="1:19">
      <c r="A236" s="7">
        <v>43424</v>
      </c>
      <c r="B236" s="166">
        <v>129</v>
      </c>
      <c r="C236" s="166">
        <v>23</v>
      </c>
      <c r="D236" s="166">
        <v>63</v>
      </c>
      <c r="E236" s="166">
        <v>36</v>
      </c>
      <c r="F236" s="166">
        <v>9</v>
      </c>
      <c r="G236" s="168">
        <v>260</v>
      </c>
      <c r="H236" s="165">
        <v>20</v>
      </c>
      <c r="I236" s="165">
        <v>17</v>
      </c>
      <c r="J236" s="165">
        <v>60</v>
      </c>
      <c r="K236" s="165">
        <v>1</v>
      </c>
      <c r="L236" s="165">
        <v>0</v>
      </c>
      <c r="M236" s="165">
        <v>97</v>
      </c>
      <c r="N236" s="166">
        <v>21</v>
      </c>
      <c r="O236" s="166">
        <v>19.7</v>
      </c>
      <c r="P236" s="166">
        <v>33.9</v>
      </c>
      <c r="Q236" s="166" t="s">
        <v>220</v>
      </c>
      <c r="R236" s="166" t="s">
        <v>220</v>
      </c>
      <c r="S236" s="166">
        <v>75</v>
      </c>
    </row>
    <row r="237" spans="1:19">
      <c r="A237" s="7">
        <v>43425</v>
      </c>
      <c r="B237" s="166">
        <v>132</v>
      </c>
      <c r="C237" s="166">
        <v>22</v>
      </c>
      <c r="D237" s="166">
        <v>62</v>
      </c>
      <c r="E237" s="166">
        <v>39</v>
      </c>
      <c r="F237" s="166">
        <v>8</v>
      </c>
      <c r="G237" s="168">
        <v>263</v>
      </c>
      <c r="H237" s="165">
        <v>21</v>
      </c>
      <c r="I237" s="165">
        <v>18</v>
      </c>
      <c r="J237" s="165">
        <v>61</v>
      </c>
      <c r="K237" s="165">
        <v>1</v>
      </c>
      <c r="L237" s="165">
        <v>0</v>
      </c>
      <c r="M237" s="165">
        <v>101</v>
      </c>
      <c r="N237" s="166">
        <v>11.5</v>
      </c>
      <c r="O237" s="166">
        <v>23.4</v>
      </c>
      <c r="P237" s="166">
        <v>38.9</v>
      </c>
      <c r="Q237" s="166" t="s">
        <v>220</v>
      </c>
      <c r="R237" s="166" t="s">
        <v>220</v>
      </c>
      <c r="S237" s="166">
        <v>74</v>
      </c>
    </row>
    <row r="238" spans="1:19">
      <c r="A238" s="7">
        <v>43426</v>
      </c>
      <c r="B238" s="166">
        <v>126</v>
      </c>
      <c r="C238" s="166">
        <v>23</v>
      </c>
      <c r="D238" s="166">
        <v>55</v>
      </c>
      <c r="E238" s="166">
        <v>37</v>
      </c>
      <c r="F238" s="166">
        <v>8</v>
      </c>
      <c r="G238" s="168">
        <v>249</v>
      </c>
      <c r="H238" s="165">
        <v>21</v>
      </c>
      <c r="I238" s="165">
        <v>18</v>
      </c>
      <c r="J238" s="165">
        <v>50</v>
      </c>
      <c r="K238" s="165">
        <v>1</v>
      </c>
      <c r="L238" s="165">
        <v>0</v>
      </c>
      <c r="M238" s="165">
        <v>90</v>
      </c>
      <c r="N238" s="166">
        <v>4.9000000000000004</v>
      </c>
      <c r="O238" s="166">
        <v>41.1</v>
      </c>
      <c r="P238" s="166">
        <v>59.5</v>
      </c>
      <c r="Q238" s="166" t="s">
        <v>220</v>
      </c>
      <c r="R238" s="166" t="s">
        <v>220</v>
      </c>
      <c r="S238" s="166">
        <v>105</v>
      </c>
    </row>
    <row r="239" spans="1:19">
      <c r="A239" s="7">
        <v>43427</v>
      </c>
      <c r="B239" s="166">
        <v>126</v>
      </c>
      <c r="C239" s="166">
        <v>23</v>
      </c>
      <c r="D239" s="166">
        <v>63</v>
      </c>
      <c r="E239" s="166">
        <v>39</v>
      </c>
      <c r="F239" s="166">
        <v>8</v>
      </c>
      <c r="G239" s="168">
        <v>259</v>
      </c>
      <c r="H239" s="165">
        <v>21</v>
      </c>
      <c r="I239" s="165">
        <v>18</v>
      </c>
      <c r="J239" s="165">
        <v>45</v>
      </c>
      <c r="K239" s="165">
        <v>1</v>
      </c>
      <c r="L239" s="165">
        <v>0</v>
      </c>
      <c r="M239" s="165">
        <v>86</v>
      </c>
      <c r="N239" s="166">
        <v>9.5</v>
      </c>
      <c r="O239" s="166">
        <v>60.4</v>
      </c>
      <c r="P239" s="166">
        <v>42.4</v>
      </c>
      <c r="Q239" s="166" t="s">
        <v>220</v>
      </c>
      <c r="R239" s="166" t="s">
        <v>220</v>
      </c>
      <c r="S239" s="166">
        <v>112</v>
      </c>
    </row>
    <row r="240" spans="1:19">
      <c r="A240" s="7">
        <v>43428</v>
      </c>
      <c r="B240" s="166">
        <v>123</v>
      </c>
      <c r="C240" s="166">
        <v>22</v>
      </c>
      <c r="D240" s="166">
        <v>76</v>
      </c>
      <c r="E240" s="166">
        <v>44</v>
      </c>
      <c r="F240" s="166">
        <v>9</v>
      </c>
      <c r="G240" s="168">
        <v>275</v>
      </c>
      <c r="H240" s="165">
        <v>21</v>
      </c>
      <c r="I240" s="165">
        <v>20</v>
      </c>
      <c r="J240" s="165">
        <v>60</v>
      </c>
      <c r="K240" s="165">
        <v>1</v>
      </c>
      <c r="L240" s="165">
        <v>0</v>
      </c>
      <c r="M240" s="165">
        <v>101</v>
      </c>
      <c r="N240" s="166">
        <v>4.5999999999999996</v>
      </c>
      <c r="O240" s="166">
        <v>36.6</v>
      </c>
      <c r="P240" s="166">
        <v>22.6</v>
      </c>
      <c r="Q240" s="166" t="s">
        <v>220</v>
      </c>
      <c r="R240" s="166" t="s">
        <v>220</v>
      </c>
      <c r="S240" s="166">
        <v>64</v>
      </c>
    </row>
    <row r="241" spans="1:19">
      <c r="A241" s="7">
        <v>43429</v>
      </c>
      <c r="B241" s="166">
        <v>116</v>
      </c>
      <c r="C241" s="166">
        <v>19</v>
      </c>
      <c r="D241" s="166">
        <v>62</v>
      </c>
      <c r="E241" s="166">
        <v>37</v>
      </c>
      <c r="F241" s="166">
        <v>8</v>
      </c>
      <c r="G241" s="168">
        <v>243</v>
      </c>
      <c r="H241" s="165">
        <v>20</v>
      </c>
      <c r="I241" s="165">
        <v>20</v>
      </c>
      <c r="J241" s="165">
        <v>66</v>
      </c>
      <c r="K241" s="165">
        <v>1</v>
      </c>
      <c r="L241" s="165">
        <v>0</v>
      </c>
      <c r="M241" s="165">
        <v>107</v>
      </c>
      <c r="N241" s="166">
        <v>1.9</v>
      </c>
      <c r="O241" s="166">
        <v>16.3</v>
      </c>
      <c r="P241" s="166">
        <v>20.5</v>
      </c>
      <c r="Q241" s="166" t="s">
        <v>220</v>
      </c>
      <c r="R241" s="166" t="s">
        <v>220</v>
      </c>
      <c r="S241" s="166">
        <v>39</v>
      </c>
    </row>
    <row r="242" spans="1:19">
      <c r="A242" s="7">
        <v>43430</v>
      </c>
      <c r="B242" s="166">
        <v>118</v>
      </c>
      <c r="C242" s="166">
        <v>22</v>
      </c>
      <c r="D242" s="166">
        <v>70</v>
      </c>
      <c r="E242" s="166">
        <v>36</v>
      </c>
      <c r="F242" s="166">
        <v>8</v>
      </c>
      <c r="G242" s="168">
        <v>253</v>
      </c>
      <c r="H242" s="165">
        <v>19</v>
      </c>
      <c r="I242" s="165">
        <v>19</v>
      </c>
      <c r="J242" s="165">
        <v>68</v>
      </c>
      <c r="K242" s="165">
        <v>1</v>
      </c>
      <c r="L242" s="165">
        <v>0</v>
      </c>
      <c r="M242" s="165">
        <v>107</v>
      </c>
      <c r="N242" s="166">
        <v>2.2999999999999998</v>
      </c>
      <c r="O242" s="166">
        <v>20.6</v>
      </c>
      <c r="P242" s="166">
        <v>38.299999999999997</v>
      </c>
      <c r="Q242" s="166" t="s">
        <v>220</v>
      </c>
      <c r="R242" s="166" t="s">
        <v>220</v>
      </c>
      <c r="S242" s="166">
        <v>61</v>
      </c>
    </row>
    <row r="243" spans="1:19">
      <c r="A243" s="7">
        <v>43431</v>
      </c>
      <c r="B243" s="166">
        <v>122</v>
      </c>
      <c r="C243" s="166">
        <v>24</v>
      </c>
      <c r="D243" s="166">
        <v>63</v>
      </c>
      <c r="E243" s="166">
        <v>36</v>
      </c>
      <c r="F243" s="166">
        <v>8</v>
      </c>
      <c r="G243" s="168">
        <v>253</v>
      </c>
      <c r="H243" s="165">
        <v>16</v>
      </c>
      <c r="I243" s="165">
        <v>18</v>
      </c>
      <c r="J243" s="165">
        <v>73</v>
      </c>
      <c r="K243" s="165">
        <v>1</v>
      </c>
      <c r="L243" s="165">
        <v>0</v>
      </c>
      <c r="M243" s="165">
        <v>108</v>
      </c>
      <c r="N243" s="166">
        <v>4.5999999999999996</v>
      </c>
      <c r="O243" s="166">
        <v>32.299999999999997</v>
      </c>
      <c r="P243" s="166">
        <v>48.8</v>
      </c>
      <c r="Q243" s="166" t="s">
        <v>220</v>
      </c>
      <c r="R243" s="166" t="s">
        <v>220</v>
      </c>
      <c r="S243" s="166">
        <v>86</v>
      </c>
    </row>
    <row r="244" spans="1:19">
      <c r="A244" s="7">
        <v>43432</v>
      </c>
      <c r="B244" s="166">
        <v>122</v>
      </c>
      <c r="C244" s="166">
        <v>20</v>
      </c>
      <c r="D244" s="166">
        <v>60</v>
      </c>
      <c r="E244" s="166">
        <v>39</v>
      </c>
      <c r="F244" s="166">
        <v>8</v>
      </c>
      <c r="G244" s="168">
        <v>249</v>
      </c>
      <c r="H244" s="165">
        <v>19</v>
      </c>
      <c r="I244" s="165">
        <v>18</v>
      </c>
      <c r="J244" s="165">
        <v>71</v>
      </c>
      <c r="K244" s="165">
        <v>1</v>
      </c>
      <c r="L244" s="165">
        <v>0</v>
      </c>
      <c r="M244" s="165">
        <v>109</v>
      </c>
      <c r="N244" s="166">
        <v>9</v>
      </c>
      <c r="O244" s="166">
        <v>36.700000000000003</v>
      </c>
      <c r="P244" s="166">
        <v>51.9</v>
      </c>
      <c r="Q244" s="166" t="s">
        <v>220</v>
      </c>
      <c r="R244" s="166" t="s">
        <v>220</v>
      </c>
      <c r="S244" s="166">
        <v>98</v>
      </c>
    </row>
    <row r="245" spans="1:19">
      <c r="A245" s="7">
        <v>43433</v>
      </c>
      <c r="B245" s="166">
        <v>119</v>
      </c>
      <c r="C245" s="166">
        <v>23</v>
      </c>
      <c r="D245" s="166">
        <v>71</v>
      </c>
      <c r="E245" s="166">
        <v>45</v>
      </c>
      <c r="F245" s="166">
        <v>8</v>
      </c>
      <c r="G245" s="168">
        <v>266</v>
      </c>
      <c r="H245" s="165">
        <v>20</v>
      </c>
      <c r="I245" s="165">
        <v>19</v>
      </c>
      <c r="J245" s="165">
        <v>59</v>
      </c>
      <c r="K245" s="165">
        <v>1</v>
      </c>
      <c r="L245" s="165">
        <v>0</v>
      </c>
      <c r="M245" s="165">
        <v>100</v>
      </c>
      <c r="N245" s="166">
        <v>8.1999999999999993</v>
      </c>
      <c r="O245" s="166">
        <v>36.200000000000003</v>
      </c>
      <c r="P245" s="166">
        <v>33.6</v>
      </c>
      <c r="Q245" s="166" t="s">
        <v>220</v>
      </c>
      <c r="R245" s="166" t="s">
        <v>220</v>
      </c>
      <c r="S245" s="166">
        <v>78</v>
      </c>
    </row>
    <row r="246" spans="1:19">
      <c r="A246" s="7">
        <v>43434</v>
      </c>
      <c r="B246" s="166">
        <v>120</v>
      </c>
      <c r="C246" s="166">
        <v>23</v>
      </c>
      <c r="D246" s="166">
        <v>71</v>
      </c>
      <c r="E246" s="166">
        <v>37</v>
      </c>
      <c r="F246" s="166">
        <v>8</v>
      </c>
      <c r="G246" s="168">
        <v>260</v>
      </c>
      <c r="H246" s="165">
        <v>20</v>
      </c>
      <c r="I246" s="165">
        <v>18</v>
      </c>
      <c r="J246" s="165">
        <v>65</v>
      </c>
      <c r="K246" s="165">
        <v>1</v>
      </c>
      <c r="L246" s="165">
        <v>0</v>
      </c>
      <c r="M246" s="165">
        <v>103</v>
      </c>
      <c r="N246" s="166">
        <v>5.5</v>
      </c>
      <c r="O246" s="166">
        <v>38.4</v>
      </c>
      <c r="P246" s="166">
        <v>34</v>
      </c>
      <c r="Q246" s="166" t="s">
        <v>220</v>
      </c>
      <c r="R246" s="166" t="s">
        <v>220</v>
      </c>
      <c r="S246" s="166">
        <v>78</v>
      </c>
    </row>
    <row r="247" spans="1:19">
      <c r="A247" s="7">
        <v>43435</v>
      </c>
      <c r="B247" s="166">
        <v>115</v>
      </c>
      <c r="C247" s="166">
        <v>27</v>
      </c>
      <c r="D247" s="166">
        <v>67</v>
      </c>
      <c r="E247" s="166">
        <v>33</v>
      </c>
      <c r="F247" s="166">
        <v>8</v>
      </c>
      <c r="G247" s="168">
        <v>250</v>
      </c>
      <c r="H247" s="165">
        <v>21</v>
      </c>
      <c r="I247" s="165">
        <v>17</v>
      </c>
      <c r="J247" s="165">
        <v>70</v>
      </c>
      <c r="K247" s="165">
        <v>1</v>
      </c>
      <c r="L247" s="165">
        <v>0</v>
      </c>
      <c r="M247" s="165">
        <v>108</v>
      </c>
      <c r="N247" s="166">
        <v>2.9</v>
      </c>
      <c r="O247" s="166">
        <v>26.7</v>
      </c>
      <c r="P247" s="166">
        <v>37.299999999999997</v>
      </c>
      <c r="Q247" s="166" t="s">
        <v>220</v>
      </c>
      <c r="R247" s="166" t="s">
        <v>220</v>
      </c>
      <c r="S247" s="166">
        <v>67</v>
      </c>
    </row>
    <row r="248" spans="1:19">
      <c r="A248" s="7">
        <v>43436</v>
      </c>
      <c r="B248" s="166">
        <v>113</v>
      </c>
      <c r="C248" s="166">
        <v>18</v>
      </c>
      <c r="D248" s="166">
        <v>55</v>
      </c>
      <c r="E248" s="166">
        <v>26</v>
      </c>
      <c r="F248" s="166">
        <v>7</v>
      </c>
      <c r="G248" s="168">
        <v>219</v>
      </c>
      <c r="H248" s="165">
        <v>20</v>
      </c>
      <c r="I248" s="165">
        <v>17</v>
      </c>
      <c r="J248" s="165">
        <v>72</v>
      </c>
      <c r="K248" s="165">
        <v>1</v>
      </c>
      <c r="L248" s="165">
        <v>0</v>
      </c>
      <c r="M248" s="165">
        <v>110</v>
      </c>
      <c r="N248" s="166">
        <v>6.9</v>
      </c>
      <c r="O248" s="166">
        <v>18.600000000000001</v>
      </c>
      <c r="P248" s="166">
        <v>38.1</v>
      </c>
      <c r="Q248" s="166" t="s">
        <v>220</v>
      </c>
      <c r="R248" s="166" t="s">
        <v>220</v>
      </c>
      <c r="S248" s="166">
        <v>64</v>
      </c>
    </row>
    <row r="249" spans="1:19">
      <c r="A249" s="7">
        <v>43437</v>
      </c>
      <c r="B249" s="166">
        <v>114</v>
      </c>
      <c r="C249" s="166">
        <v>25</v>
      </c>
      <c r="D249" s="166">
        <v>74</v>
      </c>
      <c r="E249" s="166">
        <v>30</v>
      </c>
      <c r="F249" s="166">
        <v>7</v>
      </c>
      <c r="G249" s="168">
        <v>250</v>
      </c>
      <c r="H249" s="165">
        <v>20</v>
      </c>
      <c r="I249" s="165">
        <v>17</v>
      </c>
      <c r="J249" s="165">
        <v>63</v>
      </c>
      <c r="K249" s="165">
        <v>1</v>
      </c>
      <c r="L249" s="165">
        <v>0</v>
      </c>
      <c r="M249" s="165">
        <v>100</v>
      </c>
      <c r="N249" s="166">
        <v>6</v>
      </c>
      <c r="O249" s="166">
        <v>27.4</v>
      </c>
      <c r="P249" s="166">
        <v>54.6</v>
      </c>
      <c r="Q249" s="166" t="s">
        <v>220</v>
      </c>
      <c r="R249" s="166" t="s">
        <v>220</v>
      </c>
      <c r="S249" s="166">
        <v>88</v>
      </c>
    </row>
    <row r="250" spans="1:19">
      <c r="A250" s="7">
        <v>43438</v>
      </c>
      <c r="B250" s="166">
        <v>118</v>
      </c>
      <c r="C250" s="166">
        <v>26</v>
      </c>
      <c r="D250" s="166">
        <v>72</v>
      </c>
      <c r="E250" s="166">
        <v>29</v>
      </c>
      <c r="F250" s="166">
        <v>7</v>
      </c>
      <c r="G250" s="168">
        <v>252</v>
      </c>
      <c r="H250" s="165">
        <v>21</v>
      </c>
      <c r="I250" s="165">
        <v>15</v>
      </c>
      <c r="J250" s="165">
        <v>45</v>
      </c>
      <c r="K250" s="165">
        <v>1</v>
      </c>
      <c r="L250" s="165">
        <v>0</v>
      </c>
      <c r="M250" s="165">
        <v>81</v>
      </c>
      <c r="N250" s="166">
        <v>7</v>
      </c>
      <c r="O250" s="166">
        <v>36.799999999999997</v>
      </c>
      <c r="P250" s="166">
        <v>52.2</v>
      </c>
      <c r="Q250" s="166" t="s">
        <v>220</v>
      </c>
      <c r="R250" s="166" t="s">
        <v>220</v>
      </c>
      <c r="S250" s="166">
        <v>96</v>
      </c>
    </row>
    <row r="251" spans="1:19">
      <c r="A251" s="7">
        <v>43439</v>
      </c>
      <c r="B251" s="166">
        <v>119</v>
      </c>
      <c r="C251" s="166">
        <v>35</v>
      </c>
      <c r="D251" s="166">
        <v>83</v>
      </c>
      <c r="E251" s="166">
        <v>27</v>
      </c>
      <c r="F251" s="166">
        <v>7</v>
      </c>
      <c r="G251" s="168">
        <v>270</v>
      </c>
      <c r="H251" s="165">
        <v>20</v>
      </c>
      <c r="I251" s="165">
        <v>17</v>
      </c>
      <c r="J251" s="165">
        <v>45</v>
      </c>
      <c r="K251" s="165">
        <v>0</v>
      </c>
      <c r="L251" s="165">
        <v>0</v>
      </c>
      <c r="M251" s="165">
        <v>81</v>
      </c>
      <c r="N251" s="166">
        <v>4</v>
      </c>
      <c r="O251" s="166">
        <v>22.2</v>
      </c>
      <c r="P251" s="166">
        <v>24.8</v>
      </c>
      <c r="Q251" s="166" t="s">
        <v>220</v>
      </c>
      <c r="R251" s="166" t="s">
        <v>220</v>
      </c>
      <c r="S251" s="166">
        <v>51</v>
      </c>
    </row>
    <row r="252" spans="1:19">
      <c r="A252" s="7">
        <v>43440</v>
      </c>
      <c r="B252" s="166">
        <v>116</v>
      </c>
      <c r="C252" s="166">
        <v>30</v>
      </c>
      <c r="D252" s="166">
        <v>81</v>
      </c>
      <c r="E252" s="166">
        <v>32</v>
      </c>
      <c r="F252" s="166">
        <v>7</v>
      </c>
      <c r="G252" s="168">
        <v>266</v>
      </c>
      <c r="H252" s="165">
        <v>22</v>
      </c>
      <c r="I252" s="165">
        <v>17</v>
      </c>
      <c r="J252" s="165">
        <v>57</v>
      </c>
      <c r="K252" s="165">
        <v>1</v>
      </c>
      <c r="L252" s="165">
        <v>0</v>
      </c>
      <c r="M252" s="165">
        <v>97</v>
      </c>
      <c r="N252" s="166">
        <v>3.5</v>
      </c>
      <c r="O252" s="166">
        <v>14.9</v>
      </c>
      <c r="P252" s="166">
        <v>24.8</v>
      </c>
      <c r="Q252" s="166" t="s">
        <v>220</v>
      </c>
      <c r="R252" s="166" t="s">
        <v>220</v>
      </c>
      <c r="S252" s="166">
        <v>43</v>
      </c>
    </row>
    <row r="253" spans="1:19">
      <c r="A253" s="7">
        <v>43441</v>
      </c>
      <c r="B253" s="166">
        <v>118</v>
      </c>
      <c r="C253" s="166">
        <v>25</v>
      </c>
      <c r="D253" s="166">
        <v>74</v>
      </c>
      <c r="E253" s="166">
        <v>28</v>
      </c>
      <c r="F253" s="166">
        <v>7</v>
      </c>
      <c r="G253" s="168">
        <v>253</v>
      </c>
      <c r="H253" s="165">
        <v>23</v>
      </c>
      <c r="I253" s="165">
        <v>18</v>
      </c>
      <c r="J253" s="165">
        <v>63</v>
      </c>
      <c r="K253" s="165">
        <v>1</v>
      </c>
      <c r="L253" s="165">
        <v>0</v>
      </c>
      <c r="M253" s="165">
        <v>105</v>
      </c>
      <c r="N253" s="166">
        <v>7</v>
      </c>
      <c r="O253" s="166">
        <v>23.8</v>
      </c>
      <c r="P253" s="166">
        <v>32.200000000000003</v>
      </c>
      <c r="Q253" s="166" t="s">
        <v>220</v>
      </c>
      <c r="R253" s="166" t="s">
        <v>220</v>
      </c>
      <c r="S253" s="166">
        <v>63</v>
      </c>
    </row>
    <row r="254" spans="1:19">
      <c r="A254" s="7">
        <v>43442</v>
      </c>
      <c r="B254" s="166">
        <v>121</v>
      </c>
      <c r="C254" s="166">
        <v>24</v>
      </c>
      <c r="D254" s="166">
        <v>77</v>
      </c>
      <c r="E254" s="166">
        <v>29</v>
      </c>
      <c r="F254" s="166">
        <v>7</v>
      </c>
      <c r="G254" s="168">
        <v>258</v>
      </c>
      <c r="H254" s="165">
        <v>22</v>
      </c>
      <c r="I254" s="165">
        <v>17</v>
      </c>
      <c r="J254" s="165">
        <v>59</v>
      </c>
      <c r="K254" s="165">
        <v>1</v>
      </c>
      <c r="L254" s="165">
        <v>0</v>
      </c>
      <c r="M254" s="165">
        <v>99</v>
      </c>
      <c r="N254" s="166">
        <v>5.8</v>
      </c>
      <c r="O254" s="166">
        <v>25.9</v>
      </c>
      <c r="P254" s="166">
        <v>42.6</v>
      </c>
      <c r="Q254" s="166" t="s">
        <v>220</v>
      </c>
      <c r="R254" s="166" t="s">
        <v>220</v>
      </c>
      <c r="S254" s="166">
        <v>74</v>
      </c>
    </row>
    <row r="255" spans="1:19">
      <c r="A255" s="7">
        <v>43443</v>
      </c>
      <c r="B255" s="166">
        <v>119</v>
      </c>
      <c r="C255" s="166">
        <v>22</v>
      </c>
      <c r="D255" s="166">
        <v>64</v>
      </c>
      <c r="E255" s="166">
        <v>26</v>
      </c>
      <c r="F255" s="166">
        <v>7</v>
      </c>
      <c r="G255" s="168">
        <v>239</v>
      </c>
      <c r="H255" s="165">
        <v>21</v>
      </c>
      <c r="I255" s="165">
        <v>18</v>
      </c>
      <c r="J255" s="165">
        <v>53</v>
      </c>
      <c r="K255" s="165">
        <v>1</v>
      </c>
      <c r="L255" s="165">
        <v>0</v>
      </c>
      <c r="M255" s="165">
        <v>93</v>
      </c>
      <c r="N255" s="166">
        <v>5</v>
      </c>
      <c r="O255" s="166">
        <v>26.2</v>
      </c>
      <c r="P255" s="166">
        <v>40.9</v>
      </c>
      <c r="Q255" s="166" t="s">
        <v>220</v>
      </c>
      <c r="R255" s="166" t="s">
        <v>220</v>
      </c>
      <c r="S255" s="166">
        <v>72</v>
      </c>
    </row>
    <row r="256" spans="1:19">
      <c r="A256" s="7">
        <v>43444</v>
      </c>
      <c r="B256" s="166">
        <v>115</v>
      </c>
      <c r="C256" s="166">
        <v>27</v>
      </c>
      <c r="D256" s="166">
        <v>82</v>
      </c>
      <c r="E256" s="166">
        <v>27</v>
      </c>
      <c r="F256" s="166">
        <v>7</v>
      </c>
      <c r="G256" s="168">
        <v>257</v>
      </c>
      <c r="H256" s="165">
        <v>12</v>
      </c>
      <c r="I256" s="165">
        <v>18</v>
      </c>
      <c r="J256" s="165">
        <v>55</v>
      </c>
      <c r="K256" s="165">
        <v>1</v>
      </c>
      <c r="L256" s="165">
        <v>0</v>
      </c>
      <c r="M256" s="165">
        <v>86</v>
      </c>
      <c r="N256" s="166">
        <v>7</v>
      </c>
      <c r="O256" s="166">
        <v>21.9</v>
      </c>
      <c r="P256" s="166">
        <v>25.6</v>
      </c>
      <c r="Q256" s="166" t="s">
        <v>220</v>
      </c>
      <c r="R256" s="166" t="s">
        <v>220</v>
      </c>
      <c r="S256" s="166">
        <v>55</v>
      </c>
    </row>
    <row r="257" spans="1:19">
      <c r="A257" s="7">
        <v>43445</v>
      </c>
      <c r="B257" s="166">
        <v>124</v>
      </c>
      <c r="C257" s="166">
        <v>31</v>
      </c>
      <c r="D257" s="166">
        <v>81</v>
      </c>
      <c r="E257" s="166">
        <v>29</v>
      </c>
      <c r="F257" s="166">
        <v>6</v>
      </c>
      <c r="G257" s="168">
        <v>270</v>
      </c>
      <c r="H257" s="165">
        <v>17</v>
      </c>
      <c r="I257" s="165">
        <v>18</v>
      </c>
      <c r="J257" s="165">
        <v>59</v>
      </c>
      <c r="K257" s="165">
        <v>1</v>
      </c>
      <c r="L257" s="165">
        <v>0</v>
      </c>
      <c r="M257" s="165">
        <v>96</v>
      </c>
      <c r="N257" s="166">
        <v>18</v>
      </c>
      <c r="O257" s="166">
        <v>15.3</v>
      </c>
      <c r="P257" s="166">
        <v>18.8</v>
      </c>
      <c r="Q257" s="166" t="s">
        <v>220</v>
      </c>
      <c r="R257" s="166" t="s">
        <v>220</v>
      </c>
      <c r="S257" s="166">
        <v>52</v>
      </c>
    </row>
    <row r="258" spans="1:19">
      <c r="A258" s="7">
        <v>43446</v>
      </c>
      <c r="B258" s="166">
        <v>116</v>
      </c>
      <c r="C258" s="166">
        <v>26</v>
      </c>
      <c r="D258" s="166">
        <v>90</v>
      </c>
      <c r="E258" s="166">
        <v>27</v>
      </c>
      <c r="F258" s="166">
        <v>7</v>
      </c>
      <c r="G258" s="168">
        <v>266</v>
      </c>
      <c r="H258" s="165">
        <v>18</v>
      </c>
      <c r="I258" s="165">
        <v>17</v>
      </c>
      <c r="J258" s="165">
        <v>60</v>
      </c>
      <c r="K258" s="165">
        <v>1</v>
      </c>
      <c r="L258" s="165">
        <v>0</v>
      </c>
      <c r="M258" s="165">
        <v>96</v>
      </c>
      <c r="N258" s="166">
        <v>18</v>
      </c>
      <c r="O258" s="166">
        <v>36.799999999999997</v>
      </c>
      <c r="P258" s="166">
        <v>15.7</v>
      </c>
      <c r="Q258" s="166" t="s">
        <v>220</v>
      </c>
      <c r="R258" s="166" t="s">
        <v>220</v>
      </c>
      <c r="S258" s="166">
        <v>70</v>
      </c>
    </row>
    <row r="259" spans="1:19">
      <c r="A259" s="7">
        <v>43447</v>
      </c>
      <c r="B259" s="166">
        <v>119</v>
      </c>
      <c r="C259" s="166">
        <v>23</v>
      </c>
      <c r="D259" s="166">
        <v>79</v>
      </c>
      <c r="E259" s="166">
        <v>27</v>
      </c>
      <c r="F259" s="166">
        <v>7</v>
      </c>
      <c r="G259" s="168">
        <v>255</v>
      </c>
      <c r="H259" s="165">
        <v>19</v>
      </c>
      <c r="I259" s="165">
        <v>18</v>
      </c>
      <c r="J259" s="165">
        <v>52</v>
      </c>
      <c r="K259" s="165">
        <v>1</v>
      </c>
      <c r="L259" s="165">
        <v>0</v>
      </c>
      <c r="M259" s="165">
        <v>90</v>
      </c>
      <c r="N259" s="166">
        <v>13.5</v>
      </c>
      <c r="O259" s="166">
        <v>65.099999999999994</v>
      </c>
      <c r="P259" s="166">
        <v>24.1</v>
      </c>
      <c r="Q259" s="166" t="s">
        <v>220</v>
      </c>
      <c r="R259" s="166" t="s">
        <v>220</v>
      </c>
      <c r="S259" s="166">
        <v>103</v>
      </c>
    </row>
    <row r="260" spans="1:19">
      <c r="A260" s="7">
        <v>43448</v>
      </c>
      <c r="B260" s="166">
        <v>120</v>
      </c>
      <c r="C260" s="166">
        <v>24</v>
      </c>
      <c r="D260" s="166">
        <v>60</v>
      </c>
      <c r="E260" s="166">
        <v>29</v>
      </c>
      <c r="F260" s="166">
        <v>7</v>
      </c>
      <c r="G260" s="168">
        <v>241</v>
      </c>
      <c r="H260" s="165">
        <v>20</v>
      </c>
      <c r="I260" s="165">
        <v>18</v>
      </c>
      <c r="J260" s="165">
        <v>55</v>
      </c>
      <c r="K260" s="165">
        <v>1</v>
      </c>
      <c r="L260" s="165">
        <v>0</v>
      </c>
      <c r="M260" s="165">
        <v>94</v>
      </c>
      <c r="N260" s="166">
        <v>22.3</v>
      </c>
      <c r="O260" s="166">
        <v>101.7</v>
      </c>
      <c r="P260" s="166">
        <v>38</v>
      </c>
      <c r="Q260" s="166" t="s">
        <v>220</v>
      </c>
      <c r="R260" s="166" t="s">
        <v>220</v>
      </c>
      <c r="S260" s="166">
        <v>162</v>
      </c>
    </row>
    <row r="261" spans="1:19">
      <c r="A261" s="7">
        <v>43449</v>
      </c>
      <c r="B261" s="166">
        <v>125</v>
      </c>
      <c r="C261" s="166">
        <v>24</v>
      </c>
      <c r="D261" s="166">
        <v>65</v>
      </c>
      <c r="E261" s="166">
        <v>32</v>
      </c>
      <c r="F261" s="166">
        <v>7</v>
      </c>
      <c r="G261" s="168">
        <v>254</v>
      </c>
      <c r="H261" s="165">
        <v>23</v>
      </c>
      <c r="I261" s="165">
        <v>19</v>
      </c>
      <c r="J261" s="165">
        <v>60</v>
      </c>
      <c r="K261" s="165">
        <v>1</v>
      </c>
      <c r="L261" s="165">
        <v>0</v>
      </c>
      <c r="M261" s="165">
        <v>102</v>
      </c>
      <c r="N261" s="166">
        <v>31.7</v>
      </c>
      <c r="O261" s="166">
        <v>111.2</v>
      </c>
      <c r="P261" s="166">
        <v>56.1</v>
      </c>
      <c r="Q261" s="166" t="s">
        <v>220</v>
      </c>
      <c r="R261" s="166" t="s">
        <v>220</v>
      </c>
      <c r="S261" s="166">
        <v>199</v>
      </c>
    </row>
    <row r="262" spans="1:19">
      <c r="A262" s="7">
        <v>43450</v>
      </c>
      <c r="B262" s="166">
        <v>120</v>
      </c>
      <c r="C262" s="166">
        <v>21</v>
      </c>
      <c r="D262" s="166">
        <v>55</v>
      </c>
      <c r="E262" s="166">
        <v>29</v>
      </c>
      <c r="F262" s="166">
        <v>7</v>
      </c>
      <c r="G262" s="168">
        <v>232</v>
      </c>
      <c r="H262" s="165">
        <v>22</v>
      </c>
      <c r="I262" s="165">
        <v>18</v>
      </c>
      <c r="J262" s="165">
        <v>53</v>
      </c>
      <c r="K262" s="165">
        <v>1</v>
      </c>
      <c r="L262" s="165">
        <v>0</v>
      </c>
      <c r="M262" s="165">
        <v>94</v>
      </c>
      <c r="N262" s="166">
        <v>32.799999999999997</v>
      </c>
      <c r="O262" s="166">
        <v>96.2</v>
      </c>
      <c r="P262" s="166">
        <v>33</v>
      </c>
      <c r="Q262" s="166" t="s">
        <v>220</v>
      </c>
      <c r="R262" s="166" t="s">
        <v>220</v>
      </c>
      <c r="S262" s="166">
        <v>162</v>
      </c>
    </row>
    <row r="263" spans="1:19">
      <c r="A263" s="7">
        <v>43451</v>
      </c>
      <c r="B263" s="166">
        <v>120</v>
      </c>
      <c r="C263" s="166">
        <v>29</v>
      </c>
      <c r="D263" s="166">
        <v>67</v>
      </c>
      <c r="E263" s="166">
        <v>27</v>
      </c>
      <c r="F263" s="166">
        <v>7</v>
      </c>
      <c r="G263" s="168">
        <v>250</v>
      </c>
      <c r="H263" s="165">
        <v>23</v>
      </c>
      <c r="I263" s="165">
        <v>18</v>
      </c>
      <c r="J263" s="165">
        <v>49</v>
      </c>
      <c r="K263" s="165">
        <v>1</v>
      </c>
      <c r="L263" s="165">
        <v>0</v>
      </c>
      <c r="M263" s="165">
        <v>91</v>
      </c>
      <c r="N263" s="166">
        <v>21.7</v>
      </c>
      <c r="O263" s="166">
        <v>71.400000000000006</v>
      </c>
      <c r="P263" s="166">
        <v>33.6</v>
      </c>
      <c r="Q263" s="166" t="s">
        <v>220</v>
      </c>
      <c r="R263" s="166" t="s">
        <v>220</v>
      </c>
      <c r="S263" s="166">
        <v>127</v>
      </c>
    </row>
    <row r="264" spans="1:19">
      <c r="A264" s="7">
        <v>43452</v>
      </c>
      <c r="B264" s="166">
        <v>119</v>
      </c>
      <c r="C264" s="166">
        <v>33</v>
      </c>
      <c r="D264" s="166">
        <v>71</v>
      </c>
      <c r="E264" s="166">
        <v>26</v>
      </c>
      <c r="F264" s="166">
        <v>7</v>
      </c>
      <c r="G264" s="168">
        <v>256</v>
      </c>
      <c r="H264" s="165">
        <v>23</v>
      </c>
      <c r="I264" s="165">
        <v>19</v>
      </c>
      <c r="J264" s="165">
        <v>49</v>
      </c>
      <c r="K264" s="165">
        <v>1</v>
      </c>
      <c r="L264" s="165">
        <v>0</v>
      </c>
      <c r="M264" s="165">
        <v>92</v>
      </c>
      <c r="N264" s="166">
        <v>9.6999999999999993</v>
      </c>
      <c r="O264" s="166">
        <v>56.2</v>
      </c>
      <c r="P264" s="166">
        <v>40.299999999999997</v>
      </c>
      <c r="Q264" s="166" t="s">
        <v>220</v>
      </c>
      <c r="R264" s="166" t="s">
        <v>220</v>
      </c>
      <c r="S264" s="166">
        <v>106</v>
      </c>
    </row>
    <row r="265" spans="1:19">
      <c r="A265" s="7">
        <v>43453</v>
      </c>
      <c r="B265" s="166">
        <v>121</v>
      </c>
      <c r="C265" s="166">
        <v>31</v>
      </c>
      <c r="D265" s="166">
        <v>87</v>
      </c>
      <c r="E265" s="166">
        <v>35</v>
      </c>
      <c r="F265" s="166">
        <v>10</v>
      </c>
      <c r="G265" s="168">
        <v>285</v>
      </c>
      <c r="H265" s="165">
        <v>25</v>
      </c>
      <c r="I265" s="165">
        <v>21</v>
      </c>
      <c r="J265" s="165">
        <v>53</v>
      </c>
      <c r="K265" s="165">
        <v>1</v>
      </c>
      <c r="L265" s="165">
        <v>0</v>
      </c>
      <c r="M265" s="165">
        <v>99</v>
      </c>
      <c r="N265" s="166">
        <v>5.9</v>
      </c>
      <c r="O265" s="166">
        <v>49</v>
      </c>
      <c r="P265" s="166">
        <v>27.6</v>
      </c>
      <c r="Q265" s="166" t="s">
        <v>220</v>
      </c>
      <c r="R265" s="166" t="s">
        <v>220</v>
      </c>
      <c r="S265" s="166">
        <v>83</v>
      </c>
    </row>
    <row r="266" spans="1:19">
      <c r="A266" s="7">
        <v>43454</v>
      </c>
      <c r="B266" s="166">
        <v>124</v>
      </c>
      <c r="C266" s="166">
        <v>34</v>
      </c>
      <c r="D266" s="166">
        <v>87</v>
      </c>
      <c r="E266" s="166">
        <v>37</v>
      </c>
      <c r="F266" s="166">
        <v>8</v>
      </c>
      <c r="G266" s="168">
        <v>291</v>
      </c>
      <c r="H266" s="165">
        <v>23</v>
      </c>
      <c r="I266" s="165">
        <v>21</v>
      </c>
      <c r="J266" s="165">
        <v>65</v>
      </c>
      <c r="K266" s="165">
        <v>1</v>
      </c>
      <c r="L266" s="165">
        <v>0</v>
      </c>
      <c r="M266" s="165">
        <v>110</v>
      </c>
      <c r="N266" s="166">
        <v>5.0999999999999996</v>
      </c>
      <c r="O266" s="166">
        <v>37.200000000000003</v>
      </c>
      <c r="P266" s="166">
        <v>29.9</v>
      </c>
      <c r="Q266" s="166" t="s">
        <v>220</v>
      </c>
      <c r="R266" s="166" t="s">
        <v>220</v>
      </c>
      <c r="S266" s="166">
        <v>72</v>
      </c>
    </row>
    <row r="267" spans="1:19">
      <c r="A267" s="7">
        <v>43455</v>
      </c>
      <c r="B267" s="166">
        <v>122</v>
      </c>
      <c r="C267" s="166">
        <v>38</v>
      </c>
      <c r="D267" s="166">
        <v>89</v>
      </c>
      <c r="E267" s="166">
        <v>30</v>
      </c>
      <c r="F267" s="166">
        <v>8</v>
      </c>
      <c r="G267" s="168">
        <v>288</v>
      </c>
      <c r="H267" s="165">
        <v>23</v>
      </c>
      <c r="I267" s="165">
        <v>21</v>
      </c>
      <c r="J267" s="165">
        <v>61</v>
      </c>
      <c r="K267" s="165">
        <v>1</v>
      </c>
      <c r="L267" s="165">
        <v>0</v>
      </c>
      <c r="M267" s="165">
        <v>106</v>
      </c>
      <c r="N267" s="166">
        <v>8</v>
      </c>
      <c r="O267" s="166">
        <v>26.8</v>
      </c>
      <c r="P267" s="166">
        <v>21.5</v>
      </c>
      <c r="Q267" s="166" t="s">
        <v>220</v>
      </c>
      <c r="R267" s="166" t="s">
        <v>220</v>
      </c>
      <c r="S267" s="166">
        <v>56</v>
      </c>
    </row>
    <row r="268" spans="1:19">
      <c r="A268" s="7">
        <v>43456</v>
      </c>
      <c r="B268" s="166">
        <v>119</v>
      </c>
      <c r="C268" s="166">
        <v>32</v>
      </c>
      <c r="D268" s="166">
        <v>77</v>
      </c>
      <c r="E268" s="166">
        <v>34</v>
      </c>
      <c r="F268" s="166">
        <v>7</v>
      </c>
      <c r="G268" s="168">
        <v>269</v>
      </c>
      <c r="H268" s="165">
        <v>24</v>
      </c>
      <c r="I268" s="165">
        <v>21</v>
      </c>
      <c r="J268" s="165">
        <v>61</v>
      </c>
      <c r="K268" s="165">
        <v>1</v>
      </c>
      <c r="L268" s="165">
        <v>0</v>
      </c>
      <c r="M268" s="165">
        <v>106</v>
      </c>
      <c r="N268" s="166">
        <v>6.6</v>
      </c>
      <c r="O268" s="166">
        <v>21.5</v>
      </c>
      <c r="P268" s="166">
        <v>32.799999999999997</v>
      </c>
      <c r="Q268" s="166" t="s">
        <v>220</v>
      </c>
      <c r="R268" s="166" t="s">
        <v>220</v>
      </c>
      <c r="S268" s="166">
        <v>61</v>
      </c>
    </row>
    <row r="269" spans="1:19">
      <c r="A269" s="7">
        <v>43457</v>
      </c>
      <c r="B269" s="166">
        <v>112</v>
      </c>
      <c r="C269" s="166">
        <v>23</v>
      </c>
      <c r="D269" s="166">
        <v>59</v>
      </c>
      <c r="E269" s="166">
        <v>25</v>
      </c>
      <c r="F269" s="166">
        <v>6</v>
      </c>
      <c r="G269" s="168">
        <v>226</v>
      </c>
      <c r="H269" s="165">
        <v>23</v>
      </c>
      <c r="I269" s="165">
        <v>20</v>
      </c>
      <c r="J269" s="165">
        <v>64</v>
      </c>
      <c r="K269" s="165">
        <v>1</v>
      </c>
      <c r="L269" s="165">
        <v>0</v>
      </c>
      <c r="M269" s="165">
        <v>109</v>
      </c>
      <c r="N269" s="166">
        <v>10</v>
      </c>
      <c r="O269" s="166">
        <v>22.2</v>
      </c>
      <c r="P269" s="166">
        <v>47.6</v>
      </c>
      <c r="Q269" s="166" t="s">
        <v>220</v>
      </c>
      <c r="R269" s="166" t="s">
        <v>220</v>
      </c>
      <c r="S269" s="166">
        <v>80</v>
      </c>
    </row>
    <row r="270" spans="1:19">
      <c r="A270" s="7">
        <v>43458</v>
      </c>
      <c r="B270" s="166">
        <v>116</v>
      </c>
      <c r="C270" s="166">
        <v>28</v>
      </c>
      <c r="D270" s="166">
        <v>75</v>
      </c>
      <c r="E270" s="166">
        <v>34</v>
      </c>
      <c r="F270" s="166">
        <v>7</v>
      </c>
      <c r="G270" s="168">
        <v>260</v>
      </c>
      <c r="H270" s="165">
        <v>22</v>
      </c>
      <c r="I270" s="165">
        <v>19</v>
      </c>
      <c r="J270" s="165">
        <v>59</v>
      </c>
      <c r="K270" s="165">
        <v>1</v>
      </c>
      <c r="L270" s="165">
        <v>0</v>
      </c>
      <c r="M270" s="165">
        <v>101</v>
      </c>
      <c r="N270" s="166">
        <v>20.7</v>
      </c>
      <c r="O270" s="166">
        <v>47.6</v>
      </c>
      <c r="P270" s="166">
        <v>36.5</v>
      </c>
      <c r="Q270" s="166" t="s">
        <v>220</v>
      </c>
      <c r="R270" s="166" t="s">
        <v>220</v>
      </c>
      <c r="S270" s="166">
        <v>105</v>
      </c>
    </row>
    <row r="271" spans="1:19">
      <c r="A271" s="7">
        <v>43459</v>
      </c>
      <c r="B271" s="166">
        <v>119</v>
      </c>
      <c r="C271" s="166">
        <v>32</v>
      </c>
      <c r="D271" s="166">
        <v>71</v>
      </c>
      <c r="E271" s="166">
        <v>38</v>
      </c>
      <c r="F271" s="166">
        <v>7</v>
      </c>
      <c r="G271" s="168">
        <v>267</v>
      </c>
      <c r="H271" s="165">
        <v>20</v>
      </c>
      <c r="I271" s="165">
        <v>19</v>
      </c>
      <c r="J271" s="165">
        <v>64</v>
      </c>
      <c r="K271" s="165">
        <v>1</v>
      </c>
      <c r="L271" s="165">
        <v>0</v>
      </c>
      <c r="M271" s="165">
        <v>104</v>
      </c>
      <c r="N271" s="166">
        <v>8.1999999999999993</v>
      </c>
      <c r="O271" s="166">
        <v>50.1</v>
      </c>
      <c r="P271" s="166">
        <v>30.2</v>
      </c>
      <c r="Q271" s="166" t="s">
        <v>220</v>
      </c>
      <c r="R271" s="166" t="s">
        <v>220</v>
      </c>
      <c r="S271" s="166">
        <v>88</v>
      </c>
    </row>
    <row r="272" spans="1:19">
      <c r="A272" s="7">
        <v>43460</v>
      </c>
      <c r="B272" s="166">
        <v>115</v>
      </c>
      <c r="C272" s="166">
        <v>30</v>
      </c>
      <c r="D272" s="166">
        <v>90</v>
      </c>
      <c r="E272" s="166">
        <v>30</v>
      </c>
      <c r="F272" s="166">
        <v>7</v>
      </c>
      <c r="G272" s="168">
        <v>272</v>
      </c>
      <c r="H272" s="165">
        <v>21</v>
      </c>
      <c r="I272" s="165">
        <v>20</v>
      </c>
      <c r="J272" s="165">
        <v>63</v>
      </c>
      <c r="K272" s="165">
        <v>1</v>
      </c>
      <c r="L272" s="165">
        <v>0</v>
      </c>
      <c r="M272" s="165">
        <v>104</v>
      </c>
      <c r="N272" s="166">
        <v>10.7</v>
      </c>
      <c r="O272" s="166">
        <v>41.3</v>
      </c>
      <c r="P272" s="166">
        <v>21.7</v>
      </c>
      <c r="Q272" s="166" t="s">
        <v>220</v>
      </c>
      <c r="R272" s="166" t="s">
        <v>220</v>
      </c>
      <c r="S272" s="166">
        <v>74</v>
      </c>
    </row>
    <row r="273" spans="1:19">
      <c r="A273" s="7">
        <v>43461</v>
      </c>
      <c r="B273" s="166">
        <v>115</v>
      </c>
      <c r="C273" s="166">
        <v>27</v>
      </c>
      <c r="D273" s="166">
        <v>83</v>
      </c>
      <c r="E273" s="166">
        <v>30</v>
      </c>
      <c r="F273" s="166">
        <v>7</v>
      </c>
      <c r="G273" s="168">
        <v>262</v>
      </c>
      <c r="H273" s="165">
        <v>22</v>
      </c>
      <c r="I273" s="165">
        <v>21</v>
      </c>
      <c r="J273" s="165">
        <v>58</v>
      </c>
      <c r="K273" s="165">
        <v>1</v>
      </c>
      <c r="L273" s="165">
        <v>0</v>
      </c>
      <c r="M273" s="165">
        <v>102</v>
      </c>
      <c r="N273" s="166">
        <v>6.8</v>
      </c>
      <c r="O273" s="166">
        <v>34.299999999999997</v>
      </c>
      <c r="P273" s="166">
        <v>22.2</v>
      </c>
      <c r="Q273" s="166" t="s">
        <v>220</v>
      </c>
      <c r="R273" s="166" t="s">
        <v>220</v>
      </c>
      <c r="S273" s="166">
        <v>63</v>
      </c>
    </row>
    <row r="274" spans="1:19">
      <c r="A274" s="7">
        <v>43462</v>
      </c>
      <c r="B274" s="166">
        <v>115</v>
      </c>
      <c r="C274" s="166">
        <v>30</v>
      </c>
      <c r="D274" s="166">
        <v>75</v>
      </c>
      <c r="E274" s="166">
        <v>28</v>
      </c>
      <c r="F274" s="166">
        <v>7</v>
      </c>
      <c r="G274" s="168">
        <v>256</v>
      </c>
      <c r="H274" s="165">
        <v>23</v>
      </c>
      <c r="I274" s="165">
        <v>22</v>
      </c>
      <c r="J274" s="165">
        <v>62</v>
      </c>
      <c r="K274" s="165">
        <v>0</v>
      </c>
      <c r="L274" s="165">
        <v>0</v>
      </c>
      <c r="M274" s="165">
        <v>107</v>
      </c>
      <c r="N274" s="166">
        <v>4.2</v>
      </c>
      <c r="O274" s="166">
        <v>36.6</v>
      </c>
      <c r="P274" s="166">
        <v>31.5</v>
      </c>
      <c r="Q274" s="166" t="s">
        <v>220</v>
      </c>
      <c r="R274" s="166" t="s">
        <v>220</v>
      </c>
      <c r="S274" s="166">
        <v>72</v>
      </c>
    </row>
    <row r="275" spans="1:19">
      <c r="A275" s="7">
        <v>43463</v>
      </c>
      <c r="B275" s="166">
        <v>116</v>
      </c>
      <c r="C275" s="166">
        <v>27</v>
      </c>
      <c r="D275" s="166">
        <v>73</v>
      </c>
      <c r="E275" s="166">
        <v>28</v>
      </c>
      <c r="F275" s="166">
        <v>8</v>
      </c>
      <c r="G275" s="168">
        <v>251</v>
      </c>
      <c r="H275" s="165">
        <v>24</v>
      </c>
      <c r="I275" s="165">
        <v>22</v>
      </c>
      <c r="J275" s="165">
        <v>60</v>
      </c>
      <c r="K275" s="165">
        <v>1</v>
      </c>
      <c r="L275" s="165">
        <v>0</v>
      </c>
      <c r="M275" s="165">
        <v>107</v>
      </c>
      <c r="N275" s="166">
        <v>4.4000000000000004</v>
      </c>
      <c r="O275" s="166">
        <v>47.7</v>
      </c>
      <c r="P275" s="166">
        <v>45.6</v>
      </c>
      <c r="Q275" s="166" t="s">
        <v>220</v>
      </c>
      <c r="R275" s="166" t="s">
        <v>220</v>
      </c>
      <c r="S275" s="166">
        <v>98</v>
      </c>
    </row>
    <row r="276" spans="1:19">
      <c r="A276" s="7">
        <v>43464</v>
      </c>
      <c r="B276" s="166">
        <v>116</v>
      </c>
      <c r="C276" s="166">
        <v>21</v>
      </c>
      <c r="D276" s="166">
        <v>64</v>
      </c>
      <c r="E276" s="166">
        <v>25</v>
      </c>
      <c r="F276" s="166">
        <v>8</v>
      </c>
      <c r="G276" s="168">
        <v>233</v>
      </c>
      <c r="H276" s="165">
        <v>23</v>
      </c>
      <c r="I276" s="165">
        <v>21</v>
      </c>
      <c r="J276" s="165">
        <v>65</v>
      </c>
      <c r="K276" s="165">
        <v>1</v>
      </c>
      <c r="L276" s="165">
        <v>0</v>
      </c>
      <c r="M276" s="165">
        <v>110</v>
      </c>
      <c r="N276" s="166">
        <v>5.2</v>
      </c>
      <c r="O276" s="166">
        <v>50.9</v>
      </c>
      <c r="P276" s="166">
        <v>54.7</v>
      </c>
      <c r="Q276" s="166" t="s">
        <v>220</v>
      </c>
      <c r="R276" s="166" t="s">
        <v>220</v>
      </c>
      <c r="S276" s="166">
        <v>111</v>
      </c>
    </row>
    <row r="277" spans="1:19">
      <c r="A277" s="7">
        <v>43465</v>
      </c>
      <c r="B277" s="166">
        <v>117</v>
      </c>
      <c r="C277" s="166">
        <v>28</v>
      </c>
      <c r="D277" s="166">
        <v>71</v>
      </c>
      <c r="E277" s="166">
        <v>30</v>
      </c>
      <c r="F277" s="166">
        <v>8</v>
      </c>
      <c r="G277" s="168">
        <v>254</v>
      </c>
      <c r="H277" s="165">
        <v>23</v>
      </c>
      <c r="I277" s="165">
        <v>22</v>
      </c>
      <c r="J277" s="165">
        <v>69</v>
      </c>
      <c r="K277" s="165">
        <v>1</v>
      </c>
      <c r="L277" s="165">
        <v>0</v>
      </c>
      <c r="M277" s="165">
        <v>115</v>
      </c>
      <c r="N277" s="166">
        <v>9.3000000000000007</v>
      </c>
      <c r="O277" s="166">
        <v>37.6</v>
      </c>
      <c r="P277" s="166">
        <v>45.7</v>
      </c>
      <c r="Q277" s="166" t="s">
        <v>220</v>
      </c>
      <c r="R277" s="166" t="s">
        <v>220</v>
      </c>
      <c r="S277" s="166">
        <v>93</v>
      </c>
    </row>
    <row r="278" spans="1:19">
      <c r="A278" s="7">
        <v>43466</v>
      </c>
      <c r="B278" s="166">
        <v>117</v>
      </c>
      <c r="C278" s="166">
        <v>33</v>
      </c>
      <c r="D278" s="166">
        <v>62</v>
      </c>
      <c r="E278" s="166">
        <v>22</v>
      </c>
      <c r="F278" s="166">
        <v>7</v>
      </c>
      <c r="G278" s="168">
        <v>241</v>
      </c>
      <c r="H278" s="165">
        <v>22</v>
      </c>
      <c r="I278" s="165">
        <v>20</v>
      </c>
      <c r="J278" s="165">
        <v>74</v>
      </c>
      <c r="K278" s="165">
        <v>1</v>
      </c>
      <c r="L278" s="165">
        <v>0</v>
      </c>
      <c r="M278" s="165">
        <v>116</v>
      </c>
      <c r="N278" s="166">
        <v>10.7</v>
      </c>
      <c r="O278" s="166">
        <v>23.3</v>
      </c>
      <c r="P278" s="166">
        <v>49.5</v>
      </c>
      <c r="Q278" s="166" t="s">
        <v>220</v>
      </c>
      <c r="R278" s="166" t="s">
        <v>220</v>
      </c>
      <c r="S278" s="166">
        <v>83</v>
      </c>
    </row>
    <row r="279" spans="1:19">
      <c r="A279" s="7">
        <v>43467</v>
      </c>
      <c r="B279" s="166">
        <v>112</v>
      </c>
      <c r="C279" s="166">
        <v>32</v>
      </c>
      <c r="D279" s="166">
        <v>65</v>
      </c>
      <c r="E279" s="166">
        <v>31</v>
      </c>
      <c r="F279" s="166">
        <v>8</v>
      </c>
      <c r="G279" s="168">
        <v>247</v>
      </c>
      <c r="H279" s="165">
        <v>20</v>
      </c>
      <c r="I279" s="165">
        <v>20</v>
      </c>
      <c r="J279" s="165">
        <v>75</v>
      </c>
      <c r="K279" s="165">
        <v>1</v>
      </c>
      <c r="L279" s="165">
        <v>0</v>
      </c>
      <c r="M279" s="165">
        <v>115</v>
      </c>
      <c r="N279" s="166">
        <v>7</v>
      </c>
      <c r="O279" s="166">
        <v>19.399999999999999</v>
      </c>
      <c r="P279" s="166">
        <v>54.8</v>
      </c>
      <c r="Q279" s="166" t="s">
        <v>220</v>
      </c>
      <c r="R279" s="166" t="s">
        <v>220</v>
      </c>
      <c r="S279" s="166">
        <v>81</v>
      </c>
    </row>
    <row r="280" spans="1:19">
      <c r="A280" s="7">
        <v>43468</v>
      </c>
      <c r="B280" s="166">
        <v>115</v>
      </c>
      <c r="C280" s="166">
        <v>32</v>
      </c>
      <c r="D280" s="166">
        <v>76</v>
      </c>
      <c r="E280" s="166">
        <v>30</v>
      </c>
      <c r="F280" s="166">
        <v>9</v>
      </c>
      <c r="G280" s="168">
        <v>261</v>
      </c>
      <c r="H280" s="165">
        <v>19</v>
      </c>
      <c r="I280" s="165">
        <v>21</v>
      </c>
      <c r="J280" s="165">
        <v>74</v>
      </c>
      <c r="K280" s="165">
        <v>1</v>
      </c>
      <c r="L280" s="165">
        <v>0</v>
      </c>
      <c r="M280" s="165">
        <v>115</v>
      </c>
      <c r="N280" s="166">
        <v>12</v>
      </c>
      <c r="O280" s="166">
        <v>21.6</v>
      </c>
      <c r="P280" s="166">
        <v>45</v>
      </c>
      <c r="Q280" s="166" t="s">
        <v>220</v>
      </c>
      <c r="R280" s="166" t="s">
        <v>220</v>
      </c>
      <c r="S280" s="166">
        <v>79</v>
      </c>
    </row>
    <row r="281" spans="1:19">
      <c r="A281" s="7">
        <v>43469</v>
      </c>
      <c r="B281" s="166">
        <v>110</v>
      </c>
      <c r="C281" s="166">
        <v>29</v>
      </c>
      <c r="D281" s="166">
        <v>71</v>
      </c>
      <c r="E281" s="166">
        <v>25</v>
      </c>
      <c r="F281" s="166">
        <v>8</v>
      </c>
      <c r="G281" s="168">
        <v>242</v>
      </c>
      <c r="H281" s="165">
        <v>12</v>
      </c>
      <c r="I281" s="165">
        <v>19</v>
      </c>
      <c r="J281" s="165">
        <v>76</v>
      </c>
      <c r="K281" s="165">
        <v>1</v>
      </c>
      <c r="L281" s="165">
        <v>0</v>
      </c>
      <c r="M281" s="165">
        <v>108</v>
      </c>
      <c r="N281" s="166">
        <v>8.8000000000000007</v>
      </c>
      <c r="O281" s="166">
        <v>17.3</v>
      </c>
      <c r="P281" s="166">
        <v>64.3</v>
      </c>
      <c r="Q281" s="166" t="s">
        <v>220</v>
      </c>
      <c r="R281" s="166" t="s">
        <v>220</v>
      </c>
      <c r="S281" s="166">
        <v>90</v>
      </c>
    </row>
    <row r="282" spans="1:19">
      <c r="A282" s="7">
        <v>43470</v>
      </c>
      <c r="B282" s="166">
        <v>107</v>
      </c>
      <c r="C282" s="166">
        <v>30</v>
      </c>
      <c r="D282" s="166">
        <v>73</v>
      </c>
      <c r="E282" s="166">
        <v>21</v>
      </c>
      <c r="F282" s="166">
        <v>8</v>
      </c>
      <c r="G282" s="168">
        <v>238</v>
      </c>
      <c r="H282" s="165">
        <v>17</v>
      </c>
      <c r="I282" s="165">
        <v>19</v>
      </c>
      <c r="J282" s="165">
        <v>73</v>
      </c>
      <c r="K282" s="165">
        <v>1</v>
      </c>
      <c r="L282" s="165">
        <v>0</v>
      </c>
      <c r="M282" s="165">
        <v>110</v>
      </c>
      <c r="N282" s="166">
        <v>11.5</v>
      </c>
      <c r="O282" s="166">
        <v>21.1</v>
      </c>
      <c r="P282" s="166">
        <v>50</v>
      </c>
      <c r="Q282" s="166" t="s">
        <v>220</v>
      </c>
      <c r="R282" s="166" t="s">
        <v>220</v>
      </c>
      <c r="S282" s="166">
        <v>83</v>
      </c>
    </row>
    <row r="283" spans="1:19">
      <c r="A283" s="7">
        <v>43471</v>
      </c>
      <c r="B283" s="166">
        <v>107</v>
      </c>
      <c r="C283" s="166">
        <v>22</v>
      </c>
      <c r="D283" s="166">
        <v>67</v>
      </c>
      <c r="E283" s="166">
        <v>21</v>
      </c>
      <c r="F283" s="166">
        <v>7</v>
      </c>
      <c r="G283" s="168">
        <v>224</v>
      </c>
      <c r="H283" s="165">
        <v>17</v>
      </c>
      <c r="I283" s="165">
        <v>20</v>
      </c>
      <c r="J283" s="165">
        <v>71</v>
      </c>
      <c r="K283" s="165">
        <v>1</v>
      </c>
      <c r="L283" s="165">
        <v>0</v>
      </c>
      <c r="M283" s="165">
        <v>109</v>
      </c>
      <c r="N283" s="166">
        <v>21.5</v>
      </c>
      <c r="O283" s="166">
        <v>58.5</v>
      </c>
      <c r="P283" s="166">
        <v>45.1</v>
      </c>
      <c r="Q283" s="166" t="s">
        <v>220</v>
      </c>
      <c r="R283" s="166" t="s">
        <v>220</v>
      </c>
      <c r="S283" s="166">
        <v>125</v>
      </c>
    </row>
    <row r="284" spans="1:19">
      <c r="A284" s="7">
        <v>43472</v>
      </c>
      <c r="B284" s="166">
        <v>110</v>
      </c>
      <c r="C284" s="166">
        <v>22</v>
      </c>
      <c r="D284" s="166">
        <v>80</v>
      </c>
      <c r="E284" s="166">
        <v>31</v>
      </c>
      <c r="F284" s="166">
        <v>8</v>
      </c>
      <c r="G284" s="168">
        <v>251</v>
      </c>
      <c r="H284" s="165">
        <v>20</v>
      </c>
      <c r="I284" s="165">
        <v>20</v>
      </c>
      <c r="J284" s="165">
        <v>71</v>
      </c>
      <c r="K284" s="165">
        <v>1</v>
      </c>
      <c r="L284" s="165">
        <v>0</v>
      </c>
      <c r="M284" s="165">
        <v>112</v>
      </c>
      <c r="N284" s="166">
        <v>13.7</v>
      </c>
      <c r="O284" s="166">
        <v>66.099999999999994</v>
      </c>
      <c r="P284" s="166">
        <v>37.4</v>
      </c>
      <c r="Q284" s="166" t="s">
        <v>220</v>
      </c>
      <c r="R284" s="166" t="s">
        <v>220</v>
      </c>
      <c r="S284" s="166">
        <v>117</v>
      </c>
    </row>
    <row r="285" spans="1:19">
      <c r="A285" s="7">
        <v>43473</v>
      </c>
      <c r="B285" s="166">
        <v>109</v>
      </c>
      <c r="C285" s="166">
        <v>24</v>
      </c>
      <c r="D285" s="166">
        <v>76</v>
      </c>
      <c r="E285" s="166">
        <v>26</v>
      </c>
      <c r="F285" s="166">
        <v>8</v>
      </c>
      <c r="G285" s="168">
        <v>242</v>
      </c>
      <c r="H285" s="165">
        <v>21</v>
      </c>
      <c r="I285" s="165">
        <v>21</v>
      </c>
      <c r="J285" s="165">
        <v>74</v>
      </c>
      <c r="K285" s="165">
        <v>1</v>
      </c>
      <c r="L285" s="165">
        <v>0</v>
      </c>
      <c r="M285" s="165">
        <v>116</v>
      </c>
      <c r="N285" s="166">
        <v>8</v>
      </c>
      <c r="O285" s="166">
        <v>37.700000000000003</v>
      </c>
      <c r="P285" s="166">
        <v>29.5</v>
      </c>
      <c r="Q285" s="166" t="s">
        <v>220</v>
      </c>
      <c r="R285" s="166" t="s">
        <v>220</v>
      </c>
      <c r="S285" s="166">
        <v>75</v>
      </c>
    </row>
    <row r="286" spans="1:19">
      <c r="A286" s="7">
        <v>43474</v>
      </c>
      <c r="B286" s="166">
        <v>110</v>
      </c>
      <c r="C286" s="166">
        <v>30</v>
      </c>
      <c r="D286" s="166">
        <v>73</v>
      </c>
      <c r="E286" s="166">
        <v>28</v>
      </c>
      <c r="F286" s="166">
        <v>8</v>
      </c>
      <c r="G286" s="168">
        <v>249</v>
      </c>
      <c r="H286" s="165">
        <v>20</v>
      </c>
      <c r="I286" s="165">
        <v>20</v>
      </c>
      <c r="J286" s="165">
        <v>74</v>
      </c>
      <c r="K286" s="165">
        <v>1</v>
      </c>
      <c r="L286" s="165">
        <v>0</v>
      </c>
      <c r="M286" s="165">
        <v>116</v>
      </c>
      <c r="N286" s="166">
        <v>5.0999999999999996</v>
      </c>
      <c r="O286" s="166">
        <v>33.799999999999997</v>
      </c>
      <c r="P286" s="166">
        <v>30.3</v>
      </c>
      <c r="Q286" s="166" t="s">
        <v>220</v>
      </c>
      <c r="R286" s="166" t="s">
        <v>220</v>
      </c>
      <c r="S286" s="166">
        <v>69</v>
      </c>
    </row>
    <row r="287" spans="1:19">
      <c r="A287" s="7">
        <v>43475</v>
      </c>
      <c r="B287" s="166">
        <v>113</v>
      </c>
      <c r="C287" s="166">
        <v>31</v>
      </c>
      <c r="D287" s="166">
        <v>78</v>
      </c>
      <c r="E287" s="166">
        <v>28</v>
      </c>
      <c r="F287" s="166">
        <v>8</v>
      </c>
      <c r="G287" s="168">
        <v>257</v>
      </c>
      <c r="H287" s="165">
        <v>19</v>
      </c>
      <c r="I287" s="165">
        <v>20</v>
      </c>
      <c r="J287" s="165">
        <v>74</v>
      </c>
      <c r="K287" s="165">
        <v>1</v>
      </c>
      <c r="L287" s="165">
        <v>0</v>
      </c>
      <c r="M287" s="165">
        <v>114</v>
      </c>
      <c r="N287" s="166">
        <v>8.6</v>
      </c>
      <c r="O287" s="166">
        <v>23.5</v>
      </c>
      <c r="P287" s="166">
        <v>43.1</v>
      </c>
      <c r="Q287" s="166" t="s">
        <v>220</v>
      </c>
      <c r="R287" s="166" t="s">
        <v>220</v>
      </c>
      <c r="S287" s="166">
        <v>75</v>
      </c>
    </row>
    <row r="288" spans="1:19">
      <c r="A288" s="7">
        <v>43476</v>
      </c>
      <c r="B288" s="166">
        <v>112</v>
      </c>
      <c r="C288" s="166">
        <v>26</v>
      </c>
      <c r="D288" s="166">
        <v>77</v>
      </c>
      <c r="E288" s="166">
        <v>30</v>
      </c>
      <c r="F288" s="166">
        <v>7</v>
      </c>
      <c r="G288" s="168">
        <v>253</v>
      </c>
      <c r="H288" s="165">
        <v>16</v>
      </c>
      <c r="I288" s="165">
        <v>20</v>
      </c>
      <c r="J288" s="165">
        <v>71</v>
      </c>
      <c r="K288" s="165">
        <v>1</v>
      </c>
      <c r="L288" s="165">
        <v>0</v>
      </c>
      <c r="M288" s="165">
        <v>108</v>
      </c>
      <c r="N288" s="166">
        <v>7</v>
      </c>
      <c r="O288" s="166">
        <v>20.2</v>
      </c>
      <c r="P288" s="166">
        <v>41.6</v>
      </c>
      <c r="Q288" s="166" t="s">
        <v>220</v>
      </c>
      <c r="R288" s="166" t="s">
        <v>220</v>
      </c>
      <c r="S288" s="166">
        <v>69</v>
      </c>
    </row>
    <row r="289" spans="1:19">
      <c r="A289" s="7">
        <v>43477</v>
      </c>
      <c r="B289" s="166">
        <v>111</v>
      </c>
      <c r="C289" s="166">
        <v>24</v>
      </c>
      <c r="D289" s="166">
        <v>78</v>
      </c>
      <c r="E289" s="166">
        <v>28</v>
      </c>
      <c r="F289" s="166">
        <v>8</v>
      </c>
      <c r="G289" s="168">
        <v>249</v>
      </c>
      <c r="H289" s="165">
        <v>13</v>
      </c>
      <c r="I289" s="165">
        <v>20</v>
      </c>
      <c r="J289" s="165">
        <v>68</v>
      </c>
      <c r="K289" s="165">
        <v>1</v>
      </c>
      <c r="L289" s="165">
        <v>0</v>
      </c>
      <c r="M289" s="165">
        <v>101</v>
      </c>
      <c r="N289" s="166">
        <v>11.2</v>
      </c>
      <c r="O289" s="166">
        <v>22.4</v>
      </c>
      <c r="P289" s="166">
        <v>40.700000000000003</v>
      </c>
      <c r="Q289" s="166" t="s">
        <v>220</v>
      </c>
      <c r="R289" s="166" t="s">
        <v>220</v>
      </c>
      <c r="S289" s="166">
        <v>74</v>
      </c>
    </row>
    <row r="290" spans="1:19">
      <c r="A290" s="7">
        <v>43478</v>
      </c>
      <c r="B290" s="166">
        <v>108</v>
      </c>
      <c r="C290" s="166">
        <v>20</v>
      </c>
      <c r="D290" s="166">
        <v>62</v>
      </c>
      <c r="E290" s="166">
        <v>21</v>
      </c>
      <c r="F290" s="166">
        <v>7</v>
      </c>
      <c r="G290" s="168">
        <v>218</v>
      </c>
      <c r="H290" s="165">
        <v>17</v>
      </c>
      <c r="I290" s="165">
        <v>20</v>
      </c>
      <c r="J290" s="165">
        <v>68</v>
      </c>
      <c r="K290" s="165">
        <v>0</v>
      </c>
      <c r="L290" s="165">
        <v>0</v>
      </c>
      <c r="M290" s="165">
        <v>105</v>
      </c>
      <c r="N290" s="166">
        <v>18.3</v>
      </c>
      <c r="O290" s="166">
        <v>44.3</v>
      </c>
      <c r="P290" s="166">
        <v>49.1</v>
      </c>
      <c r="Q290" s="166" t="s">
        <v>220</v>
      </c>
      <c r="R290" s="166" t="s">
        <v>220</v>
      </c>
      <c r="S290" s="166">
        <v>112</v>
      </c>
    </row>
    <row r="291" spans="1:19">
      <c r="A291" s="7">
        <v>43479</v>
      </c>
      <c r="B291" s="166">
        <v>111</v>
      </c>
      <c r="C291" s="166">
        <v>25</v>
      </c>
      <c r="D291" s="166">
        <v>66</v>
      </c>
      <c r="E291" s="166">
        <v>23</v>
      </c>
      <c r="F291" s="166">
        <v>8</v>
      </c>
      <c r="G291" s="168">
        <v>232</v>
      </c>
      <c r="H291" s="165">
        <v>22</v>
      </c>
      <c r="I291" s="165">
        <v>20</v>
      </c>
      <c r="J291" s="165">
        <v>72</v>
      </c>
      <c r="K291" s="165">
        <v>1</v>
      </c>
      <c r="L291" s="165">
        <v>0</v>
      </c>
      <c r="M291" s="165">
        <v>114</v>
      </c>
      <c r="N291" s="166">
        <v>20.8</v>
      </c>
      <c r="O291" s="166">
        <v>71.2</v>
      </c>
      <c r="P291" s="166">
        <v>49.9</v>
      </c>
      <c r="Q291" s="166" t="s">
        <v>220</v>
      </c>
      <c r="R291" s="166" t="s">
        <v>220</v>
      </c>
      <c r="S291" s="166">
        <v>142</v>
      </c>
    </row>
    <row r="292" spans="1:19">
      <c r="A292" s="7">
        <v>43480</v>
      </c>
      <c r="B292" s="166">
        <v>111</v>
      </c>
      <c r="C292" s="166">
        <v>29</v>
      </c>
      <c r="D292" s="166">
        <v>60</v>
      </c>
      <c r="E292" s="166">
        <v>29</v>
      </c>
      <c r="F292" s="166">
        <v>7</v>
      </c>
      <c r="G292" s="168">
        <v>236</v>
      </c>
      <c r="H292" s="165">
        <v>23</v>
      </c>
      <c r="I292" s="165">
        <v>20</v>
      </c>
      <c r="J292" s="165">
        <v>71</v>
      </c>
      <c r="K292" s="165">
        <v>1</v>
      </c>
      <c r="L292" s="165">
        <v>0</v>
      </c>
      <c r="M292" s="165">
        <v>115</v>
      </c>
      <c r="N292" s="166">
        <v>6.9</v>
      </c>
      <c r="O292" s="166">
        <v>39.200000000000003</v>
      </c>
      <c r="P292" s="166">
        <v>40.9</v>
      </c>
      <c r="Q292" s="166" t="s">
        <v>220</v>
      </c>
      <c r="R292" s="166" t="s">
        <v>220</v>
      </c>
      <c r="S292" s="166">
        <v>87</v>
      </c>
    </row>
    <row r="293" spans="1:19">
      <c r="A293" s="7">
        <v>43481</v>
      </c>
      <c r="B293" s="166">
        <v>114</v>
      </c>
      <c r="C293" s="166">
        <v>29</v>
      </c>
      <c r="D293" s="166">
        <v>62</v>
      </c>
      <c r="E293" s="166">
        <v>28</v>
      </c>
      <c r="F293" s="166">
        <v>7</v>
      </c>
      <c r="G293" s="168">
        <v>241</v>
      </c>
      <c r="H293" s="165">
        <v>18</v>
      </c>
      <c r="I293" s="165">
        <v>22</v>
      </c>
      <c r="J293" s="165">
        <v>73</v>
      </c>
      <c r="K293" s="165">
        <v>1</v>
      </c>
      <c r="L293" s="165">
        <v>0</v>
      </c>
      <c r="M293" s="165">
        <v>113</v>
      </c>
      <c r="N293" s="166">
        <v>4.2</v>
      </c>
      <c r="O293" s="166">
        <v>15.1</v>
      </c>
      <c r="P293" s="166">
        <v>37.799999999999997</v>
      </c>
      <c r="Q293" s="166" t="s">
        <v>220</v>
      </c>
      <c r="R293" s="166" t="s">
        <v>220</v>
      </c>
      <c r="S293" s="166">
        <v>57</v>
      </c>
    </row>
    <row r="294" spans="1:19">
      <c r="A294" s="7">
        <v>43482</v>
      </c>
      <c r="B294" s="166">
        <v>112</v>
      </c>
      <c r="C294" s="166">
        <v>26</v>
      </c>
      <c r="D294" s="166">
        <v>69</v>
      </c>
      <c r="E294" s="166">
        <v>30</v>
      </c>
      <c r="F294" s="166">
        <v>8</v>
      </c>
      <c r="G294" s="168">
        <v>245</v>
      </c>
      <c r="H294" s="165">
        <v>22</v>
      </c>
      <c r="I294" s="165">
        <v>20</v>
      </c>
      <c r="J294" s="165">
        <v>73</v>
      </c>
      <c r="K294" s="165">
        <v>1</v>
      </c>
      <c r="L294" s="165">
        <v>0</v>
      </c>
      <c r="M294" s="165">
        <v>116</v>
      </c>
      <c r="N294" s="166">
        <v>15</v>
      </c>
      <c r="O294" s="166">
        <v>21.3</v>
      </c>
      <c r="P294" s="166">
        <v>34.299999999999997</v>
      </c>
      <c r="Q294" s="166" t="s">
        <v>220</v>
      </c>
      <c r="R294" s="166" t="s">
        <v>220</v>
      </c>
      <c r="S294" s="166">
        <v>71</v>
      </c>
    </row>
    <row r="295" spans="1:19">
      <c r="A295" s="7">
        <v>43483</v>
      </c>
      <c r="B295" s="166">
        <v>114</v>
      </c>
      <c r="C295" s="166">
        <v>24</v>
      </c>
      <c r="D295" s="166">
        <v>74</v>
      </c>
      <c r="E295" s="166">
        <v>30</v>
      </c>
      <c r="F295" s="166">
        <v>7</v>
      </c>
      <c r="G295" s="168">
        <v>249</v>
      </c>
      <c r="H295" s="165">
        <v>21</v>
      </c>
      <c r="I295" s="165">
        <v>21</v>
      </c>
      <c r="J295" s="165">
        <v>71</v>
      </c>
      <c r="K295" s="165">
        <v>1</v>
      </c>
      <c r="L295" s="165">
        <v>0</v>
      </c>
      <c r="M295" s="165">
        <v>114</v>
      </c>
      <c r="N295" s="166">
        <v>11.7</v>
      </c>
      <c r="O295" s="166">
        <v>23.8</v>
      </c>
      <c r="P295" s="166">
        <v>42.1</v>
      </c>
      <c r="Q295" s="166" t="s">
        <v>220</v>
      </c>
      <c r="R295" s="166" t="s">
        <v>220</v>
      </c>
      <c r="S295" s="166">
        <v>78</v>
      </c>
    </row>
    <row r="296" spans="1:19">
      <c r="A296" s="7">
        <v>43484</v>
      </c>
      <c r="B296" s="166">
        <v>113</v>
      </c>
      <c r="C296" s="166">
        <v>25</v>
      </c>
      <c r="D296" s="166">
        <v>75</v>
      </c>
      <c r="E296" s="166">
        <v>29</v>
      </c>
      <c r="F296" s="166">
        <v>7</v>
      </c>
      <c r="G296" s="168">
        <v>248</v>
      </c>
      <c r="H296" s="165">
        <v>18</v>
      </c>
      <c r="I296" s="165">
        <v>22</v>
      </c>
      <c r="J296" s="165">
        <v>70</v>
      </c>
      <c r="K296" s="165">
        <v>1</v>
      </c>
      <c r="L296" s="165">
        <v>0</v>
      </c>
      <c r="M296" s="165">
        <v>111</v>
      </c>
      <c r="N296" s="166">
        <v>5.8</v>
      </c>
      <c r="O296" s="166">
        <v>22</v>
      </c>
      <c r="P296" s="166">
        <v>38.700000000000003</v>
      </c>
      <c r="Q296" s="166" t="s">
        <v>220</v>
      </c>
      <c r="R296" s="166" t="s">
        <v>220</v>
      </c>
      <c r="S296" s="166">
        <v>67</v>
      </c>
    </row>
    <row r="297" spans="1:19">
      <c r="A297" s="7">
        <v>43485</v>
      </c>
      <c r="B297" s="166">
        <v>115</v>
      </c>
      <c r="C297" s="166">
        <v>19</v>
      </c>
      <c r="D297" s="166">
        <v>61</v>
      </c>
      <c r="E297" s="166">
        <v>21</v>
      </c>
      <c r="F297" s="166">
        <v>7</v>
      </c>
      <c r="G297" s="168">
        <v>224</v>
      </c>
      <c r="H297" s="165">
        <v>20</v>
      </c>
      <c r="I297" s="165">
        <v>21</v>
      </c>
      <c r="J297" s="165">
        <v>72</v>
      </c>
      <c r="K297" s="165">
        <v>1</v>
      </c>
      <c r="L297" s="165">
        <v>0</v>
      </c>
      <c r="M297" s="165">
        <v>113</v>
      </c>
      <c r="N297" s="166">
        <v>12.3</v>
      </c>
      <c r="O297" s="166">
        <v>20.2</v>
      </c>
      <c r="P297" s="166">
        <v>49.7</v>
      </c>
      <c r="Q297" s="166" t="s">
        <v>220</v>
      </c>
      <c r="R297" s="166" t="s">
        <v>220</v>
      </c>
      <c r="S297" s="166">
        <v>82</v>
      </c>
    </row>
    <row r="298" spans="1:19">
      <c r="A298" s="7">
        <v>43486</v>
      </c>
      <c r="B298" s="166">
        <v>115</v>
      </c>
      <c r="C298" s="166">
        <v>23</v>
      </c>
      <c r="D298" s="166">
        <v>75</v>
      </c>
      <c r="E298" s="166">
        <v>24</v>
      </c>
      <c r="F298" s="166">
        <v>7</v>
      </c>
      <c r="G298" s="168">
        <v>243</v>
      </c>
      <c r="H298" s="165">
        <v>13</v>
      </c>
      <c r="I298" s="165">
        <v>19</v>
      </c>
      <c r="J298" s="165">
        <v>76</v>
      </c>
      <c r="K298" s="165">
        <v>1</v>
      </c>
      <c r="L298" s="165">
        <v>0</v>
      </c>
      <c r="M298" s="165">
        <v>109</v>
      </c>
      <c r="N298" s="166">
        <v>16.2</v>
      </c>
      <c r="O298" s="166">
        <v>51.8</v>
      </c>
      <c r="P298" s="166">
        <v>41.5</v>
      </c>
      <c r="Q298" s="166" t="s">
        <v>220</v>
      </c>
      <c r="R298" s="166" t="s">
        <v>220</v>
      </c>
      <c r="S298" s="166">
        <v>110</v>
      </c>
    </row>
    <row r="299" spans="1:19">
      <c r="A299" s="7">
        <v>43487</v>
      </c>
      <c r="B299" s="166">
        <v>120</v>
      </c>
      <c r="C299" s="166">
        <v>27</v>
      </c>
      <c r="D299" s="166">
        <v>79</v>
      </c>
      <c r="E299" s="166">
        <v>28</v>
      </c>
      <c r="F299" s="166">
        <v>7</v>
      </c>
      <c r="G299" s="168">
        <v>261</v>
      </c>
      <c r="H299" s="165">
        <v>13</v>
      </c>
      <c r="I299" s="165">
        <v>20</v>
      </c>
      <c r="J299" s="165">
        <v>75</v>
      </c>
      <c r="K299" s="165">
        <v>1</v>
      </c>
      <c r="L299" s="165">
        <v>0</v>
      </c>
      <c r="M299" s="165">
        <v>109</v>
      </c>
      <c r="N299" s="166">
        <v>3.1</v>
      </c>
      <c r="O299" s="166">
        <v>32.700000000000003</v>
      </c>
      <c r="P299" s="166">
        <v>21.4</v>
      </c>
      <c r="Q299" s="166" t="s">
        <v>220</v>
      </c>
      <c r="R299" s="166" t="s">
        <v>220</v>
      </c>
      <c r="S299" s="166">
        <v>57</v>
      </c>
    </row>
    <row r="300" spans="1:19">
      <c r="A300" s="7">
        <v>43488</v>
      </c>
      <c r="B300" s="166">
        <v>115</v>
      </c>
      <c r="C300" s="166">
        <v>25</v>
      </c>
      <c r="D300" s="166">
        <v>80</v>
      </c>
      <c r="E300" s="166">
        <v>29</v>
      </c>
      <c r="F300" s="166">
        <v>7</v>
      </c>
      <c r="G300" s="168">
        <v>257</v>
      </c>
      <c r="H300" s="165">
        <v>13</v>
      </c>
      <c r="I300" s="165">
        <v>21</v>
      </c>
      <c r="J300" s="165">
        <v>71</v>
      </c>
      <c r="K300" s="165">
        <v>1</v>
      </c>
      <c r="L300" s="165">
        <v>0</v>
      </c>
      <c r="M300" s="165">
        <v>106</v>
      </c>
      <c r="N300" s="166">
        <v>8.6</v>
      </c>
      <c r="O300" s="166">
        <v>24.1</v>
      </c>
      <c r="P300" s="166">
        <v>20.100000000000001</v>
      </c>
      <c r="Q300" s="166" t="s">
        <v>220</v>
      </c>
      <c r="R300" s="166" t="s">
        <v>220</v>
      </c>
      <c r="S300" s="166">
        <v>53</v>
      </c>
    </row>
    <row r="301" spans="1:19">
      <c r="A301" s="7">
        <v>43489</v>
      </c>
      <c r="B301" s="166">
        <v>110</v>
      </c>
      <c r="C301" s="166">
        <v>26</v>
      </c>
      <c r="D301" s="166">
        <v>79</v>
      </c>
      <c r="E301" s="166">
        <v>20</v>
      </c>
      <c r="F301" s="166">
        <v>8</v>
      </c>
      <c r="G301" s="168">
        <v>243</v>
      </c>
      <c r="H301" s="165">
        <v>20</v>
      </c>
      <c r="I301" s="165">
        <v>20</v>
      </c>
      <c r="J301" s="165">
        <v>67</v>
      </c>
      <c r="K301" s="165">
        <v>1</v>
      </c>
      <c r="L301" s="165">
        <v>0</v>
      </c>
      <c r="M301" s="165">
        <v>108</v>
      </c>
      <c r="N301" s="166">
        <v>20.6</v>
      </c>
      <c r="O301" s="166">
        <v>59</v>
      </c>
      <c r="P301" s="166">
        <v>26.1</v>
      </c>
      <c r="Q301" s="166" t="s">
        <v>220</v>
      </c>
      <c r="R301" s="166" t="s">
        <v>220</v>
      </c>
      <c r="S301" s="166">
        <v>106</v>
      </c>
    </row>
    <row r="302" spans="1:19">
      <c r="A302" s="7">
        <v>43490</v>
      </c>
      <c r="B302" s="166">
        <v>111</v>
      </c>
      <c r="C302" s="166">
        <v>21</v>
      </c>
      <c r="D302" s="166">
        <v>82</v>
      </c>
      <c r="E302" s="166">
        <v>25</v>
      </c>
      <c r="F302" s="166">
        <v>8</v>
      </c>
      <c r="G302" s="168">
        <v>247</v>
      </c>
      <c r="H302" s="165">
        <v>16</v>
      </c>
      <c r="I302" s="165">
        <v>18</v>
      </c>
      <c r="J302" s="165">
        <v>58</v>
      </c>
      <c r="K302" s="165">
        <v>1</v>
      </c>
      <c r="L302" s="165">
        <v>0</v>
      </c>
      <c r="M302" s="165">
        <v>93</v>
      </c>
      <c r="N302" s="166">
        <v>6.2</v>
      </c>
      <c r="O302" s="166">
        <v>63.4</v>
      </c>
      <c r="P302" s="166">
        <v>23.9</v>
      </c>
      <c r="Q302" s="166" t="s">
        <v>220</v>
      </c>
      <c r="R302" s="166" t="s">
        <v>220</v>
      </c>
      <c r="S302" s="166">
        <v>94</v>
      </c>
    </row>
    <row r="303" spans="1:19">
      <c r="A303" s="7">
        <v>43491</v>
      </c>
      <c r="B303" s="166">
        <v>112</v>
      </c>
      <c r="C303" s="166">
        <v>19</v>
      </c>
      <c r="D303" s="166">
        <v>66</v>
      </c>
      <c r="E303" s="166">
        <v>25</v>
      </c>
      <c r="F303" s="166">
        <v>8</v>
      </c>
      <c r="G303" s="168">
        <v>230</v>
      </c>
      <c r="H303" s="165">
        <v>23</v>
      </c>
      <c r="I303" s="165">
        <v>20</v>
      </c>
      <c r="J303" s="165">
        <v>47</v>
      </c>
      <c r="K303" s="165">
        <v>1</v>
      </c>
      <c r="L303" s="165">
        <v>0</v>
      </c>
      <c r="M303" s="165">
        <v>90</v>
      </c>
      <c r="N303" s="166">
        <v>11.2</v>
      </c>
      <c r="O303" s="166">
        <v>84.3</v>
      </c>
      <c r="P303" s="166">
        <v>18.5</v>
      </c>
      <c r="Q303" s="166" t="s">
        <v>220</v>
      </c>
      <c r="R303" s="166" t="s">
        <v>220</v>
      </c>
      <c r="S303" s="166">
        <v>114</v>
      </c>
    </row>
    <row r="304" spans="1:19">
      <c r="A304" s="7">
        <v>43492</v>
      </c>
      <c r="B304" s="166">
        <v>115</v>
      </c>
      <c r="C304" s="166">
        <v>20</v>
      </c>
      <c r="D304" s="166">
        <v>64</v>
      </c>
      <c r="E304" s="166">
        <v>22</v>
      </c>
      <c r="F304" s="166">
        <v>8</v>
      </c>
      <c r="G304" s="168">
        <v>229</v>
      </c>
      <c r="H304" s="165">
        <v>24</v>
      </c>
      <c r="I304" s="165">
        <v>22</v>
      </c>
      <c r="J304" s="165">
        <v>39</v>
      </c>
      <c r="K304" s="165">
        <v>1</v>
      </c>
      <c r="L304" s="165">
        <v>0</v>
      </c>
      <c r="M304" s="165">
        <v>85</v>
      </c>
      <c r="N304" s="166">
        <v>9.5</v>
      </c>
      <c r="O304" s="166">
        <v>87.8</v>
      </c>
      <c r="P304" s="166">
        <v>25.7</v>
      </c>
      <c r="Q304" s="166" t="s">
        <v>220</v>
      </c>
      <c r="R304" s="166" t="s">
        <v>220</v>
      </c>
      <c r="S304" s="166">
        <v>123</v>
      </c>
    </row>
    <row r="305" spans="1:19">
      <c r="A305" s="7">
        <v>43493</v>
      </c>
      <c r="B305" s="166">
        <v>118</v>
      </c>
      <c r="C305" s="166">
        <v>23</v>
      </c>
      <c r="D305" s="166">
        <v>75</v>
      </c>
      <c r="E305" s="166">
        <v>23</v>
      </c>
      <c r="F305" s="166">
        <v>7</v>
      </c>
      <c r="G305" s="168">
        <v>247</v>
      </c>
      <c r="H305" s="165">
        <v>26</v>
      </c>
      <c r="I305" s="165">
        <v>23</v>
      </c>
      <c r="J305" s="165">
        <v>41</v>
      </c>
      <c r="K305" s="165">
        <v>1</v>
      </c>
      <c r="L305" s="165">
        <v>0</v>
      </c>
      <c r="M305" s="165">
        <v>91</v>
      </c>
      <c r="N305" s="166">
        <v>4.8</v>
      </c>
      <c r="O305" s="166">
        <v>82.2</v>
      </c>
      <c r="P305" s="166">
        <v>38.6</v>
      </c>
      <c r="Q305" s="166" t="s">
        <v>220</v>
      </c>
      <c r="R305" s="166" t="s">
        <v>220</v>
      </c>
      <c r="S305" s="166">
        <v>126</v>
      </c>
    </row>
    <row r="306" spans="1:19">
      <c r="A306" s="7">
        <v>43494</v>
      </c>
      <c r="B306" s="166">
        <v>117</v>
      </c>
      <c r="C306" s="166">
        <v>26</v>
      </c>
      <c r="D306" s="166">
        <v>68</v>
      </c>
      <c r="E306" s="166">
        <v>27</v>
      </c>
      <c r="F306" s="166">
        <v>7</v>
      </c>
      <c r="G306" s="168">
        <v>245</v>
      </c>
      <c r="H306" s="165">
        <v>23</v>
      </c>
      <c r="I306" s="165">
        <v>24</v>
      </c>
      <c r="J306" s="165">
        <v>64</v>
      </c>
      <c r="K306" s="165">
        <v>1</v>
      </c>
      <c r="L306" s="165">
        <v>0</v>
      </c>
      <c r="M306" s="165">
        <v>112</v>
      </c>
      <c r="N306" s="166">
        <v>3.5</v>
      </c>
      <c r="O306" s="166">
        <v>56.6</v>
      </c>
      <c r="P306" s="166">
        <v>36.200000000000003</v>
      </c>
      <c r="Q306" s="166" t="s">
        <v>220</v>
      </c>
      <c r="R306" s="166" t="s">
        <v>220</v>
      </c>
      <c r="S306" s="166">
        <v>96</v>
      </c>
    </row>
    <row r="307" spans="1:19">
      <c r="A307" s="7">
        <v>43495</v>
      </c>
      <c r="B307" s="166">
        <v>119</v>
      </c>
      <c r="C307" s="166">
        <v>25</v>
      </c>
      <c r="D307" s="166">
        <v>66</v>
      </c>
      <c r="E307" s="166">
        <v>20</v>
      </c>
      <c r="F307" s="166">
        <v>7</v>
      </c>
      <c r="G307" s="168">
        <v>238</v>
      </c>
      <c r="H307" s="165">
        <v>19</v>
      </c>
      <c r="I307" s="165">
        <v>23</v>
      </c>
      <c r="J307" s="165">
        <v>76</v>
      </c>
      <c r="K307" s="165">
        <v>1</v>
      </c>
      <c r="L307" s="165">
        <v>0</v>
      </c>
      <c r="M307" s="165">
        <v>119</v>
      </c>
      <c r="N307" s="166">
        <v>10.7</v>
      </c>
      <c r="O307" s="166">
        <v>23.3</v>
      </c>
      <c r="P307" s="166">
        <v>45.6</v>
      </c>
      <c r="Q307" s="166" t="s">
        <v>220</v>
      </c>
      <c r="R307" s="166" t="s">
        <v>220</v>
      </c>
      <c r="S307" s="166">
        <v>80</v>
      </c>
    </row>
    <row r="308" spans="1:19">
      <c r="A308" s="7">
        <v>43496</v>
      </c>
      <c r="B308" s="166">
        <v>119</v>
      </c>
      <c r="C308" s="166">
        <v>26</v>
      </c>
      <c r="D308" s="166">
        <v>70</v>
      </c>
      <c r="E308" s="166">
        <v>18</v>
      </c>
      <c r="F308" s="166">
        <v>7</v>
      </c>
      <c r="G308" s="168">
        <v>239</v>
      </c>
      <c r="H308" s="165">
        <v>18</v>
      </c>
      <c r="I308" s="165">
        <v>18</v>
      </c>
      <c r="J308" s="165">
        <v>76</v>
      </c>
      <c r="K308" s="165">
        <v>1</v>
      </c>
      <c r="L308" s="165">
        <v>0</v>
      </c>
      <c r="M308" s="165">
        <v>112</v>
      </c>
      <c r="N308" s="166">
        <v>17.2</v>
      </c>
      <c r="O308" s="166">
        <v>23</v>
      </c>
      <c r="P308" s="166">
        <v>55.7</v>
      </c>
      <c r="Q308" s="166" t="s">
        <v>220</v>
      </c>
      <c r="R308" s="166" t="s">
        <v>220</v>
      </c>
      <c r="S308" s="166">
        <v>96</v>
      </c>
    </row>
    <row r="309" spans="1:19">
      <c r="A309" s="7">
        <v>43497</v>
      </c>
    </row>
    <row r="310" spans="1:19">
      <c r="A310" s="7">
        <v>43498</v>
      </c>
    </row>
    <row r="311" spans="1:19">
      <c r="A311" s="7">
        <v>43499</v>
      </c>
    </row>
    <row r="312" spans="1:19">
      <c r="A312" s="7">
        <v>43500</v>
      </c>
    </row>
    <row r="313" spans="1:19">
      <c r="A313" s="7">
        <v>43501</v>
      </c>
    </row>
    <row r="314" spans="1:19">
      <c r="A314" s="7">
        <v>43502</v>
      </c>
    </row>
    <row r="315" spans="1:19">
      <c r="A315" s="7">
        <v>43503</v>
      </c>
    </row>
    <row r="316" spans="1:19">
      <c r="A316" s="7">
        <v>43504</v>
      </c>
    </row>
    <row r="317" spans="1:19">
      <c r="A317" s="7">
        <v>43505</v>
      </c>
    </row>
    <row r="318" spans="1:19">
      <c r="A318" s="7">
        <v>43506</v>
      </c>
    </row>
    <row r="319" spans="1:19">
      <c r="A319" s="7">
        <v>43507</v>
      </c>
    </row>
    <row r="320" spans="1:19">
      <c r="A320" s="7">
        <v>43508</v>
      </c>
    </row>
    <row r="321" spans="1:1">
      <c r="A321" s="7">
        <v>43509</v>
      </c>
    </row>
    <row r="322" spans="1:1">
      <c r="A322" s="7">
        <v>43510</v>
      </c>
    </row>
    <row r="323" spans="1:1">
      <c r="A323" s="7">
        <v>43511</v>
      </c>
    </row>
    <row r="324" spans="1:1">
      <c r="A324" s="7">
        <v>43512</v>
      </c>
    </row>
    <row r="325" spans="1:1">
      <c r="A325" s="7">
        <v>43513</v>
      </c>
    </row>
    <row r="326" spans="1:1">
      <c r="A326" s="7">
        <v>43514</v>
      </c>
    </row>
    <row r="327" spans="1:1">
      <c r="A327" s="7">
        <v>43515</v>
      </c>
    </row>
    <row r="328" spans="1:1">
      <c r="A328" s="7">
        <v>43516</v>
      </c>
    </row>
    <row r="329" spans="1:1">
      <c r="A329" s="7">
        <v>43517</v>
      </c>
    </row>
    <row r="330" spans="1:1">
      <c r="A330" s="7">
        <v>43518</v>
      </c>
    </row>
    <row r="331" spans="1:1">
      <c r="A331" s="7">
        <v>43519</v>
      </c>
    </row>
    <row r="332" spans="1:1">
      <c r="A332" s="7">
        <v>43520</v>
      </c>
    </row>
    <row r="333" spans="1:1">
      <c r="A333" s="7">
        <v>43521</v>
      </c>
    </row>
    <row r="334" spans="1:1">
      <c r="A334" s="7">
        <v>43522</v>
      </c>
    </row>
    <row r="335" spans="1:1">
      <c r="A335" s="7">
        <v>43523</v>
      </c>
    </row>
    <row r="336" spans="1:1">
      <c r="A336" s="7">
        <v>43524</v>
      </c>
    </row>
    <row r="337" spans="1:1">
      <c r="A337" s="7">
        <v>43525</v>
      </c>
    </row>
    <row r="338" spans="1:1">
      <c r="A338" s="7">
        <v>43526</v>
      </c>
    </row>
    <row r="339" spans="1:1">
      <c r="A339" s="7">
        <v>43527</v>
      </c>
    </row>
    <row r="340" spans="1:1">
      <c r="A340" s="7">
        <v>43528</v>
      </c>
    </row>
    <row r="341" spans="1:1">
      <c r="A341" s="7">
        <v>43529</v>
      </c>
    </row>
    <row r="342" spans="1:1">
      <c r="A342" s="7">
        <v>43530</v>
      </c>
    </row>
    <row r="343" spans="1:1">
      <c r="A343" s="7">
        <v>43531</v>
      </c>
    </row>
    <row r="344" spans="1:1">
      <c r="A344" s="7">
        <v>43532</v>
      </c>
    </row>
    <row r="345" spans="1:1">
      <c r="A345" s="7">
        <v>43533</v>
      </c>
    </row>
    <row r="346" spans="1:1">
      <c r="A346" s="7">
        <v>43534</v>
      </c>
    </row>
    <row r="347" spans="1:1">
      <c r="A347" s="7">
        <v>43535</v>
      </c>
    </row>
    <row r="348" spans="1:1">
      <c r="A348" s="7">
        <v>43536</v>
      </c>
    </row>
    <row r="349" spans="1:1">
      <c r="A349" s="7">
        <v>43537</v>
      </c>
    </row>
    <row r="350" spans="1:1">
      <c r="A350" s="7">
        <v>43538</v>
      </c>
    </row>
    <row r="351" spans="1:1">
      <c r="A351" s="7">
        <v>43539</v>
      </c>
    </row>
    <row r="352" spans="1:1">
      <c r="A352" s="7">
        <v>43540</v>
      </c>
    </row>
    <row r="353" spans="1:1">
      <c r="A353" s="7">
        <v>43541</v>
      </c>
    </row>
    <row r="354" spans="1:1">
      <c r="A354" s="7">
        <v>43542</v>
      </c>
    </row>
    <row r="355" spans="1:1">
      <c r="A355" s="7">
        <v>43543</v>
      </c>
    </row>
    <row r="356" spans="1:1">
      <c r="A356" s="7">
        <v>43544</v>
      </c>
    </row>
    <row r="357" spans="1:1">
      <c r="A357" s="7">
        <v>43545</v>
      </c>
    </row>
    <row r="358" spans="1:1">
      <c r="A358" s="7">
        <v>43546</v>
      </c>
    </row>
    <row r="359" spans="1:1">
      <c r="A359" s="7">
        <v>43547</v>
      </c>
    </row>
    <row r="360" spans="1:1">
      <c r="A360" s="7">
        <v>43548</v>
      </c>
    </row>
    <row r="361" spans="1:1">
      <c r="A361" s="7">
        <v>43549</v>
      </c>
    </row>
    <row r="362" spans="1:1">
      <c r="A362" s="7">
        <v>43550</v>
      </c>
    </row>
    <row r="363" spans="1:1">
      <c r="A363" s="7">
        <v>43551</v>
      </c>
    </row>
    <row r="364" spans="1:1">
      <c r="A364" s="7">
        <v>43552</v>
      </c>
    </row>
    <row r="365" spans="1:1">
      <c r="A365" s="7">
        <v>43553</v>
      </c>
    </row>
    <row r="366" spans="1:1">
      <c r="A366" s="7">
        <v>43554</v>
      </c>
    </row>
    <row r="367" spans="1:1">
      <c r="A367" s="7">
        <v>43555</v>
      </c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147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/>
  <cols>
    <col min="1" max="1" width="12.33203125" customWidth="1"/>
  </cols>
  <sheetData>
    <row r="1" spans="1:6">
      <c r="A1" s="13" t="s">
        <v>163</v>
      </c>
      <c r="B1" s="147" t="str">
        <f>$F$1&amp; " DC (MUs)"</f>
        <v>Vindhyachal DC (MUs)</v>
      </c>
      <c r="C1" s="147" t="str">
        <f>$F$1&amp; " SG (MUs)"</f>
        <v>Vindhyachal SG (MUs)</v>
      </c>
      <c r="D1" s="147" t="str">
        <f>$F$1&amp; " URS (MUs)"</f>
        <v>Vindhyachal URS (MUs)</v>
      </c>
      <c r="E1" s="147"/>
      <c r="F1" s="104" t="s">
        <v>180</v>
      </c>
    </row>
    <row r="2" spans="1:6">
      <c r="A2" s="7">
        <f ca="1">TODAY()-140</f>
        <v>45622</v>
      </c>
      <c r="B2" s="109" t="e">
        <f t="array" aca="1" ref="B2" ca="1">INDEX(dbase1,MATCH($A2,#REF!,0),MATCH($F$1&amp;"DC",#REF!,0))</f>
        <v>#REF!</v>
      </c>
      <c r="C2" s="109" t="e">
        <f t="array" aca="1" ref="C2" ca="1">INDEX(dbase1,MATCH($A2,#REF!,0),MATCH($F$1&amp;"SG",#REF!,0))</f>
        <v>#REF!</v>
      </c>
      <c r="D2" s="122" t="e">
        <f t="shared" ref="D2:D141" ca="1" si="0">B2-C2</f>
        <v>#REF!</v>
      </c>
    </row>
    <row r="3" spans="1:6">
      <c r="A3" s="7">
        <f t="shared" ref="A3:A141" ca="1" si="1">A2+1</f>
        <v>45623</v>
      </c>
      <c r="B3" s="109" t="e">
        <f t="array" aca="1" ref="B3" ca="1">INDEX(dbase1,MATCH($A3,#REF!,0),MATCH($F$1&amp;"DC",#REF!,0))</f>
        <v>#REF!</v>
      </c>
      <c r="C3" s="109" t="e">
        <f t="array" aca="1" ref="C3" ca="1">INDEX(dbase1,MATCH($A3,#REF!,0),MATCH($F$1&amp;"SG",#REF!,0))</f>
        <v>#REF!</v>
      </c>
      <c r="D3" s="122" t="e">
        <f t="shared" ca="1" si="0"/>
        <v>#REF!</v>
      </c>
    </row>
    <row r="4" spans="1:6">
      <c r="A4" s="7">
        <f t="shared" ca="1" si="1"/>
        <v>45624</v>
      </c>
      <c r="B4" s="109" t="e">
        <f t="array" aca="1" ref="B4" ca="1">INDEX(dbase1,MATCH($A4,#REF!,0),MATCH($F$1&amp;"DC",#REF!,0))</f>
        <v>#REF!</v>
      </c>
      <c r="C4" s="109" t="e">
        <f t="array" aca="1" ref="C4" ca="1">INDEX(dbase1,MATCH($A4,#REF!,0),MATCH($F$1&amp;"SG",#REF!,0))</f>
        <v>#REF!</v>
      </c>
      <c r="D4" s="122" t="e">
        <f t="shared" ca="1" si="0"/>
        <v>#REF!</v>
      </c>
    </row>
    <row r="5" spans="1:6">
      <c r="A5" s="7">
        <f t="shared" ca="1" si="1"/>
        <v>45625</v>
      </c>
      <c r="B5" s="109" t="e">
        <f t="array" aca="1" ref="B5" ca="1">INDEX(dbase1,MATCH($A5,#REF!,0),MATCH($F$1&amp;"DC",#REF!,0))</f>
        <v>#REF!</v>
      </c>
      <c r="C5" s="109" t="e">
        <f t="array" aca="1" ref="C5" ca="1">INDEX(dbase1,MATCH($A5,#REF!,0),MATCH($F$1&amp;"SG",#REF!,0))</f>
        <v>#REF!</v>
      </c>
      <c r="D5" s="122" t="e">
        <f t="shared" ca="1" si="0"/>
        <v>#REF!</v>
      </c>
    </row>
    <row r="6" spans="1:6">
      <c r="A6" s="7">
        <f t="shared" ca="1" si="1"/>
        <v>45626</v>
      </c>
      <c r="B6" s="109" t="e">
        <f t="array" aca="1" ref="B6" ca="1">INDEX(dbase1,MATCH($A6,#REF!,0),MATCH($F$1&amp;"DC",#REF!,0))</f>
        <v>#REF!</v>
      </c>
      <c r="C6" s="109" t="e">
        <f t="array" aca="1" ref="C6" ca="1">INDEX(dbase1,MATCH($A6,#REF!,0),MATCH($F$1&amp;"SG",#REF!,0))</f>
        <v>#REF!</v>
      </c>
      <c r="D6" s="122" t="e">
        <f t="shared" ca="1" si="0"/>
        <v>#REF!</v>
      </c>
    </row>
    <row r="7" spans="1:6">
      <c r="A7" s="7">
        <f t="shared" ca="1" si="1"/>
        <v>45627</v>
      </c>
      <c r="B7" s="109" t="e">
        <f t="array" aca="1" ref="B7" ca="1">INDEX(dbase1,MATCH($A7,#REF!,0),MATCH($F$1&amp;"DC",#REF!,0))</f>
        <v>#REF!</v>
      </c>
      <c r="C7" s="109" t="e">
        <f t="array" aca="1" ref="C7" ca="1">INDEX(dbase1,MATCH($A7,#REF!,0),MATCH($F$1&amp;"SG",#REF!,0))</f>
        <v>#REF!</v>
      </c>
      <c r="D7" s="122" t="e">
        <f t="shared" ca="1" si="0"/>
        <v>#REF!</v>
      </c>
    </row>
    <row r="8" spans="1:6">
      <c r="A8" s="7">
        <f t="shared" ca="1" si="1"/>
        <v>45628</v>
      </c>
      <c r="B8" s="109" t="e">
        <f t="array" aca="1" ref="B8" ca="1">INDEX(dbase1,MATCH($A8,#REF!,0),MATCH($F$1&amp;"DC",#REF!,0))</f>
        <v>#REF!</v>
      </c>
      <c r="C8" s="109" t="e">
        <f t="array" aca="1" ref="C8" ca="1">INDEX(dbase1,MATCH($A8,#REF!,0),MATCH($F$1&amp;"SG",#REF!,0))</f>
        <v>#REF!</v>
      </c>
      <c r="D8" s="122" t="e">
        <f t="shared" ca="1" si="0"/>
        <v>#REF!</v>
      </c>
    </row>
    <row r="9" spans="1:6">
      <c r="A9" s="7">
        <f t="shared" ca="1" si="1"/>
        <v>45629</v>
      </c>
      <c r="B9" s="109" t="e">
        <f t="array" aca="1" ref="B9" ca="1">INDEX(dbase1,MATCH($A9,#REF!,0),MATCH($F$1&amp;"DC",#REF!,0))</f>
        <v>#REF!</v>
      </c>
      <c r="C9" s="109" t="e">
        <f t="array" aca="1" ref="C9" ca="1">INDEX(dbase1,MATCH($A9,#REF!,0),MATCH($F$1&amp;"SG",#REF!,0))</f>
        <v>#REF!</v>
      </c>
      <c r="D9" s="122" t="e">
        <f t="shared" ca="1" si="0"/>
        <v>#REF!</v>
      </c>
    </row>
    <row r="10" spans="1:6">
      <c r="A10" s="7">
        <f t="shared" ca="1" si="1"/>
        <v>45630</v>
      </c>
      <c r="B10" s="109" t="e">
        <f t="array" aca="1" ref="B10" ca="1">INDEX(dbase1,MATCH($A10,#REF!,0),MATCH($F$1&amp;"DC",#REF!,0))</f>
        <v>#REF!</v>
      </c>
      <c r="C10" s="109" t="e">
        <f t="array" aca="1" ref="C10" ca="1">INDEX(dbase1,MATCH($A10,#REF!,0),MATCH($F$1&amp;"SG",#REF!,0))</f>
        <v>#REF!</v>
      </c>
      <c r="D10" s="122" t="e">
        <f t="shared" ca="1" si="0"/>
        <v>#REF!</v>
      </c>
    </row>
    <row r="11" spans="1:6">
      <c r="A11" s="7">
        <f t="shared" ca="1" si="1"/>
        <v>45631</v>
      </c>
      <c r="B11" s="109" t="e">
        <f t="array" aca="1" ref="B11" ca="1">INDEX(dbase1,MATCH($A11,#REF!,0),MATCH($F$1&amp;"DC",#REF!,0))</f>
        <v>#REF!</v>
      </c>
      <c r="C11" s="109" t="e">
        <f t="array" aca="1" ref="C11" ca="1">INDEX(dbase1,MATCH($A11,#REF!,0),MATCH($F$1&amp;"SG",#REF!,0))</f>
        <v>#REF!</v>
      </c>
      <c r="D11" s="122" t="e">
        <f t="shared" ca="1" si="0"/>
        <v>#REF!</v>
      </c>
    </row>
    <row r="12" spans="1:6">
      <c r="A12" s="7">
        <f t="shared" ca="1" si="1"/>
        <v>45632</v>
      </c>
      <c r="B12" s="109" t="e">
        <f t="array" aca="1" ref="B12" ca="1">INDEX(dbase1,MATCH($A12,#REF!,0),MATCH($F$1&amp;"DC",#REF!,0))</f>
        <v>#REF!</v>
      </c>
      <c r="C12" s="109" t="e">
        <f t="array" aca="1" ref="C12" ca="1">INDEX(dbase1,MATCH($A12,#REF!,0),MATCH($F$1&amp;"SG",#REF!,0))</f>
        <v>#REF!</v>
      </c>
      <c r="D12" s="122" t="e">
        <f t="shared" ca="1" si="0"/>
        <v>#REF!</v>
      </c>
    </row>
    <row r="13" spans="1:6">
      <c r="A13" s="7">
        <f t="shared" ca="1" si="1"/>
        <v>45633</v>
      </c>
      <c r="B13" s="109" t="e">
        <f t="array" aca="1" ref="B13" ca="1">INDEX(dbase1,MATCH($A13,#REF!,0),MATCH($F$1&amp;"DC",#REF!,0))</f>
        <v>#REF!</v>
      </c>
      <c r="C13" s="109" t="e">
        <f t="array" aca="1" ref="C13" ca="1">INDEX(dbase1,MATCH($A13,#REF!,0),MATCH($F$1&amp;"SG",#REF!,0))</f>
        <v>#REF!</v>
      </c>
      <c r="D13" s="122" t="e">
        <f t="shared" ca="1" si="0"/>
        <v>#REF!</v>
      </c>
    </row>
    <row r="14" spans="1:6">
      <c r="A14" s="7">
        <f t="shared" ca="1" si="1"/>
        <v>45634</v>
      </c>
      <c r="B14" s="109" t="e">
        <f t="array" aca="1" ref="B14" ca="1">INDEX(dbase1,MATCH($A14,#REF!,0),MATCH($F$1&amp;"DC",#REF!,0))</f>
        <v>#REF!</v>
      </c>
      <c r="C14" s="109" t="e">
        <f t="array" aca="1" ref="C14" ca="1">INDEX(dbase1,MATCH($A14,#REF!,0),MATCH($F$1&amp;"SG",#REF!,0))</f>
        <v>#REF!</v>
      </c>
      <c r="D14" s="122" t="e">
        <f t="shared" ca="1" si="0"/>
        <v>#REF!</v>
      </c>
    </row>
    <row r="15" spans="1:6">
      <c r="A15" s="7">
        <f t="shared" ca="1" si="1"/>
        <v>45635</v>
      </c>
      <c r="B15" s="109" t="e">
        <f t="array" aca="1" ref="B15" ca="1">INDEX(dbase1,MATCH($A15,#REF!,0),MATCH($F$1&amp;"DC",#REF!,0))</f>
        <v>#REF!</v>
      </c>
      <c r="C15" s="109" t="e">
        <f t="array" aca="1" ref="C15" ca="1">INDEX(dbase1,MATCH($A15,#REF!,0),MATCH($F$1&amp;"SG",#REF!,0))</f>
        <v>#REF!</v>
      </c>
      <c r="D15" s="122" t="e">
        <f t="shared" ca="1" si="0"/>
        <v>#REF!</v>
      </c>
    </row>
    <row r="16" spans="1:6">
      <c r="A16" s="7">
        <f t="shared" ca="1" si="1"/>
        <v>45636</v>
      </c>
      <c r="B16" s="109" t="e">
        <f t="array" aca="1" ref="B16" ca="1">INDEX(dbase1,MATCH($A16,#REF!,0),MATCH($F$1&amp;"DC",#REF!,0))</f>
        <v>#REF!</v>
      </c>
      <c r="C16" s="109" t="e">
        <f t="array" aca="1" ref="C16" ca="1">INDEX(dbase1,MATCH($A16,#REF!,0),MATCH($F$1&amp;"SG",#REF!,0))</f>
        <v>#REF!</v>
      </c>
      <c r="D16" s="122" t="e">
        <f t="shared" ca="1" si="0"/>
        <v>#REF!</v>
      </c>
    </row>
    <row r="17" spans="1:4">
      <c r="A17" s="7">
        <f t="shared" ca="1" si="1"/>
        <v>45637</v>
      </c>
      <c r="B17" s="109" t="e">
        <f t="array" aca="1" ref="B17" ca="1">INDEX(dbase1,MATCH($A17,#REF!,0),MATCH($F$1&amp;"DC",#REF!,0))</f>
        <v>#REF!</v>
      </c>
      <c r="C17" s="109" t="e">
        <f t="array" aca="1" ref="C17" ca="1">INDEX(dbase1,MATCH($A17,#REF!,0),MATCH($F$1&amp;"SG",#REF!,0))</f>
        <v>#REF!</v>
      </c>
      <c r="D17" s="122" t="e">
        <f t="shared" ca="1" si="0"/>
        <v>#REF!</v>
      </c>
    </row>
    <row r="18" spans="1:4">
      <c r="A18" s="7">
        <f t="shared" ca="1" si="1"/>
        <v>45638</v>
      </c>
      <c r="B18" s="109" t="e">
        <f t="array" aca="1" ref="B18" ca="1">INDEX(dbase1,MATCH($A18,#REF!,0),MATCH($F$1&amp;"DC",#REF!,0))</f>
        <v>#REF!</v>
      </c>
      <c r="C18" s="109" t="e">
        <f t="array" aca="1" ref="C18" ca="1">INDEX(dbase1,MATCH($A18,#REF!,0),MATCH($F$1&amp;"SG",#REF!,0))</f>
        <v>#REF!</v>
      </c>
      <c r="D18" s="122" t="e">
        <f t="shared" ca="1" si="0"/>
        <v>#REF!</v>
      </c>
    </row>
    <row r="19" spans="1:4">
      <c r="A19" s="7">
        <f t="shared" ca="1" si="1"/>
        <v>45639</v>
      </c>
      <c r="B19" s="109" t="e">
        <f t="array" aca="1" ref="B19" ca="1">INDEX(dbase1,MATCH($A19,#REF!,0),MATCH($F$1&amp;"DC",#REF!,0))</f>
        <v>#REF!</v>
      </c>
      <c r="C19" s="109" t="e">
        <f t="array" aca="1" ref="C19" ca="1">INDEX(dbase1,MATCH($A19,#REF!,0),MATCH($F$1&amp;"SG",#REF!,0))</f>
        <v>#REF!</v>
      </c>
      <c r="D19" s="122" t="e">
        <f t="shared" ca="1" si="0"/>
        <v>#REF!</v>
      </c>
    </row>
    <row r="20" spans="1:4">
      <c r="A20" s="7">
        <f t="shared" ca="1" si="1"/>
        <v>45640</v>
      </c>
      <c r="B20" s="109" t="e">
        <f t="array" aca="1" ref="B20" ca="1">INDEX(dbase1,MATCH($A20,#REF!,0),MATCH($F$1&amp;"DC",#REF!,0))</f>
        <v>#REF!</v>
      </c>
      <c r="C20" s="109" t="e">
        <f t="array" aca="1" ref="C20" ca="1">INDEX(dbase1,MATCH($A20,#REF!,0),MATCH($F$1&amp;"SG",#REF!,0))</f>
        <v>#REF!</v>
      </c>
      <c r="D20" s="122" t="e">
        <f t="shared" ca="1" si="0"/>
        <v>#REF!</v>
      </c>
    </row>
    <row r="21" spans="1:4">
      <c r="A21" s="7">
        <f t="shared" ca="1" si="1"/>
        <v>45641</v>
      </c>
      <c r="B21" s="109" t="e">
        <f t="array" aca="1" ref="B21" ca="1">INDEX(dbase1,MATCH($A21,#REF!,0),MATCH($F$1&amp;"DC",#REF!,0))</f>
        <v>#REF!</v>
      </c>
      <c r="C21" s="109" t="e">
        <f t="array" aca="1" ref="C21" ca="1">INDEX(dbase1,MATCH($A21,#REF!,0),MATCH($F$1&amp;"SG",#REF!,0))</f>
        <v>#REF!</v>
      </c>
      <c r="D21" s="122" t="e">
        <f t="shared" ca="1" si="0"/>
        <v>#REF!</v>
      </c>
    </row>
    <row r="22" spans="1:4">
      <c r="A22" s="7">
        <f t="shared" ca="1" si="1"/>
        <v>45642</v>
      </c>
      <c r="B22" s="109" t="e">
        <f t="array" aca="1" ref="B22" ca="1">INDEX(dbase1,MATCH($A22,#REF!,0),MATCH($F$1&amp;"DC",#REF!,0))</f>
        <v>#REF!</v>
      </c>
      <c r="C22" s="109" t="e">
        <f t="array" aca="1" ref="C22" ca="1">INDEX(dbase1,MATCH($A22,#REF!,0),MATCH($F$1&amp;"SG",#REF!,0))</f>
        <v>#REF!</v>
      </c>
      <c r="D22" s="122" t="e">
        <f t="shared" ca="1" si="0"/>
        <v>#REF!</v>
      </c>
    </row>
    <row r="23" spans="1:4">
      <c r="A23" s="7">
        <f t="shared" ca="1" si="1"/>
        <v>45643</v>
      </c>
      <c r="B23" s="109" t="e">
        <f t="array" aca="1" ref="B23" ca="1">INDEX(dbase1,MATCH($A23,#REF!,0),MATCH($F$1&amp;"DC",#REF!,0))</f>
        <v>#REF!</v>
      </c>
      <c r="C23" s="109" t="e">
        <f t="array" aca="1" ref="C23" ca="1">INDEX(dbase1,MATCH($A23,#REF!,0),MATCH($F$1&amp;"SG",#REF!,0))</f>
        <v>#REF!</v>
      </c>
      <c r="D23" s="122" t="e">
        <f t="shared" ca="1" si="0"/>
        <v>#REF!</v>
      </c>
    </row>
    <row r="24" spans="1:4">
      <c r="A24" s="7">
        <f t="shared" ca="1" si="1"/>
        <v>45644</v>
      </c>
      <c r="B24" s="109" t="e">
        <f t="array" aca="1" ref="B24" ca="1">INDEX(dbase1,MATCH($A24,#REF!,0),MATCH($F$1&amp;"DC",#REF!,0))</f>
        <v>#REF!</v>
      </c>
      <c r="C24" s="109" t="e">
        <f t="array" aca="1" ref="C24" ca="1">INDEX(dbase1,MATCH($A24,#REF!,0),MATCH($F$1&amp;"SG",#REF!,0))</f>
        <v>#REF!</v>
      </c>
      <c r="D24" s="122" t="e">
        <f t="shared" ca="1" si="0"/>
        <v>#REF!</v>
      </c>
    </row>
    <row r="25" spans="1:4">
      <c r="A25" s="7">
        <f t="shared" ca="1" si="1"/>
        <v>45645</v>
      </c>
      <c r="B25" s="109" t="e">
        <f t="array" aca="1" ref="B25" ca="1">INDEX(dbase1,MATCH($A25,#REF!,0),MATCH($F$1&amp;"DC",#REF!,0))</f>
        <v>#REF!</v>
      </c>
      <c r="C25" s="109" t="e">
        <f t="array" aca="1" ref="C25" ca="1">INDEX(dbase1,MATCH($A25,#REF!,0),MATCH($F$1&amp;"SG",#REF!,0))</f>
        <v>#REF!</v>
      </c>
      <c r="D25" s="122" t="e">
        <f t="shared" ca="1" si="0"/>
        <v>#REF!</v>
      </c>
    </row>
    <row r="26" spans="1:4">
      <c r="A26" s="7">
        <f t="shared" ca="1" si="1"/>
        <v>45646</v>
      </c>
      <c r="B26" s="109" t="e">
        <f t="array" aca="1" ref="B26" ca="1">INDEX(dbase1,MATCH($A26,#REF!,0),MATCH($F$1&amp;"DC",#REF!,0))</f>
        <v>#REF!</v>
      </c>
      <c r="C26" s="109" t="e">
        <f t="array" aca="1" ref="C26" ca="1">INDEX(dbase1,MATCH($A26,#REF!,0),MATCH($F$1&amp;"SG",#REF!,0))</f>
        <v>#REF!</v>
      </c>
      <c r="D26" s="122" t="e">
        <f t="shared" ca="1" si="0"/>
        <v>#REF!</v>
      </c>
    </row>
    <row r="27" spans="1:4">
      <c r="A27" s="7">
        <f t="shared" ca="1" si="1"/>
        <v>45647</v>
      </c>
      <c r="B27" s="109" t="e">
        <f t="array" aca="1" ref="B27" ca="1">INDEX(dbase1,MATCH($A27,#REF!,0),MATCH($F$1&amp;"DC",#REF!,0))</f>
        <v>#REF!</v>
      </c>
      <c r="C27" s="109" t="e">
        <f t="array" aca="1" ref="C27" ca="1">INDEX(dbase1,MATCH($A27,#REF!,0),MATCH($F$1&amp;"SG",#REF!,0))</f>
        <v>#REF!</v>
      </c>
      <c r="D27" s="122" t="e">
        <f t="shared" ca="1" si="0"/>
        <v>#REF!</v>
      </c>
    </row>
    <row r="28" spans="1:4">
      <c r="A28" s="7">
        <f t="shared" ca="1" si="1"/>
        <v>45648</v>
      </c>
      <c r="B28" s="109" t="e">
        <f t="array" aca="1" ref="B28" ca="1">INDEX(dbase1,MATCH($A28,#REF!,0),MATCH($F$1&amp;"DC",#REF!,0))</f>
        <v>#REF!</v>
      </c>
      <c r="C28" s="109" t="e">
        <f t="array" aca="1" ref="C28" ca="1">INDEX(dbase1,MATCH($A28,#REF!,0),MATCH($F$1&amp;"SG",#REF!,0))</f>
        <v>#REF!</v>
      </c>
      <c r="D28" s="122" t="e">
        <f t="shared" ca="1" si="0"/>
        <v>#REF!</v>
      </c>
    </row>
    <row r="29" spans="1:4">
      <c r="A29" s="7">
        <f t="shared" ca="1" si="1"/>
        <v>45649</v>
      </c>
      <c r="B29" s="109" t="e">
        <f t="array" aca="1" ref="B29" ca="1">INDEX(dbase1,MATCH($A29,#REF!,0),MATCH($F$1&amp;"DC",#REF!,0))</f>
        <v>#REF!</v>
      </c>
      <c r="C29" s="109" t="e">
        <f t="array" aca="1" ref="C29" ca="1">INDEX(dbase1,MATCH($A29,#REF!,0),MATCH($F$1&amp;"SG",#REF!,0))</f>
        <v>#REF!</v>
      </c>
      <c r="D29" s="122" t="e">
        <f t="shared" ca="1" si="0"/>
        <v>#REF!</v>
      </c>
    </row>
    <row r="30" spans="1:4">
      <c r="A30" s="7">
        <f t="shared" ca="1" si="1"/>
        <v>45650</v>
      </c>
      <c r="B30" s="109" t="e">
        <f t="array" aca="1" ref="B30" ca="1">INDEX(dbase1,MATCH($A30,#REF!,0),MATCH($F$1&amp;"DC",#REF!,0))</f>
        <v>#REF!</v>
      </c>
      <c r="C30" s="109" t="e">
        <f t="array" aca="1" ref="C30" ca="1">INDEX(dbase1,MATCH($A30,#REF!,0),MATCH($F$1&amp;"SG",#REF!,0))</f>
        <v>#REF!</v>
      </c>
      <c r="D30" s="122" t="e">
        <f t="shared" ca="1" si="0"/>
        <v>#REF!</v>
      </c>
    </row>
    <row r="31" spans="1:4">
      <c r="A31" s="7">
        <f t="shared" ca="1" si="1"/>
        <v>45651</v>
      </c>
      <c r="B31" s="109" t="e">
        <f t="array" aca="1" ref="B31" ca="1">INDEX(dbase1,MATCH($A31,#REF!,0),MATCH($F$1&amp;"DC",#REF!,0))</f>
        <v>#REF!</v>
      </c>
      <c r="C31" s="109" t="e">
        <f t="array" aca="1" ref="C31" ca="1">INDEX(dbase1,MATCH($A31,#REF!,0),MATCH($F$1&amp;"SG",#REF!,0))</f>
        <v>#REF!</v>
      </c>
      <c r="D31" s="122" t="e">
        <f t="shared" ca="1" si="0"/>
        <v>#REF!</v>
      </c>
    </row>
    <row r="32" spans="1:4">
      <c r="A32" s="7">
        <f t="shared" ca="1" si="1"/>
        <v>45652</v>
      </c>
      <c r="B32" s="109" t="e">
        <f t="array" aca="1" ref="B32" ca="1">INDEX(dbase1,MATCH($A32,#REF!,0),MATCH($F$1&amp;"DC",#REF!,0))</f>
        <v>#REF!</v>
      </c>
      <c r="C32" s="109" t="e">
        <f t="array" aca="1" ref="C32" ca="1">INDEX(dbase1,MATCH($A32,#REF!,0),MATCH($F$1&amp;"SG",#REF!,0))</f>
        <v>#REF!</v>
      </c>
      <c r="D32" s="122" t="e">
        <f t="shared" ca="1" si="0"/>
        <v>#REF!</v>
      </c>
    </row>
    <row r="33" spans="1:4">
      <c r="A33" s="7">
        <f t="shared" ca="1" si="1"/>
        <v>45653</v>
      </c>
      <c r="B33" s="109" t="e">
        <f t="array" aca="1" ref="B33" ca="1">INDEX(dbase1,MATCH($A33,#REF!,0),MATCH($F$1&amp;"DC",#REF!,0))</f>
        <v>#REF!</v>
      </c>
      <c r="C33" s="109" t="e">
        <f t="array" aca="1" ref="C33" ca="1">INDEX(dbase1,MATCH($A33,#REF!,0),MATCH($F$1&amp;"SG",#REF!,0))</f>
        <v>#REF!</v>
      </c>
      <c r="D33" s="122" t="e">
        <f t="shared" ca="1" si="0"/>
        <v>#REF!</v>
      </c>
    </row>
    <row r="34" spans="1:4">
      <c r="A34" s="7">
        <f t="shared" ca="1" si="1"/>
        <v>45654</v>
      </c>
      <c r="B34" s="109" t="e">
        <f t="array" aca="1" ref="B34" ca="1">INDEX(dbase1,MATCH($A34,#REF!,0),MATCH($F$1&amp;"DC",#REF!,0))</f>
        <v>#REF!</v>
      </c>
      <c r="C34" s="109" t="e">
        <f t="array" aca="1" ref="C34" ca="1">INDEX(dbase1,MATCH($A34,#REF!,0),MATCH($F$1&amp;"SG",#REF!,0))</f>
        <v>#REF!</v>
      </c>
      <c r="D34" s="122" t="e">
        <f t="shared" ca="1" si="0"/>
        <v>#REF!</v>
      </c>
    </row>
    <row r="35" spans="1:4">
      <c r="A35" s="7">
        <f t="shared" ca="1" si="1"/>
        <v>45655</v>
      </c>
      <c r="B35" s="109" t="e">
        <f t="array" aca="1" ref="B35" ca="1">INDEX(dbase1,MATCH($A35,#REF!,0),MATCH($F$1&amp;"DC",#REF!,0))</f>
        <v>#REF!</v>
      </c>
      <c r="C35" s="109" t="e">
        <f t="array" aca="1" ref="C35" ca="1">INDEX(dbase1,MATCH($A35,#REF!,0),MATCH($F$1&amp;"SG",#REF!,0))</f>
        <v>#REF!</v>
      </c>
      <c r="D35" s="122" t="e">
        <f t="shared" ca="1" si="0"/>
        <v>#REF!</v>
      </c>
    </row>
    <row r="36" spans="1:4">
      <c r="A36" s="7">
        <f t="shared" ca="1" si="1"/>
        <v>45656</v>
      </c>
      <c r="B36" s="109" t="e">
        <f t="array" aca="1" ref="B36" ca="1">INDEX(dbase1,MATCH($A36,#REF!,0),MATCH($F$1&amp;"DC",#REF!,0))</f>
        <v>#REF!</v>
      </c>
      <c r="C36" s="109" t="e">
        <f t="array" aca="1" ref="C36" ca="1">INDEX(dbase1,MATCH($A36,#REF!,0),MATCH($F$1&amp;"SG",#REF!,0))</f>
        <v>#REF!</v>
      </c>
      <c r="D36" s="122" t="e">
        <f t="shared" ca="1" si="0"/>
        <v>#REF!</v>
      </c>
    </row>
    <row r="37" spans="1:4">
      <c r="A37" s="7">
        <f t="shared" ca="1" si="1"/>
        <v>45657</v>
      </c>
      <c r="B37" s="109" t="e">
        <f t="array" aca="1" ref="B37" ca="1">INDEX(dbase1,MATCH($A37,#REF!,0),MATCH($F$1&amp;"DC",#REF!,0))</f>
        <v>#REF!</v>
      </c>
      <c r="C37" s="109" t="e">
        <f t="array" aca="1" ref="C37" ca="1">INDEX(dbase1,MATCH($A37,#REF!,0),MATCH($F$1&amp;"SG",#REF!,0))</f>
        <v>#REF!</v>
      </c>
      <c r="D37" s="122" t="e">
        <f t="shared" ca="1" si="0"/>
        <v>#REF!</v>
      </c>
    </row>
    <row r="38" spans="1:4">
      <c r="A38" s="7">
        <f t="shared" ca="1" si="1"/>
        <v>45658</v>
      </c>
      <c r="B38" s="109" t="e">
        <f t="array" aca="1" ref="B38" ca="1">INDEX(dbase1,MATCH($A38,#REF!,0),MATCH($F$1&amp;"DC",#REF!,0))</f>
        <v>#REF!</v>
      </c>
      <c r="C38" s="109" t="e">
        <f t="array" aca="1" ref="C38" ca="1">INDEX(dbase1,MATCH($A38,#REF!,0),MATCH($F$1&amp;"SG",#REF!,0))</f>
        <v>#REF!</v>
      </c>
      <c r="D38" s="122" t="e">
        <f t="shared" ca="1" si="0"/>
        <v>#REF!</v>
      </c>
    </row>
    <row r="39" spans="1:4">
      <c r="A39" s="7">
        <f t="shared" ca="1" si="1"/>
        <v>45659</v>
      </c>
      <c r="B39" s="109" t="e">
        <f t="array" aca="1" ref="B39" ca="1">INDEX(dbase1,MATCH($A39,#REF!,0),MATCH($F$1&amp;"DC",#REF!,0))</f>
        <v>#REF!</v>
      </c>
      <c r="C39" s="109" t="e">
        <f t="array" aca="1" ref="C39" ca="1">INDEX(dbase1,MATCH($A39,#REF!,0),MATCH($F$1&amp;"SG",#REF!,0))</f>
        <v>#REF!</v>
      </c>
      <c r="D39" s="122" t="e">
        <f t="shared" ca="1" si="0"/>
        <v>#REF!</v>
      </c>
    </row>
    <row r="40" spans="1:4">
      <c r="A40" s="7">
        <f t="shared" ca="1" si="1"/>
        <v>45660</v>
      </c>
      <c r="B40" s="109" t="e">
        <f t="array" aca="1" ref="B40" ca="1">INDEX(dbase1,MATCH($A40,#REF!,0),MATCH($F$1&amp;"DC",#REF!,0))</f>
        <v>#REF!</v>
      </c>
      <c r="C40" s="109" t="e">
        <f t="array" aca="1" ref="C40" ca="1">INDEX(dbase1,MATCH($A40,#REF!,0),MATCH($F$1&amp;"SG",#REF!,0))</f>
        <v>#REF!</v>
      </c>
      <c r="D40" s="122" t="e">
        <f t="shared" ca="1" si="0"/>
        <v>#REF!</v>
      </c>
    </row>
    <row r="41" spans="1:4">
      <c r="A41" s="7">
        <f t="shared" ca="1" si="1"/>
        <v>45661</v>
      </c>
      <c r="B41" s="109" t="e">
        <f t="array" aca="1" ref="B41" ca="1">INDEX(dbase1,MATCH($A41,#REF!,0),MATCH($F$1&amp;"DC",#REF!,0))</f>
        <v>#REF!</v>
      </c>
      <c r="C41" s="109" t="e">
        <f t="array" aca="1" ref="C41" ca="1">INDEX(dbase1,MATCH($A41,#REF!,0),MATCH($F$1&amp;"SG",#REF!,0))</f>
        <v>#REF!</v>
      </c>
      <c r="D41" s="122" t="e">
        <f t="shared" ca="1" si="0"/>
        <v>#REF!</v>
      </c>
    </row>
    <row r="42" spans="1:4">
      <c r="A42" s="7">
        <f t="shared" ca="1" si="1"/>
        <v>45662</v>
      </c>
      <c r="B42" s="109" t="e">
        <f t="array" aca="1" ref="B42" ca="1">INDEX(dbase1,MATCH($A42,#REF!,0),MATCH($F$1&amp;"DC",#REF!,0))</f>
        <v>#REF!</v>
      </c>
      <c r="C42" s="109" t="e">
        <f t="array" aca="1" ref="C42" ca="1">INDEX(dbase1,MATCH($A42,#REF!,0),MATCH($F$1&amp;"SG",#REF!,0))</f>
        <v>#REF!</v>
      </c>
      <c r="D42" s="122" t="e">
        <f t="shared" ca="1" si="0"/>
        <v>#REF!</v>
      </c>
    </row>
    <row r="43" spans="1:4">
      <c r="A43" s="7">
        <f t="shared" ca="1" si="1"/>
        <v>45663</v>
      </c>
      <c r="B43" s="109" t="e">
        <f t="array" aca="1" ref="B43" ca="1">INDEX(dbase1,MATCH($A43,#REF!,0),MATCH($F$1&amp;"DC",#REF!,0))</f>
        <v>#REF!</v>
      </c>
      <c r="C43" s="109" t="e">
        <f t="array" aca="1" ref="C43" ca="1">INDEX(dbase1,MATCH($A43,#REF!,0),MATCH($F$1&amp;"SG",#REF!,0))</f>
        <v>#REF!</v>
      </c>
      <c r="D43" s="122" t="e">
        <f t="shared" ca="1" si="0"/>
        <v>#REF!</v>
      </c>
    </row>
    <row r="44" spans="1:4">
      <c r="A44" s="7">
        <f t="shared" ca="1" si="1"/>
        <v>45664</v>
      </c>
      <c r="B44" s="109" t="e">
        <f t="array" aca="1" ref="B44" ca="1">INDEX(dbase1,MATCH($A44,#REF!,0),MATCH($F$1&amp;"DC",#REF!,0))</f>
        <v>#REF!</v>
      </c>
      <c r="C44" s="109" t="e">
        <f t="array" aca="1" ref="C44" ca="1">INDEX(dbase1,MATCH($A44,#REF!,0),MATCH($F$1&amp;"SG",#REF!,0))</f>
        <v>#REF!</v>
      </c>
      <c r="D44" s="122" t="e">
        <f t="shared" ca="1" si="0"/>
        <v>#REF!</v>
      </c>
    </row>
    <row r="45" spans="1:4">
      <c r="A45" s="7">
        <f t="shared" ca="1" si="1"/>
        <v>45665</v>
      </c>
      <c r="B45" s="109" t="e">
        <f t="array" aca="1" ref="B45" ca="1">INDEX(dbase1,MATCH($A45,#REF!,0),MATCH($F$1&amp;"DC",#REF!,0))</f>
        <v>#REF!</v>
      </c>
      <c r="C45" s="109" t="e">
        <f t="array" aca="1" ref="C45" ca="1">INDEX(dbase1,MATCH($A45,#REF!,0),MATCH($F$1&amp;"SG",#REF!,0))</f>
        <v>#REF!</v>
      </c>
      <c r="D45" s="122" t="e">
        <f t="shared" ca="1" si="0"/>
        <v>#REF!</v>
      </c>
    </row>
    <row r="46" spans="1:4">
      <c r="A46" s="7">
        <f t="shared" ca="1" si="1"/>
        <v>45666</v>
      </c>
      <c r="B46" s="109" t="e">
        <f t="array" aca="1" ref="B46" ca="1">INDEX(dbase1,MATCH($A46,#REF!,0),MATCH($F$1&amp;"DC",#REF!,0))</f>
        <v>#REF!</v>
      </c>
      <c r="C46" s="109" t="e">
        <f t="array" aca="1" ref="C46" ca="1">INDEX(dbase1,MATCH($A46,#REF!,0),MATCH($F$1&amp;"SG",#REF!,0))</f>
        <v>#REF!</v>
      </c>
      <c r="D46" s="122" t="e">
        <f t="shared" ca="1" si="0"/>
        <v>#REF!</v>
      </c>
    </row>
    <row r="47" spans="1:4">
      <c r="A47" s="7">
        <f t="shared" ca="1" si="1"/>
        <v>45667</v>
      </c>
      <c r="B47" s="109" t="e">
        <f t="array" aca="1" ref="B47" ca="1">INDEX(dbase1,MATCH($A47,#REF!,0),MATCH($F$1&amp;"DC",#REF!,0))</f>
        <v>#REF!</v>
      </c>
      <c r="C47" s="109" t="e">
        <f t="array" aca="1" ref="C47" ca="1">INDEX(dbase1,MATCH($A47,#REF!,0),MATCH($F$1&amp;"SG",#REF!,0))</f>
        <v>#REF!</v>
      </c>
      <c r="D47" s="122" t="e">
        <f t="shared" ca="1" si="0"/>
        <v>#REF!</v>
      </c>
    </row>
    <row r="48" spans="1:4">
      <c r="A48" s="7">
        <f t="shared" ca="1" si="1"/>
        <v>45668</v>
      </c>
      <c r="B48" s="109" t="e">
        <f t="array" aca="1" ref="B48" ca="1">INDEX(dbase1,MATCH($A48,#REF!,0),MATCH($F$1&amp;"DC",#REF!,0))</f>
        <v>#REF!</v>
      </c>
      <c r="C48" s="109" t="e">
        <f t="array" aca="1" ref="C48" ca="1">INDEX(dbase1,MATCH($A48,#REF!,0),MATCH($F$1&amp;"SG",#REF!,0))</f>
        <v>#REF!</v>
      </c>
      <c r="D48" s="122" t="e">
        <f t="shared" ca="1" si="0"/>
        <v>#REF!</v>
      </c>
    </row>
    <row r="49" spans="1:4">
      <c r="A49" s="7">
        <f t="shared" ca="1" si="1"/>
        <v>45669</v>
      </c>
      <c r="B49" s="109" t="e">
        <f t="array" aca="1" ref="B49" ca="1">INDEX(dbase1,MATCH($A49,#REF!,0),MATCH($F$1&amp;"DC",#REF!,0))</f>
        <v>#REF!</v>
      </c>
      <c r="C49" s="109" t="e">
        <f t="array" aca="1" ref="C49" ca="1">INDEX(dbase1,MATCH($A49,#REF!,0),MATCH($F$1&amp;"SG",#REF!,0))</f>
        <v>#REF!</v>
      </c>
      <c r="D49" s="122" t="e">
        <f t="shared" ca="1" si="0"/>
        <v>#REF!</v>
      </c>
    </row>
    <row r="50" spans="1:4">
      <c r="A50" s="7">
        <f t="shared" ca="1" si="1"/>
        <v>45670</v>
      </c>
      <c r="B50" s="109" t="e">
        <f t="array" aca="1" ref="B50" ca="1">INDEX(dbase1,MATCH($A50,#REF!,0),MATCH($F$1&amp;"DC",#REF!,0))</f>
        <v>#REF!</v>
      </c>
      <c r="C50" s="109" t="e">
        <f t="array" aca="1" ref="C50" ca="1">INDEX(dbase1,MATCH($A50,#REF!,0),MATCH($F$1&amp;"SG",#REF!,0))</f>
        <v>#REF!</v>
      </c>
      <c r="D50" s="122" t="e">
        <f t="shared" ca="1" si="0"/>
        <v>#REF!</v>
      </c>
    </row>
    <row r="51" spans="1:4">
      <c r="A51" s="7">
        <f t="shared" ca="1" si="1"/>
        <v>45671</v>
      </c>
      <c r="B51" s="109" t="e">
        <f t="array" aca="1" ref="B51" ca="1">INDEX(dbase1,MATCH($A51,#REF!,0),MATCH($F$1&amp;"DC",#REF!,0))</f>
        <v>#REF!</v>
      </c>
      <c r="C51" s="109" t="e">
        <f t="array" aca="1" ref="C51" ca="1">INDEX(dbase1,MATCH($A51,#REF!,0),MATCH($F$1&amp;"SG",#REF!,0))</f>
        <v>#REF!</v>
      </c>
      <c r="D51" s="122" t="e">
        <f t="shared" ca="1" si="0"/>
        <v>#REF!</v>
      </c>
    </row>
    <row r="52" spans="1:4">
      <c r="A52" s="7">
        <f t="shared" ca="1" si="1"/>
        <v>45672</v>
      </c>
      <c r="B52" s="109" t="e">
        <f t="array" aca="1" ref="B52" ca="1">INDEX(dbase1,MATCH($A52,#REF!,0),MATCH($F$1&amp;"DC",#REF!,0))</f>
        <v>#REF!</v>
      </c>
      <c r="C52" s="109" t="e">
        <f t="array" aca="1" ref="C52" ca="1">INDEX(dbase1,MATCH($A52,#REF!,0),MATCH($F$1&amp;"SG",#REF!,0))</f>
        <v>#REF!</v>
      </c>
      <c r="D52" s="122" t="e">
        <f t="shared" ca="1" si="0"/>
        <v>#REF!</v>
      </c>
    </row>
    <row r="53" spans="1:4">
      <c r="A53" s="7">
        <f t="shared" ca="1" si="1"/>
        <v>45673</v>
      </c>
      <c r="B53" s="109" t="e">
        <f t="array" aca="1" ref="B53" ca="1">INDEX(dbase1,MATCH($A53,#REF!,0),MATCH($F$1&amp;"DC",#REF!,0))</f>
        <v>#REF!</v>
      </c>
      <c r="C53" s="109" t="e">
        <f t="array" aca="1" ref="C53" ca="1">INDEX(dbase1,MATCH($A53,#REF!,0),MATCH($F$1&amp;"SG",#REF!,0))</f>
        <v>#REF!</v>
      </c>
      <c r="D53" s="122" t="e">
        <f t="shared" ca="1" si="0"/>
        <v>#REF!</v>
      </c>
    </row>
    <row r="54" spans="1:4">
      <c r="A54" s="7">
        <f t="shared" ca="1" si="1"/>
        <v>45674</v>
      </c>
      <c r="B54" s="109" t="e">
        <f t="array" aca="1" ref="B54" ca="1">INDEX(dbase1,MATCH($A54,#REF!,0),MATCH($F$1&amp;"DC",#REF!,0))</f>
        <v>#REF!</v>
      </c>
      <c r="C54" s="109" t="e">
        <f t="array" aca="1" ref="C54" ca="1">INDEX(dbase1,MATCH($A54,#REF!,0),MATCH($F$1&amp;"SG",#REF!,0))</f>
        <v>#REF!</v>
      </c>
      <c r="D54" s="122" t="e">
        <f t="shared" ca="1" si="0"/>
        <v>#REF!</v>
      </c>
    </row>
    <row r="55" spans="1:4">
      <c r="A55" s="7">
        <f t="shared" ca="1" si="1"/>
        <v>45675</v>
      </c>
      <c r="B55" s="109" t="e">
        <f t="array" aca="1" ref="B55" ca="1">INDEX(dbase1,MATCH($A55,#REF!,0),MATCH($F$1&amp;"DC",#REF!,0))</f>
        <v>#REF!</v>
      </c>
      <c r="C55" s="109" t="e">
        <f t="array" aca="1" ref="C55" ca="1">INDEX(dbase1,MATCH($A55,#REF!,0),MATCH($F$1&amp;"SG",#REF!,0))</f>
        <v>#REF!</v>
      </c>
      <c r="D55" s="122" t="e">
        <f t="shared" ca="1" si="0"/>
        <v>#REF!</v>
      </c>
    </row>
    <row r="56" spans="1:4">
      <c r="A56" s="7">
        <f t="shared" ca="1" si="1"/>
        <v>45676</v>
      </c>
      <c r="B56" s="109" t="e">
        <f t="array" aca="1" ref="B56" ca="1">INDEX(dbase1,MATCH($A56,#REF!,0),MATCH($F$1&amp;"DC",#REF!,0))</f>
        <v>#REF!</v>
      </c>
      <c r="C56" s="109" t="e">
        <f t="array" aca="1" ref="C56" ca="1">INDEX(dbase1,MATCH($A56,#REF!,0),MATCH($F$1&amp;"SG",#REF!,0))</f>
        <v>#REF!</v>
      </c>
      <c r="D56" s="122" t="e">
        <f t="shared" ca="1" si="0"/>
        <v>#REF!</v>
      </c>
    </row>
    <row r="57" spans="1:4">
      <c r="A57" s="7">
        <f t="shared" ca="1" si="1"/>
        <v>45677</v>
      </c>
      <c r="B57" s="109" t="e">
        <f t="array" aca="1" ref="B57" ca="1">INDEX(dbase1,MATCH($A57,#REF!,0),MATCH($F$1&amp;"DC",#REF!,0))</f>
        <v>#REF!</v>
      </c>
      <c r="C57" s="109" t="e">
        <f t="array" aca="1" ref="C57" ca="1">INDEX(dbase1,MATCH($A57,#REF!,0),MATCH($F$1&amp;"SG",#REF!,0))</f>
        <v>#REF!</v>
      </c>
      <c r="D57" s="122" t="e">
        <f t="shared" ca="1" si="0"/>
        <v>#REF!</v>
      </c>
    </row>
    <row r="58" spans="1:4">
      <c r="A58" s="7">
        <f t="shared" ca="1" si="1"/>
        <v>45678</v>
      </c>
      <c r="B58" s="109" t="e">
        <f t="array" aca="1" ref="B58" ca="1">INDEX(dbase1,MATCH($A58,#REF!,0),MATCH($F$1&amp;"DC",#REF!,0))</f>
        <v>#REF!</v>
      </c>
      <c r="C58" s="109" t="e">
        <f t="array" aca="1" ref="C58" ca="1">INDEX(dbase1,MATCH($A58,#REF!,0),MATCH($F$1&amp;"SG",#REF!,0))</f>
        <v>#REF!</v>
      </c>
      <c r="D58" s="122" t="e">
        <f t="shared" ca="1" si="0"/>
        <v>#REF!</v>
      </c>
    </row>
    <row r="59" spans="1:4">
      <c r="A59" s="7">
        <f t="shared" ca="1" si="1"/>
        <v>45679</v>
      </c>
      <c r="B59" s="109" t="e">
        <f t="array" aca="1" ref="B59" ca="1">INDEX(dbase1,MATCH($A59,#REF!,0),MATCH($F$1&amp;"DC",#REF!,0))</f>
        <v>#REF!</v>
      </c>
      <c r="C59" s="109" t="e">
        <f t="array" aca="1" ref="C59" ca="1">INDEX(dbase1,MATCH($A59,#REF!,0),MATCH($F$1&amp;"SG",#REF!,0))</f>
        <v>#REF!</v>
      </c>
      <c r="D59" s="122" t="e">
        <f t="shared" ca="1" si="0"/>
        <v>#REF!</v>
      </c>
    </row>
    <row r="60" spans="1:4">
      <c r="A60" s="7">
        <f t="shared" ca="1" si="1"/>
        <v>45680</v>
      </c>
      <c r="B60" s="109" t="e">
        <f t="array" aca="1" ref="B60" ca="1">INDEX(dbase1,MATCH($A60,#REF!,0),MATCH($F$1&amp;"DC",#REF!,0))</f>
        <v>#REF!</v>
      </c>
      <c r="C60" s="109" t="e">
        <f t="array" aca="1" ref="C60" ca="1">INDEX(dbase1,MATCH($A60,#REF!,0),MATCH($F$1&amp;"SG",#REF!,0))</f>
        <v>#REF!</v>
      </c>
      <c r="D60" s="122" t="e">
        <f t="shared" ca="1" si="0"/>
        <v>#REF!</v>
      </c>
    </row>
    <row r="61" spans="1:4">
      <c r="A61" s="7">
        <f t="shared" ca="1" si="1"/>
        <v>45681</v>
      </c>
      <c r="B61" s="109" t="e">
        <f t="array" aca="1" ref="B61" ca="1">INDEX(dbase1,MATCH($A61,#REF!,0),MATCH($F$1&amp;"DC",#REF!,0))</f>
        <v>#REF!</v>
      </c>
      <c r="C61" s="109" t="e">
        <f t="array" aca="1" ref="C61" ca="1">INDEX(dbase1,MATCH($A61,#REF!,0),MATCH($F$1&amp;"SG",#REF!,0))</f>
        <v>#REF!</v>
      </c>
      <c r="D61" s="122" t="e">
        <f t="shared" ca="1" si="0"/>
        <v>#REF!</v>
      </c>
    </row>
    <row r="62" spans="1:4">
      <c r="A62" s="7">
        <f t="shared" ca="1" si="1"/>
        <v>45682</v>
      </c>
      <c r="B62" s="109" t="e">
        <f t="array" aca="1" ref="B62" ca="1">INDEX(dbase1,MATCH($A62,#REF!,0),MATCH($F$1&amp;"DC",#REF!,0))</f>
        <v>#REF!</v>
      </c>
      <c r="C62" s="109" t="e">
        <f t="array" aca="1" ref="C62" ca="1">INDEX(dbase1,MATCH($A62,#REF!,0),MATCH($F$1&amp;"SG",#REF!,0))</f>
        <v>#REF!</v>
      </c>
      <c r="D62" s="122" t="e">
        <f t="shared" ca="1" si="0"/>
        <v>#REF!</v>
      </c>
    </row>
    <row r="63" spans="1:4">
      <c r="A63" s="7">
        <f t="shared" ca="1" si="1"/>
        <v>45683</v>
      </c>
      <c r="B63" s="109" t="e">
        <f t="array" aca="1" ref="B63" ca="1">INDEX(dbase1,MATCH($A63,#REF!,0),MATCH($F$1&amp;"DC",#REF!,0))</f>
        <v>#REF!</v>
      </c>
      <c r="C63" s="109" t="e">
        <f t="array" aca="1" ref="C63" ca="1">INDEX(dbase1,MATCH($A63,#REF!,0),MATCH($F$1&amp;"SG",#REF!,0))</f>
        <v>#REF!</v>
      </c>
      <c r="D63" s="122" t="e">
        <f t="shared" ca="1" si="0"/>
        <v>#REF!</v>
      </c>
    </row>
    <row r="64" spans="1:4">
      <c r="A64" s="7">
        <f t="shared" ca="1" si="1"/>
        <v>45684</v>
      </c>
      <c r="B64" s="109" t="e">
        <f t="array" aca="1" ref="B64" ca="1">INDEX(dbase1,MATCH($A64,#REF!,0),MATCH($F$1&amp;"DC",#REF!,0))</f>
        <v>#REF!</v>
      </c>
      <c r="C64" s="109" t="e">
        <f t="array" aca="1" ref="C64" ca="1">INDEX(dbase1,MATCH($A64,#REF!,0),MATCH($F$1&amp;"SG",#REF!,0))</f>
        <v>#REF!</v>
      </c>
      <c r="D64" s="122" t="e">
        <f t="shared" ca="1" si="0"/>
        <v>#REF!</v>
      </c>
    </row>
    <row r="65" spans="1:4">
      <c r="A65" s="7">
        <f t="shared" ca="1" si="1"/>
        <v>45685</v>
      </c>
      <c r="B65" s="109" t="e">
        <f t="array" aca="1" ref="B65" ca="1">INDEX(dbase1,MATCH($A65,#REF!,0),MATCH($F$1&amp;"DC",#REF!,0))</f>
        <v>#REF!</v>
      </c>
      <c r="C65" s="109" t="e">
        <f t="array" aca="1" ref="C65" ca="1">INDEX(dbase1,MATCH($A65,#REF!,0),MATCH($F$1&amp;"SG",#REF!,0))</f>
        <v>#REF!</v>
      </c>
      <c r="D65" s="122" t="e">
        <f t="shared" ca="1" si="0"/>
        <v>#REF!</v>
      </c>
    </row>
    <row r="66" spans="1:4">
      <c r="A66" s="7">
        <f t="shared" ca="1" si="1"/>
        <v>45686</v>
      </c>
      <c r="B66" s="109" t="e">
        <f t="array" aca="1" ref="B66" ca="1">INDEX(dbase1,MATCH($A66,#REF!,0),MATCH($F$1&amp;"DC",#REF!,0))</f>
        <v>#REF!</v>
      </c>
      <c r="C66" s="109" t="e">
        <f t="array" aca="1" ref="C66" ca="1">INDEX(dbase1,MATCH($A66,#REF!,0),MATCH($F$1&amp;"SG",#REF!,0))</f>
        <v>#REF!</v>
      </c>
      <c r="D66" s="122" t="e">
        <f t="shared" ca="1" si="0"/>
        <v>#REF!</v>
      </c>
    </row>
    <row r="67" spans="1:4">
      <c r="A67" s="7">
        <f t="shared" ca="1" si="1"/>
        <v>45687</v>
      </c>
      <c r="B67" s="109" t="e">
        <f t="array" aca="1" ref="B67" ca="1">INDEX(dbase1,MATCH($A67,#REF!,0),MATCH($F$1&amp;"DC",#REF!,0))</f>
        <v>#REF!</v>
      </c>
      <c r="C67" s="109" t="e">
        <f t="array" aca="1" ref="C67" ca="1">INDEX(dbase1,MATCH($A67,#REF!,0),MATCH($F$1&amp;"SG",#REF!,0))</f>
        <v>#REF!</v>
      </c>
      <c r="D67" s="122" t="e">
        <f t="shared" ca="1" si="0"/>
        <v>#REF!</v>
      </c>
    </row>
    <row r="68" spans="1:4">
      <c r="A68" s="7">
        <f t="shared" ca="1" si="1"/>
        <v>45688</v>
      </c>
      <c r="B68" s="109" t="e">
        <f t="array" aca="1" ref="B68" ca="1">INDEX(dbase1,MATCH($A68,#REF!,0),MATCH($F$1&amp;"DC",#REF!,0))</f>
        <v>#REF!</v>
      </c>
      <c r="C68" s="109" t="e">
        <f t="array" aca="1" ref="C68" ca="1">INDEX(dbase1,MATCH($A68,#REF!,0),MATCH($F$1&amp;"SG",#REF!,0))</f>
        <v>#REF!</v>
      </c>
      <c r="D68" s="122" t="e">
        <f t="shared" ca="1" si="0"/>
        <v>#REF!</v>
      </c>
    </row>
    <row r="69" spans="1:4">
      <c r="A69" s="7">
        <f t="shared" ca="1" si="1"/>
        <v>45689</v>
      </c>
      <c r="B69" s="109" t="e">
        <f t="array" aca="1" ref="B69" ca="1">INDEX(dbase1,MATCH($A69,#REF!,0),MATCH($F$1&amp;"DC",#REF!,0))</f>
        <v>#REF!</v>
      </c>
      <c r="C69" s="109" t="e">
        <f t="array" aca="1" ref="C69" ca="1">INDEX(dbase1,MATCH($A69,#REF!,0),MATCH($F$1&amp;"SG",#REF!,0))</f>
        <v>#REF!</v>
      </c>
      <c r="D69" s="122" t="e">
        <f t="shared" ca="1" si="0"/>
        <v>#REF!</v>
      </c>
    </row>
    <row r="70" spans="1:4">
      <c r="A70" s="7">
        <f t="shared" ca="1" si="1"/>
        <v>45690</v>
      </c>
      <c r="B70" s="109" t="e">
        <f t="array" aca="1" ref="B70" ca="1">INDEX(dbase1,MATCH($A70,#REF!,0),MATCH($F$1&amp;"DC",#REF!,0))</f>
        <v>#REF!</v>
      </c>
      <c r="C70" s="109" t="e">
        <f t="array" aca="1" ref="C70" ca="1">INDEX(dbase1,MATCH($A70,#REF!,0),MATCH($F$1&amp;"SG",#REF!,0))</f>
        <v>#REF!</v>
      </c>
      <c r="D70" s="122" t="e">
        <f t="shared" ca="1" si="0"/>
        <v>#REF!</v>
      </c>
    </row>
    <row r="71" spans="1:4">
      <c r="A71" s="7">
        <f t="shared" ca="1" si="1"/>
        <v>45691</v>
      </c>
      <c r="B71" s="109" t="e">
        <f t="array" aca="1" ref="B71" ca="1">INDEX(dbase1,MATCH($A71,#REF!,0),MATCH($F$1&amp;"DC",#REF!,0))</f>
        <v>#REF!</v>
      </c>
      <c r="C71" s="109" t="e">
        <f t="array" aca="1" ref="C71" ca="1">INDEX(dbase1,MATCH($A71,#REF!,0),MATCH($F$1&amp;"SG",#REF!,0))</f>
        <v>#REF!</v>
      </c>
      <c r="D71" s="122" t="e">
        <f t="shared" ca="1" si="0"/>
        <v>#REF!</v>
      </c>
    </row>
    <row r="72" spans="1:4">
      <c r="A72" s="7">
        <f t="shared" ca="1" si="1"/>
        <v>45692</v>
      </c>
      <c r="B72" s="109" t="e">
        <f t="array" aca="1" ref="B72" ca="1">INDEX(dbase1,MATCH($A72,#REF!,0),MATCH($F$1&amp;"DC",#REF!,0))</f>
        <v>#REF!</v>
      </c>
      <c r="C72" s="109" t="e">
        <f t="array" aca="1" ref="C72" ca="1">INDEX(dbase1,MATCH($A72,#REF!,0),MATCH($F$1&amp;"SG",#REF!,0))</f>
        <v>#REF!</v>
      </c>
      <c r="D72" s="122" t="e">
        <f t="shared" ca="1" si="0"/>
        <v>#REF!</v>
      </c>
    </row>
    <row r="73" spans="1:4">
      <c r="A73" s="7">
        <f t="shared" ca="1" si="1"/>
        <v>45693</v>
      </c>
      <c r="B73" s="109" t="e">
        <f t="array" aca="1" ref="B73" ca="1">INDEX(dbase1,MATCH($A73,#REF!,0),MATCH($F$1&amp;"DC",#REF!,0))</f>
        <v>#REF!</v>
      </c>
      <c r="C73" s="109" t="e">
        <f t="array" aca="1" ref="C73" ca="1">INDEX(dbase1,MATCH($A73,#REF!,0),MATCH($F$1&amp;"SG",#REF!,0))</f>
        <v>#REF!</v>
      </c>
      <c r="D73" s="122" t="e">
        <f t="shared" ca="1" si="0"/>
        <v>#REF!</v>
      </c>
    </row>
    <row r="74" spans="1:4">
      <c r="A74" s="7">
        <f t="shared" ca="1" si="1"/>
        <v>45694</v>
      </c>
      <c r="B74" s="109" t="e">
        <f t="array" aca="1" ref="B74" ca="1">INDEX(dbase1,MATCH($A74,#REF!,0),MATCH($F$1&amp;"DC",#REF!,0))</f>
        <v>#REF!</v>
      </c>
      <c r="C74" s="109" t="e">
        <f t="array" aca="1" ref="C74" ca="1">INDEX(dbase1,MATCH($A74,#REF!,0),MATCH($F$1&amp;"SG",#REF!,0))</f>
        <v>#REF!</v>
      </c>
      <c r="D74" s="122" t="e">
        <f t="shared" ca="1" si="0"/>
        <v>#REF!</v>
      </c>
    </row>
    <row r="75" spans="1:4">
      <c r="A75" s="7">
        <f t="shared" ca="1" si="1"/>
        <v>45695</v>
      </c>
      <c r="B75" s="109" t="e">
        <f t="array" aca="1" ref="B75" ca="1">INDEX(dbase1,MATCH($A75,#REF!,0),MATCH($F$1&amp;"DC",#REF!,0))</f>
        <v>#REF!</v>
      </c>
      <c r="C75" s="109" t="e">
        <f t="array" aca="1" ref="C75" ca="1">INDEX(dbase1,MATCH($A75,#REF!,0),MATCH($F$1&amp;"SG",#REF!,0))</f>
        <v>#REF!</v>
      </c>
      <c r="D75" s="122" t="e">
        <f t="shared" ca="1" si="0"/>
        <v>#REF!</v>
      </c>
    </row>
    <row r="76" spans="1:4">
      <c r="A76" s="7">
        <f t="shared" ca="1" si="1"/>
        <v>45696</v>
      </c>
      <c r="B76" s="109" t="e">
        <f t="array" aca="1" ref="B76" ca="1">INDEX(dbase1,MATCH($A76,#REF!,0),MATCH($F$1&amp;"DC",#REF!,0))</f>
        <v>#REF!</v>
      </c>
      <c r="C76" s="109" t="e">
        <f t="array" aca="1" ref="C76" ca="1">INDEX(dbase1,MATCH($A76,#REF!,0),MATCH($F$1&amp;"SG",#REF!,0))</f>
        <v>#REF!</v>
      </c>
      <c r="D76" s="122" t="e">
        <f t="shared" ca="1" si="0"/>
        <v>#REF!</v>
      </c>
    </row>
    <row r="77" spans="1:4">
      <c r="A77" s="7">
        <f t="shared" ca="1" si="1"/>
        <v>45697</v>
      </c>
      <c r="B77" s="109" t="e">
        <f t="array" aca="1" ref="B77" ca="1">INDEX(dbase1,MATCH($A77,#REF!,0),MATCH($F$1&amp;"DC",#REF!,0))</f>
        <v>#REF!</v>
      </c>
      <c r="C77" s="109" t="e">
        <f t="array" aca="1" ref="C77" ca="1">INDEX(dbase1,MATCH($A77,#REF!,0),MATCH($F$1&amp;"SG",#REF!,0))</f>
        <v>#REF!</v>
      </c>
      <c r="D77" s="122" t="e">
        <f t="shared" ca="1" si="0"/>
        <v>#REF!</v>
      </c>
    </row>
    <row r="78" spans="1:4">
      <c r="A78" s="7">
        <f t="shared" ca="1" si="1"/>
        <v>45698</v>
      </c>
      <c r="B78" s="109" t="e">
        <f t="array" aca="1" ref="B78" ca="1">INDEX(dbase1,MATCH($A78,#REF!,0),MATCH($F$1&amp;"DC",#REF!,0))</f>
        <v>#REF!</v>
      </c>
      <c r="C78" s="109" t="e">
        <f t="array" aca="1" ref="C78" ca="1">INDEX(dbase1,MATCH($A78,#REF!,0),MATCH($F$1&amp;"SG",#REF!,0))</f>
        <v>#REF!</v>
      </c>
      <c r="D78" s="122" t="e">
        <f t="shared" ca="1" si="0"/>
        <v>#REF!</v>
      </c>
    </row>
    <row r="79" spans="1:4">
      <c r="A79" s="7">
        <f t="shared" ca="1" si="1"/>
        <v>45699</v>
      </c>
      <c r="B79" s="109" t="e">
        <f t="array" aca="1" ref="B79" ca="1">INDEX(dbase1,MATCH($A79,#REF!,0),MATCH($F$1&amp;"DC",#REF!,0))</f>
        <v>#REF!</v>
      </c>
      <c r="C79" s="109" t="e">
        <f t="array" aca="1" ref="C79" ca="1">INDEX(dbase1,MATCH($A79,#REF!,0),MATCH($F$1&amp;"SG",#REF!,0))</f>
        <v>#REF!</v>
      </c>
      <c r="D79" s="122" t="e">
        <f t="shared" ca="1" si="0"/>
        <v>#REF!</v>
      </c>
    </row>
    <row r="80" spans="1:4">
      <c r="A80" s="7">
        <f t="shared" ca="1" si="1"/>
        <v>45700</v>
      </c>
      <c r="B80" s="109" t="e">
        <f t="array" aca="1" ref="B80" ca="1">INDEX(dbase1,MATCH($A80,#REF!,0),MATCH($F$1&amp;"DC",#REF!,0))</f>
        <v>#REF!</v>
      </c>
      <c r="C80" s="109" t="e">
        <f t="array" aca="1" ref="C80" ca="1">INDEX(dbase1,MATCH($A80,#REF!,0),MATCH($F$1&amp;"SG",#REF!,0))</f>
        <v>#REF!</v>
      </c>
      <c r="D80" s="122" t="e">
        <f t="shared" ca="1" si="0"/>
        <v>#REF!</v>
      </c>
    </row>
    <row r="81" spans="1:4">
      <c r="A81" s="7">
        <f t="shared" ca="1" si="1"/>
        <v>45701</v>
      </c>
      <c r="B81" s="109" t="e">
        <f t="array" aca="1" ref="B81" ca="1">INDEX(dbase1,MATCH($A81,#REF!,0),MATCH($F$1&amp;"DC",#REF!,0))</f>
        <v>#REF!</v>
      </c>
      <c r="C81" s="109" t="e">
        <f t="array" aca="1" ref="C81" ca="1">INDEX(dbase1,MATCH($A81,#REF!,0),MATCH($F$1&amp;"SG",#REF!,0))</f>
        <v>#REF!</v>
      </c>
      <c r="D81" s="122" t="e">
        <f t="shared" ca="1" si="0"/>
        <v>#REF!</v>
      </c>
    </row>
    <row r="82" spans="1:4">
      <c r="A82" s="7">
        <f t="shared" ca="1" si="1"/>
        <v>45702</v>
      </c>
      <c r="B82" s="109" t="e">
        <f t="array" aca="1" ref="B82" ca="1">INDEX(dbase1,MATCH($A82,#REF!,0),MATCH($F$1&amp;"DC",#REF!,0))</f>
        <v>#REF!</v>
      </c>
      <c r="C82" s="109" t="e">
        <f t="array" aca="1" ref="C82" ca="1">INDEX(dbase1,MATCH($A82,#REF!,0),MATCH($F$1&amp;"SG",#REF!,0))</f>
        <v>#REF!</v>
      </c>
      <c r="D82" s="122" t="e">
        <f t="shared" ca="1" si="0"/>
        <v>#REF!</v>
      </c>
    </row>
    <row r="83" spans="1:4">
      <c r="A83" s="7">
        <f t="shared" ca="1" si="1"/>
        <v>45703</v>
      </c>
      <c r="B83" s="109" t="e">
        <f t="array" aca="1" ref="B83" ca="1">INDEX(dbase1,MATCH($A83,#REF!,0),MATCH($F$1&amp;"DC",#REF!,0))</f>
        <v>#REF!</v>
      </c>
      <c r="C83" s="109" t="e">
        <f t="array" aca="1" ref="C83" ca="1">INDEX(dbase1,MATCH($A83,#REF!,0),MATCH($F$1&amp;"SG",#REF!,0))</f>
        <v>#REF!</v>
      </c>
      <c r="D83" s="122" t="e">
        <f t="shared" ca="1" si="0"/>
        <v>#REF!</v>
      </c>
    </row>
    <row r="84" spans="1:4">
      <c r="A84" s="7">
        <f t="shared" ca="1" si="1"/>
        <v>45704</v>
      </c>
      <c r="B84" s="109" t="e">
        <f t="array" aca="1" ref="B84" ca="1">INDEX(dbase1,MATCH($A84,#REF!,0),MATCH($F$1&amp;"DC",#REF!,0))</f>
        <v>#REF!</v>
      </c>
      <c r="C84" s="109" t="e">
        <f t="array" aca="1" ref="C84" ca="1">INDEX(dbase1,MATCH($A84,#REF!,0),MATCH($F$1&amp;"SG",#REF!,0))</f>
        <v>#REF!</v>
      </c>
      <c r="D84" s="122" t="e">
        <f t="shared" ca="1" si="0"/>
        <v>#REF!</v>
      </c>
    </row>
    <row r="85" spans="1:4">
      <c r="A85" s="7">
        <f t="shared" ca="1" si="1"/>
        <v>45705</v>
      </c>
      <c r="B85" s="109" t="e">
        <f t="array" aca="1" ref="B85" ca="1">INDEX(dbase1,MATCH($A85,#REF!,0),MATCH($F$1&amp;"DC",#REF!,0))</f>
        <v>#REF!</v>
      </c>
      <c r="C85" s="109" t="e">
        <f t="array" aca="1" ref="C85" ca="1">INDEX(dbase1,MATCH($A85,#REF!,0),MATCH($F$1&amp;"SG",#REF!,0))</f>
        <v>#REF!</v>
      </c>
      <c r="D85" s="122" t="e">
        <f t="shared" ca="1" si="0"/>
        <v>#REF!</v>
      </c>
    </row>
    <row r="86" spans="1:4">
      <c r="A86" s="7">
        <f t="shared" ca="1" si="1"/>
        <v>45706</v>
      </c>
      <c r="B86" s="109" t="e">
        <f t="array" aca="1" ref="B86" ca="1">INDEX(dbase1,MATCH($A86,#REF!,0),MATCH($F$1&amp;"DC",#REF!,0))</f>
        <v>#REF!</v>
      </c>
      <c r="C86" s="109" t="e">
        <f t="array" aca="1" ref="C86" ca="1">INDEX(dbase1,MATCH($A86,#REF!,0),MATCH($F$1&amp;"SG",#REF!,0))</f>
        <v>#REF!</v>
      </c>
      <c r="D86" s="122" t="e">
        <f t="shared" ca="1" si="0"/>
        <v>#REF!</v>
      </c>
    </row>
    <row r="87" spans="1:4">
      <c r="A87" s="7">
        <f t="shared" ca="1" si="1"/>
        <v>45707</v>
      </c>
      <c r="B87" s="109" t="e">
        <f t="array" aca="1" ref="B87" ca="1">INDEX(dbase1,MATCH($A87,#REF!,0),MATCH($F$1&amp;"DC",#REF!,0))</f>
        <v>#REF!</v>
      </c>
      <c r="C87" s="109" t="e">
        <f t="array" aca="1" ref="C87" ca="1">INDEX(dbase1,MATCH($A87,#REF!,0),MATCH($F$1&amp;"SG",#REF!,0))</f>
        <v>#REF!</v>
      </c>
      <c r="D87" s="122" t="e">
        <f t="shared" ca="1" si="0"/>
        <v>#REF!</v>
      </c>
    </row>
    <row r="88" spans="1:4">
      <c r="A88" s="7">
        <f t="shared" ca="1" si="1"/>
        <v>45708</v>
      </c>
      <c r="B88" s="109" t="e">
        <f t="array" aca="1" ref="B88" ca="1">INDEX(dbase1,MATCH($A88,#REF!,0),MATCH($F$1&amp;"DC",#REF!,0))</f>
        <v>#REF!</v>
      </c>
      <c r="C88" s="109" t="e">
        <f t="array" aca="1" ref="C88" ca="1">INDEX(dbase1,MATCH($A88,#REF!,0),MATCH($F$1&amp;"SG",#REF!,0))</f>
        <v>#REF!</v>
      </c>
      <c r="D88" s="122" t="e">
        <f t="shared" ca="1" si="0"/>
        <v>#REF!</v>
      </c>
    </row>
    <row r="89" spans="1:4">
      <c r="A89" s="7">
        <f t="shared" ca="1" si="1"/>
        <v>45709</v>
      </c>
      <c r="B89" s="109" t="e">
        <f t="array" aca="1" ref="B89" ca="1">INDEX(dbase1,MATCH($A89,#REF!,0),MATCH($F$1&amp;"DC",#REF!,0))</f>
        <v>#REF!</v>
      </c>
      <c r="C89" s="109" t="e">
        <f t="array" aca="1" ref="C89" ca="1">INDEX(dbase1,MATCH($A89,#REF!,0),MATCH($F$1&amp;"SG",#REF!,0))</f>
        <v>#REF!</v>
      </c>
      <c r="D89" s="122" t="e">
        <f t="shared" ca="1" si="0"/>
        <v>#REF!</v>
      </c>
    </row>
    <row r="90" spans="1:4">
      <c r="A90" s="7">
        <f t="shared" ca="1" si="1"/>
        <v>45710</v>
      </c>
      <c r="B90" s="109" t="e">
        <f t="array" aca="1" ref="B90" ca="1">INDEX(dbase1,MATCH($A90,#REF!,0),MATCH($F$1&amp;"DC",#REF!,0))</f>
        <v>#REF!</v>
      </c>
      <c r="C90" s="109" t="e">
        <f t="array" aca="1" ref="C90" ca="1">INDEX(dbase1,MATCH($A90,#REF!,0),MATCH($F$1&amp;"SG",#REF!,0))</f>
        <v>#REF!</v>
      </c>
      <c r="D90" s="122" t="e">
        <f t="shared" ca="1" si="0"/>
        <v>#REF!</v>
      </c>
    </row>
    <row r="91" spans="1:4">
      <c r="A91" s="7">
        <f t="shared" ca="1" si="1"/>
        <v>45711</v>
      </c>
      <c r="B91" s="109" t="e">
        <f t="array" aca="1" ref="B91" ca="1">INDEX(dbase1,MATCH($A91,#REF!,0),MATCH($F$1&amp;"DC",#REF!,0))</f>
        <v>#REF!</v>
      </c>
      <c r="C91" s="109" t="e">
        <f t="array" aca="1" ref="C91" ca="1">INDEX(dbase1,MATCH($A91,#REF!,0),MATCH($F$1&amp;"SG",#REF!,0))</f>
        <v>#REF!</v>
      </c>
      <c r="D91" s="122" t="e">
        <f t="shared" ca="1" si="0"/>
        <v>#REF!</v>
      </c>
    </row>
    <row r="92" spans="1:4">
      <c r="A92" s="7">
        <f t="shared" ca="1" si="1"/>
        <v>45712</v>
      </c>
      <c r="B92" s="109" t="e">
        <f t="array" aca="1" ref="B92" ca="1">INDEX(dbase1,MATCH($A92,#REF!,0),MATCH($F$1&amp;"DC",#REF!,0))</f>
        <v>#REF!</v>
      </c>
      <c r="C92" s="109" t="e">
        <f t="array" aca="1" ref="C92" ca="1">INDEX(dbase1,MATCH($A92,#REF!,0),MATCH($F$1&amp;"SG",#REF!,0))</f>
        <v>#REF!</v>
      </c>
      <c r="D92" s="122" t="e">
        <f t="shared" ca="1" si="0"/>
        <v>#REF!</v>
      </c>
    </row>
    <row r="93" spans="1:4">
      <c r="A93" s="7">
        <f t="shared" ca="1" si="1"/>
        <v>45713</v>
      </c>
      <c r="B93" s="109" t="e">
        <f t="array" aca="1" ref="B93" ca="1">INDEX(dbase1,MATCH($A93,#REF!,0),MATCH($F$1&amp;"DC",#REF!,0))</f>
        <v>#REF!</v>
      </c>
      <c r="C93" s="109" t="e">
        <f t="array" aca="1" ref="C93" ca="1">INDEX(dbase1,MATCH($A93,#REF!,0),MATCH($F$1&amp;"SG",#REF!,0))</f>
        <v>#REF!</v>
      </c>
      <c r="D93" s="122" t="e">
        <f t="shared" ca="1" si="0"/>
        <v>#REF!</v>
      </c>
    </row>
    <row r="94" spans="1:4">
      <c r="A94" s="7">
        <f t="shared" ca="1" si="1"/>
        <v>45714</v>
      </c>
      <c r="B94" s="109" t="e">
        <f t="array" aca="1" ref="B94" ca="1">INDEX(dbase1,MATCH($A94,#REF!,0),MATCH($F$1&amp;"DC",#REF!,0))</f>
        <v>#REF!</v>
      </c>
      <c r="C94" s="109" t="e">
        <f t="array" aca="1" ref="C94" ca="1">INDEX(dbase1,MATCH($A94,#REF!,0),MATCH($F$1&amp;"SG",#REF!,0))</f>
        <v>#REF!</v>
      </c>
      <c r="D94" s="122" t="e">
        <f t="shared" ca="1" si="0"/>
        <v>#REF!</v>
      </c>
    </row>
    <row r="95" spans="1:4">
      <c r="A95" s="7">
        <f t="shared" ca="1" si="1"/>
        <v>45715</v>
      </c>
      <c r="B95" s="109" t="e">
        <f t="array" aca="1" ref="B95" ca="1">INDEX(dbase1,MATCH($A95,#REF!,0),MATCH($F$1&amp;"DC",#REF!,0))</f>
        <v>#REF!</v>
      </c>
      <c r="C95" s="109" t="e">
        <f t="array" aca="1" ref="C95" ca="1">INDEX(dbase1,MATCH($A95,#REF!,0),MATCH($F$1&amp;"SG",#REF!,0))</f>
        <v>#REF!</v>
      </c>
      <c r="D95" s="122" t="e">
        <f t="shared" ca="1" si="0"/>
        <v>#REF!</v>
      </c>
    </row>
    <row r="96" spans="1:4">
      <c r="A96" s="7">
        <f t="shared" ca="1" si="1"/>
        <v>45716</v>
      </c>
      <c r="B96" s="109" t="e">
        <f t="array" aca="1" ref="B96" ca="1">INDEX(dbase1,MATCH($A96,#REF!,0),MATCH($F$1&amp;"DC",#REF!,0))</f>
        <v>#REF!</v>
      </c>
      <c r="C96" s="109" t="e">
        <f t="array" aca="1" ref="C96" ca="1">INDEX(dbase1,MATCH($A96,#REF!,0),MATCH($F$1&amp;"SG",#REF!,0))</f>
        <v>#REF!</v>
      </c>
      <c r="D96" s="122" t="e">
        <f t="shared" ca="1" si="0"/>
        <v>#REF!</v>
      </c>
    </row>
    <row r="97" spans="1:4">
      <c r="A97" s="7">
        <f t="shared" ca="1" si="1"/>
        <v>45717</v>
      </c>
      <c r="B97" s="109" t="e">
        <f t="array" aca="1" ref="B97" ca="1">INDEX(dbase1,MATCH($A97,#REF!,0),MATCH($F$1&amp;"DC",#REF!,0))</f>
        <v>#REF!</v>
      </c>
      <c r="C97" s="109" t="e">
        <f t="array" aca="1" ref="C97" ca="1">INDEX(dbase1,MATCH($A97,#REF!,0),MATCH($F$1&amp;"SG",#REF!,0))</f>
        <v>#REF!</v>
      </c>
      <c r="D97" s="122" t="e">
        <f t="shared" ca="1" si="0"/>
        <v>#REF!</v>
      </c>
    </row>
    <row r="98" spans="1:4">
      <c r="A98" s="7">
        <f t="shared" ca="1" si="1"/>
        <v>45718</v>
      </c>
      <c r="B98" s="109" t="e">
        <f t="array" aca="1" ref="B98" ca="1">INDEX(dbase1,MATCH($A98,#REF!,0),MATCH($F$1&amp;"DC",#REF!,0))</f>
        <v>#REF!</v>
      </c>
      <c r="C98" s="109" t="e">
        <f t="array" aca="1" ref="C98" ca="1">INDEX(dbase1,MATCH($A98,#REF!,0),MATCH($F$1&amp;"SG",#REF!,0))</f>
        <v>#REF!</v>
      </c>
      <c r="D98" s="122" t="e">
        <f t="shared" ca="1" si="0"/>
        <v>#REF!</v>
      </c>
    </row>
    <row r="99" spans="1:4">
      <c r="A99" s="7">
        <f t="shared" ca="1" si="1"/>
        <v>45719</v>
      </c>
      <c r="B99" s="109" t="e">
        <f t="array" aca="1" ref="B99" ca="1">INDEX(dbase1,MATCH($A99,#REF!,0),MATCH($F$1&amp;"DC",#REF!,0))</f>
        <v>#REF!</v>
      </c>
      <c r="C99" s="109" t="e">
        <f t="array" aca="1" ref="C99" ca="1">INDEX(dbase1,MATCH($A99,#REF!,0),MATCH($F$1&amp;"SG",#REF!,0))</f>
        <v>#REF!</v>
      </c>
      <c r="D99" s="122" t="e">
        <f t="shared" ca="1" si="0"/>
        <v>#REF!</v>
      </c>
    </row>
    <row r="100" spans="1:4">
      <c r="A100" s="7">
        <f t="shared" ca="1" si="1"/>
        <v>45720</v>
      </c>
      <c r="B100" s="109" t="e">
        <f t="array" aca="1" ref="B100" ca="1">INDEX(dbase1,MATCH($A100,#REF!,0),MATCH($F$1&amp;"DC",#REF!,0))</f>
        <v>#REF!</v>
      </c>
      <c r="C100" s="109" t="e">
        <f t="array" aca="1" ref="C100" ca="1">INDEX(dbase1,MATCH($A100,#REF!,0),MATCH($F$1&amp;"SG",#REF!,0))</f>
        <v>#REF!</v>
      </c>
      <c r="D100" s="122" t="e">
        <f t="shared" ca="1" si="0"/>
        <v>#REF!</v>
      </c>
    </row>
    <row r="101" spans="1:4">
      <c r="A101" s="7">
        <f t="shared" ca="1" si="1"/>
        <v>45721</v>
      </c>
      <c r="B101" s="109" t="e">
        <f t="array" aca="1" ref="B101" ca="1">INDEX(dbase1,MATCH($A101,#REF!,0),MATCH($F$1&amp;"DC",#REF!,0))</f>
        <v>#REF!</v>
      </c>
      <c r="C101" s="109" t="e">
        <f t="array" aca="1" ref="C101" ca="1">INDEX(dbase1,MATCH($A101,#REF!,0),MATCH($F$1&amp;"SG",#REF!,0))</f>
        <v>#REF!</v>
      </c>
      <c r="D101" s="122" t="e">
        <f t="shared" ca="1" si="0"/>
        <v>#REF!</v>
      </c>
    </row>
    <row r="102" spans="1:4">
      <c r="A102" s="7">
        <f t="shared" ca="1" si="1"/>
        <v>45722</v>
      </c>
      <c r="B102" s="109" t="e">
        <f t="array" aca="1" ref="B102" ca="1">INDEX(dbase1,MATCH($A102,#REF!,0),MATCH($F$1&amp;"DC",#REF!,0))</f>
        <v>#REF!</v>
      </c>
      <c r="C102" s="109" t="e">
        <f t="array" aca="1" ref="C102" ca="1">INDEX(dbase1,MATCH($A102,#REF!,0),MATCH($F$1&amp;"SG",#REF!,0))</f>
        <v>#REF!</v>
      </c>
      <c r="D102" s="122" t="e">
        <f t="shared" ca="1" si="0"/>
        <v>#REF!</v>
      </c>
    </row>
    <row r="103" spans="1:4">
      <c r="A103" s="7">
        <f t="shared" ca="1" si="1"/>
        <v>45723</v>
      </c>
      <c r="B103" s="109" t="e">
        <f t="array" aca="1" ref="B103" ca="1">INDEX(dbase1,MATCH($A103,#REF!,0),MATCH($F$1&amp;"DC",#REF!,0))</f>
        <v>#REF!</v>
      </c>
      <c r="C103" s="109" t="e">
        <f t="array" aca="1" ref="C103" ca="1">INDEX(dbase1,MATCH($A103,#REF!,0),MATCH($F$1&amp;"SG",#REF!,0))</f>
        <v>#REF!</v>
      </c>
      <c r="D103" s="122" t="e">
        <f t="shared" ca="1" si="0"/>
        <v>#REF!</v>
      </c>
    </row>
    <row r="104" spans="1:4">
      <c r="A104" s="7">
        <f t="shared" ca="1" si="1"/>
        <v>45724</v>
      </c>
      <c r="B104" s="109" t="e">
        <f t="array" aca="1" ref="B104" ca="1">INDEX(dbase1,MATCH($A104,#REF!,0),MATCH($F$1&amp;"DC",#REF!,0))</f>
        <v>#REF!</v>
      </c>
      <c r="C104" s="109" t="e">
        <f t="array" aca="1" ref="C104" ca="1">INDEX(dbase1,MATCH($A104,#REF!,0),MATCH($F$1&amp;"SG",#REF!,0))</f>
        <v>#REF!</v>
      </c>
      <c r="D104" s="122" t="e">
        <f t="shared" ca="1" si="0"/>
        <v>#REF!</v>
      </c>
    </row>
    <row r="105" spans="1:4">
      <c r="A105" s="7">
        <f t="shared" ca="1" si="1"/>
        <v>45725</v>
      </c>
      <c r="B105" s="109" t="e">
        <f t="array" aca="1" ref="B105" ca="1">INDEX(dbase1,MATCH($A105,#REF!,0),MATCH($F$1&amp;"DC",#REF!,0))</f>
        <v>#REF!</v>
      </c>
      <c r="C105" s="109" t="e">
        <f t="array" aca="1" ref="C105" ca="1">INDEX(dbase1,MATCH($A105,#REF!,0),MATCH($F$1&amp;"SG",#REF!,0))</f>
        <v>#REF!</v>
      </c>
      <c r="D105" s="122" t="e">
        <f t="shared" ca="1" si="0"/>
        <v>#REF!</v>
      </c>
    </row>
    <row r="106" spans="1:4">
      <c r="A106" s="7">
        <f t="shared" ca="1" si="1"/>
        <v>45726</v>
      </c>
      <c r="B106" s="109" t="e">
        <f t="array" aca="1" ref="B106" ca="1">INDEX(dbase1,MATCH($A106,#REF!,0),MATCH($F$1&amp;"DC",#REF!,0))</f>
        <v>#REF!</v>
      </c>
      <c r="C106" s="109" t="e">
        <f t="array" aca="1" ref="C106" ca="1">INDEX(dbase1,MATCH($A106,#REF!,0),MATCH($F$1&amp;"SG",#REF!,0))</f>
        <v>#REF!</v>
      </c>
      <c r="D106" s="122" t="e">
        <f t="shared" ca="1" si="0"/>
        <v>#REF!</v>
      </c>
    </row>
    <row r="107" spans="1:4">
      <c r="A107" s="7">
        <f t="shared" ca="1" si="1"/>
        <v>45727</v>
      </c>
      <c r="B107" s="109" t="e">
        <f t="array" aca="1" ref="B107" ca="1">INDEX(dbase1,MATCH($A107,#REF!,0),MATCH($F$1&amp;"DC",#REF!,0))</f>
        <v>#REF!</v>
      </c>
      <c r="C107" s="109" t="e">
        <f t="array" aca="1" ref="C107" ca="1">INDEX(dbase1,MATCH($A107,#REF!,0),MATCH($F$1&amp;"SG",#REF!,0))</f>
        <v>#REF!</v>
      </c>
      <c r="D107" s="122" t="e">
        <f t="shared" ca="1" si="0"/>
        <v>#REF!</v>
      </c>
    </row>
    <row r="108" spans="1:4">
      <c r="A108" s="7">
        <f t="shared" ca="1" si="1"/>
        <v>45728</v>
      </c>
      <c r="B108" s="109" t="e">
        <f t="array" aca="1" ref="B108" ca="1">INDEX(dbase1,MATCH($A108,#REF!,0),MATCH($F$1&amp;"DC",#REF!,0))</f>
        <v>#REF!</v>
      </c>
      <c r="C108" s="109" t="e">
        <f t="array" aca="1" ref="C108" ca="1">INDEX(dbase1,MATCH($A108,#REF!,0),MATCH($F$1&amp;"SG",#REF!,0))</f>
        <v>#REF!</v>
      </c>
      <c r="D108" s="122" t="e">
        <f t="shared" ca="1" si="0"/>
        <v>#REF!</v>
      </c>
    </row>
    <row r="109" spans="1:4">
      <c r="A109" s="7">
        <f t="shared" ca="1" si="1"/>
        <v>45729</v>
      </c>
      <c r="B109" s="109" t="e">
        <f t="array" aca="1" ref="B109" ca="1">INDEX(dbase1,MATCH($A109,#REF!,0),MATCH($F$1&amp;"DC",#REF!,0))</f>
        <v>#REF!</v>
      </c>
      <c r="C109" s="109" t="e">
        <f t="array" aca="1" ref="C109" ca="1">INDEX(dbase1,MATCH($A109,#REF!,0),MATCH($F$1&amp;"SG",#REF!,0))</f>
        <v>#REF!</v>
      </c>
      <c r="D109" s="122" t="e">
        <f t="shared" ca="1" si="0"/>
        <v>#REF!</v>
      </c>
    </row>
    <row r="110" spans="1:4">
      <c r="A110" s="7">
        <f t="shared" ca="1" si="1"/>
        <v>45730</v>
      </c>
      <c r="B110" s="109" t="e">
        <f t="array" aca="1" ref="B110" ca="1">INDEX(dbase1,MATCH($A110,#REF!,0),MATCH($F$1&amp;"DC",#REF!,0))</f>
        <v>#REF!</v>
      </c>
      <c r="C110" s="109" t="e">
        <f t="array" aca="1" ref="C110" ca="1">INDEX(dbase1,MATCH($A110,#REF!,0),MATCH($F$1&amp;"SG",#REF!,0))</f>
        <v>#REF!</v>
      </c>
      <c r="D110" s="122" t="e">
        <f t="shared" ca="1" si="0"/>
        <v>#REF!</v>
      </c>
    </row>
    <row r="111" spans="1:4">
      <c r="A111" s="7">
        <f t="shared" ca="1" si="1"/>
        <v>45731</v>
      </c>
      <c r="B111" s="109" t="e">
        <f t="array" aca="1" ref="B111" ca="1">INDEX(dbase1,MATCH($A111,#REF!,0),MATCH($F$1&amp;"DC",#REF!,0))</f>
        <v>#REF!</v>
      </c>
      <c r="C111" s="109" t="e">
        <f t="array" aca="1" ref="C111" ca="1">INDEX(dbase1,MATCH($A111,#REF!,0),MATCH($F$1&amp;"SG",#REF!,0))</f>
        <v>#REF!</v>
      </c>
      <c r="D111" s="122" t="e">
        <f t="shared" ca="1" si="0"/>
        <v>#REF!</v>
      </c>
    </row>
    <row r="112" spans="1:4">
      <c r="A112" s="7">
        <f t="shared" ca="1" si="1"/>
        <v>45732</v>
      </c>
      <c r="B112" s="109" t="e">
        <f t="array" aca="1" ref="B112" ca="1">INDEX(dbase1,MATCH($A112,#REF!,0),MATCH($F$1&amp;"DC",#REF!,0))</f>
        <v>#REF!</v>
      </c>
      <c r="C112" s="109" t="e">
        <f t="array" aca="1" ref="C112" ca="1">INDEX(dbase1,MATCH($A112,#REF!,0),MATCH($F$1&amp;"SG",#REF!,0))</f>
        <v>#REF!</v>
      </c>
      <c r="D112" s="122" t="e">
        <f t="shared" ca="1" si="0"/>
        <v>#REF!</v>
      </c>
    </row>
    <row r="113" spans="1:4">
      <c r="A113" s="7">
        <f t="shared" ca="1" si="1"/>
        <v>45733</v>
      </c>
      <c r="B113" s="109" t="e">
        <f t="array" aca="1" ref="B113" ca="1">INDEX(dbase1,MATCH($A113,#REF!,0),MATCH($F$1&amp;"DC",#REF!,0))</f>
        <v>#REF!</v>
      </c>
      <c r="C113" s="109" t="e">
        <f t="array" aca="1" ref="C113" ca="1">INDEX(dbase1,MATCH($A113,#REF!,0),MATCH($F$1&amp;"SG",#REF!,0))</f>
        <v>#REF!</v>
      </c>
      <c r="D113" s="122" t="e">
        <f t="shared" ca="1" si="0"/>
        <v>#REF!</v>
      </c>
    </row>
    <row r="114" spans="1:4">
      <c r="A114" s="7">
        <f t="shared" ca="1" si="1"/>
        <v>45734</v>
      </c>
      <c r="B114" s="109" t="e">
        <f t="array" aca="1" ref="B114" ca="1">INDEX(dbase1,MATCH($A114,#REF!,0),MATCH($F$1&amp;"DC",#REF!,0))</f>
        <v>#REF!</v>
      </c>
      <c r="C114" s="109" t="e">
        <f t="array" aca="1" ref="C114" ca="1">INDEX(dbase1,MATCH($A114,#REF!,0),MATCH($F$1&amp;"SG",#REF!,0))</f>
        <v>#REF!</v>
      </c>
      <c r="D114" s="122" t="e">
        <f t="shared" ca="1" si="0"/>
        <v>#REF!</v>
      </c>
    </row>
    <row r="115" spans="1:4">
      <c r="A115" s="7">
        <f t="shared" ca="1" si="1"/>
        <v>45735</v>
      </c>
      <c r="B115" s="109" t="e">
        <f t="array" aca="1" ref="B115" ca="1">INDEX(dbase1,MATCH($A115,#REF!,0),MATCH($F$1&amp;"DC",#REF!,0))</f>
        <v>#REF!</v>
      </c>
      <c r="C115" s="109" t="e">
        <f t="array" aca="1" ref="C115" ca="1">INDEX(dbase1,MATCH($A115,#REF!,0),MATCH($F$1&amp;"SG",#REF!,0))</f>
        <v>#REF!</v>
      </c>
      <c r="D115" s="122" t="e">
        <f t="shared" ca="1" si="0"/>
        <v>#REF!</v>
      </c>
    </row>
    <row r="116" spans="1:4">
      <c r="A116" s="7">
        <f t="shared" ca="1" si="1"/>
        <v>45736</v>
      </c>
      <c r="B116" s="109" t="e">
        <f t="array" aca="1" ref="B116" ca="1">INDEX(dbase1,MATCH($A116,#REF!,0),MATCH($F$1&amp;"DC",#REF!,0))</f>
        <v>#REF!</v>
      </c>
      <c r="C116" s="109" t="e">
        <f t="array" aca="1" ref="C116" ca="1">INDEX(dbase1,MATCH($A116,#REF!,0),MATCH($F$1&amp;"SG",#REF!,0))</f>
        <v>#REF!</v>
      </c>
      <c r="D116" s="122" t="e">
        <f t="shared" ca="1" si="0"/>
        <v>#REF!</v>
      </c>
    </row>
    <row r="117" spans="1:4">
      <c r="A117" s="7">
        <f t="shared" ca="1" si="1"/>
        <v>45737</v>
      </c>
      <c r="B117" s="109" t="e">
        <f t="array" aca="1" ref="B117" ca="1">INDEX(dbase1,MATCH($A117,#REF!,0),MATCH($F$1&amp;"DC",#REF!,0))</f>
        <v>#REF!</v>
      </c>
      <c r="C117" s="109" t="e">
        <f t="array" aca="1" ref="C117" ca="1">INDEX(dbase1,MATCH($A117,#REF!,0),MATCH($F$1&amp;"SG",#REF!,0))</f>
        <v>#REF!</v>
      </c>
      <c r="D117" s="122" t="e">
        <f t="shared" ca="1" si="0"/>
        <v>#REF!</v>
      </c>
    </row>
    <row r="118" spans="1:4">
      <c r="A118" s="7">
        <f t="shared" ca="1" si="1"/>
        <v>45738</v>
      </c>
      <c r="B118" s="109" t="e">
        <f t="array" aca="1" ref="B118" ca="1">INDEX(dbase1,MATCH($A118,#REF!,0),MATCH($F$1&amp;"DC",#REF!,0))</f>
        <v>#REF!</v>
      </c>
      <c r="C118" s="109" t="e">
        <f t="array" aca="1" ref="C118" ca="1">INDEX(dbase1,MATCH($A118,#REF!,0),MATCH($F$1&amp;"SG",#REF!,0))</f>
        <v>#REF!</v>
      </c>
      <c r="D118" s="122" t="e">
        <f t="shared" ca="1" si="0"/>
        <v>#REF!</v>
      </c>
    </row>
    <row r="119" spans="1:4">
      <c r="A119" s="7">
        <f t="shared" ca="1" si="1"/>
        <v>45739</v>
      </c>
      <c r="B119" s="109" t="e">
        <f t="array" aca="1" ref="B119" ca="1">INDEX(dbase1,MATCH($A119,#REF!,0),MATCH($F$1&amp;"DC",#REF!,0))</f>
        <v>#REF!</v>
      </c>
      <c r="C119" s="109" t="e">
        <f t="array" aca="1" ref="C119" ca="1">INDEX(dbase1,MATCH($A119,#REF!,0),MATCH($F$1&amp;"SG",#REF!,0))</f>
        <v>#REF!</v>
      </c>
      <c r="D119" s="122" t="e">
        <f t="shared" ca="1" si="0"/>
        <v>#REF!</v>
      </c>
    </row>
    <row r="120" spans="1:4">
      <c r="A120" s="7">
        <f t="shared" ca="1" si="1"/>
        <v>45740</v>
      </c>
      <c r="B120" s="109" t="e">
        <f t="array" aca="1" ref="B120" ca="1">INDEX(dbase1,MATCH($A120,#REF!,0),MATCH($F$1&amp;"DC",#REF!,0))</f>
        <v>#REF!</v>
      </c>
      <c r="C120" s="109" t="e">
        <f t="array" aca="1" ref="C120" ca="1">INDEX(dbase1,MATCH($A120,#REF!,0),MATCH($F$1&amp;"SG",#REF!,0))</f>
        <v>#REF!</v>
      </c>
      <c r="D120" s="122" t="e">
        <f t="shared" ca="1" si="0"/>
        <v>#REF!</v>
      </c>
    </row>
    <row r="121" spans="1:4">
      <c r="A121" s="7">
        <f t="shared" ca="1" si="1"/>
        <v>45741</v>
      </c>
      <c r="B121" s="109" t="e">
        <f t="array" aca="1" ref="B121" ca="1">INDEX(dbase1,MATCH($A121,#REF!,0),MATCH($F$1&amp;"DC",#REF!,0))</f>
        <v>#REF!</v>
      </c>
      <c r="C121" s="109" t="e">
        <f t="array" aca="1" ref="C121" ca="1">INDEX(dbase1,MATCH($A121,#REF!,0),MATCH($F$1&amp;"SG",#REF!,0))</f>
        <v>#REF!</v>
      </c>
      <c r="D121" s="122" t="e">
        <f t="shared" ca="1" si="0"/>
        <v>#REF!</v>
      </c>
    </row>
    <row r="122" spans="1:4">
      <c r="A122" s="7">
        <f t="shared" ca="1" si="1"/>
        <v>45742</v>
      </c>
      <c r="B122" s="109" t="e">
        <f t="array" aca="1" ref="B122" ca="1">INDEX(dbase1,MATCH($A122,#REF!,0),MATCH($F$1&amp;"DC",#REF!,0))</f>
        <v>#REF!</v>
      </c>
      <c r="C122" s="109" t="e">
        <f t="array" aca="1" ref="C122" ca="1">INDEX(dbase1,MATCH($A122,#REF!,0),MATCH($F$1&amp;"SG",#REF!,0))</f>
        <v>#REF!</v>
      </c>
      <c r="D122" s="122" t="e">
        <f t="shared" ca="1" si="0"/>
        <v>#REF!</v>
      </c>
    </row>
    <row r="123" spans="1:4">
      <c r="A123" s="7">
        <f t="shared" ca="1" si="1"/>
        <v>45743</v>
      </c>
      <c r="B123" s="109" t="e">
        <f t="array" aca="1" ref="B123" ca="1">INDEX(dbase1,MATCH($A123,#REF!,0),MATCH($F$1&amp;"DC",#REF!,0))</f>
        <v>#REF!</v>
      </c>
      <c r="C123" s="109" t="e">
        <f t="array" aca="1" ref="C123" ca="1">INDEX(dbase1,MATCH($A123,#REF!,0),MATCH($F$1&amp;"SG",#REF!,0))</f>
        <v>#REF!</v>
      </c>
      <c r="D123" s="122" t="e">
        <f t="shared" ca="1" si="0"/>
        <v>#REF!</v>
      </c>
    </row>
    <row r="124" spans="1:4">
      <c r="A124" s="7">
        <f t="shared" ca="1" si="1"/>
        <v>45744</v>
      </c>
      <c r="B124" s="109" t="e">
        <f t="array" aca="1" ref="B124" ca="1">INDEX(dbase1,MATCH($A124,#REF!,0),MATCH($F$1&amp;"DC",#REF!,0))</f>
        <v>#REF!</v>
      </c>
      <c r="C124" s="109" t="e">
        <f t="array" aca="1" ref="C124" ca="1">INDEX(dbase1,MATCH($A124,#REF!,0),MATCH($F$1&amp;"SG",#REF!,0))</f>
        <v>#REF!</v>
      </c>
      <c r="D124" s="122" t="e">
        <f t="shared" ca="1" si="0"/>
        <v>#REF!</v>
      </c>
    </row>
    <row r="125" spans="1:4">
      <c r="A125" s="7">
        <f t="shared" ca="1" si="1"/>
        <v>45745</v>
      </c>
      <c r="B125" s="109" t="e">
        <f t="array" aca="1" ref="B125" ca="1">INDEX(dbase1,MATCH($A125,#REF!,0),MATCH($F$1&amp;"DC",#REF!,0))</f>
        <v>#REF!</v>
      </c>
      <c r="C125" s="109" t="e">
        <f t="array" aca="1" ref="C125" ca="1">INDEX(dbase1,MATCH($A125,#REF!,0),MATCH($F$1&amp;"SG",#REF!,0))</f>
        <v>#REF!</v>
      </c>
      <c r="D125" s="122" t="e">
        <f t="shared" ca="1" si="0"/>
        <v>#REF!</v>
      </c>
    </row>
    <row r="126" spans="1:4">
      <c r="A126" s="7">
        <f t="shared" ca="1" si="1"/>
        <v>45746</v>
      </c>
      <c r="B126" s="109" t="e">
        <f t="array" aca="1" ref="B126" ca="1">INDEX(dbase1,MATCH($A126,#REF!,0),MATCH($F$1&amp;"DC",#REF!,0))</f>
        <v>#REF!</v>
      </c>
      <c r="C126" s="109" t="e">
        <f t="array" aca="1" ref="C126" ca="1">INDEX(dbase1,MATCH($A126,#REF!,0),MATCH($F$1&amp;"SG",#REF!,0))</f>
        <v>#REF!</v>
      </c>
      <c r="D126" s="122" t="e">
        <f t="shared" ca="1" si="0"/>
        <v>#REF!</v>
      </c>
    </row>
    <row r="127" spans="1:4">
      <c r="A127" s="7">
        <f t="shared" ca="1" si="1"/>
        <v>45747</v>
      </c>
      <c r="B127" s="109" t="e">
        <f t="array" aca="1" ref="B127" ca="1">INDEX(dbase1,MATCH($A127,#REF!,0),MATCH($F$1&amp;"DC",#REF!,0))</f>
        <v>#REF!</v>
      </c>
      <c r="C127" s="109" t="e">
        <f t="array" aca="1" ref="C127" ca="1">INDEX(dbase1,MATCH($A127,#REF!,0),MATCH($F$1&amp;"SG",#REF!,0))</f>
        <v>#REF!</v>
      </c>
      <c r="D127" s="122" t="e">
        <f t="shared" ca="1" si="0"/>
        <v>#REF!</v>
      </c>
    </row>
    <row r="128" spans="1:4">
      <c r="A128" s="7">
        <f t="shared" ca="1" si="1"/>
        <v>45748</v>
      </c>
      <c r="B128" s="109" t="e">
        <f t="array" aca="1" ref="B128" ca="1">INDEX(dbase1,MATCH($A128,#REF!,0),MATCH($F$1&amp;"DC",#REF!,0))</f>
        <v>#REF!</v>
      </c>
      <c r="C128" s="109" t="e">
        <f t="array" aca="1" ref="C128" ca="1">INDEX(dbase1,MATCH($A128,#REF!,0),MATCH($F$1&amp;"SG",#REF!,0))</f>
        <v>#REF!</v>
      </c>
      <c r="D128" s="122" t="e">
        <f t="shared" ca="1" si="0"/>
        <v>#REF!</v>
      </c>
    </row>
    <row r="129" spans="1:4">
      <c r="A129" s="7">
        <f t="shared" ca="1" si="1"/>
        <v>45749</v>
      </c>
      <c r="B129" s="109" t="e">
        <f t="array" aca="1" ref="B129" ca="1">INDEX(dbase1,MATCH($A129,#REF!,0),MATCH($F$1&amp;"DC",#REF!,0))</f>
        <v>#REF!</v>
      </c>
      <c r="C129" s="109" t="e">
        <f t="array" aca="1" ref="C129" ca="1">INDEX(dbase1,MATCH($A129,#REF!,0),MATCH($F$1&amp;"SG",#REF!,0))</f>
        <v>#REF!</v>
      </c>
      <c r="D129" s="122" t="e">
        <f t="shared" ca="1" si="0"/>
        <v>#REF!</v>
      </c>
    </row>
    <row r="130" spans="1:4">
      <c r="A130" s="7">
        <f t="shared" ca="1" si="1"/>
        <v>45750</v>
      </c>
      <c r="B130" s="109" t="e">
        <f t="array" aca="1" ref="B130" ca="1">INDEX(dbase1,MATCH($A130,#REF!,0),MATCH($F$1&amp;"DC",#REF!,0))</f>
        <v>#REF!</v>
      </c>
      <c r="C130" s="109" t="e">
        <f t="array" aca="1" ref="C130" ca="1">INDEX(dbase1,MATCH($A130,#REF!,0),MATCH($F$1&amp;"SG",#REF!,0))</f>
        <v>#REF!</v>
      </c>
      <c r="D130" s="122" t="e">
        <f t="shared" ca="1" si="0"/>
        <v>#REF!</v>
      </c>
    </row>
    <row r="131" spans="1:4">
      <c r="A131" s="7">
        <f t="shared" ca="1" si="1"/>
        <v>45751</v>
      </c>
      <c r="B131" s="109" t="e">
        <f t="array" aca="1" ref="B131" ca="1">INDEX(dbase1,MATCH($A131,#REF!,0),MATCH($F$1&amp;"DC",#REF!,0))</f>
        <v>#REF!</v>
      </c>
      <c r="C131" s="109" t="e">
        <f t="array" aca="1" ref="C131" ca="1">INDEX(dbase1,MATCH($A131,#REF!,0),MATCH($F$1&amp;"SG",#REF!,0))</f>
        <v>#REF!</v>
      </c>
      <c r="D131" s="122" t="e">
        <f t="shared" ca="1" si="0"/>
        <v>#REF!</v>
      </c>
    </row>
    <row r="132" spans="1:4">
      <c r="A132" s="7">
        <f t="shared" ca="1" si="1"/>
        <v>45752</v>
      </c>
      <c r="B132" s="109" t="e">
        <f t="array" aca="1" ref="B132" ca="1">INDEX(dbase1,MATCH($A132,#REF!,0),MATCH($F$1&amp;"DC",#REF!,0))</f>
        <v>#REF!</v>
      </c>
      <c r="C132" s="109" t="e">
        <f t="array" aca="1" ref="C132" ca="1">INDEX(dbase1,MATCH($A132,#REF!,0),MATCH($F$1&amp;"SG",#REF!,0))</f>
        <v>#REF!</v>
      </c>
      <c r="D132" s="122" t="e">
        <f t="shared" ca="1" si="0"/>
        <v>#REF!</v>
      </c>
    </row>
    <row r="133" spans="1:4">
      <c r="A133" s="7">
        <f t="shared" ca="1" si="1"/>
        <v>45753</v>
      </c>
      <c r="B133" s="109" t="e">
        <f t="array" aca="1" ref="B133" ca="1">INDEX(dbase1,MATCH($A133,#REF!,0),MATCH($F$1&amp;"DC",#REF!,0))</f>
        <v>#REF!</v>
      </c>
      <c r="C133" s="109" t="e">
        <f t="array" aca="1" ref="C133" ca="1">INDEX(dbase1,MATCH($A133,#REF!,0),MATCH($F$1&amp;"SG",#REF!,0))</f>
        <v>#REF!</v>
      </c>
      <c r="D133" s="122" t="e">
        <f t="shared" ca="1" si="0"/>
        <v>#REF!</v>
      </c>
    </row>
    <row r="134" spans="1:4">
      <c r="A134" s="7">
        <f t="shared" ca="1" si="1"/>
        <v>45754</v>
      </c>
      <c r="B134" s="109" t="e">
        <f t="array" aca="1" ref="B134" ca="1">INDEX(dbase1,MATCH($A134,#REF!,0),MATCH($F$1&amp;"DC",#REF!,0))</f>
        <v>#REF!</v>
      </c>
      <c r="C134" s="109" t="e">
        <f t="array" aca="1" ref="C134" ca="1">INDEX(dbase1,MATCH($A134,#REF!,0),MATCH($F$1&amp;"SG",#REF!,0))</f>
        <v>#REF!</v>
      </c>
      <c r="D134" s="122" t="e">
        <f t="shared" ca="1" si="0"/>
        <v>#REF!</v>
      </c>
    </row>
    <row r="135" spans="1:4">
      <c r="A135" s="7">
        <f t="shared" ca="1" si="1"/>
        <v>45755</v>
      </c>
      <c r="B135" s="109" t="e">
        <f t="array" aca="1" ref="B135" ca="1">INDEX(dbase1,MATCH($A135,#REF!,0),MATCH($F$1&amp;"DC",#REF!,0))</f>
        <v>#REF!</v>
      </c>
      <c r="C135" s="109" t="e">
        <f t="array" aca="1" ref="C135" ca="1">INDEX(dbase1,MATCH($A135,#REF!,0),MATCH($F$1&amp;"SG",#REF!,0))</f>
        <v>#REF!</v>
      </c>
      <c r="D135" s="122" t="e">
        <f t="shared" ca="1" si="0"/>
        <v>#REF!</v>
      </c>
    </row>
    <row r="136" spans="1:4">
      <c r="A136" s="7">
        <f t="shared" ca="1" si="1"/>
        <v>45756</v>
      </c>
      <c r="B136" s="109" t="e">
        <f t="array" aca="1" ref="B136" ca="1">INDEX(dbase1,MATCH($A136,#REF!,0),MATCH($F$1&amp;"DC",#REF!,0))</f>
        <v>#REF!</v>
      </c>
      <c r="C136" s="109" t="e">
        <f t="array" aca="1" ref="C136" ca="1">INDEX(dbase1,MATCH($A136,#REF!,0),MATCH($F$1&amp;"SG",#REF!,0))</f>
        <v>#REF!</v>
      </c>
      <c r="D136" s="122" t="e">
        <f t="shared" ca="1" si="0"/>
        <v>#REF!</v>
      </c>
    </row>
    <row r="137" spans="1:4">
      <c r="A137" s="7">
        <f t="shared" ca="1" si="1"/>
        <v>45757</v>
      </c>
      <c r="B137" s="109" t="e">
        <f t="array" aca="1" ref="B137" ca="1">INDEX(dbase1,MATCH($A137,#REF!,0),MATCH($F$1&amp;"DC",#REF!,0))</f>
        <v>#REF!</v>
      </c>
      <c r="C137" s="109" t="e">
        <f t="array" aca="1" ref="C137" ca="1">INDEX(dbase1,MATCH($A137,#REF!,0),MATCH($F$1&amp;"SG",#REF!,0))</f>
        <v>#REF!</v>
      </c>
      <c r="D137" s="122" t="e">
        <f t="shared" ca="1" si="0"/>
        <v>#REF!</v>
      </c>
    </row>
    <row r="138" spans="1:4">
      <c r="A138" s="7">
        <f t="shared" ca="1" si="1"/>
        <v>45758</v>
      </c>
      <c r="B138" s="109" t="e">
        <f t="array" aca="1" ref="B138" ca="1">INDEX(dbase1,MATCH($A138,#REF!,0),MATCH($F$1&amp;"DC",#REF!,0))</f>
        <v>#REF!</v>
      </c>
      <c r="C138" s="109" t="e">
        <f t="array" aca="1" ref="C138" ca="1">INDEX(dbase1,MATCH($A138,#REF!,0),MATCH($F$1&amp;"SG",#REF!,0))</f>
        <v>#REF!</v>
      </c>
      <c r="D138" s="122" t="e">
        <f t="shared" ca="1" si="0"/>
        <v>#REF!</v>
      </c>
    </row>
    <row r="139" spans="1:4">
      <c r="A139" s="7">
        <f t="shared" ca="1" si="1"/>
        <v>45759</v>
      </c>
      <c r="B139" s="109" t="e">
        <f t="array" aca="1" ref="B139" ca="1">INDEX(dbase1,MATCH($A139,#REF!,0),MATCH($F$1&amp;"DC",#REF!,0))</f>
        <v>#REF!</v>
      </c>
      <c r="C139" s="109" t="e">
        <f t="array" aca="1" ref="C139" ca="1">INDEX(dbase1,MATCH($A139,#REF!,0),MATCH($F$1&amp;"SG",#REF!,0))</f>
        <v>#REF!</v>
      </c>
      <c r="D139" s="122" t="e">
        <f t="shared" ca="1" si="0"/>
        <v>#REF!</v>
      </c>
    </row>
    <row r="140" spans="1:4">
      <c r="A140" s="7">
        <f t="shared" ca="1" si="1"/>
        <v>45760</v>
      </c>
      <c r="B140" s="109" t="e">
        <f t="array" aca="1" ref="B140" ca="1">INDEX(dbase1,MATCH($A140,#REF!,0),MATCH($F$1&amp;"DC",#REF!,0))</f>
        <v>#REF!</v>
      </c>
      <c r="C140" s="109" t="e">
        <f t="array" aca="1" ref="C140" ca="1">INDEX(dbase1,MATCH($A140,#REF!,0),MATCH($F$1&amp;"SG",#REF!,0))</f>
        <v>#REF!</v>
      </c>
      <c r="D140" s="122" t="e">
        <f t="shared" ca="1" si="0"/>
        <v>#REF!</v>
      </c>
    </row>
    <row r="141" spans="1:4">
      <c r="A141" s="7">
        <f t="shared" ca="1" si="1"/>
        <v>45761</v>
      </c>
      <c r="B141" s="109" t="e">
        <f t="array" aca="1" ref="B141" ca="1">INDEX(dbase1,MATCH($A141,#REF!,0),MATCH($F$1&amp;"DC",#REF!,0))</f>
        <v>#REF!</v>
      </c>
      <c r="C141" s="109" t="e">
        <f t="array" aca="1" ref="C141" ca="1">INDEX(dbase1,MATCH($A141,#REF!,0),MATCH($F$1&amp;"SG",#REF!,0))</f>
        <v>#REF!</v>
      </c>
      <c r="D141" s="122" t="e">
        <f t="shared" ca="1" si="0"/>
        <v>#REF!</v>
      </c>
    </row>
    <row r="142" spans="1:4">
      <c r="A142" s="7"/>
    </row>
    <row r="143" spans="1:4">
      <c r="A143" s="7"/>
    </row>
    <row r="144" spans="1:4">
      <c r="A144" s="7"/>
    </row>
    <row r="145" spans="1:1">
      <c r="A145" s="7"/>
    </row>
    <row r="146" spans="1:1">
      <c r="A146" s="7"/>
    </row>
    <row r="147" spans="1:1">
      <c r="A14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F00-000000000000}">
          <x14:formula1>
            <xm:f>#REF!</xm:f>
          </x14:formula1>
          <xm:sqref>F1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J366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/>
  <cols>
    <col min="1" max="1" width="7.44140625" customWidth="1"/>
    <col min="2" max="2" width="9.109375" customWidth="1"/>
    <col min="3" max="4" width="9.5546875" customWidth="1"/>
    <col min="5" max="5" width="8.88671875" customWidth="1"/>
    <col min="9" max="9" width="8.88671875" customWidth="1"/>
  </cols>
  <sheetData>
    <row r="1" spans="1:10">
      <c r="A1" s="33" t="s">
        <v>163</v>
      </c>
      <c r="B1" s="33" t="s">
        <v>189</v>
      </c>
      <c r="C1" s="33" t="s">
        <v>183</v>
      </c>
      <c r="D1" s="33" t="s">
        <v>182</v>
      </c>
      <c r="E1" s="33" t="s">
        <v>181</v>
      </c>
      <c r="F1" s="13" t="s">
        <v>221</v>
      </c>
      <c r="H1" s="13" t="s">
        <v>222</v>
      </c>
      <c r="I1" s="13" t="s">
        <v>223</v>
      </c>
    </row>
    <row r="2" spans="1:10">
      <c r="A2" s="169" t="s">
        <v>224</v>
      </c>
      <c r="B2" s="11">
        <v>2874</v>
      </c>
      <c r="C2" s="11">
        <v>2910</v>
      </c>
      <c r="D2" s="11">
        <v>3188</v>
      </c>
      <c r="E2" s="64">
        <v>3449</v>
      </c>
      <c r="F2" s="4">
        <f t="shared" ref="F2:F256" si="0">G2*(1+I2)</f>
        <v>3388.0926516542636</v>
      </c>
      <c r="G2" s="4">
        <f t="shared" ref="G2:G256" si="1">AVERAGE(B2:D2)</f>
        <v>2990.6666666666665</v>
      </c>
      <c r="H2" s="170">
        <f t="shared" ref="H2:H256" si="2">IFERROR((E2-G2)/E2,"")</f>
        <v>0.13288876002706101</v>
      </c>
      <c r="I2" s="171">
        <f t="shared" ref="I2:I256" si="3">AVERAGE($H$2:H2)</f>
        <v>0.13288876002706101</v>
      </c>
      <c r="J2" s="157">
        <f t="shared" ref="J2:J256" si="4">(E2-F2)/E2</f>
        <v>1.7659422541529836E-2</v>
      </c>
    </row>
    <row r="3" spans="1:10">
      <c r="A3" s="169" t="s">
        <v>225</v>
      </c>
      <c r="B3" s="11">
        <v>2877</v>
      </c>
      <c r="C3" s="11">
        <v>2922</v>
      </c>
      <c r="D3" s="11">
        <v>3209</v>
      </c>
      <c r="E3" s="172">
        <v>3304</v>
      </c>
      <c r="F3" s="4">
        <f t="shared" si="0"/>
        <v>3339.1024692562746</v>
      </c>
      <c r="G3" s="4">
        <f t="shared" si="1"/>
        <v>3002.6666666666665</v>
      </c>
      <c r="H3" s="170">
        <f t="shared" si="2"/>
        <v>9.1202582728006507E-2</v>
      </c>
      <c r="I3" s="171">
        <f t="shared" si="3"/>
        <v>0.11204567137753377</v>
      </c>
      <c r="J3" s="157">
        <f t="shared" si="4"/>
        <v>-1.062423403640273E-2</v>
      </c>
    </row>
    <row r="4" spans="1:10">
      <c r="A4" s="169" t="s">
        <v>226</v>
      </c>
      <c r="B4" s="11">
        <v>2905</v>
      </c>
      <c r="C4" s="11">
        <v>2859</v>
      </c>
      <c r="D4" s="11">
        <v>3147</v>
      </c>
      <c r="E4" s="172">
        <v>3304</v>
      </c>
      <c r="F4" s="4">
        <f t="shared" si="0"/>
        <v>3292.1986962249853</v>
      </c>
      <c r="G4" s="4">
        <f t="shared" si="1"/>
        <v>2970.3333333333335</v>
      </c>
      <c r="H4" s="170">
        <f t="shared" si="2"/>
        <v>0.10098870056497171</v>
      </c>
      <c r="I4" s="171">
        <f t="shared" si="3"/>
        <v>0.10836001444001309</v>
      </c>
      <c r="J4" s="157">
        <f t="shared" si="4"/>
        <v>3.5718231764572429E-3</v>
      </c>
    </row>
    <row r="5" spans="1:10">
      <c r="A5" s="169" t="s">
        <v>227</v>
      </c>
      <c r="B5" s="11">
        <v>2911</v>
      </c>
      <c r="C5" s="11">
        <v>2818</v>
      </c>
      <c r="D5" s="11">
        <v>3238</v>
      </c>
      <c r="E5" s="172">
        <v>3421</v>
      </c>
      <c r="F5" s="4">
        <f t="shared" si="0"/>
        <v>3326.2779448613996</v>
      </c>
      <c r="G5" s="4">
        <f t="shared" si="1"/>
        <v>2989</v>
      </c>
      <c r="H5" s="170">
        <f t="shared" si="2"/>
        <v>0.12627886582870507</v>
      </c>
      <c r="I5" s="171">
        <f t="shared" si="3"/>
        <v>0.11283972728718608</v>
      </c>
      <c r="J5" s="157">
        <f t="shared" si="4"/>
        <v>2.7688411323765084E-2</v>
      </c>
    </row>
    <row r="6" spans="1:10">
      <c r="A6" s="169" t="s">
        <v>228</v>
      </c>
      <c r="B6" s="11">
        <v>2885</v>
      </c>
      <c r="C6" s="11">
        <v>2787</v>
      </c>
      <c r="D6" s="11">
        <v>3246</v>
      </c>
      <c r="E6" s="172">
        <v>3362</v>
      </c>
      <c r="F6" s="4">
        <f t="shared" si="0"/>
        <v>3309.8639720440137</v>
      </c>
      <c r="G6" s="4">
        <f t="shared" si="1"/>
        <v>2972.6666666666665</v>
      </c>
      <c r="H6" s="170">
        <f t="shared" si="2"/>
        <v>0.11580408487011704</v>
      </c>
      <c r="I6" s="171">
        <f t="shared" si="3"/>
        <v>0.11343259880377228</v>
      </c>
      <c r="J6" s="157">
        <f t="shared" si="4"/>
        <v>1.550744436525469E-2</v>
      </c>
    </row>
    <row r="7" spans="1:10">
      <c r="A7" s="169" t="s">
        <v>229</v>
      </c>
      <c r="B7" s="11">
        <v>2826</v>
      </c>
      <c r="C7" s="11">
        <v>2894</v>
      </c>
      <c r="D7" s="11">
        <v>3241</v>
      </c>
      <c r="E7" s="172">
        <v>3375</v>
      </c>
      <c r="F7" s="4">
        <f t="shared" si="0"/>
        <v>3326.5850389174516</v>
      </c>
      <c r="G7" s="4">
        <f t="shared" si="1"/>
        <v>2987</v>
      </c>
      <c r="H7" s="170">
        <f t="shared" si="2"/>
        <v>0.11496296296296296</v>
      </c>
      <c r="I7" s="171">
        <f t="shared" si="3"/>
        <v>0.11368765949697072</v>
      </c>
      <c r="J7" s="157">
        <f t="shared" si="4"/>
        <v>1.434517365408842E-2</v>
      </c>
    </row>
    <row r="8" spans="1:10">
      <c r="A8" s="169" t="s">
        <v>230</v>
      </c>
      <c r="B8" s="11">
        <v>2880</v>
      </c>
      <c r="C8" s="11">
        <v>2897</v>
      </c>
      <c r="D8" s="11">
        <v>3246</v>
      </c>
      <c r="E8">
        <v>3451</v>
      </c>
      <c r="F8" s="4">
        <f t="shared" si="0"/>
        <v>3355.9506581687665</v>
      </c>
      <c r="G8" s="4">
        <f t="shared" si="1"/>
        <v>3007.6666666666665</v>
      </c>
      <c r="H8" s="170">
        <f t="shared" si="2"/>
        <v>0.12846517917511838</v>
      </c>
      <c r="I8" s="171">
        <f t="shared" si="3"/>
        <v>0.1157987337367061</v>
      </c>
      <c r="J8" s="157">
        <f t="shared" si="4"/>
        <v>2.7542550516149959E-2</v>
      </c>
    </row>
    <row r="9" spans="1:10">
      <c r="A9" s="169" t="s">
        <v>231</v>
      </c>
      <c r="B9" s="11">
        <v>2902</v>
      </c>
      <c r="C9" s="11">
        <v>2915</v>
      </c>
      <c r="D9" s="11">
        <v>3217</v>
      </c>
      <c r="E9">
        <v>3369</v>
      </c>
      <c r="F9" s="4">
        <f t="shared" si="0"/>
        <v>3356.4152626689865</v>
      </c>
      <c r="G9" s="4">
        <f t="shared" si="1"/>
        <v>3011.3333333333335</v>
      </c>
      <c r="H9" s="170">
        <f t="shared" si="2"/>
        <v>0.10616404472148011</v>
      </c>
      <c r="I9" s="171">
        <f t="shared" si="3"/>
        <v>0.11459439760980285</v>
      </c>
      <c r="J9" s="157">
        <f t="shared" si="4"/>
        <v>3.7354518643554339E-3</v>
      </c>
    </row>
    <row r="10" spans="1:10">
      <c r="A10" s="169" t="s">
        <v>232</v>
      </c>
      <c r="B10" s="11">
        <v>2896</v>
      </c>
      <c r="C10" s="11">
        <v>2934</v>
      </c>
      <c r="D10" s="11">
        <v>3209</v>
      </c>
      <c r="E10">
        <v>3256</v>
      </c>
      <c r="F10" s="4">
        <f t="shared" si="0"/>
        <v>3344.894213080694</v>
      </c>
      <c r="G10" s="4">
        <f t="shared" si="1"/>
        <v>3013</v>
      </c>
      <c r="H10" s="170">
        <f t="shared" si="2"/>
        <v>7.4631449631449631E-2</v>
      </c>
      <c r="I10" s="171">
        <f t="shared" si="3"/>
        <v>0.11015407005665249</v>
      </c>
      <c r="J10" s="157">
        <f t="shared" si="4"/>
        <v>-2.7301662494070653E-2</v>
      </c>
    </row>
    <row r="11" spans="1:10">
      <c r="A11" s="169" t="s">
        <v>233</v>
      </c>
      <c r="B11" s="11">
        <v>2872</v>
      </c>
      <c r="C11" s="11">
        <v>2968</v>
      </c>
      <c r="D11" s="11">
        <v>3139</v>
      </c>
      <c r="E11">
        <v>3320</v>
      </c>
      <c r="F11" s="4">
        <f t="shared" si="0"/>
        <v>3319.2012654995565</v>
      </c>
      <c r="G11" s="4">
        <f t="shared" si="1"/>
        <v>2993</v>
      </c>
      <c r="H11" s="170">
        <f t="shared" si="2"/>
        <v>9.8493975903614459E-2</v>
      </c>
      <c r="I11" s="171">
        <f t="shared" si="3"/>
        <v>0.10898806064134869</v>
      </c>
      <c r="J11" s="157">
        <f t="shared" si="4"/>
        <v>2.4058268085648061E-4</v>
      </c>
    </row>
    <row r="12" spans="1:10">
      <c r="A12" s="169" t="s">
        <v>234</v>
      </c>
      <c r="B12" s="11">
        <v>2900</v>
      </c>
      <c r="C12" s="11">
        <v>2872</v>
      </c>
      <c r="D12" s="11">
        <v>3235</v>
      </c>
      <c r="E12">
        <v>3507</v>
      </c>
      <c r="F12" s="4">
        <f t="shared" si="0"/>
        <v>3339.0813932818555</v>
      </c>
      <c r="G12" s="4">
        <f t="shared" si="1"/>
        <v>3002.3333333333335</v>
      </c>
      <c r="H12" s="170">
        <f t="shared" si="2"/>
        <v>0.14390267084877859</v>
      </c>
      <c r="I12" s="171">
        <f t="shared" si="3"/>
        <v>0.11216211611475141</v>
      </c>
      <c r="J12" s="157">
        <f t="shared" si="4"/>
        <v>4.7880982810990728E-2</v>
      </c>
    </row>
    <row r="13" spans="1:10">
      <c r="A13" s="169" t="s">
        <v>235</v>
      </c>
      <c r="B13" s="11">
        <v>2884</v>
      </c>
      <c r="C13" s="11">
        <v>2643</v>
      </c>
      <c r="D13" s="11">
        <v>3268</v>
      </c>
      <c r="E13">
        <v>3456</v>
      </c>
      <c r="F13" s="4">
        <f t="shared" si="0"/>
        <v>3270.1520378918899</v>
      </c>
      <c r="G13" s="4">
        <f t="shared" si="1"/>
        <v>2931.6666666666665</v>
      </c>
      <c r="H13" s="170">
        <f t="shared" si="2"/>
        <v>0.15171682098765438</v>
      </c>
      <c r="I13" s="171">
        <f t="shared" si="3"/>
        <v>0.11545834152082664</v>
      </c>
      <c r="J13" s="157">
        <f t="shared" si="4"/>
        <v>5.377545199887445E-2</v>
      </c>
    </row>
    <row r="14" spans="1:10">
      <c r="A14" s="169" t="s">
        <v>236</v>
      </c>
      <c r="B14" s="11">
        <v>2769</v>
      </c>
      <c r="C14" s="11">
        <v>2685</v>
      </c>
      <c r="D14" s="11">
        <v>3295</v>
      </c>
      <c r="E14">
        <v>3510</v>
      </c>
      <c r="F14" s="4">
        <f t="shared" si="0"/>
        <v>3265.089987061308</v>
      </c>
      <c r="G14" s="4">
        <f t="shared" si="1"/>
        <v>2916.3333333333335</v>
      </c>
      <c r="H14" s="170">
        <f t="shared" si="2"/>
        <v>0.16913580246913576</v>
      </c>
      <c r="I14" s="171">
        <f t="shared" si="3"/>
        <v>0.11958737697838889</v>
      </c>
      <c r="J14" s="157">
        <f t="shared" si="4"/>
        <v>6.9774932461165826E-2</v>
      </c>
    </row>
    <row r="15" spans="1:10">
      <c r="A15" s="169" t="s">
        <v>237</v>
      </c>
      <c r="B15" s="11">
        <v>2832</v>
      </c>
      <c r="C15" s="11">
        <v>2689</v>
      </c>
      <c r="D15" s="11">
        <v>3301</v>
      </c>
      <c r="E15">
        <v>3490</v>
      </c>
      <c r="F15" s="4">
        <f t="shared" si="0"/>
        <v>3300.2761726975541</v>
      </c>
      <c r="G15" s="4">
        <f t="shared" si="1"/>
        <v>2940.6666666666665</v>
      </c>
      <c r="H15" s="170">
        <f t="shared" si="2"/>
        <v>0.15740210124164283</v>
      </c>
      <c r="I15" s="171">
        <f t="shared" si="3"/>
        <v>0.12228842871147846</v>
      </c>
      <c r="J15" s="157">
        <f t="shared" si="4"/>
        <v>5.4362128166889942E-2</v>
      </c>
    </row>
    <row r="16" spans="1:10">
      <c r="A16" s="169" t="s">
        <v>238</v>
      </c>
      <c r="B16" s="11">
        <v>2903</v>
      </c>
      <c r="C16" s="11">
        <v>2760</v>
      </c>
      <c r="D16" s="11">
        <v>3313</v>
      </c>
      <c r="E16">
        <v>3480</v>
      </c>
      <c r="F16" s="4">
        <f t="shared" si="0"/>
        <v>3361.4657011972245</v>
      </c>
      <c r="G16" s="4">
        <f t="shared" si="1"/>
        <v>2992</v>
      </c>
      <c r="H16" s="170">
        <f t="shared" si="2"/>
        <v>0.14022988505747128</v>
      </c>
      <c r="I16" s="171">
        <f t="shared" si="3"/>
        <v>0.12348452580121132</v>
      </c>
      <c r="J16" s="157">
        <f t="shared" si="4"/>
        <v>3.4061580115740099E-2</v>
      </c>
    </row>
    <row r="17" spans="1:10">
      <c r="A17" s="169" t="s">
        <v>239</v>
      </c>
      <c r="B17" s="11">
        <v>2898</v>
      </c>
      <c r="C17" s="11">
        <v>2797</v>
      </c>
      <c r="D17" s="11">
        <v>3350</v>
      </c>
      <c r="E17">
        <v>3364</v>
      </c>
      <c r="F17" s="4">
        <f t="shared" si="0"/>
        <v>3383.5862803464311</v>
      </c>
      <c r="G17" s="4">
        <f t="shared" si="1"/>
        <v>3015</v>
      </c>
      <c r="H17" s="170">
        <f t="shared" si="2"/>
        <v>0.10374554102259215</v>
      </c>
      <c r="I17" s="171">
        <f t="shared" si="3"/>
        <v>0.12225083925254762</v>
      </c>
      <c r="J17" s="157">
        <f t="shared" si="4"/>
        <v>-5.8223187712339681E-3</v>
      </c>
    </row>
    <row r="18" spans="1:10">
      <c r="A18" s="169" t="s">
        <v>240</v>
      </c>
      <c r="B18" s="11">
        <v>2884</v>
      </c>
      <c r="C18" s="11">
        <v>2855</v>
      </c>
      <c r="D18" s="11">
        <v>3245</v>
      </c>
      <c r="E18">
        <v>3505</v>
      </c>
      <c r="F18" s="4">
        <f t="shared" si="0"/>
        <v>3364.8805628998798</v>
      </c>
      <c r="G18" s="4">
        <f t="shared" si="1"/>
        <v>2994.6666666666665</v>
      </c>
      <c r="H18" s="170">
        <f t="shared" si="2"/>
        <v>0.14560152163575849</v>
      </c>
      <c r="I18" s="171">
        <f t="shared" si="3"/>
        <v>0.12362440880450121</v>
      </c>
      <c r="J18" s="157">
        <f t="shared" si="4"/>
        <v>3.9977014864513605E-2</v>
      </c>
    </row>
    <row r="19" spans="1:10">
      <c r="A19" s="169" t="s">
        <v>241</v>
      </c>
      <c r="B19" s="11">
        <v>2755</v>
      </c>
      <c r="C19" s="11">
        <v>2840</v>
      </c>
      <c r="D19" s="11">
        <v>3369</v>
      </c>
      <c r="E19">
        <v>3574</v>
      </c>
      <c r="F19" s="4">
        <f t="shared" si="0"/>
        <v>3364.0857649143495</v>
      </c>
      <c r="G19" s="4">
        <f t="shared" si="1"/>
        <v>2988</v>
      </c>
      <c r="H19" s="170">
        <f t="shared" si="2"/>
        <v>0.16396194739787354</v>
      </c>
      <c r="I19" s="171">
        <f t="shared" si="3"/>
        <v>0.12586538317079968</v>
      </c>
      <c r="J19" s="157">
        <f t="shared" si="4"/>
        <v>5.8733697561737686E-2</v>
      </c>
    </row>
    <row r="20" spans="1:10">
      <c r="A20" s="169" t="s">
        <v>242</v>
      </c>
      <c r="B20" s="11">
        <v>2791</v>
      </c>
      <c r="C20" s="11">
        <v>2834</v>
      </c>
      <c r="D20" s="11">
        <v>3400</v>
      </c>
      <c r="E20">
        <v>3579</v>
      </c>
      <c r="F20" s="4">
        <f t="shared" si="0"/>
        <v>3392.2957093336649</v>
      </c>
      <c r="G20" s="4">
        <f t="shared" si="1"/>
        <v>3008.3333333333335</v>
      </c>
      <c r="H20" s="170">
        <f t="shared" si="2"/>
        <v>0.15944863555928096</v>
      </c>
      <c r="I20" s="171">
        <f t="shared" si="3"/>
        <v>0.12763292277019342</v>
      </c>
      <c r="J20" s="157">
        <f t="shared" si="4"/>
        <v>5.2166608177238068E-2</v>
      </c>
    </row>
    <row r="21" spans="1:10">
      <c r="A21" s="169" t="s">
        <v>243</v>
      </c>
      <c r="B21" s="11">
        <v>2710</v>
      </c>
      <c r="C21" s="11">
        <v>2986</v>
      </c>
      <c r="D21" s="11">
        <v>3401</v>
      </c>
      <c r="E21">
        <v>3560</v>
      </c>
      <c r="F21" s="4">
        <f t="shared" si="0"/>
        <v>3422.4803911478402</v>
      </c>
      <c r="G21" s="4">
        <f t="shared" si="1"/>
        <v>3032.3333333333335</v>
      </c>
      <c r="H21" s="170">
        <f t="shared" si="2"/>
        <v>0.14822097378277149</v>
      </c>
      <c r="I21" s="171">
        <f t="shared" si="3"/>
        <v>0.12866232532082233</v>
      </c>
      <c r="J21" s="157">
        <f t="shared" si="4"/>
        <v>3.8629103610157235E-2</v>
      </c>
    </row>
    <row r="22" spans="1:10">
      <c r="A22" s="169" t="s">
        <v>244</v>
      </c>
      <c r="B22" s="11">
        <v>2816</v>
      </c>
      <c r="C22" s="11">
        <v>3000</v>
      </c>
      <c r="D22" s="11">
        <v>3357</v>
      </c>
      <c r="E22">
        <v>3569</v>
      </c>
      <c r="F22" s="4">
        <f t="shared" si="0"/>
        <v>3453.200204149718</v>
      </c>
      <c r="G22" s="4">
        <f t="shared" si="1"/>
        <v>3057.6666666666665</v>
      </c>
      <c r="H22" s="170">
        <f t="shared" si="2"/>
        <v>0.14327075744839829</v>
      </c>
      <c r="I22" s="171">
        <f t="shared" si="3"/>
        <v>0.12935796494594501</v>
      </c>
      <c r="J22" s="157">
        <f t="shared" si="4"/>
        <v>3.244600612224207E-2</v>
      </c>
    </row>
    <row r="23" spans="1:10">
      <c r="A23" s="169" t="s">
        <v>245</v>
      </c>
      <c r="B23" s="11">
        <v>2893</v>
      </c>
      <c r="C23" s="11">
        <v>3027</v>
      </c>
      <c r="D23" s="11">
        <v>3321</v>
      </c>
      <c r="E23">
        <v>3469</v>
      </c>
      <c r="F23" s="4">
        <f t="shared" si="0"/>
        <v>3476.3742034355487</v>
      </c>
      <c r="G23" s="4">
        <f t="shared" si="1"/>
        <v>3080.3333333333335</v>
      </c>
      <c r="H23" s="170">
        <f t="shared" si="2"/>
        <v>0.11203997309503215</v>
      </c>
      <c r="I23" s="171">
        <f t="shared" si="3"/>
        <v>0.12857078349817624</v>
      </c>
      <c r="J23" s="157">
        <f t="shared" si="4"/>
        <v>-2.1257432792011182E-3</v>
      </c>
    </row>
    <row r="24" spans="1:10">
      <c r="A24" s="169" t="s">
        <v>246</v>
      </c>
      <c r="B24" s="11">
        <v>2921</v>
      </c>
      <c r="C24" s="11">
        <v>3013</v>
      </c>
      <c r="D24" s="11">
        <v>3329</v>
      </c>
      <c r="E24">
        <v>3342</v>
      </c>
      <c r="F24" s="4">
        <f t="shared" si="0"/>
        <v>3477.6066631503431</v>
      </c>
      <c r="G24" s="4">
        <f t="shared" si="1"/>
        <v>3087.6666666666665</v>
      </c>
      <c r="H24" s="170">
        <f t="shared" si="2"/>
        <v>7.6102134450428932E-2</v>
      </c>
      <c r="I24" s="171">
        <f t="shared" si="3"/>
        <v>0.12628953788740463</v>
      </c>
      <c r="J24" s="157">
        <f t="shared" si="4"/>
        <v>-4.0576500044985975E-2</v>
      </c>
    </row>
    <row r="25" spans="1:10">
      <c r="A25" s="169" t="s">
        <v>247</v>
      </c>
      <c r="B25" s="11">
        <v>2918</v>
      </c>
      <c r="C25" s="11">
        <v>2950</v>
      </c>
      <c r="D25" s="11">
        <v>3221</v>
      </c>
      <c r="E25">
        <v>3410</v>
      </c>
      <c r="F25" s="4">
        <f t="shared" si="0"/>
        <v>3410.4192768323487</v>
      </c>
      <c r="G25" s="4">
        <f t="shared" si="1"/>
        <v>3029.6666666666665</v>
      </c>
      <c r="H25" s="170">
        <f t="shared" si="2"/>
        <v>0.11153470185728255</v>
      </c>
      <c r="I25" s="171">
        <f t="shared" si="3"/>
        <v>0.12567475305281622</v>
      </c>
      <c r="J25" s="157">
        <f t="shared" si="4"/>
        <v>-1.2295508280020948E-4</v>
      </c>
    </row>
    <row r="26" spans="1:10">
      <c r="A26" s="169" t="s">
        <v>248</v>
      </c>
      <c r="B26" s="11">
        <v>2975</v>
      </c>
      <c r="C26" s="11">
        <v>2850</v>
      </c>
      <c r="D26" s="11">
        <v>3321</v>
      </c>
      <c r="E26">
        <v>3517</v>
      </c>
      <c r="F26" s="4">
        <f t="shared" si="0"/>
        <v>3432.7202313825615</v>
      </c>
      <c r="G26" s="4">
        <f t="shared" si="1"/>
        <v>3048.6666666666665</v>
      </c>
      <c r="H26" s="170">
        <f t="shared" si="2"/>
        <v>0.13316273339020002</v>
      </c>
      <c r="I26" s="171">
        <f t="shared" si="3"/>
        <v>0.12597427226631158</v>
      </c>
      <c r="J26" s="157">
        <f t="shared" si="4"/>
        <v>2.3963539555711844E-2</v>
      </c>
    </row>
    <row r="27" spans="1:10">
      <c r="A27" s="169" t="s">
        <v>249</v>
      </c>
      <c r="B27" s="11">
        <v>2989</v>
      </c>
      <c r="C27" s="11">
        <v>2793</v>
      </c>
      <c r="D27" s="11">
        <v>3358</v>
      </c>
      <c r="E27">
        <v>3479</v>
      </c>
      <c r="F27" s="4">
        <f t="shared" si="0"/>
        <v>3430.2685098362313</v>
      </c>
      <c r="G27" s="4">
        <f t="shared" si="1"/>
        <v>3046.6666666666665</v>
      </c>
      <c r="H27" s="170">
        <f t="shared" si="2"/>
        <v>0.12426942608029132</v>
      </c>
      <c r="I27" s="171">
        <f t="shared" si="3"/>
        <v>0.12590870125915696</v>
      </c>
      <c r="J27" s="157">
        <f t="shared" si="4"/>
        <v>1.4007326865124674E-2</v>
      </c>
    </row>
    <row r="28" spans="1:10">
      <c r="A28" s="169" t="s">
        <v>250</v>
      </c>
      <c r="B28" s="11">
        <v>2919</v>
      </c>
      <c r="C28" s="11">
        <v>2901</v>
      </c>
      <c r="D28" s="11">
        <v>3365</v>
      </c>
      <c r="E28">
        <v>3488</v>
      </c>
      <c r="F28" s="4">
        <f t="shared" si="0"/>
        <v>3446.7398342827673</v>
      </c>
      <c r="G28" s="4">
        <f t="shared" si="1"/>
        <v>3061.6666666666665</v>
      </c>
      <c r="H28" s="170">
        <f t="shared" si="2"/>
        <v>0.1222285932721713</v>
      </c>
      <c r="I28" s="171">
        <f t="shared" si="3"/>
        <v>0.12577240096334266</v>
      </c>
      <c r="J28" s="157">
        <f t="shared" si="4"/>
        <v>1.1829175951041476E-2</v>
      </c>
    </row>
    <row r="29" spans="1:10">
      <c r="A29" s="169" t="s">
        <v>251</v>
      </c>
      <c r="B29" s="11">
        <v>2985</v>
      </c>
      <c r="C29" s="11">
        <v>2935</v>
      </c>
      <c r="D29" s="11">
        <v>3395</v>
      </c>
      <c r="E29">
        <v>3512</v>
      </c>
      <c r="F29" s="4">
        <f t="shared" si="0"/>
        <v>3494.4272379645658</v>
      </c>
      <c r="G29" s="4">
        <f t="shared" si="1"/>
        <v>3105</v>
      </c>
      <c r="H29" s="170">
        <f t="shared" si="2"/>
        <v>0.1158883826879271</v>
      </c>
      <c r="I29" s="171">
        <f t="shared" si="3"/>
        <v>0.12541940031064927</v>
      </c>
      <c r="J29" s="157">
        <f t="shared" si="4"/>
        <v>5.0036338369687221E-3</v>
      </c>
    </row>
    <row r="30" spans="1:10">
      <c r="A30" s="169" t="s">
        <v>252</v>
      </c>
      <c r="B30" s="11">
        <v>3024</v>
      </c>
      <c r="C30" s="11">
        <v>2987</v>
      </c>
      <c r="D30" s="11">
        <v>3395</v>
      </c>
      <c r="E30">
        <v>3462</v>
      </c>
      <c r="F30" s="4">
        <f t="shared" si="0"/>
        <v>3525.2067354881601</v>
      </c>
      <c r="G30" s="4">
        <f t="shared" si="1"/>
        <v>3135.3333333333335</v>
      </c>
      <c r="H30" s="170">
        <f t="shared" si="2"/>
        <v>9.4357789331792757E-2</v>
      </c>
      <c r="I30" s="171">
        <f t="shared" si="3"/>
        <v>0.12434831027689559</v>
      </c>
      <c r="J30" s="157">
        <f t="shared" si="4"/>
        <v>-1.8257289280231116E-2</v>
      </c>
    </row>
    <row r="31" spans="1:10">
      <c r="A31" s="169" t="s">
        <v>253</v>
      </c>
      <c r="B31" s="11">
        <v>2994</v>
      </c>
      <c r="C31" s="11">
        <v>2993</v>
      </c>
      <c r="D31" s="11">
        <v>3376</v>
      </c>
      <c r="E31">
        <v>3284</v>
      </c>
      <c r="F31" s="4">
        <f t="shared" si="0"/>
        <v>3501.3183592120631</v>
      </c>
      <c r="G31" s="4">
        <f t="shared" si="1"/>
        <v>3121</v>
      </c>
      <c r="H31" s="170">
        <f t="shared" si="2"/>
        <v>4.9634591961023142E-2</v>
      </c>
      <c r="I31" s="171">
        <f t="shared" si="3"/>
        <v>0.12185785299969984</v>
      </c>
      <c r="J31" s="157">
        <f t="shared" si="4"/>
        <v>-6.6174896227790228E-2</v>
      </c>
    </row>
    <row r="32" spans="1:10">
      <c r="A32" s="169" t="s">
        <v>254</v>
      </c>
      <c r="B32" s="11">
        <v>2934</v>
      </c>
      <c r="C32" s="11">
        <v>2902</v>
      </c>
      <c r="D32" s="11">
        <v>3202</v>
      </c>
      <c r="E32">
        <v>3226</v>
      </c>
      <c r="F32" s="4">
        <f t="shared" si="0"/>
        <v>3374.3679082620743</v>
      </c>
      <c r="G32" s="4">
        <f t="shared" si="1"/>
        <v>3012.6666666666665</v>
      </c>
      <c r="H32" s="170">
        <f t="shared" si="2"/>
        <v>6.612936557139909E-2</v>
      </c>
      <c r="I32" s="171">
        <f t="shared" si="3"/>
        <v>0.12006015985685142</v>
      </c>
      <c r="J32" s="157">
        <f t="shared" si="4"/>
        <v>-4.5991292083717994E-2</v>
      </c>
    </row>
    <row r="33" spans="1:10">
      <c r="A33" s="169" t="s">
        <v>255</v>
      </c>
      <c r="B33" s="11">
        <v>2904</v>
      </c>
      <c r="C33" s="11">
        <v>2971</v>
      </c>
      <c r="D33" s="11">
        <v>3373</v>
      </c>
      <c r="E33">
        <v>3428</v>
      </c>
      <c r="F33" s="4">
        <f t="shared" si="0"/>
        <v>3450.9108488807228</v>
      </c>
      <c r="G33" s="4">
        <f t="shared" si="1"/>
        <v>3082.6666666666665</v>
      </c>
      <c r="H33" s="170">
        <f t="shared" si="2"/>
        <v>0.10073901205756519</v>
      </c>
      <c r="I33" s="171">
        <f t="shared" si="3"/>
        <v>0.11945637398812373</v>
      </c>
      <c r="J33" s="157">
        <f t="shared" si="4"/>
        <v>-6.6834448310159932E-3</v>
      </c>
    </row>
    <row r="34" spans="1:10">
      <c r="A34" s="169" t="s">
        <v>256</v>
      </c>
      <c r="B34" s="11">
        <v>2886</v>
      </c>
      <c r="C34" s="11">
        <v>2911</v>
      </c>
      <c r="D34" s="11">
        <v>3407</v>
      </c>
      <c r="E34">
        <v>3463</v>
      </c>
      <c r="F34" s="4">
        <f t="shared" si="0"/>
        <v>3433.9907305131719</v>
      </c>
      <c r="G34" s="4">
        <f t="shared" si="1"/>
        <v>3068</v>
      </c>
      <c r="H34" s="170">
        <f t="shared" si="2"/>
        <v>0.1140629511983829</v>
      </c>
      <c r="I34" s="171">
        <f t="shared" si="3"/>
        <v>0.11929293693388915</v>
      </c>
      <c r="J34" s="157">
        <f t="shared" si="4"/>
        <v>8.376918708295723E-3</v>
      </c>
    </row>
    <row r="35" spans="1:10">
      <c r="A35" s="169" t="s">
        <v>257</v>
      </c>
      <c r="B35" s="11">
        <v>2821</v>
      </c>
      <c r="C35" s="11">
        <v>3006</v>
      </c>
      <c r="D35" s="11">
        <v>3281</v>
      </c>
      <c r="E35">
        <v>3500</v>
      </c>
      <c r="F35" s="4">
        <f t="shared" si="0"/>
        <v>3399.3590477257458</v>
      </c>
      <c r="G35" s="4">
        <f t="shared" si="1"/>
        <v>3036</v>
      </c>
      <c r="H35" s="170">
        <f t="shared" si="2"/>
        <v>0.13257142857142856</v>
      </c>
      <c r="I35" s="171">
        <f t="shared" si="3"/>
        <v>0.11968348080558149</v>
      </c>
      <c r="J35" s="157">
        <f t="shared" si="4"/>
        <v>2.8754557792644065E-2</v>
      </c>
    </row>
    <row r="36" spans="1:10">
      <c r="A36" s="169" t="s">
        <v>258</v>
      </c>
      <c r="B36" s="11">
        <v>2859</v>
      </c>
      <c r="C36" s="11">
        <v>3031</v>
      </c>
      <c r="D36" s="11">
        <v>3221</v>
      </c>
      <c r="E36">
        <v>3581</v>
      </c>
      <c r="F36" s="4">
        <f t="shared" si="0"/>
        <v>3403.2753216525502</v>
      </c>
      <c r="G36" s="4">
        <f t="shared" si="1"/>
        <v>3037</v>
      </c>
      <c r="H36" s="170">
        <f t="shared" si="2"/>
        <v>0.15191287349902263</v>
      </c>
      <c r="I36" s="171">
        <f t="shared" si="3"/>
        <v>0.12060432059682266</v>
      </c>
      <c r="J36" s="157">
        <f t="shared" si="4"/>
        <v>4.9629901800460695E-2</v>
      </c>
    </row>
    <row r="37" spans="1:10">
      <c r="A37" s="169" t="s">
        <v>259</v>
      </c>
      <c r="B37" s="11">
        <v>2940</v>
      </c>
      <c r="C37" s="11">
        <v>3080</v>
      </c>
      <c r="D37" s="11">
        <v>3190</v>
      </c>
      <c r="E37">
        <v>3536</v>
      </c>
      <c r="F37" s="4">
        <f t="shared" si="0"/>
        <v>3441.2089264500278</v>
      </c>
      <c r="G37" s="4">
        <f t="shared" si="1"/>
        <v>3070</v>
      </c>
      <c r="H37" s="170">
        <f t="shared" si="2"/>
        <v>0.13178733031674209</v>
      </c>
      <c r="I37" s="171">
        <f t="shared" si="3"/>
        <v>0.12091495975570932</v>
      </c>
      <c r="J37" s="157">
        <f t="shared" si="4"/>
        <v>2.6807430302593954E-2</v>
      </c>
    </row>
    <row r="38" spans="1:10">
      <c r="A38" s="169" t="s">
        <v>260</v>
      </c>
      <c r="B38" s="11">
        <v>2907</v>
      </c>
      <c r="C38" s="11">
        <v>3113</v>
      </c>
      <c r="D38" s="11">
        <v>3242</v>
      </c>
      <c r="E38">
        <v>3364</v>
      </c>
      <c r="F38" s="4">
        <f t="shared" si="0"/>
        <v>3457.4113051492873</v>
      </c>
      <c r="G38" s="4">
        <f t="shared" si="1"/>
        <v>3087.3333333333335</v>
      </c>
      <c r="H38" s="170">
        <f t="shared" si="2"/>
        <v>8.2243361078081598E-2</v>
      </c>
      <c r="I38" s="171">
        <f t="shared" si="3"/>
        <v>0.11986978141307073</v>
      </c>
      <c r="J38" s="157">
        <f t="shared" si="4"/>
        <v>-2.7767926619883254E-2</v>
      </c>
    </row>
    <row r="39" spans="1:10">
      <c r="A39" s="169" t="s">
        <v>261</v>
      </c>
      <c r="B39" s="11">
        <v>2830</v>
      </c>
      <c r="C39" s="11">
        <v>3157</v>
      </c>
      <c r="D39" s="11">
        <v>3159</v>
      </c>
      <c r="E39">
        <v>3492</v>
      </c>
      <c r="F39" s="4">
        <f t="shared" si="0"/>
        <v>3414.6782557389811</v>
      </c>
      <c r="G39" s="4">
        <f t="shared" si="1"/>
        <v>3048.6666666666665</v>
      </c>
      <c r="H39" s="170">
        <f t="shared" si="2"/>
        <v>0.12695685376097751</v>
      </c>
      <c r="I39" s="171">
        <f t="shared" si="3"/>
        <v>0.120056283316963</v>
      </c>
      <c r="J39" s="157">
        <f t="shared" si="4"/>
        <v>2.2142538448172659E-2</v>
      </c>
    </row>
    <row r="40" spans="1:10">
      <c r="A40" s="169" t="s">
        <v>262</v>
      </c>
      <c r="B40" s="11">
        <v>2825</v>
      </c>
      <c r="C40" s="11">
        <v>3169</v>
      </c>
      <c r="D40" s="11">
        <v>3296</v>
      </c>
      <c r="E40">
        <v>3443</v>
      </c>
      <c r="F40" s="4">
        <f t="shared" si="0"/>
        <v>3466.8953464450919</v>
      </c>
      <c r="G40" s="4">
        <f t="shared" si="1"/>
        <v>3096.6666666666665</v>
      </c>
      <c r="H40" s="170">
        <f t="shared" si="2"/>
        <v>0.10059057023913258</v>
      </c>
      <c r="I40" s="171">
        <f t="shared" si="3"/>
        <v>0.11955716246881351</v>
      </c>
      <c r="J40" s="157">
        <f t="shared" si="4"/>
        <v>-6.9402690807702427E-3</v>
      </c>
    </row>
    <row r="41" spans="1:10">
      <c r="A41" s="169" t="s">
        <v>263</v>
      </c>
      <c r="B41" s="11">
        <v>2832</v>
      </c>
      <c r="C41" s="11">
        <v>3062</v>
      </c>
      <c r="D41" s="11">
        <v>3275</v>
      </c>
      <c r="E41">
        <v>3444</v>
      </c>
      <c r="F41" s="4">
        <f t="shared" si="0"/>
        <v>3421.2054551541096</v>
      </c>
      <c r="G41" s="4">
        <f t="shared" si="1"/>
        <v>3056.3333333333335</v>
      </c>
      <c r="H41" s="170">
        <f t="shared" si="2"/>
        <v>0.1125629113433991</v>
      </c>
      <c r="I41" s="171">
        <f t="shared" si="3"/>
        <v>0.11938230619067816</v>
      </c>
      <c r="J41" s="157">
        <f t="shared" si="4"/>
        <v>6.6186251004327562E-3</v>
      </c>
    </row>
    <row r="42" spans="1:10">
      <c r="A42" s="169" t="s">
        <v>264</v>
      </c>
      <c r="B42" s="11">
        <v>2774</v>
      </c>
      <c r="C42" s="11">
        <v>3103</v>
      </c>
      <c r="D42" s="11">
        <v>3238</v>
      </c>
      <c r="E42">
        <v>3521</v>
      </c>
      <c r="F42" s="4">
        <f t="shared" si="0"/>
        <v>3402.3682415660987</v>
      </c>
      <c r="G42" s="4">
        <f t="shared" si="1"/>
        <v>3038.3333333333335</v>
      </c>
      <c r="H42" s="170">
        <f t="shared" si="2"/>
        <v>0.1370822682949919</v>
      </c>
      <c r="I42" s="171">
        <f t="shared" si="3"/>
        <v>0.1198140125834663</v>
      </c>
      <c r="J42" s="157">
        <f t="shared" si="4"/>
        <v>3.369263232999184E-2</v>
      </c>
    </row>
    <row r="43" spans="1:10">
      <c r="A43" s="169" t="s">
        <v>265</v>
      </c>
      <c r="B43" s="11">
        <v>2866</v>
      </c>
      <c r="C43" s="11">
        <v>3067</v>
      </c>
      <c r="D43" s="11">
        <v>3331</v>
      </c>
      <c r="E43">
        <v>3572</v>
      </c>
      <c r="F43" s="4">
        <f t="shared" si="0"/>
        <v>3459.1388409085098</v>
      </c>
      <c r="G43" s="4">
        <f t="shared" si="1"/>
        <v>3088</v>
      </c>
      <c r="H43" s="170">
        <f t="shared" si="2"/>
        <v>0.13549832026875699</v>
      </c>
      <c r="I43" s="171">
        <f t="shared" si="3"/>
        <v>0.12018744848073513</v>
      </c>
      <c r="J43" s="157">
        <f t="shared" si="4"/>
        <v>3.1596069174549331E-2</v>
      </c>
    </row>
    <row r="44" spans="1:10">
      <c r="A44" s="169" t="s">
        <v>266</v>
      </c>
      <c r="B44" s="11">
        <v>2818</v>
      </c>
      <c r="C44" s="11">
        <v>2991</v>
      </c>
      <c r="D44" s="11">
        <v>3347</v>
      </c>
      <c r="E44">
        <v>3577</v>
      </c>
      <c r="F44" s="4">
        <f t="shared" si="0"/>
        <v>3420.6989093380002</v>
      </c>
      <c r="G44" s="4">
        <f t="shared" si="1"/>
        <v>3052</v>
      </c>
      <c r="H44" s="170">
        <f t="shared" si="2"/>
        <v>0.14677103718199608</v>
      </c>
      <c r="I44" s="171">
        <f t="shared" si="3"/>
        <v>0.12080567147378772</v>
      </c>
      <c r="J44" s="157">
        <f t="shared" si="4"/>
        <v>4.3696139407883632E-2</v>
      </c>
    </row>
    <row r="45" spans="1:10">
      <c r="A45" s="169" t="s">
        <v>267</v>
      </c>
      <c r="B45" s="11">
        <v>2763</v>
      </c>
      <c r="C45" s="11">
        <v>2978</v>
      </c>
      <c r="D45" s="11">
        <v>3325</v>
      </c>
      <c r="E45">
        <v>3443</v>
      </c>
      <c r="F45" s="4">
        <f t="shared" si="0"/>
        <v>3387.1757984771534</v>
      </c>
      <c r="G45" s="4">
        <f t="shared" si="1"/>
        <v>3022</v>
      </c>
      <c r="H45" s="170">
        <f t="shared" si="2"/>
        <v>0.12227708393842579</v>
      </c>
      <c r="I45" s="171">
        <f t="shared" si="3"/>
        <v>0.12083911266616586</v>
      </c>
      <c r="J45" s="157">
        <f t="shared" si="4"/>
        <v>1.6213825594785531E-2</v>
      </c>
    </row>
    <row r="46" spans="1:10">
      <c r="A46" s="169" t="s">
        <v>268</v>
      </c>
      <c r="B46" s="11">
        <v>2869</v>
      </c>
      <c r="C46" s="11">
        <v>3006</v>
      </c>
      <c r="D46" s="11">
        <v>3237</v>
      </c>
      <c r="E46">
        <v>3576</v>
      </c>
      <c r="F46" s="4">
        <f t="shared" si="0"/>
        <v>3406.3730329837358</v>
      </c>
      <c r="G46" s="4">
        <f t="shared" si="1"/>
        <v>3037.3333333333335</v>
      </c>
      <c r="H46" s="170">
        <f t="shared" si="2"/>
        <v>0.15063385533184187</v>
      </c>
      <c r="I46" s="171">
        <f t="shared" si="3"/>
        <v>0.12150121805873643</v>
      </c>
      <c r="J46" s="157">
        <f t="shared" si="4"/>
        <v>4.7434834176807661E-2</v>
      </c>
    </row>
    <row r="47" spans="1:10">
      <c r="A47" s="169" t="s">
        <v>269</v>
      </c>
      <c r="B47" s="11">
        <v>2946</v>
      </c>
      <c r="C47" s="11">
        <v>2954</v>
      </c>
      <c r="D47" s="11">
        <v>3279</v>
      </c>
      <c r="E47">
        <v>3575</v>
      </c>
      <c r="F47" s="4">
        <f t="shared" si="0"/>
        <v>3432.9263114967875</v>
      </c>
      <c r="G47" s="4">
        <f t="shared" si="1"/>
        <v>3059.6666666666665</v>
      </c>
      <c r="H47" s="170">
        <f t="shared" si="2"/>
        <v>0.14414918414918418</v>
      </c>
      <c r="I47" s="171">
        <f t="shared" si="3"/>
        <v>0.12199356514765922</v>
      </c>
      <c r="J47" s="157">
        <f t="shared" si="4"/>
        <v>3.9740891889010477E-2</v>
      </c>
    </row>
    <row r="48" spans="1:10">
      <c r="A48" s="169" t="s">
        <v>270</v>
      </c>
      <c r="B48" s="11">
        <v>2914</v>
      </c>
      <c r="C48" s="11">
        <v>2890</v>
      </c>
      <c r="D48" s="11">
        <v>3308</v>
      </c>
      <c r="E48">
        <v>3525</v>
      </c>
      <c r="F48" s="4">
        <f t="shared" si="0"/>
        <v>3408.9251621202893</v>
      </c>
      <c r="G48" s="4">
        <f t="shared" si="1"/>
        <v>3037.3333333333335</v>
      </c>
      <c r="H48" s="170">
        <f t="shared" si="2"/>
        <v>0.13834515366430256</v>
      </c>
      <c r="I48" s="171">
        <f t="shared" si="3"/>
        <v>0.1223414712863112</v>
      </c>
      <c r="J48" s="157">
        <f t="shared" si="4"/>
        <v>3.2929032022612957E-2</v>
      </c>
    </row>
    <row r="49" spans="1:10">
      <c r="A49" s="169" t="s">
        <v>271</v>
      </c>
      <c r="B49" s="11">
        <v>2830</v>
      </c>
      <c r="C49" s="11">
        <v>3009</v>
      </c>
      <c r="D49" s="11">
        <v>3282</v>
      </c>
      <c r="E49">
        <v>3526</v>
      </c>
      <c r="F49" s="4">
        <f t="shared" si="0"/>
        <v>3413.267451465902</v>
      </c>
      <c r="G49" s="4">
        <f t="shared" si="1"/>
        <v>3040.3333333333335</v>
      </c>
      <c r="H49" s="170">
        <f t="shared" si="2"/>
        <v>0.137738702968425</v>
      </c>
      <c r="I49" s="171">
        <f t="shared" si="3"/>
        <v>0.12266224694635525</v>
      </c>
      <c r="J49" s="157">
        <f t="shared" si="4"/>
        <v>3.1971794819653426E-2</v>
      </c>
    </row>
    <row r="50" spans="1:10">
      <c r="A50" s="169" t="s">
        <v>272</v>
      </c>
      <c r="B50" s="11">
        <v>2896</v>
      </c>
      <c r="C50" s="11">
        <v>3050</v>
      </c>
      <c r="D50" s="11">
        <v>3287</v>
      </c>
      <c r="E50">
        <v>3531</v>
      </c>
      <c r="F50" s="4">
        <f t="shared" si="0"/>
        <v>3455.5397236657918</v>
      </c>
      <c r="G50" s="4">
        <f t="shared" si="1"/>
        <v>3077.6666666666665</v>
      </c>
      <c r="H50" s="170">
        <f t="shared" si="2"/>
        <v>0.12838667044274527</v>
      </c>
      <c r="I50" s="171">
        <f t="shared" si="3"/>
        <v>0.12277907191566934</v>
      </c>
      <c r="J50" s="157">
        <f t="shared" si="4"/>
        <v>2.1370794770378978E-2</v>
      </c>
    </row>
    <row r="51" spans="1:10">
      <c r="A51" s="169" t="s">
        <v>273</v>
      </c>
      <c r="B51" s="11">
        <v>2934</v>
      </c>
      <c r="C51" s="11">
        <v>3044</v>
      </c>
      <c r="D51" s="11">
        <v>3236</v>
      </c>
      <c r="E51">
        <v>3506</v>
      </c>
      <c r="F51" s="4">
        <f t="shared" si="0"/>
        <v>3448.5024321720039</v>
      </c>
      <c r="G51" s="4">
        <f t="shared" si="1"/>
        <v>3071.3333333333335</v>
      </c>
      <c r="H51" s="170">
        <f t="shared" si="2"/>
        <v>0.12397794257463392</v>
      </c>
      <c r="I51" s="171">
        <f t="shared" si="3"/>
        <v>0.12280304932884864</v>
      </c>
      <c r="J51" s="157">
        <f t="shared" si="4"/>
        <v>1.6399762643467236E-2</v>
      </c>
    </row>
    <row r="52" spans="1:10">
      <c r="A52" s="169" t="s">
        <v>274</v>
      </c>
      <c r="B52" s="11">
        <v>2976</v>
      </c>
      <c r="C52" s="11">
        <v>3163</v>
      </c>
      <c r="D52" s="11">
        <v>3235</v>
      </c>
      <c r="E52">
        <v>3339</v>
      </c>
      <c r="F52" s="4">
        <f t="shared" si="0"/>
        <v>3504.7942123364537</v>
      </c>
      <c r="G52" s="4">
        <f t="shared" si="1"/>
        <v>3124.6666666666665</v>
      </c>
      <c r="H52" s="170">
        <f t="shared" si="2"/>
        <v>6.4190875511630274E-2</v>
      </c>
      <c r="I52" s="171">
        <f t="shared" si="3"/>
        <v>0.1216537910187071</v>
      </c>
      <c r="J52" s="157">
        <f t="shared" si="4"/>
        <v>-4.9653852152277245E-2</v>
      </c>
    </row>
    <row r="53" spans="1:10">
      <c r="A53" s="169" t="s">
        <v>275</v>
      </c>
      <c r="B53" s="11">
        <v>3006</v>
      </c>
      <c r="C53" s="11">
        <v>3201</v>
      </c>
      <c r="D53" s="11">
        <v>3200</v>
      </c>
      <c r="E53">
        <v>3388</v>
      </c>
      <c r="F53" s="4">
        <f t="shared" si="0"/>
        <v>3514.2876766287573</v>
      </c>
      <c r="G53" s="4">
        <f t="shared" si="1"/>
        <v>3135.6666666666665</v>
      </c>
      <c r="H53" s="170">
        <f t="shared" si="2"/>
        <v>7.4478551751279071E-2</v>
      </c>
      <c r="I53" s="171">
        <f t="shared" si="3"/>
        <v>0.12074657487894888</v>
      </c>
      <c r="J53" s="157">
        <f t="shared" si="4"/>
        <v>-3.7274993101758337E-2</v>
      </c>
    </row>
    <row r="54" spans="1:10">
      <c r="A54" s="169" t="s">
        <v>276</v>
      </c>
      <c r="B54" s="11">
        <v>2985</v>
      </c>
      <c r="C54" s="11">
        <v>3182</v>
      </c>
      <c r="D54" s="11">
        <v>3156</v>
      </c>
      <c r="E54">
        <v>3472</v>
      </c>
      <c r="F54" s="4">
        <f t="shared" si="0"/>
        <v>3481.9796406957335</v>
      </c>
      <c r="G54" s="4">
        <f t="shared" si="1"/>
        <v>3107.6666666666665</v>
      </c>
      <c r="H54" s="170">
        <f t="shared" si="2"/>
        <v>0.10493471582181264</v>
      </c>
      <c r="I54" s="171">
        <f t="shared" si="3"/>
        <v>0.12044823791560669</v>
      </c>
      <c r="J54" s="157">
        <f t="shared" si="4"/>
        <v>-2.8743204768817542E-3</v>
      </c>
    </row>
    <row r="55" spans="1:10">
      <c r="A55" s="169" t="s">
        <v>277</v>
      </c>
      <c r="B55" s="11">
        <v>2948</v>
      </c>
      <c r="C55" s="11">
        <v>3087</v>
      </c>
      <c r="D55" s="11">
        <v>3127</v>
      </c>
      <c r="E55">
        <v>3557</v>
      </c>
      <c r="F55" s="4">
        <f t="shared" si="0"/>
        <v>3423.0344963104003</v>
      </c>
      <c r="G55" s="4">
        <f t="shared" si="1"/>
        <v>3054</v>
      </c>
      <c r="H55" s="170">
        <f t="shared" si="2"/>
        <v>0.14141130165870117</v>
      </c>
      <c r="I55" s="171">
        <f t="shared" si="3"/>
        <v>0.12083644279973806</v>
      </c>
      <c r="J55" s="157">
        <f t="shared" si="4"/>
        <v>3.7662497523081165E-2</v>
      </c>
    </row>
    <row r="56" spans="1:10">
      <c r="A56" s="169" t="s">
        <v>278</v>
      </c>
      <c r="B56" s="11">
        <v>2796</v>
      </c>
      <c r="C56" s="11">
        <v>3215</v>
      </c>
      <c r="D56" s="11">
        <v>3163</v>
      </c>
      <c r="E56">
        <v>3601</v>
      </c>
      <c r="F56" s="4">
        <f t="shared" si="0"/>
        <v>3429.1833403051437</v>
      </c>
      <c r="G56" s="4">
        <f t="shared" si="1"/>
        <v>3058</v>
      </c>
      <c r="H56" s="170">
        <f t="shared" si="2"/>
        <v>0.15079144682032769</v>
      </c>
      <c r="I56" s="171">
        <f t="shared" si="3"/>
        <v>0.12138107923647605</v>
      </c>
      <c r="J56" s="157">
        <f t="shared" si="4"/>
        <v>4.771359613853271E-2</v>
      </c>
    </row>
    <row r="57" spans="1:10">
      <c r="A57" s="169" t="s">
        <v>279</v>
      </c>
      <c r="B57" s="11">
        <v>2826</v>
      </c>
      <c r="C57" s="11">
        <v>3247</v>
      </c>
      <c r="D57" s="11">
        <v>3232</v>
      </c>
      <c r="E57">
        <v>3588</v>
      </c>
      <c r="F57" s="4">
        <f t="shared" si="0"/>
        <v>3478.9347770001236</v>
      </c>
      <c r="G57" s="4">
        <f t="shared" si="1"/>
        <v>3101.6666666666665</v>
      </c>
      <c r="H57" s="170">
        <f t="shared" si="2"/>
        <v>0.13554440728353775</v>
      </c>
      <c r="I57" s="171">
        <f t="shared" si="3"/>
        <v>0.12163399580874501</v>
      </c>
      <c r="J57" s="157">
        <f t="shared" si="4"/>
        <v>3.0397219342217494E-2</v>
      </c>
    </row>
    <row r="58" spans="1:10">
      <c r="A58" s="169" t="s">
        <v>280</v>
      </c>
      <c r="B58" s="11">
        <v>2898</v>
      </c>
      <c r="C58" s="11">
        <v>3251</v>
      </c>
      <c r="D58" s="11">
        <v>3274</v>
      </c>
      <c r="E58">
        <v>3431</v>
      </c>
      <c r="F58" s="4">
        <f t="shared" si="0"/>
        <v>3521.00739513397</v>
      </c>
      <c r="G58" s="4">
        <f t="shared" si="1"/>
        <v>3141</v>
      </c>
      <c r="H58" s="170">
        <f t="shared" si="2"/>
        <v>8.4523462547362288E-2</v>
      </c>
      <c r="I58" s="171">
        <f t="shared" si="3"/>
        <v>0.12098293382170321</v>
      </c>
      <c r="J58" s="157">
        <f t="shared" si="4"/>
        <v>-2.6233574798592254E-2</v>
      </c>
    </row>
    <row r="59" spans="1:10">
      <c r="A59" s="169" t="s">
        <v>281</v>
      </c>
      <c r="B59" s="11">
        <v>2920</v>
      </c>
      <c r="C59" s="11">
        <v>3186</v>
      </c>
      <c r="D59" s="11">
        <v>3222</v>
      </c>
      <c r="E59">
        <v>3303</v>
      </c>
      <c r="F59" s="4">
        <f t="shared" si="0"/>
        <v>3482.1671027571292</v>
      </c>
      <c r="G59" s="4">
        <f t="shared" si="1"/>
        <v>3109.3333333333335</v>
      </c>
      <c r="H59" s="170">
        <f t="shared" si="2"/>
        <v>5.8633565445554502E-2</v>
      </c>
      <c r="I59" s="171">
        <f t="shared" si="3"/>
        <v>0.1199079447117696</v>
      </c>
      <c r="J59" s="157">
        <f t="shared" si="4"/>
        <v>-5.4243748942515657E-2</v>
      </c>
    </row>
    <row r="60" spans="1:10">
      <c r="A60" s="169" t="s">
        <v>282</v>
      </c>
      <c r="B60" s="11">
        <v>2969</v>
      </c>
      <c r="C60" s="11">
        <v>3232</v>
      </c>
      <c r="D60" s="11">
        <v>2969</v>
      </c>
      <c r="E60">
        <v>3280</v>
      </c>
      <c r="F60" s="4">
        <f t="shared" si="0"/>
        <v>3420.5006754559472</v>
      </c>
      <c r="G60" s="4">
        <f t="shared" si="1"/>
        <v>3056.6666666666665</v>
      </c>
      <c r="H60" s="170">
        <f t="shared" si="2"/>
        <v>6.8089430894308994E-2</v>
      </c>
      <c r="I60" s="171">
        <f t="shared" si="3"/>
        <v>0.11902966481655841</v>
      </c>
      <c r="J60" s="157">
        <f t="shared" si="4"/>
        <v>-4.283557178534976E-2</v>
      </c>
    </row>
    <row r="61" spans="1:10">
      <c r="A61" s="169" t="s">
        <v>283</v>
      </c>
      <c r="B61" s="11">
        <v>2958</v>
      </c>
      <c r="C61" s="11">
        <v>3185</v>
      </c>
      <c r="D61" s="11">
        <v>3092</v>
      </c>
      <c r="E61">
        <v>3378</v>
      </c>
      <c r="F61" s="4">
        <f t="shared" si="0"/>
        <v>3443.1908160524845</v>
      </c>
      <c r="G61" s="4">
        <f t="shared" si="1"/>
        <v>3078.3333333333335</v>
      </c>
      <c r="H61" s="170">
        <f t="shared" si="2"/>
        <v>8.8711268995460779E-2</v>
      </c>
      <c r="I61" s="171">
        <f t="shared" si="3"/>
        <v>0.11852435821954012</v>
      </c>
      <c r="J61" s="157">
        <f t="shared" si="4"/>
        <v>-1.9298642999551356E-2</v>
      </c>
    </row>
    <row r="62" spans="1:10">
      <c r="A62" s="169" t="s">
        <v>284</v>
      </c>
      <c r="B62" s="11">
        <v>2939</v>
      </c>
      <c r="C62" s="11">
        <v>3052</v>
      </c>
      <c r="D62" s="11">
        <v>3209</v>
      </c>
      <c r="E62">
        <v>3381</v>
      </c>
      <c r="F62" s="4">
        <f t="shared" si="0"/>
        <v>3428.8566914501203</v>
      </c>
      <c r="G62" s="4">
        <f t="shared" si="1"/>
        <v>3066.6666666666665</v>
      </c>
      <c r="H62" s="170">
        <f t="shared" si="2"/>
        <v>9.2970521541950152E-2</v>
      </c>
      <c r="I62" s="171">
        <f t="shared" si="3"/>
        <v>0.1181054428641698</v>
      </c>
      <c r="J62" s="157">
        <f t="shared" si="4"/>
        <v>-1.4154596702194691E-2</v>
      </c>
    </row>
    <row r="63" spans="1:10">
      <c r="A63" s="169" t="s">
        <v>285</v>
      </c>
      <c r="B63" s="11">
        <v>2834</v>
      </c>
      <c r="C63" s="11">
        <v>2989</v>
      </c>
      <c r="D63" s="11">
        <v>3248</v>
      </c>
      <c r="E63">
        <v>3415</v>
      </c>
      <c r="F63" s="4">
        <f t="shared" si="0"/>
        <v>3380.6068345650278</v>
      </c>
      <c r="G63" s="4">
        <f t="shared" si="1"/>
        <v>3023.6666666666665</v>
      </c>
      <c r="H63" s="170">
        <f t="shared" si="2"/>
        <v>0.11459248413860425</v>
      </c>
      <c r="I63" s="171">
        <f t="shared" si="3"/>
        <v>0.11804878223956389</v>
      </c>
      <c r="J63" s="157">
        <f t="shared" si="4"/>
        <v>1.0071205105409126E-2</v>
      </c>
    </row>
    <row r="64" spans="1:10">
      <c r="A64" s="169" t="s">
        <v>286</v>
      </c>
      <c r="B64" s="11">
        <v>2917</v>
      </c>
      <c r="C64" s="11">
        <v>2988</v>
      </c>
      <c r="D64" s="11">
        <v>3269</v>
      </c>
      <c r="E64">
        <v>3478</v>
      </c>
      <c r="F64" s="4">
        <f t="shared" si="0"/>
        <v>3419.12473196162</v>
      </c>
      <c r="G64" s="4">
        <f t="shared" si="1"/>
        <v>3058</v>
      </c>
      <c r="H64" s="170">
        <f t="shared" si="2"/>
        <v>0.12075905692926969</v>
      </c>
      <c r="I64" s="171">
        <f t="shared" si="3"/>
        <v>0.11809180247273383</v>
      </c>
      <c r="J64" s="157">
        <f t="shared" si="4"/>
        <v>1.6927909154220818E-2</v>
      </c>
    </row>
    <row r="65" spans="1:10">
      <c r="A65" s="169" t="s">
        <v>287</v>
      </c>
      <c r="B65" s="11">
        <v>2890</v>
      </c>
      <c r="C65" s="11">
        <v>3009</v>
      </c>
      <c r="D65" s="11">
        <v>3332</v>
      </c>
      <c r="E65">
        <v>3505</v>
      </c>
      <c r="F65" s="4">
        <f t="shared" si="0"/>
        <v>3440.5617246522929</v>
      </c>
      <c r="G65" s="4">
        <f t="shared" si="1"/>
        <v>3077</v>
      </c>
      <c r="H65" s="170">
        <f t="shared" si="2"/>
        <v>0.12211126961483595</v>
      </c>
      <c r="I65" s="171">
        <f t="shared" si="3"/>
        <v>0.11815460664682917</v>
      </c>
      <c r="J65" s="157">
        <f t="shared" si="4"/>
        <v>1.8384671996492748E-2</v>
      </c>
    </row>
    <row r="66" spans="1:10">
      <c r="A66" s="169" t="s">
        <v>288</v>
      </c>
      <c r="B66" s="11">
        <v>3011</v>
      </c>
      <c r="C66" s="11">
        <v>3049</v>
      </c>
      <c r="D66" s="11">
        <v>3294</v>
      </c>
      <c r="E66">
        <v>3385</v>
      </c>
      <c r="F66" s="4">
        <f t="shared" si="0"/>
        <v>3484.5219661493716</v>
      </c>
      <c r="G66" s="4">
        <f t="shared" si="1"/>
        <v>3118</v>
      </c>
      <c r="H66" s="170">
        <f t="shared" si="2"/>
        <v>7.887740029542098E-2</v>
      </c>
      <c r="I66" s="171">
        <f t="shared" si="3"/>
        <v>0.11755034193373058</v>
      </c>
      <c r="J66" s="157">
        <f t="shared" si="4"/>
        <v>-2.9400876262739014E-2</v>
      </c>
    </row>
    <row r="67" spans="1:10">
      <c r="A67" s="169" t="s">
        <v>289</v>
      </c>
      <c r="B67" s="11">
        <v>3040</v>
      </c>
      <c r="C67" s="11">
        <v>3062</v>
      </c>
      <c r="D67" s="11">
        <v>3176</v>
      </c>
      <c r="E67">
        <v>3528</v>
      </c>
      <c r="F67" s="4">
        <f t="shared" si="0"/>
        <v>3456.4845070939814</v>
      </c>
      <c r="G67" s="4">
        <f t="shared" si="1"/>
        <v>3092.6666666666665</v>
      </c>
      <c r="H67" s="170">
        <f t="shared" si="2"/>
        <v>0.12339380196523057</v>
      </c>
      <c r="I67" s="171">
        <f t="shared" si="3"/>
        <v>0.11763887920693512</v>
      </c>
      <c r="J67" s="157">
        <f t="shared" si="4"/>
        <v>2.0270831322567632E-2</v>
      </c>
    </row>
    <row r="68" spans="1:10">
      <c r="A68" s="169" t="s">
        <v>290</v>
      </c>
      <c r="B68" s="11">
        <v>3069</v>
      </c>
      <c r="C68" s="11">
        <v>3074</v>
      </c>
      <c r="D68" s="11">
        <v>3265</v>
      </c>
      <c r="E68">
        <v>3490</v>
      </c>
      <c r="F68" s="4">
        <f t="shared" si="0"/>
        <v>3504.156977603147</v>
      </c>
      <c r="G68" s="4">
        <f t="shared" si="1"/>
        <v>3136</v>
      </c>
      <c r="H68" s="170">
        <f t="shared" si="2"/>
        <v>0.10143266475644699</v>
      </c>
      <c r="I68" s="171">
        <f t="shared" si="3"/>
        <v>0.11739699540916665</v>
      </c>
      <c r="J68" s="157">
        <f t="shared" si="4"/>
        <v>-4.0564405739676136E-3</v>
      </c>
    </row>
    <row r="69" spans="1:10">
      <c r="A69" s="169" t="s">
        <v>291</v>
      </c>
      <c r="B69" s="11">
        <v>3095</v>
      </c>
      <c r="C69" s="11">
        <v>3010</v>
      </c>
      <c r="D69" s="11">
        <v>3276</v>
      </c>
      <c r="E69">
        <v>3271</v>
      </c>
      <c r="F69" s="4">
        <f t="shared" si="0"/>
        <v>3490.726290667842</v>
      </c>
      <c r="G69" s="4">
        <f t="shared" si="1"/>
        <v>3127</v>
      </c>
      <c r="H69" s="170">
        <f t="shared" si="2"/>
        <v>4.4023234484867016E-2</v>
      </c>
      <c r="I69" s="171">
        <f t="shared" si="3"/>
        <v>0.11631796951322107</v>
      </c>
      <c r="J69" s="157">
        <f t="shared" si="4"/>
        <v>-6.717404178166983E-2</v>
      </c>
    </row>
    <row r="70" spans="1:10">
      <c r="A70" s="169" t="s">
        <v>292</v>
      </c>
      <c r="B70" s="11">
        <v>3028</v>
      </c>
      <c r="C70" s="11">
        <v>3107</v>
      </c>
      <c r="D70" s="11">
        <v>3273</v>
      </c>
      <c r="E70">
        <v>3284</v>
      </c>
      <c r="F70" s="4">
        <f t="shared" si="0"/>
        <v>3497.534847072714</v>
      </c>
      <c r="G70" s="4">
        <f t="shared" si="1"/>
        <v>3136</v>
      </c>
      <c r="H70" s="170">
        <f t="shared" si="2"/>
        <v>4.5066991473812421E-2</v>
      </c>
      <c r="I70" s="171">
        <f t="shared" si="3"/>
        <v>0.11528534664308472</v>
      </c>
      <c r="J70" s="157">
        <f t="shared" si="4"/>
        <v>-6.502279143505299E-2</v>
      </c>
    </row>
    <row r="71" spans="1:10">
      <c r="A71" s="169" t="s">
        <v>293</v>
      </c>
      <c r="B71" s="11">
        <v>3055</v>
      </c>
      <c r="C71" s="11">
        <v>3136</v>
      </c>
      <c r="D71" s="11">
        <v>3275</v>
      </c>
      <c r="E71">
        <v>3285</v>
      </c>
      <c r="F71" s="4">
        <f t="shared" si="0"/>
        <v>3515.6796693215833</v>
      </c>
      <c r="G71" s="4">
        <f t="shared" si="1"/>
        <v>3155.3333333333335</v>
      </c>
      <c r="H71" s="170">
        <f t="shared" si="2"/>
        <v>3.9472349061390112E-2</v>
      </c>
      <c r="I71" s="171">
        <f t="shared" si="3"/>
        <v>0.11420230382048908</v>
      </c>
      <c r="J71" s="157">
        <f t="shared" si="4"/>
        <v>-7.0222121559081682E-2</v>
      </c>
    </row>
    <row r="72" spans="1:10">
      <c r="A72" s="169" t="s">
        <v>294</v>
      </c>
      <c r="B72" s="11">
        <v>3077</v>
      </c>
      <c r="C72" s="11">
        <v>3164</v>
      </c>
      <c r="D72" s="11">
        <v>3266</v>
      </c>
      <c r="E72">
        <v>3231</v>
      </c>
      <c r="F72" s="4">
        <f t="shared" si="0"/>
        <v>3526.6663004500788</v>
      </c>
      <c r="G72" s="4">
        <f t="shared" si="1"/>
        <v>3169</v>
      </c>
      <c r="H72" s="170">
        <f t="shared" si="2"/>
        <v>1.9189105540080471E-2</v>
      </c>
      <c r="I72" s="171">
        <f t="shared" si="3"/>
        <v>0.11286408976020162</v>
      </c>
      <c r="J72" s="157">
        <f t="shared" si="4"/>
        <v>-9.1509223290027475E-2</v>
      </c>
    </row>
    <row r="73" spans="1:10">
      <c r="A73" s="169" t="s">
        <v>295</v>
      </c>
      <c r="B73" s="11">
        <v>3102</v>
      </c>
      <c r="C73" s="11">
        <v>3143</v>
      </c>
      <c r="D73" s="11">
        <v>3200</v>
      </c>
      <c r="E73">
        <v>3106</v>
      </c>
      <c r="F73" s="4">
        <f t="shared" si="0"/>
        <v>3498.1359413050673</v>
      </c>
      <c r="G73" s="4">
        <f t="shared" si="1"/>
        <v>3148.3333333333335</v>
      </c>
      <c r="H73" s="170">
        <f t="shared" si="2"/>
        <v>-1.3629534234814387E-2</v>
      </c>
      <c r="I73" s="171">
        <f t="shared" si="3"/>
        <v>0.11110723387138195</v>
      </c>
      <c r="J73" s="157">
        <f t="shared" si="4"/>
        <v>-0.12625110795398173</v>
      </c>
    </row>
    <row r="74" spans="1:10">
      <c r="A74" s="169" t="s">
        <v>296</v>
      </c>
      <c r="B74" s="11">
        <v>3023</v>
      </c>
      <c r="C74" s="11">
        <v>3099</v>
      </c>
      <c r="D74" s="11">
        <v>3150</v>
      </c>
      <c r="E74">
        <v>3282</v>
      </c>
      <c r="F74" s="4">
        <f t="shared" si="0"/>
        <v>3431.8262497154537</v>
      </c>
      <c r="G74" s="4">
        <f t="shared" si="1"/>
        <v>3090.6666666666665</v>
      </c>
      <c r="H74" s="170">
        <f t="shared" si="2"/>
        <v>5.8297785902904777E-2</v>
      </c>
      <c r="I74" s="171">
        <f t="shared" si="3"/>
        <v>0.11038381677592336</v>
      </c>
      <c r="J74" s="157">
        <f t="shared" si="4"/>
        <v>-4.5650898755470369E-2</v>
      </c>
    </row>
    <row r="75" spans="1:10">
      <c r="A75" s="169" t="s">
        <v>297</v>
      </c>
      <c r="B75" s="11">
        <v>2971</v>
      </c>
      <c r="C75" s="11">
        <v>2953</v>
      </c>
      <c r="D75" s="11">
        <v>3255</v>
      </c>
      <c r="E75">
        <v>3361</v>
      </c>
      <c r="F75" s="4">
        <f t="shared" si="0"/>
        <v>3396.5473155919562</v>
      </c>
      <c r="G75" s="4">
        <f t="shared" si="1"/>
        <v>3059.6666666666665</v>
      </c>
      <c r="H75" s="170">
        <f t="shared" si="2"/>
        <v>8.9655856391946884E-2</v>
      </c>
      <c r="I75" s="171">
        <f t="shared" si="3"/>
        <v>0.11010370920316692</v>
      </c>
      <c r="J75" s="157">
        <f t="shared" si="4"/>
        <v>-1.0576410470680229E-2</v>
      </c>
    </row>
    <row r="76" spans="1:10">
      <c r="A76" s="169" t="s">
        <v>298</v>
      </c>
      <c r="B76" s="11">
        <v>2990</v>
      </c>
      <c r="C76" s="11">
        <v>2775</v>
      </c>
      <c r="D76" s="11">
        <v>3299</v>
      </c>
      <c r="E76">
        <v>3436</v>
      </c>
      <c r="F76" s="4">
        <f t="shared" si="0"/>
        <v>3354.419519502329</v>
      </c>
      <c r="G76" s="4">
        <f t="shared" si="1"/>
        <v>3021.3333333333335</v>
      </c>
      <c r="H76" s="170">
        <f t="shared" si="2"/>
        <v>0.12068296468762123</v>
      </c>
      <c r="I76" s="171">
        <f t="shared" si="3"/>
        <v>0.11024476594295964</v>
      </c>
      <c r="J76" s="157">
        <f t="shared" si="4"/>
        <v>2.3742863939950825E-2</v>
      </c>
    </row>
    <row r="77" spans="1:10">
      <c r="A77" s="169" t="s">
        <v>299</v>
      </c>
      <c r="B77" s="11">
        <v>2941</v>
      </c>
      <c r="C77" s="11">
        <v>2950</v>
      </c>
      <c r="D77" s="11">
        <v>3332</v>
      </c>
      <c r="E77">
        <v>3423</v>
      </c>
      <c r="F77" s="4">
        <f t="shared" si="0"/>
        <v>3412.9233122654659</v>
      </c>
      <c r="G77" s="4">
        <f t="shared" si="1"/>
        <v>3074.3333333333335</v>
      </c>
      <c r="H77" s="170">
        <f t="shared" si="2"/>
        <v>0.1018599668906417</v>
      </c>
      <c r="I77" s="171">
        <f t="shared" si="3"/>
        <v>0.11013443963963966</v>
      </c>
      <c r="J77" s="157">
        <f t="shared" si="4"/>
        <v>2.9438176262150343E-3</v>
      </c>
    </row>
    <row r="78" spans="1:10">
      <c r="A78" s="169" t="s">
        <v>300</v>
      </c>
      <c r="B78" s="11">
        <v>3077</v>
      </c>
      <c r="C78" s="11">
        <v>3016</v>
      </c>
      <c r="D78" s="11">
        <v>3369</v>
      </c>
      <c r="E78">
        <v>3369</v>
      </c>
      <c r="F78" s="4">
        <f t="shared" si="0"/>
        <v>3499.4668185811502</v>
      </c>
      <c r="G78" s="4">
        <f t="shared" si="1"/>
        <v>3154</v>
      </c>
      <c r="H78" s="170">
        <f t="shared" si="2"/>
        <v>6.3817156426239238E-2</v>
      </c>
      <c r="I78" s="171">
        <f t="shared" si="3"/>
        <v>0.10953291648102408</v>
      </c>
      <c r="J78" s="157">
        <f t="shared" si="4"/>
        <v>-3.8725680789893191E-2</v>
      </c>
    </row>
    <row r="79" spans="1:10">
      <c r="A79" s="169" t="s">
        <v>301</v>
      </c>
      <c r="B79" s="11">
        <v>3113</v>
      </c>
      <c r="C79" s="11">
        <v>3047</v>
      </c>
      <c r="D79" s="11">
        <v>3393</v>
      </c>
      <c r="E79">
        <v>3404</v>
      </c>
      <c r="F79" s="4">
        <f t="shared" si="0"/>
        <v>3531.2854944470992</v>
      </c>
      <c r="G79" s="4">
        <f t="shared" si="1"/>
        <v>3184.3333333333335</v>
      </c>
      <c r="H79" s="170">
        <f t="shared" si="2"/>
        <v>6.4531923227575352E-2</v>
      </c>
      <c r="I79" s="171">
        <f t="shared" si="3"/>
        <v>0.10895598067008241</v>
      </c>
      <c r="J79" s="157">
        <f t="shared" si="4"/>
        <v>-3.7392918462720082E-2</v>
      </c>
    </row>
    <row r="80" spans="1:10">
      <c r="A80" s="169" t="s">
        <v>302</v>
      </c>
      <c r="B80" s="11">
        <v>3078</v>
      </c>
      <c r="C80" s="11">
        <v>3065</v>
      </c>
      <c r="D80" s="11">
        <v>3349</v>
      </c>
      <c r="E80">
        <v>3381</v>
      </c>
      <c r="F80" s="4">
        <f t="shared" si="0"/>
        <v>3506.9435043708745</v>
      </c>
      <c r="G80" s="4">
        <f t="shared" si="1"/>
        <v>3164</v>
      </c>
      <c r="H80" s="170">
        <f t="shared" si="2"/>
        <v>6.4182194616977231E-2</v>
      </c>
      <c r="I80" s="171">
        <f t="shared" si="3"/>
        <v>0.10838922388460008</v>
      </c>
      <c r="J80" s="157">
        <f t="shared" si="4"/>
        <v>-3.7250371005878295E-2</v>
      </c>
    </row>
    <row r="81" spans="1:10">
      <c r="A81" s="169" t="s">
        <v>303</v>
      </c>
      <c r="B81" s="11">
        <v>3094</v>
      </c>
      <c r="C81" s="11">
        <v>3057</v>
      </c>
      <c r="D81" s="11">
        <v>3237</v>
      </c>
      <c r="E81">
        <v>3407</v>
      </c>
      <c r="F81" s="4">
        <f t="shared" si="0"/>
        <v>3467.4674837904104</v>
      </c>
      <c r="G81" s="4">
        <f t="shared" si="1"/>
        <v>3129.3333333333335</v>
      </c>
      <c r="H81" s="170">
        <f t="shared" si="2"/>
        <v>8.1498874865472998E-2</v>
      </c>
      <c r="I81" s="171">
        <f t="shared" si="3"/>
        <v>0.10805309452186099</v>
      </c>
      <c r="J81" s="157">
        <f t="shared" si="4"/>
        <v>-1.7748014027123678E-2</v>
      </c>
    </row>
    <row r="82" spans="1:10">
      <c r="A82" s="169" t="s">
        <v>304</v>
      </c>
      <c r="B82" s="11">
        <v>3090</v>
      </c>
      <c r="C82" s="11">
        <v>2999</v>
      </c>
      <c r="D82" s="11">
        <v>3308</v>
      </c>
      <c r="E82">
        <v>3296</v>
      </c>
      <c r="F82" s="4">
        <f t="shared" si="0"/>
        <v>3468.5333875253509</v>
      </c>
      <c r="G82" s="4">
        <f t="shared" si="1"/>
        <v>3132.3333333333335</v>
      </c>
      <c r="H82" s="170">
        <f t="shared" si="2"/>
        <v>4.9656148867313871E-2</v>
      </c>
      <c r="I82" s="171">
        <f t="shared" si="3"/>
        <v>0.10733214457550855</v>
      </c>
      <c r="J82" s="157">
        <f t="shared" si="4"/>
        <v>-5.234629475890501E-2</v>
      </c>
    </row>
    <row r="83" spans="1:10">
      <c r="A83" s="169" t="s">
        <v>305</v>
      </c>
      <c r="B83" s="11">
        <v>3058</v>
      </c>
      <c r="C83" s="11">
        <v>2849</v>
      </c>
      <c r="D83" s="11">
        <v>3291</v>
      </c>
      <c r="E83">
        <v>3296</v>
      </c>
      <c r="F83" s="4">
        <f t="shared" si="0"/>
        <v>3393.6763295057031</v>
      </c>
      <c r="G83" s="4">
        <f t="shared" si="1"/>
        <v>3066</v>
      </c>
      <c r="H83" s="170">
        <f t="shared" si="2"/>
        <v>6.9781553398058249E-2</v>
      </c>
      <c r="I83" s="171">
        <f t="shared" si="3"/>
        <v>0.10687421053675916</v>
      </c>
      <c r="J83" s="157">
        <f t="shared" si="4"/>
        <v>-2.9634808709254567E-2</v>
      </c>
    </row>
    <row r="84" spans="1:10">
      <c r="A84" s="169" t="s">
        <v>306</v>
      </c>
      <c r="B84" s="11">
        <v>2965</v>
      </c>
      <c r="C84" s="11">
        <v>2918</v>
      </c>
      <c r="D84" s="11">
        <v>3207</v>
      </c>
      <c r="E84">
        <v>3351</v>
      </c>
      <c r="F84" s="4">
        <f t="shared" si="0"/>
        <v>3353.4243014627054</v>
      </c>
      <c r="G84" s="4">
        <f t="shared" si="1"/>
        <v>3030</v>
      </c>
      <c r="H84" s="170">
        <f t="shared" si="2"/>
        <v>9.5792300805729633E-2</v>
      </c>
      <c r="I84" s="171">
        <f t="shared" si="3"/>
        <v>0.10674069355204796</v>
      </c>
      <c r="J84" s="157">
        <f t="shared" si="4"/>
        <v>-7.2345612136838066E-4</v>
      </c>
    </row>
    <row r="85" spans="1:10">
      <c r="A85" s="169" t="s">
        <v>307</v>
      </c>
      <c r="B85" s="11">
        <v>3058</v>
      </c>
      <c r="C85" s="11">
        <v>2950</v>
      </c>
      <c r="D85" s="11">
        <v>3226</v>
      </c>
      <c r="E85">
        <v>3401</v>
      </c>
      <c r="F85" s="4">
        <f t="shared" si="0"/>
        <v>3406.1166186531223</v>
      </c>
      <c r="G85" s="4">
        <f t="shared" si="1"/>
        <v>3078</v>
      </c>
      <c r="H85" s="170">
        <f t="shared" si="2"/>
        <v>9.4972067039106142E-2</v>
      </c>
      <c r="I85" s="171">
        <f t="shared" si="3"/>
        <v>0.10660059085546533</v>
      </c>
      <c r="J85" s="157">
        <f t="shared" si="4"/>
        <v>-1.5044453552255982E-3</v>
      </c>
    </row>
    <row r="86" spans="1:10">
      <c r="A86" s="169" t="s">
        <v>308</v>
      </c>
      <c r="B86" s="11">
        <v>3101</v>
      </c>
      <c r="C86" s="11">
        <v>2862</v>
      </c>
      <c r="D86" s="11">
        <v>3266</v>
      </c>
      <c r="E86">
        <v>3393</v>
      </c>
      <c r="F86" s="4">
        <f t="shared" si="0"/>
        <v>3403.7919714468121</v>
      </c>
      <c r="G86" s="4">
        <f t="shared" si="1"/>
        <v>3076.3333333333335</v>
      </c>
      <c r="H86" s="170">
        <f t="shared" si="2"/>
        <v>9.3329403674231218E-2</v>
      </c>
      <c r="I86" s="171">
        <f t="shared" si="3"/>
        <v>0.10644445924156845</v>
      </c>
      <c r="J86" s="157">
        <f t="shared" si="4"/>
        <v>-3.1806576618957009E-3</v>
      </c>
    </row>
    <row r="87" spans="1:10">
      <c r="A87" s="169" t="s">
        <v>309</v>
      </c>
      <c r="B87" s="11">
        <v>3120</v>
      </c>
      <c r="C87" s="11">
        <v>2802</v>
      </c>
      <c r="D87" s="11">
        <v>3228</v>
      </c>
      <c r="E87">
        <v>3287</v>
      </c>
      <c r="F87" s="4">
        <f t="shared" si="0"/>
        <v>3373.4376492096562</v>
      </c>
      <c r="G87" s="4">
        <f t="shared" si="1"/>
        <v>3050</v>
      </c>
      <c r="H87" s="170">
        <f t="shared" si="2"/>
        <v>7.2102220870094311E-2</v>
      </c>
      <c r="I87" s="171">
        <f t="shared" si="3"/>
        <v>0.10604513088841179</v>
      </c>
      <c r="J87" s="157">
        <f t="shared" si="4"/>
        <v>-2.6296820568803232E-2</v>
      </c>
    </row>
    <row r="88" spans="1:10">
      <c r="A88" s="169" t="s">
        <v>310</v>
      </c>
      <c r="B88" s="11">
        <v>3109</v>
      </c>
      <c r="C88" s="11">
        <v>2941</v>
      </c>
      <c r="D88" s="11">
        <v>3159</v>
      </c>
      <c r="E88">
        <v>3343</v>
      </c>
      <c r="F88" s="4">
        <f t="shared" si="0"/>
        <v>3394.3331069822443</v>
      </c>
      <c r="G88" s="4">
        <f t="shared" si="1"/>
        <v>3069.6666666666665</v>
      </c>
      <c r="H88" s="170">
        <f t="shared" si="2"/>
        <v>8.1762887625884975E-2</v>
      </c>
      <c r="I88" s="171">
        <f t="shared" si="3"/>
        <v>0.10576602464401492</v>
      </c>
      <c r="J88" s="157">
        <f t="shared" si="4"/>
        <v>-1.5355401430524773E-2</v>
      </c>
    </row>
    <row r="89" spans="1:10">
      <c r="A89" s="169" t="s">
        <v>311</v>
      </c>
      <c r="B89" s="11">
        <v>3105</v>
      </c>
      <c r="C89" s="11">
        <v>3006</v>
      </c>
      <c r="D89" s="11">
        <v>3243</v>
      </c>
      <c r="E89">
        <v>3358</v>
      </c>
      <c r="F89" s="4">
        <f t="shared" si="0"/>
        <v>3446.5633337929703</v>
      </c>
      <c r="G89" s="4">
        <f t="shared" si="1"/>
        <v>3118</v>
      </c>
      <c r="H89" s="170">
        <f t="shared" si="2"/>
        <v>7.1471113758189403E-2</v>
      </c>
      <c r="I89" s="171">
        <f t="shared" si="3"/>
        <v>0.10537630974758509</v>
      </c>
      <c r="J89" s="157">
        <f t="shared" si="4"/>
        <v>-2.637383376800783E-2</v>
      </c>
    </row>
    <row r="90" spans="1:10">
      <c r="A90" s="169" t="s">
        <v>312</v>
      </c>
      <c r="B90" s="11">
        <v>3119</v>
      </c>
      <c r="C90" s="11">
        <v>2977</v>
      </c>
      <c r="D90" s="11">
        <v>3214</v>
      </c>
      <c r="E90">
        <v>3220</v>
      </c>
      <c r="F90" s="4">
        <f t="shared" si="0"/>
        <v>3427.9401568935627</v>
      </c>
      <c r="G90" s="4">
        <f t="shared" si="1"/>
        <v>3103.3333333333335</v>
      </c>
      <c r="H90" s="170">
        <f t="shared" si="2"/>
        <v>3.6231884057970967E-2</v>
      </c>
      <c r="I90" s="171">
        <f t="shared" si="3"/>
        <v>0.10459940608815123</v>
      </c>
      <c r="J90" s="157">
        <f t="shared" si="4"/>
        <v>-6.4577688476261719E-2</v>
      </c>
    </row>
    <row r="91" spans="1:10">
      <c r="A91" s="169" t="s">
        <v>313</v>
      </c>
      <c r="B91" s="11">
        <v>3060</v>
      </c>
      <c r="C91" s="11">
        <v>3040</v>
      </c>
      <c r="D91" s="11">
        <v>3205</v>
      </c>
      <c r="E91">
        <v>3089</v>
      </c>
      <c r="F91" s="4">
        <f t="shared" si="0"/>
        <v>3422.3530345671811</v>
      </c>
      <c r="G91" s="4">
        <f t="shared" si="1"/>
        <v>3101.6666666666665</v>
      </c>
      <c r="H91" s="170">
        <f t="shared" si="2"/>
        <v>-4.1005719218732651E-3</v>
      </c>
      <c r="I91" s="171">
        <f t="shared" si="3"/>
        <v>0.10339162855470652</v>
      </c>
      <c r="J91" s="157">
        <f t="shared" si="4"/>
        <v>-0.10791616528558792</v>
      </c>
    </row>
    <row r="92" spans="1:10">
      <c r="A92" s="169" t="s">
        <v>314</v>
      </c>
      <c r="B92" s="11">
        <v>3115</v>
      </c>
      <c r="C92" s="11">
        <v>3044</v>
      </c>
      <c r="D92" s="11">
        <v>3261</v>
      </c>
      <c r="E92">
        <v>3125</v>
      </c>
      <c r="F92" s="4">
        <f t="shared" si="0"/>
        <v>3460.9165080171438</v>
      </c>
      <c r="G92" s="4">
        <f t="shared" si="1"/>
        <v>3140</v>
      </c>
      <c r="H92" s="170">
        <f t="shared" si="2"/>
        <v>-4.7999999999999996E-3</v>
      </c>
      <c r="I92" s="171">
        <f t="shared" si="3"/>
        <v>0.10220270955959986</v>
      </c>
      <c r="J92" s="157">
        <f t="shared" si="4"/>
        <v>-0.107493282565486</v>
      </c>
    </row>
    <row r="93" spans="1:10">
      <c r="A93" s="169" t="s">
        <v>315</v>
      </c>
      <c r="B93" s="11">
        <v>3102</v>
      </c>
      <c r="C93" s="11">
        <v>3098</v>
      </c>
      <c r="D93" s="11">
        <v>3207</v>
      </c>
      <c r="E93">
        <v>3117</v>
      </c>
      <c r="F93" s="4">
        <f t="shared" si="0"/>
        <v>3452.452773616194</v>
      </c>
      <c r="G93" s="4">
        <f t="shared" si="1"/>
        <v>3135.6666666666665</v>
      </c>
      <c r="H93" s="170">
        <f t="shared" si="2"/>
        <v>-5.988664313977066E-3</v>
      </c>
      <c r="I93" s="171">
        <f t="shared" si="3"/>
        <v>0.10102671636532184</v>
      </c>
      <c r="J93" s="157">
        <f t="shared" si="4"/>
        <v>-0.10762039577035419</v>
      </c>
    </row>
    <row r="94" spans="1:10">
      <c r="A94" s="169" t="s">
        <v>316</v>
      </c>
      <c r="B94" s="11">
        <v>3131</v>
      </c>
      <c r="C94" s="11">
        <v>3161</v>
      </c>
      <c r="D94" s="11">
        <v>2980</v>
      </c>
      <c r="E94">
        <v>3000</v>
      </c>
      <c r="F94" s="4">
        <f t="shared" si="0"/>
        <v>3398.5447786966583</v>
      </c>
      <c r="G94" s="4">
        <f t="shared" si="1"/>
        <v>3090.6666666666665</v>
      </c>
      <c r="H94" s="170">
        <f t="shared" si="2"/>
        <v>-3.0222222222222171E-2</v>
      </c>
      <c r="I94" s="171">
        <f t="shared" si="3"/>
        <v>9.9615437455778361E-2</v>
      </c>
      <c r="J94" s="157">
        <f t="shared" si="4"/>
        <v>-0.13284825956555277</v>
      </c>
    </row>
    <row r="95" spans="1:10">
      <c r="A95" s="169" t="s">
        <v>317</v>
      </c>
      <c r="B95" s="11">
        <v>3080</v>
      </c>
      <c r="C95" s="11">
        <v>3230</v>
      </c>
      <c r="D95" s="11">
        <v>2835</v>
      </c>
      <c r="E95">
        <v>3179</v>
      </c>
      <c r="F95" s="4">
        <f t="shared" si="0"/>
        <v>3350.0968897881476</v>
      </c>
      <c r="G95" s="4">
        <f t="shared" si="1"/>
        <v>3048.3333333333335</v>
      </c>
      <c r="H95" s="170">
        <f t="shared" si="2"/>
        <v>4.1103072244940711E-2</v>
      </c>
      <c r="I95" s="171">
        <f t="shared" si="3"/>
        <v>9.8992965485450293E-2</v>
      </c>
      <c r="J95" s="157">
        <f t="shared" si="4"/>
        <v>-5.3820978228420122E-2</v>
      </c>
    </row>
    <row r="96" spans="1:10">
      <c r="A96" s="169" t="s">
        <v>318</v>
      </c>
      <c r="B96" s="11">
        <v>3087</v>
      </c>
      <c r="C96" s="11">
        <v>3248</v>
      </c>
      <c r="D96" s="11">
        <v>2986</v>
      </c>
      <c r="E96">
        <v>3248</v>
      </c>
      <c r="F96" s="4">
        <f t="shared" si="0"/>
        <v>3412.7533317496072</v>
      </c>
      <c r="G96" s="4">
        <f t="shared" si="1"/>
        <v>3107</v>
      </c>
      <c r="H96" s="170">
        <f t="shared" si="2"/>
        <v>4.3411330049261086E-2</v>
      </c>
      <c r="I96" s="171">
        <f t="shared" si="3"/>
        <v>9.8407895638753573E-2</v>
      </c>
      <c r="J96" s="157">
        <f t="shared" si="4"/>
        <v>-5.0724547952465282E-2</v>
      </c>
    </row>
    <row r="97" spans="1:10">
      <c r="A97" s="169" t="s">
        <v>319</v>
      </c>
      <c r="B97" s="11">
        <v>3078</v>
      </c>
      <c r="C97" s="11">
        <v>3179</v>
      </c>
      <c r="D97" s="11">
        <v>3090</v>
      </c>
      <c r="E97">
        <v>3288</v>
      </c>
      <c r="F97" s="4">
        <f t="shared" si="0"/>
        <v>3420.7801028676599</v>
      </c>
      <c r="G97" s="4">
        <f t="shared" si="1"/>
        <v>3115.6666666666665</v>
      </c>
      <c r="H97" s="170">
        <f t="shared" si="2"/>
        <v>5.2412814274128187E-2</v>
      </c>
      <c r="I97" s="171">
        <f t="shared" si="3"/>
        <v>9.7928780207872046E-2</v>
      </c>
      <c r="J97" s="157">
        <f t="shared" si="4"/>
        <v>-4.0383242964616768E-2</v>
      </c>
    </row>
    <row r="98" spans="1:10">
      <c r="A98" s="169" t="s">
        <v>320</v>
      </c>
      <c r="B98" s="11">
        <v>3012</v>
      </c>
      <c r="C98" s="11">
        <v>3176</v>
      </c>
      <c r="D98" s="11">
        <v>3065</v>
      </c>
      <c r="E98">
        <v>3324</v>
      </c>
      <c r="F98" s="4">
        <f t="shared" si="0"/>
        <v>3385.5571101641744</v>
      </c>
      <c r="G98" s="4">
        <f t="shared" si="1"/>
        <v>3084.3333333333335</v>
      </c>
      <c r="H98" s="170">
        <f t="shared" si="2"/>
        <v>7.2101885278780545E-2</v>
      </c>
      <c r="I98" s="171">
        <f t="shared" si="3"/>
        <v>9.7662523559118516E-2</v>
      </c>
      <c r="J98" s="157">
        <f t="shared" si="4"/>
        <v>-1.8518986210642133E-2</v>
      </c>
    </row>
    <row r="99" spans="1:10">
      <c r="A99" s="169" t="s">
        <v>321</v>
      </c>
      <c r="B99" s="11">
        <v>3066</v>
      </c>
      <c r="C99" s="11">
        <v>3208</v>
      </c>
      <c r="D99" s="11">
        <v>3189</v>
      </c>
      <c r="E99">
        <v>3368</v>
      </c>
      <c r="F99" s="4">
        <f t="shared" si="0"/>
        <v>3461.2919710223405</v>
      </c>
      <c r="G99" s="4">
        <f t="shared" si="1"/>
        <v>3154.3333333333335</v>
      </c>
      <c r="H99" s="170">
        <f t="shared" si="2"/>
        <v>6.3440221694378421E-2</v>
      </c>
      <c r="I99" s="171">
        <f t="shared" si="3"/>
        <v>9.731331639723341E-2</v>
      </c>
      <c r="J99" s="157">
        <f t="shared" si="4"/>
        <v>-2.7699516336799429E-2</v>
      </c>
    </row>
    <row r="100" spans="1:10">
      <c r="A100" s="169" t="s">
        <v>322</v>
      </c>
      <c r="B100" s="11">
        <v>3117</v>
      </c>
      <c r="C100" s="11">
        <v>3213</v>
      </c>
      <c r="D100" s="11">
        <v>3189</v>
      </c>
      <c r="E100">
        <v>3443</v>
      </c>
      <c r="F100" s="4">
        <f t="shared" si="0"/>
        <v>3481.1696120372781</v>
      </c>
      <c r="G100" s="4">
        <f t="shared" si="1"/>
        <v>3173</v>
      </c>
      <c r="H100" s="170">
        <f t="shared" si="2"/>
        <v>7.841998257333721E-2</v>
      </c>
      <c r="I100" s="171">
        <f t="shared" si="3"/>
        <v>9.7122474641436474E-2</v>
      </c>
      <c r="J100" s="157">
        <f t="shared" si="4"/>
        <v>-1.1086149299238471E-2</v>
      </c>
    </row>
    <row r="101" spans="1:10">
      <c r="A101" s="169" t="s">
        <v>323</v>
      </c>
      <c r="B101" s="11">
        <v>3106</v>
      </c>
      <c r="C101" s="11">
        <v>3185</v>
      </c>
      <c r="D101" s="11">
        <v>3096</v>
      </c>
      <c r="E101">
        <v>3394</v>
      </c>
      <c r="F101" s="4">
        <f t="shared" si="0"/>
        <v>3432.3003516699036</v>
      </c>
      <c r="G101" s="4">
        <f t="shared" si="1"/>
        <v>3129</v>
      </c>
      <c r="H101" s="170">
        <f t="shared" si="2"/>
        <v>7.8078962875662933E-2</v>
      </c>
      <c r="I101" s="171">
        <f t="shared" si="3"/>
        <v>9.6932039523778754E-2</v>
      </c>
      <c r="J101" s="157">
        <f t="shared" si="4"/>
        <v>-1.1284723532676384E-2</v>
      </c>
    </row>
    <row r="102" spans="1:10">
      <c r="A102" s="169" t="s">
        <v>324</v>
      </c>
      <c r="B102" s="11">
        <v>3085</v>
      </c>
      <c r="C102" s="11">
        <v>3073</v>
      </c>
      <c r="D102" s="11">
        <v>3059</v>
      </c>
      <c r="E102">
        <v>3457</v>
      </c>
      <c r="F102" s="4">
        <f t="shared" si="0"/>
        <v>3370.5770731149132</v>
      </c>
      <c r="G102" s="4">
        <f t="shared" si="1"/>
        <v>3072.3333333333335</v>
      </c>
      <c r="H102" s="170">
        <f t="shared" si="2"/>
        <v>0.11127181563976468</v>
      </c>
      <c r="I102" s="171">
        <f t="shared" si="3"/>
        <v>9.7074017505125135E-2</v>
      </c>
      <c r="J102" s="157">
        <f t="shared" si="4"/>
        <v>2.4999400313881048E-2</v>
      </c>
    </row>
    <row r="103" spans="1:10">
      <c r="A103" s="169" t="s">
        <v>325</v>
      </c>
      <c r="B103" s="11">
        <v>3064</v>
      </c>
      <c r="C103" s="11">
        <v>3010</v>
      </c>
      <c r="D103" s="11">
        <v>3167</v>
      </c>
      <c r="E103">
        <v>3421</v>
      </c>
      <c r="F103" s="4">
        <f t="shared" si="0"/>
        <v>3379.4293750674301</v>
      </c>
      <c r="G103" s="4">
        <f t="shared" si="1"/>
        <v>3080.3333333333335</v>
      </c>
      <c r="H103" s="170">
        <f t="shared" si="2"/>
        <v>9.9581019195167056E-2</v>
      </c>
      <c r="I103" s="171">
        <f t="shared" si="3"/>
        <v>9.7098595953066719E-2</v>
      </c>
      <c r="J103" s="157">
        <f t="shared" si="4"/>
        <v>1.2151600389526425E-2</v>
      </c>
    </row>
    <row r="104" spans="1:10">
      <c r="A104" s="169" t="s">
        <v>326</v>
      </c>
      <c r="B104" s="11">
        <v>3032</v>
      </c>
      <c r="C104" s="11">
        <v>2879</v>
      </c>
      <c r="D104" s="11">
        <v>3132</v>
      </c>
      <c r="E104">
        <v>3327</v>
      </c>
      <c r="F104" s="4">
        <f t="shared" si="0"/>
        <v>3306.9295586996027</v>
      </c>
      <c r="G104" s="4">
        <f t="shared" si="1"/>
        <v>3014.3333333333335</v>
      </c>
      <c r="H104" s="170">
        <f t="shared" si="2"/>
        <v>9.397855926259889E-2</v>
      </c>
      <c r="I104" s="171">
        <f t="shared" si="3"/>
        <v>9.7068304334712668E-2</v>
      </c>
      <c r="J104" s="157">
        <f t="shared" si="4"/>
        <v>6.0325943193259108E-3</v>
      </c>
    </row>
    <row r="105" spans="1:10">
      <c r="A105" s="169" t="s">
        <v>327</v>
      </c>
      <c r="B105" s="11">
        <v>2968</v>
      </c>
      <c r="C105" s="11">
        <v>3073</v>
      </c>
      <c r="D105" s="11">
        <v>3195</v>
      </c>
      <c r="E105">
        <v>3331</v>
      </c>
      <c r="F105" s="4">
        <f t="shared" si="0"/>
        <v>3376.8766327516591</v>
      </c>
      <c r="G105" s="4">
        <f t="shared" si="1"/>
        <v>3078.6666666666665</v>
      </c>
      <c r="H105" s="170">
        <f t="shared" si="2"/>
        <v>7.5753027118983338E-2</v>
      </c>
      <c r="I105" s="171">
        <f t="shared" si="3"/>
        <v>9.6863349746099878E-2</v>
      </c>
      <c r="J105" s="157">
        <f t="shared" si="4"/>
        <v>-1.3772630666964618E-2</v>
      </c>
    </row>
    <row r="106" spans="1:10">
      <c r="A106" s="169" t="s">
        <v>328</v>
      </c>
      <c r="B106" s="11">
        <v>3025</v>
      </c>
      <c r="C106" s="11">
        <v>3217</v>
      </c>
      <c r="D106" s="11">
        <v>3246</v>
      </c>
      <c r="E106">
        <v>3354</v>
      </c>
      <c r="F106" s="4">
        <f t="shared" si="0"/>
        <v>3467.8138396986724</v>
      </c>
      <c r="G106" s="4">
        <f t="shared" si="1"/>
        <v>3162.6666666666665</v>
      </c>
      <c r="H106" s="170">
        <f t="shared" si="2"/>
        <v>5.7046312860266395E-2</v>
      </c>
      <c r="I106" s="171">
        <f t="shared" si="3"/>
        <v>9.6484139870996716E-2</v>
      </c>
      <c r="J106" s="157">
        <f t="shared" si="4"/>
        <v>-3.3933762581595819E-2</v>
      </c>
    </row>
    <row r="107" spans="1:10">
      <c r="A107" s="169" t="s">
        <v>329</v>
      </c>
      <c r="B107" s="11">
        <v>3019</v>
      </c>
      <c r="C107" s="11">
        <v>3289</v>
      </c>
      <c r="D107" s="11">
        <v>3203</v>
      </c>
      <c r="E107">
        <v>3354</v>
      </c>
      <c r="F107" s="4">
        <f t="shared" si="0"/>
        <v>3474.9723134454061</v>
      </c>
      <c r="G107" s="4">
        <f t="shared" si="1"/>
        <v>3170.3333333333335</v>
      </c>
      <c r="H107" s="170">
        <f t="shared" si="2"/>
        <v>5.476048499304309E-2</v>
      </c>
      <c r="I107" s="171">
        <f t="shared" si="3"/>
        <v>9.6090520485355643E-2</v>
      </c>
      <c r="J107" s="157">
        <f t="shared" si="4"/>
        <v>-3.6068071987300582E-2</v>
      </c>
    </row>
    <row r="108" spans="1:10">
      <c r="A108" s="169" t="s">
        <v>330</v>
      </c>
      <c r="B108" s="11">
        <v>2943</v>
      </c>
      <c r="C108" s="11">
        <v>3276</v>
      </c>
      <c r="D108" s="11">
        <v>3049</v>
      </c>
      <c r="E108">
        <v>3242</v>
      </c>
      <c r="F108" s="4">
        <f t="shared" si="0"/>
        <v>3384.7742327218602</v>
      </c>
      <c r="G108" s="4">
        <f t="shared" si="1"/>
        <v>3089.3333333333335</v>
      </c>
      <c r="H108" s="170">
        <f t="shared" si="2"/>
        <v>4.7090273493728102E-2</v>
      </c>
      <c r="I108" s="171">
        <f t="shared" si="3"/>
        <v>9.5632574251789032E-2</v>
      </c>
      <c r="J108" s="157">
        <f t="shared" si="4"/>
        <v>-4.4038936681634867E-2</v>
      </c>
    </row>
    <row r="109" spans="1:10">
      <c r="A109" s="169" t="s">
        <v>331</v>
      </c>
      <c r="B109" s="11">
        <v>2954</v>
      </c>
      <c r="C109" s="11">
        <v>3249</v>
      </c>
      <c r="D109" s="11">
        <v>2871</v>
      </c>
      <c r="E109">
        <v>3343</v>
      </c>
      <c r="F109" s="4">
        <f t="shared" si="0"/>
        <v>3313.9118794748561</v>
      </c>
      <c r="G109" s="4">
        <f t="shared" si="1"/>
        <v>3024.6666666666665</v>
      </c>
      <c r="H109" s="170">
        <f t="shared" si="2"/>
        <v>9.5223850832585541E-2</v>
      </c>
      <c r="I109" s="171">
        <f t="shared" si="3"/>
        <v>9.5628789775685286E-2</v>
      </c>
      <c r="J109" s="157">
        <f t="shared" si="4"/>
        <v>8.7012026698007634E-3</v>
      </c>
    </row>
    <row r="110" spans="1:10">
      <c r="A110" s="169" t="s">
        <v>332</v>
      </c>
      <c r="B110" s="11">
        <v>2869</v>
      </c>
      <c r="C110" s="11">
        <v>3154</v>
      </c>
      <c r="D110" s="11">
        <v>3047</v>
      </c>
      <c r="E110">
        <v>3319</v>
      </c>
      <c r="F110" s="4">
        <f t="shared" si="0"/>
        <v>3312.2694820825136</v>
      </c>
      <c r="G110" s="4">
        <f t="shared" si="1"/>
        <v>3023.3333333333335</v>
      </c>
      <c r="H110" s="170">
        <f t="shared" si="2"/>
        <v>8.9083057145726577E-2</v>
      </c>
      <c r="I110" s="171">
        <f t="shared" si="3"/>
        <v>9.5568737182749899E-2</v>
      </c>
      <c r="J110" s="157">
        <f t="shared" si="4"/>
        <v>2.0278752387726407E-3</v>
      </c>
    </row>
    <row r="111" spans="1:10">
      <c r="A111" s="169" t="s">
        <v>333</v>
      </c>
      <c r="B111" s="11">
        <v>2861</v>
      </c>
      <c r="C111" s="11">
        <v>2976</v>
      </c>
      <c r="D111" s="11">
        <v>3102</v>
      </c>
      <c r="E111">
        <v>3333</v>
      </c>
      <c r="F111" s="4">
        <f t="shared" si="0"/>
        <v>3264.7124951685628</v>
      </c>
      <c r="G111" s="4">
        <f t="shared" si="1"/>
        <v>2979.6666666666665</v>
      </c>
      <c r="H111" s="170">
        <f t="shared" si="2"/>
        <v>0.10601060106010605</v>
      </c>
      <c r="I111" s="171">
        <f t="shared" si="3"/>
        <v>9.5663663217998587E-2</v>
      </c>
      <c r="J111" s="157">
        <f t="shared" si="4"/>
        <v>2.048830027945911E-2</v>
      </c>
    </row>
    <row r="112" spans="1:10">
      <c r="A112" s="169" t="s">
        <v>334</v>
      </c>
      <c r="B112" s="11">
        <v>2822</v>
      </c>
      <c r="C112" s="11">
        <v>3048</v>
      </c>
      <c r="D112" s="11">
        <v>3207</v>
      </c>
      <c r="E112">
        <v>3307</v>
      </c>
      <c r="F112" s="4">
        <f t="shared" si="0"/>
        <v>3314.8243152755117</v>
      </c>
      <c r="G112" s="4">
        <f t="shared" si="1"/>
        <v>3025.6666666666665</v>
      </c>
      <c r="H112" s="170">
        <f t="shared" si="2"/>
        <v>8.5072069347848042E-2</v>
      </c>
      <c r="I112" s="171">
        <f t="shared" si="3"/>
        <v>9.5568243453402646E-2</v>
      </c>
      <c r="J112" s="157">
        <f t="shared" si="4"/>
        <v>-2.3659858710346864E-3</v>
      </c>
    </row>
    <row r="113" spans="1:10">
      <c r="A113" s="169" t="s">
        <v>335</v>
      </c>
      <c r="B113" s="11">
        <v>2822</v>
      </c>
      <c r="C113" s="11">
        <v>3079</v>
      </c>
      <c r="D113" s="11">
        <v>3256</v>
      </c>
      <c r="E113">
        <v>3373</v>
      </c>
      <c r="F113" s="4">
        <f t="shared" si="0"/>
        <v>3344.0258539163015</v>
      </c>
      <c r="G113" s="4">
        <f t="shared" si="1"/>
        <v>3052.3333333333335</v>
      </c>
      <c r="H113" s="170">
        <f t="shared" si="2"/>
        <v>9.5068682676153732E-2</v>
      </c>
      <c r="I113" s="171">
        <f t="shared" si="3"/>
        <v>9.5563783089320051E-2</v>
      </c>
      <c r="J113" s="157">
        <f t="shared" si="4"/>
        <v>8.5900225566850116E-3</v>
      </c>
    </row>
    <row r="114" spans="1:10">
      <c r="A114" s="169" t="s">
        <v>336</v>
      </c>
      <c r="B114" s="11">
        <v>2910</v>
      </c>
      <c r="C114" s="11">
        <v>3061</v>
      </c>
      <c r="D114" s="11">
        <v>3267</v>
      </c>
      <c r="E114">
        <v>3329</v>
      </c>
      <c r="F114" s="4">
        <f t="shared" si="0"/>
        <v>3373.0456295899735</v>
      </c>
      <c r="G114" s="4">
        <f t="shared" si="1"/>
        <v>3079.3333333333335</v>
      </c>
      <c r="H114" s="170">
        <f t="shared" si="2"/>
        <v>7.4997496745769457E-2</v>
      </c>
      <c r="I114" s="171">
        <f t="shared" si="3"/>
        <v>9.5381780555306342E-2</v>
      </c>
      <c r="J114" s="157">
        <f t="shared" si="4"/>
        <v>-1.3230889032734601E-2</v>
      </c>
    </row>
    <row r="115" spans="1:10">
      <c r="A115" s="169" t="s">
        <v>337</v>
      </c>
      <c r="B115" s="11">
        <v>2906</v>
      </c>
      <c r="C115" s="11">
        <v>3082</v>
      </c>
      <c r="D115" s="11">
        <v>3203</v>
      </c>
      <c r="E115">
        <v>3216</v>
      </c>
      <c r="F115" s="4">
        <f t="shared" si="0"/>
        <v>3354.5942951013276</v>
      </c>
      <c r="G115" s="4">
        <f t="shared" si="1"/>
        <v>3063.6666666666665</v>
      </c>
      <c r="H115" s="170">
        <f t="shared" si="2"/>
        <v>4.7367330016583796E-2</v>
      </c>
      <c r="I115" s="171">
        <f t="shared" si="3"/>
        <v>9.4960601164615785E-2</v>
      </c>
      <c r="J115" s="157">
        <f t="shared" si="4"/>
        <v>-4.3095241014094399E-2</v>
      </c>
    </row>
    <row r="116" spans="1:10">
      <c r="A116" s="169" t="s">
        <v>338</v>
      </c>
      <c r="B116" s="11">
        <v>2885</v>
      </c>
      <c r="C116" s="11">
        <v>3070</v>
      </c>
      <c r="D116" s="11">
        <v>3113</v>
      </c>
      <c r="E116">
        <v>3253</v>
      </c>
      <c r="F116" s="4">
        <f t="shared" si="0"/>
        <v>3309.0660409521156</v>
      </c>
      <c r="G116" s="4">
        <f t="shared" si="1"/>
        <v>3022.6666666666665</v>
      </c>
      <c r="H116" s="170">
        <f t="shared" si="2"/>
        <v>7.0806435085562086E-2</v>
      </c>
      <c r="I116" s="171">
        <f t="shared" si="3"/>
        <v>9.4750564937841411E-2</v>
      </c>
      <c r="J116" s="157">
        <f t="shared" si="4"/>
        <v>-1.7235180126687857E-2</v>
      </c>
    </row>
    <row r="117" spans="1:10">
      <c r="A117" s="169" t="s">
        <v>339</v>
      </c>
      <c r="B117" s="11">
        <v>2895</v>
      </c>
      <c r="C117" s="11">
        <v>3027</v>
      </c>
      <c r="D117" s="11">
        <v>3239</v>
      </c>
      <c r="E117">
        <v>3328</v>
      </c>
      <c r="F117" s="4">
        <f t="shared" si="0"/>
        <v>3342.679022914298</v>
      </c>
      <c r="G117" s="4">
        <f t="shared" si="1"/>
        <v>3053.6666666666665</v>
      </c>
      <c r="H117" s="170">
        <f t="shared" si="2"/>
        <v>8.2431891025641066E-2</v>
      </c>
      <c r="I117" s="171">
        <f t="shared" si="3"/>
        <v>9.4644369473081053E-2</v>
      </c>
      <c r="J117" s="157">
        <f t="shared" si="4"/>
        <v>-4.4107640968443513E-3</v>
      </c>
    </row>
    <row r="118" spans="1:10">
      <c r="A118" s="169" t="s">
        <v>340</v>
      </c>
      <c r="B118" s="11">
        <v>2919</v>
      </c>
      <c r="C118" s="11">
        <v>2878</v>
      </c>
      <c r="D118" s="11">
        <v>3225</v>
      </c>
      <c r="E118">
        <v>3378</v>
      </c>
      <c r="F118" s="4">
        <f t="shared" si="0"/>
        <v>3292.3482473503109</v>
      </c>
      <c r="G118" s="4">
        <f t="shared" si="1"/>
        <v>3007.3333333333335</v>
      </c>
      <c r="H118" s="170">
        <f t="shared" si="2"/>
        <v>0.10972962305111501</v>
      </c>
      <c r="I118" s="171">
        <f t="shared" si="3"/>
        <v>9.4773303264346298E-2</v>
      </c>
      <c r="J118" s="157">
        <f t="shared" si="4"/>
        <v>2.5355758629274458E-2</v>
      </c>
    </row>
    <row r="119" spans="1:10">
      <c r="A119" s="169" t="s">
        <v>341</v>
      </c>
      <c r="B119" s="11">
        <v>2942</v>
      </c>
      <c r="C119" s="11">
        <v>2944</v>
      </c>
      <c r="D119" s="11">
        <v>3110</v>
      </c>
      <c r="E119">
        <v>3412</v>
      </c>
      <c r="F119" s="4">
        <f t="shared" si="0"/>
        <v>3283.530281083963</v>
      </c>
      <c r="G119" s="4">
        <f t="shared" si="1"/>
        <v>2998.6666666666665</v>
      </c>
      <c r="H119" s="170">
        <f t="shared" si="2"/>
        <v>0.12114107073075424</v>
      </c>
      <c r="I119" s="171">
        <f t="shared" si="3"/>
        <v>9.4996758920841279E-2</v>
      </c>
      <c r="J119" s="157">
        <f t="shared" si="4"/>
        <v>3.7652320901534871E-2</v>
      </c>
    </row>
    <row r="120" spans="1:10">
      <c r="A120" s="169" t="s">
        <v>342</v>
      </c>
      <c r="B120" s="11">
        <v>2878</v>
      </c>
      <c r="C120" s="11">
        <v>3019</v>
      </c>
      <c r="D120" s="11">
        <v>3142</v>
      </c>
      <c r="E120">
        <v>3457</v>
      </c>
      <c r="F120" s="4">
        <f t="shared" si="0"/>
        <v>3300.0718699145641</v>
      </c>
      <c r="G120" s="4">
        <f t="shared" si="1"/>
        <v>3013</v>
      </c>
      <c r="H120" s="170">
        <f t="shared" si="2"/>
        <v>0.12843505929997107</v>
      </c>
      <c r="I120" s="171">
        <f t="shared" si="3"/>
        <v>9.5277753041674296E-2</v>
      </c>
      <c r="J120" s="157">
        <f t="shared" si="4"/>
        <v>4.5394310120172372E-2</v>
      </c>
    </row>
    <row r="121" spans="1:10">
      <c r="A121" s="169" t="s">
        <v>343</v>
      </c>
      <c r="B121" s="11">
        <v>2892</v>
      </c>
      <c r="C121" s="11">
        <v>3054</v>
      </c>
      <c r="D121" s="11">
        <v>3085</v>
      </c>
      <c r="E121">
        <v>3464</v>
      </c>
      <c r="F121" s="4">
        <f t="shared" si="0"/>
        <v>3298.0464117741139</v>
      </c>
      <c r="G121" s="4">
        <f t="shared" si="1"/>
        <v>3010.3333333333335</v>
      </c>
      <c r="H121" s="170">
        <f t="shared" si="2"/>
        <v>0.13096612779060812</v>
      </c>
      <c r="I121" s="171">
        <f t="shared" si="3"/>
        <v>9.5575156164582079E-2</v>
      </c>
      <c r="J121" s="157">
        <f t="shared" si="4"/>
        <v>4.7908079741883963E-2</v>
      </c>
    </row>
    <row r="122" spans="1:10">
      <c r="A122" s="169" t="s">
        <v>344</v>
      </c>
      <c r="B122" s="11">
        <v>2870</v>
      </c>
      <c r="C122" s="11">
        <v>3051</v>
      </c>
      <c r="D122" s="11">
        <v>3041</v>
      </c>
      <c r="E122">
        <v>3342</v>
      </c>
      <c r="F122" s="4">
        <f t="shared" si="0"/>
        <v>3273.1086223892171</v>
      </c>
      <c r="G122" s="4">
        <f t="shared" si="1"/>
        <v>2987.3333333333335</v>
      </c>
      <c r="H122" s="170">
        <f t="shared" si="2"/>
        <v>0.10612407739876317</v>
      </c>
      <c r="I122" s="171">
        <f t="shared" si="3"/>
        <v>9.5662337331806707E-2</v>
      </c>
      <c r="J122" s="157">
        <f t="shared" si="4"/>
        <v>2.0613817358103803E-2</v>
      </c>
    </row>
    <row r="123" spans="1:10">
      <c r="A123" s="169" t="s">
        <v>345</v>
      </c>
      <c r="B123" s="11">
        <v>2893</v>
      </c>
      <c r="C123" s="11">
        <v>3055</v>
      </c>
      <c r="D123" s="11">
        <v>2949</v>
      </c>
      <c r="E123">
        <v>3428</v>
      </c>
      <c r="F123" s="4">
        <f t="shared" si="0"/>
        <v>3250.32235346877</v>
      </c>
      <c r="G123" s="4">
        <f t="shared" si="1"/>
        <v>2965.6666666666665</v>
      </c>
      <c r="H123" s="170">
        <f t="shared" si="2"/>
        <v>0.13486970050563987</v>
      </c>
      <c r="I123" s="171">
        <f t="shared" si="3"/>
        <v>9.5983709161100411E-2</v>
      </c>
      <c r="J123" s="157">
        <f t="shared" si="4"/>
        <v>5.1831285452517514E-2</v>
      </c>
    </row>
    <row r="124" spans="1:10">
      <c r="A124" s="169" t="s">
        <v>346</v>
      </c>
      <c r="B124" s="11">
        <v>2909</v>
      </c>
      <c r="C124" s="11">
        <v>2976</v>
      </c>
      <c r="D124" s="11">
        <v>3010</v>
      </c>
      <c r="E124">
        <v>3366</v>
      </c>
      <c r="F124" s="4">
        <f t="shared" si="0"/>
        <v>3250.149715298774</v>
      </c>
      <c r="G124" s="4">
        <f t="shared" si="1"/>
        <v>2965</v>
      </c>
      <c r="H124" s="170">
        <f t="shared" si="2"/>
        <v>0.11913250148544266</v>
      </c>
      <c r="I124" s="171">
        <f t="shared" si="3"/>
        <v>9.6171910724712956E-2</v>
      </c>
      <c r="J124" s="157">
        <f t="shared" si="4"/>
        <v>3.44177910579994E-2</v>
      </c>
    </row>
    <row r="125" spans="1:10">
      <c r="A125" s="169" t="s">
        <v>347</v>
      </c>
      <c r="B125" s="11">
        <v>2921</v>
      </c>
      <c r="C125" s="11">
        <v>2890</v>
      </c>
      <c r="D125" s="11">
        <v>2996</v>
      </c>
      <c r="E125">
        <v>3382</v>
      </c>
      <c r="F125" s="4">
        <f t="shared" si="0"/>
        <v>3218.8429249469655</v>
      </c>
      <c r="G125" s="4">
        <f t="shared" si="1"/>
        <v>2935.6666666666665</v>
      </c>
      <c r="H125" s="170">
        <f t="shared" si="2"/>
        <v>0.13197319140548003</v>
      </c>
      <c r="I125" s="171">
        <f t="shared" si="3"/>
        <v>9.6460630730203015E-2</v>
      </c>
      <c r="J125" s="157">
        <f t="shared" si="4"/>
        <v>4.8242777957727537E-2</v>
      </c>
    </row>
    <row r="126" spans="1:10">
      <c r="A126" s="169" t="s">
        <v>348</v>
      </c>
      <c r="B126" s="11">
        <v>2835</v>
      </c>
      <c r="C126" s="11">
        <v>3003</v>
      </c>
      <c r="D126" s="11">
        <v>3056</v>
      </c>
      <c r="E126">
        <v>3409</v>
      </c>
      <c r="F126" s="4">
        <f t="shared" si="0"/>
        <v>3251.4438412629702</v>
      </c>
      <c r="G126" s="4">
        <f t="shared" si="1"/>
        <v>2964.6666666666665</v>
      </c>
      <c r="H126" s="170">
        <f t="shared" si="2"/>
        <v>0.13034125354453902</v>
      </c>
      <c r="I126" s="171">
        <f t="shared" si="3"/>
        <v>9.6731675712717707E-2</v>
      </c>
      <c r="J126" s="157">
        <f t="shared" si="4"/>
        <v>4.6217705701680795E-2</v>
      </c>
    </row>
    <row r="127" spans="1:10">
      <c r="A127" s="169" t="s">
        <v>349</v>
      </c>
      <c r="B127" s="11">
        <v>2881</v>
      </c>
      <c r="C127" s="11">
        <v>3027</v>
      </c>
      <c r="D127" s="11">
        <v>3150</v>
      </c>
      <c r="E127">
        <v>3457</v>
      </c>
      <c r="F127" s="4">
        <f t="shared" si="0"/>
        <v>3312.1143123026181</v>
      </c>
      <c r="G127" s="4">
        <f t="shared" si="1"/>
        <v>3019.3333333333335</v>
      </c>
      <c r="H127" s="170">
        <f t="shared" si="2"/>
        <v>0.1266030276733198</v>
      </c>
      <c r="I127" s="171">
        <f t="shared" si="3"/>
        <v>9.6968749934627244E-2</v>
      </c>
      <c r="J127" s="157">
        <f t="shared" si="4"/>
        <v>4.191081507011335E-2</v>
      </c>
    </row>
    <row r="128" spans="1:10">
      <c r="A128" s="169" t="s">
        <v>350</v>
      </c>
      <c r="B128" s="11">
        <v>2833</v>
      </c>
      <c r="C128" s="11">
        <v>3020</v>
      </c>
      <c r="D128" s="11">
        <v>3175</v>
      </c>
      <c r="E128">
        <v>3496</v>
      </c>
      <c r="F128" s="4">
        <f t="shared" si="0"/>
        <v>3302.1454760511392</v>
      </c>
      <c r="G128" s="4">
        <f t="shared" si="1"/>
        <v>3009.3333333333335</v>
      </c>
      <c r="H128" s="170">
        <f t="shared" si="2"/>
        <v>0.13920671243325702</v>
      </c>
      <c r="I128" s="171">
        <f t="shared" si="3"/>
        <v>9.7301332316506214E-2</v>
      </c>
      <c r="J128" s="157">
        <f t="shared" si="4"/>
        <v>5.5450378703907545E-2</v>
      </c>
    </row>
    <row r="129" spans="1:10">
      <c r="A129" s="169" t="s">
        <v>351</v>
      </c>
      <c r="B129" s="11">
        <v>2880</v>
      </c>
      <c r="C129" s="11">
        <v>3083</v>
      </c>
      <c r="D129" s="11">
        <v>3096</v>
      </c>
      <c r="E129">
        <v>3439</v>
      </c>
      <c r="F129" s="4">
        <f t="shared" si="0"/>
        <v>3314.0653851687039</v>
      </c>
      <c r="G129" s="4">
        <f t="shared" si="1"/>
        <v>3019.6666666666665</v>
      </c>
      <c r="H129" s="170">
        <f t="shared" si="2"/>
        <v>0.12193467093147237</v>
      </c>
      <c r="I129" s="171">
        <f t="shared" si="3"/>
        <v>9.7493780274435629E-2</v>
      </c>
      <c r="J129" s="157">
        <f t="shared" si="4"/>
        <v>3.6328762672665348E-2</v>
      </c>
    </row>
    <row r="130" spans="1:10">
      <c r="A130" s="169" t="s">
        <v>352</v>
      </c>
      <c r="B130" s="11">
        <v>2909</v>
      </c>
      <c r="C130" s="11">
        <v>3121</v>
      </c>
      <c r="D130" s="11">
        <v>2973</v>
      </c>
      <c r="E130">
        <v>3407</v>
      </c>
      <c r="F130" s="4">
        <f t="shared" si="0"/>
        <v>3294.0830175340861</v>
      </c>
      <c r="G130" s="4">
        <f t="shared" si="1"/>
        <v>3001</v>
      </c>
      <c r="H130" s="170">
        <f t="shared" si="2"/>
        <v>0.11916642207220429</v>
      </c>
      <c r="I130" s="171">
        <f t="shared" si="3"/>
        <v>9.7661785249612137E-2</v>
      </c>
      <c r="J130" s="157">
        <f t="shared" si="4"/>
        <v>3.3142642343972371E-2</v>
      </c>
    </row>
    <row r="131" spans="1:10">
      <c r="A131" s="169" t="s">
        <v>353</v>
      </c>
      <c r="B131" s="11">
        <v>2917</v>
      </c>
      <c r="C131" s="11">
        <v>3128</v>
      </c>
      <c r="D131" s="11">
        <v>3097</v>
      </c>
      <c r="E131">
        <v>3474</v>
      </c>
      <c r="F131" s="4">
        <f t="shared" si="0"/>
        <v>3345.5310137087904</v>
      </c>
      <c r="G131" s="4">
        <f t="shared" si="1"/>
        <v>3047.3333333333335</v>
      </c>
      <c r="H131" s="170">
        <f t="shared" si="2"/>
        <v>0.12281711763577044</v>
      </c>
      <c r="I131" s="171">
        <f t="shared" si="3"/>
        <v>9.7855287806428742E-2</v>
      </c>
      <c r="J131" s="157">
        <f t="shared" si="4"/>
        <v>3.6980134223146117E-2</v>
      </c>
    </row>
    <row r="132" spans="1:10">
      <c r="A132" s="169" t="s">
        <v>354</v>
      </c>
      <c r="B132" s="11">
        <v>2896</v>
      </c>
      <c r="C132" s="11">
        <v>3025</v>
      </c>
      <c r="D132" s="11">
        <v>3161</v>
      </c>
      <c r="E132">
        <v>3482</v>
      </c>
      <c r="F132" s="4">
        <f t="shared" si="0"/>
        <v>3324.3300713288281</v>
      </c>
      <c r="G132" s="4">
        <f t="shared" si="1"/>
        <v>3027.3333333333335</v>
      </c>
      <c r="H132" s="170">
        <f t="shared" si="2"/>
        <v>0.13057629714723334</v>
      </c>
      <c r="I132" s="171">
        <f t="shared" si="3"/>
        <v>9.8105066503686778E-2</v>
      </c>
      <c r="J132" s="157">
        <f t="shared" si="4"/>
        <v>4.5281426958981012E-2</v>
      </c>
    </row>
    <row r="133" spans="1:10">
      <c r="A133" s="169" t="s">
        <v>355</v>
      </c>
      <c r="B133" s="11">
        <v>2765</v>
      </c>
      <c r="C133" s="11">
        <v>3136</v>
      </c>
      <c r="D133" s="11">
        <v>3160</v>
      </c>
      <c r="E133">
        <v>3461</v>
      </c>
      <c r="F133" s="4">
        <f t="shared" si="0"/>
        <v>3317.3118922086092</v>
      </c>
      <c r="G133" s="4">
        <f t="shared" si="1"/>
        <v>3020.3333333333335</v>
      </c>
      <c r="H133" s="170">
        <f t="shared" si="2"/>
        <v>0.12732350958297212</v>
      </c>
      <c r="I133" s="171">
        <f t="shared" si="3"/>
        <v>9.8326418345196523E-2</v>
      </c>
      <c r="J133" s="157">
        <f t="shared" si="4"/>
        <v>4.1516355906209432E-2</v>
      </c>
    </row>
    <row r="134" spans="1:10">
      <c r="A134" s="169" t="s">
        <v>356</v>
      </c>
      <c r="B134" s="11">
        <v>2837</v>
      </c>
      <c r="C134" s="11">
        <v>3136</v>
      </c>
      <c r="D134" s="11">
        <v>3137</v>
      </c>
      <c r="E134">
        <v>3511</v>
      </c>
      <c r="F134" s="4">
        <f t="shared" si="0"/>
        <v>3336.0908230821778</v>
      </c>
      <c r="G134" s="4">
        <f t="shared" si="1"/>
        <v>3036.6666666666665</v>
      </c>
      <c r="H134" s="170">
        <f t="shared" si="2"/>
        <v>0.1350992120003798</v>
      </c>
      <c r="I134" s="171">
        <f t="shared" si="3"/>
        <v>9.8602905515536243E-2</v>
      </c>
      <c r="J134" s="157">
        <f t="shared" si="4"/>
        <v>4.9817481320940514E-2</v>
      </c>
    </row>
    <row r="135" spans="1:10">
      <c r="A135" s="169" t="s">
        <v>357</v>
      </c>
      <c r="B135" s="11">
        <v>2911</v>
      </c>
      <c r="C135" s="11">
        <v>3102</v>
      </c>
      <c r="D135" s="11">
        <v>3125</v>
      </c>
      <c r="E135">
        <v>3446</v>
      </c>
      <c r="F135" s="4">
        <f t="shared" si="0"/>
        <v>3346.7416509881928</v>
      </c>
      <c r="G135" s="4">
        <f t="shared" si="1"/>
        <v>3046</v>
      </c>
      <c r="H135" s="170">
        <f t="shared" si="2"/>
        <v>0.11607661056297155</v>
      </c>
      <c r="I135" s="171">
        <f t="shared" si="3"/>
        <v>9.8733306299472343E-2</v>
      </c>
      <c r="J135" s="157">
        <f t="shared" si="4"/>
        <v>2.8803931808417657E-2</v>
      </c>
    </row>
    <row r="136" spans="1:10">
      <c r="A136" s="169" t="s">
        <v>358</v>
      </c>
      <c r="B136" s="11">
        <v>2973</v>
      </c>
      <c r="C136" s="11">
        <v>3125</v>
      </c>
      <c r="D136" s="11">
        <v>3159</v>
      </c>
      <c r="E136">
        <v>3346</v>
      </c>
      <c r="F136" s="4">
        <f t="shared" si="0"/>
        <v>3389.8463698944088</v>
      </c>
      <c r="G136" s="4">
        <f t="shared" si="1"/>
        <v>3085.6666666666665</v>
      </c>
      <c r="H136" s="170">
        <f t="shared" si="2"/>
        <v>7.780434349472011E-2</v>
      </c>
      <c r="I136" s="171">
        <f t="shared" si="3"/>
        <v>9.8578276945363058E-2</v>
      </c>
      <c r="J136" s="157">
        <f t="shared" si="4"/>
        <v>-1.3104115330068375E-2</v>
      </c>
    </row>
    <row r="137" spans="1:10">
      <c r="A137" s="169" t="s">
        <v>359</v>
      </c>
      <c r="B137" s="11">
        <v>2992</v>
      </c>
      <c r="C137" s="11">
        <v>3133</v>
      </c>
      <c r="D137" s="11">
        <v>3069</v>
      </c>
      <c r="E137">
        <v>3416</v>
      </c>
      <c r="F137" s="4">
        <f t="shared" si="0"/>
        <v>3366.8724714735067</v>
      </c>
      <c r="G137" s="4">
        <f t="shared" si="1"/>
        <v>3064.6666666666665</v>
      </c>
      <c r="H137" s="170">
        <f t="shared" si="2"/>
        <v>0.10284933645589388</v>
      </c>
      <c r="I137" s="171">
        <f t="shared" si="3"/>
        <v>9.8609681794705195E-2</v>
      </c>
      <c r="J137" s="157">
        <f t="shared" si="4"/>
        <v>1.4381595001900843E-2</v>
      </c>
    </row>
    <row r="138" spans="1:10">
      <c r="A138" s="169" t="s">
        <v>360</v>
      </c>
      <c r="B138" s="11">
        <v>2861</v>
      </c>
      <c r="C138" s="11">
        <v>2958</v>
      </c>
      <c r="D138" s="11">
        <v>2994</v>
      </c>
      <c r="E138">
        <v>3297</v>
      </c>
      <c r="F138" s="4">
        <f t="shared" si="0"/>
        <v>3227.5715816517868</v>
      </c>
      <c r="G138" s="4">
        <f t="shared" si="1"/>
        <v>2937.6666666666665</v>
      </c>
      <c r="H138" s="170">
        <f t="shared" si="2"/>
        <v>0.10898796886058038</v>
      </c>
      <c r="I138" s="171">
        <f t="shared" si="3"/>
        <v>9.8685435714894063E-2</v>
      </c>
      <c r="J138" s="157">
        <f t="shared" si="4"/>
        <v>2.1058058340374036E-2</v>
      </c>
    </row>
    <row r="139" spans="1:10">
      <c r="A139" s="169" t="s">
        <v>361</v>
      </c>
      <c r="B139" s="11">
        <v>2896</v>
      </c>
      <c r="C139" s="11">
        <v>2867</v>
      </c>
      <c r="D139" s="11">
        <v>3188</v>
      </c>
      <c r="E139">
        <v>3430</v>
      </c>
      <c r="F139" s="4">
        <f t="shared" si="0"/>
        <v>3278.7908882663601</v>
      </c>
      <c r="G139" s="4">
        <f t="shared" si="1"/>
        <v>2983.6666666666665</v>
      </c>
      <c r="H139" s="170">
        <f t="shared" si="2"/>
        <v>0.13012633624878528</v>
      </c>
      <c r="I139" s="171">
        <f t="shared" si="3"/>
        <v>9.891326832745849E-2</v>
      </c>
      <c r="J139" s="157">
        <f t="shared" si="4"/>
        <v>4.408428913517199E-2</v>
      </c>
    </row>
    <row r="140" spans="1:10">
      <c r="A140" s="169" t="s">
        <v>362</v>
      </c>
      <c r="B140" s="11">
        <v>2853</v>
      </c>
      <c r="C140" s="11">
        <v>3024</v>
      </c>
      <c r="D140" s="11">
        <v>3219</v>
      </c>
      <c r="E140">
        <v>3618</v>
      </c>
      <c r="F140" s="4">
        <f t="shared" si="0"/>
        <v>3333.2804379049117</v>
      </c>
      <c r="G140" s="4">
        <f t="shared" si="1"/>
        <v>3032</v>
      </c>
      <c r="H140" s="170">
        <f t="shared" si="2"/>
        <v>0.16196793808734108</v>
      </c>
      <c r="I140" s="171">
        <f t="shared" si="3"/>
        <v>9.9366899045155499E-2</v>
      </c>
      <c r="J140" s="157">
        <f t="shared" si="4"/>
        <v>7.8695290794662337E-2</v>
      </c>
    </row>
    <row r="141" spans="1:10">
      <c r="A141" s="169" t="s">
        <v>363</v>
      </c>
      <c r="B141" s="11">
        <v>2937</v>
      </c>
      <c r="C141" s="11">
        <v>3078</v>
      </c>
      <c r="D141" s="11">
        <v>3153</v>
      </c>
      <c r="E141">
        <v>3643</v>
      </c>
      <c r="F141" s="4">
        <f t="shared" si="0"/>
        <v>3361.0134641752916</v>
      </c>
      <c r="G141" s="4">
        <f t="shared" si="1"/>
        <v>3056</v>
      </c>
      <c r="H141" s="170">
        <f t="shared" si="2"/>
        <v>0.16113093604172385</v>
      </c>
      <c r="I141" s="171">
        <f t="shared" si="3"/>
        <v>9.9808070737988128E-2</v>
      </c>
      <c r="J141" s="157">
        <f t="shared" si="4"/>
        <v>7.7405033166266388E-2</v>
      </c>
    </row>
    <row r="142" spans="1:10">
      <c r="A142" s="169" t="s">
        <v>364</v>
      </c>
      <c r="B142" s="11">
        <v>3004</v>
      </c>
      <c r="C142" s="11">
        <v>3090</v>
      </c>
      <c r="D142" s="11">
        <v>3241</v>
      </c>
      <c r="E142">
        <v>3492</v>
      </c>
      <c r="F142" s="4">
        <f t="shared" si="0"/>
        <v>3422.4371038507843</v>
      </c>
      <c r="G142" s="4">
        <f t="shared" si="1"/>
        <v>3111.6666666666665</v>
      </c>
      <c r="H142" s="170">
        <f t="shared" si="2"/>
        <v>0.10891561664757546</v>
      </c>
      <c r="I142" s="171">
        <f t="shared" si="3"/>
        <v>9.9872663262169592E-2</v>
      </c>
      <c r="J142" s="157">
        <f t="shared" si="4"/>
        <v>1.9920646090840693E-2</v>
      </c>
    </row>
    <row r="143" spans="1:10">
      <c r="A143" s="169" t="s">
        <v>365</v>
      </c>
      <c r="B143" s="11">
        <v>3021</v>
      </c>
      <c r="C143" s="11">
        <v>3131</v>
      </c>
      <c r="D143" s="11">
        <v>3272</v>
      </c>
      <c r="E143">
        <v>3272</v>
      </c>
      <c r="F143" s="4">
        <f t="shared" si="0"/>
        <v>3453.7407101841109</v>
      </c>
      <c r="G143" s="4">
        <f t="shared" si="1"/>
        <v>3141.3333333333335</v>
      </c>
      <c r="H143" s="170">
        <f t="shared" si="2"/>
        <v>3.9934800325998325E-2</v>
      </c>
      <c r="I143" s="171">
        <f t="shared" si="3"/>
        <v>9.9450565635858523E-2</v>
      </c>
      <c r="J143" s="157">
        <f t="shared" si="4"/>
        <v>-5.5544226828884741E-2</v>
      </c>
    </row>
    <row r="144" spans="1:10">
      <c r="A144" s="169" t="s">
        <v>366</v>
      </c>
      <c r="B144" s="11">
        <v>3086</v>
      </c>
      <c r="C144" s="11">
        <v>3134</v>
      </c>
      <c r="D144" s="11">
        <v>3226</v>
      </c>
      <c r="E144">
        <v>3369</v>
      </c>
      <c r="F144" s="4">
        <f t="shared" si="0"/>
        <v>3461.0536050386877</v>
      </c>
      <c r="G144" s="4">
        <f t="shared" si="1"/>
        <v>3148.6666666666665</v>
      </c>
      <c r="H144" s="170">
        <f t="shared" si="2"/>
        <v>6.540021767092119E-2</v>
      </c>
      <c r="I144" s="171">
        <f t="shared" si="3"/>
        <v>9.9212451314425409E-2</v>
      </c>
      <c r="J144" s="157">
        <f t="shared" si="4"/>
        <v>-2.7323717731875242E-2</v>
      </c>
    </row>
    <row r="145" spans="1:10">
      <c r="A145" s="169" t="s">
        <v>367</v>
      </c>
      <c r="B145" s="11">
        <v>3104</v>
      </c>
      <c r="C145" s="11">
        <v>3097</v>
      </c>
      <c r="D145" s="11">
        <v>3278</v>
      </c>
      <c r="E145">
        <v>3445</v>
      </c>
      <c r="F145" s="4">
        <f t="shared" si="0"/>
        <v>3472.7853741183044</v>
      </c>
      <c r="G145" s="4">
        <f t="shared" si="1"/>
        <v>3159.6666666666665</v>
      </c>
      <c r="H145" s="170">
        <f t="shared" si="2"/>
        <v>8.2825350749879095E-2</v>
      </c>
      <c r="I145" s="171">
        <f t="shared" si="3"/>
        <v>9.9098652004949384E-2</v>
      </c>
      <c r="J145" s="157">
        <f t="shared" si="4"/>
        <v>-8.0654206439199974E-3</v>
      </c>
    </row>
    <row r="146" spans="1:10">
      <c r="A146" s="169" t="s">
        <v>368</v>
      </c>
      <c r="B146" s="11">
        <v>3075</v>
      </c>
      <c r="C146" s="11">
        <v>3029</v>
      </c>
      <c r="D146" s="11">
        <v>3336</v>
      </c>
      <c r="E146">
        <v>3443</v>
      </c>
      <c r="F146" s="4">
        <f t="shared" si="0"/>
        <v>3458.2143191383725</v>
      </c>
      <c r="G146" s="4">
        <f t="shared" si="1"/>
        <v>3146.6666666666665</v>
      </c>
      <c r="H146" s="170">
        <f t="shared" si="2"/>
        <v>8.606835124407014E-2</v>
      </c>
      <c r="I146" s="171">
        <f t="shared" si="3"/>
        <v>9.9008787861770906E-2</v>
      </c>
      <c r="J146" s="157">
        <f t="shared" si="4"/>
        <v>-4.4189134877643055E-3</v>
      </c>
    </row>
    <row r="147" spans="1:10">
      <c r="A147" s="169" t="s">
        <v>369</v>
      </c>
      <c r="B147" s="11">
        <v>2993</v>
      </c>
      <c r="C147" s="11">
        <v>3158</v>
      </c>
      <c r="D147" s="11">
        <v>3281</v>
      </c>
      <c r="E147">
        <v>3467</v>
      </c>
      <c r="F147" s="4">
        <f t="shared" si="0"/>
        <v>3455.1577684934277</v>
      </c>
      <c r="G147" s="4">
        <f t="shared" si="1"/>
        <v>3144</v>
      </c>
      <c r="H147" s="170">
        <f t="shared" si="2"/>
        <v>9.316411883472743E-2</v>
      </c>
      <c r="I147" s="171">
        <f t="shared" si="3"/>
        <v>9.8968755882133608E-2</v>
      </c>
      <c r="J147" s="157">
        <f t="shared" si="4"/>
        <v>3.4156998865221408E-3</v>
      </c>
    </row>
    <row r="148" spans="1:10">
      <c r="A148" s="169" t="s">
        <v>370</v>
      </c>
      <c r="B148" s="11">
        <v>3052</v>
      </c>
      <c r="C148" s="11">
        <v>3249</v>
      </c>
      <c r="D148" s="11">
        <v>3219</v>
      </c>
      <c r="E148">
        <v>3306</v>
      </c>
      <c r="F148" s="4">
        <f t="shared" si="0"/>
        <v>3486.1239950351487</v>
      </c>
      <c r="G148" s="4">
        <f t="shared" si="1"/>
        <v>3173.3333333333335</v>
      </c>
      <c r="H148" s="170">
        <f t="shared" si="2"/>
        <v>4.0129058277878556E-2</v>
      </c>
      <c r="I148" s="171">
        <f t="shared" si="3"/>
        <v>9.8568485830403993E-2</v>
      </c>
      <c r="J148" s="157">
        <f t="shared" si="4"/>
        <v>-5.4483967040274868E-2</v>
      </c>
    </row>
    <row r="149" spans="1:10">
      <c r="A149" s="169" t="s">
        <v>371</v>
      </c>
      <c r="B149" s="11">
        <v>3076</v>
      </c>
      <c r="C149" s="11">
        <v>3290</v>
      </c>
      <c r="D149" s="11">
        <v>3222</v>
      </c>
      <c r="E149">
        <v>3290</v>
      </c>
      <c r="F149" s="4">
        <f t="shared" si="0"/>
        <v>3509.5133226396492</v>
      </c>
      <c r="G149" s="4">
        <f t="shared" si="1"/>
        <v>3196</v>
      </c>
      <c r="H149" s="170">
        <f t="shared" si="2"/>
        <v>2.8571428571428571E-2</v>
      </c>
      <c r="I149" s="171">
        <f t="shared" si="3"/>
        <v>9.809553274081631E-2</v>
      </c>
      <c r="J149" s="157">
        <f t="shared" si="4"/>
        <v>-6.6721374662507368E-2</v>
      </c>
    </row>
    <row r="150" spans="1:10">
      <c r="A150" s="169" t="s">
        <v>372</v>
      </c>
      <c r="B150" s="11">
        <v>3020</v>
      </c>
      <c r="C150" s="11">
        <v>3289</v>
      </c>
      <c r="D150" s="11">
        <v>3203</v>
      </c>
      <c r="E150">
        <v>3229</v>
      </c>
      <c r="F150" s="4">
        <f t="shared" si="0"/>
        <v>3479.9918909311882</v>
      </c>
      <c r="G150" s="4">
        <f t="shared" si="1"/>
        <v>3170.6666666666665</v>
      </c>
      <c r="H150" s="170">
        <f t="shared" si="2"/>
        <v>1.8065448539279494E-2</v>
      </c>
      <c r="I150" s="171">
        <f t="shared" si="3"/>
        <v>9.7558418081745604E-2</v>
      </c>
      <c r="J150" s="157">
        <f t="shared" si="4"/>
        <v>-7.7730532961036922E-2</v>
      </c>
    </row>
    <row r="151" spans="1:10">
      <c r="A151" s="169" t="s">
        <v>373</v>
      </c>
      <c r="B151" s="11">
        <v>2964</v>
      </c>
      <c r="C151" s="11">
        <v>3320</v>
      </c>
      <c r="D151" s="11">
        <v>3115</v>
      </c>
      <c r="E151">
        <v>3281</v>
      </c>
      <c r="F151" s="4">
        <f t="shared" si="0"/>
        <v>3437.5550136017046</v>
      </c>
      <c r="G151" s="4">
        <f t="shared" si="1"/>
        <v>3133</v>
      </c>
      <c r="H151" s="170">
        <f t="shared" si="2"/>
        <v>4.5108198719902466E-2</v>
      </c>
      <c r="I151" s="171">
        <f t="shared" si="3"/>
        <v>9.7208749952666651E-2</v>
      </c>
      <c r="J151" s="157">
        <f t="shared" si="4"/>
        <v>-4.7715639622585966E-2</v>
      </c>
    </row>
    <row r="152" spans="1:10">
      <c r="A152" s="169" t="s">
        <v>374</v>
      </c>
      <c r="B152" s="11">
        <v>2912</v>
      </c>
      <c r="C152" s="11">
        <v>3228</v>
      </c>
      <c r="D152" s="11">
        <v>3191</v>
      </c>
      <c r="E152">
        <v>3235</v>
      </c>
      <c r="F152" s="4">
        <f t="shared" si="0"/>
        <v>3411.4764108042627</v>
      </c>
      <c r="G152" s="4">
        <f t="shared" si="1"/>
        <v>3110.3333333333335</v>
      </c>
      <c r="H152" s="170">
        <f t="shared" si="2"/>
        <v>3.8536836682122572E-2</v>
      </c>
      <c r="I152" s="171">
        <f t="shared" si="3"/>
        <v>9.6820194235643184E-2</v>
      </c>
      <c r="J152" s="157">
        <f t="shared" si="4"/>
        <v>-5.4552213540730365E-2</v>
      </c>
    </row>
    <row r="153" spans="1:10">
      <c r="A153" s="169" t="s">
        <v>375</v>
      </c>
      <c r="B153" s="11">
        <v>2936</v>
      </c>
      <c r="C153" s="11">
        <v>3185</v>
      </c>
      <c r="D153" s="11">
        <v>3188</v>
      </c>
      <c r="E153">
        <v>3266</v>
      </c>
      <c r="F153" s="4">
        <f t="shared" si="0"/>
        <v>3402.4753779087937</v>
      </c>
      <c r="G153" s="4">
        <f t="shared" si="1"/>
        <v>3103</v>
      </c>
      <c r="H153" s="170">
        <f t="shared" si="2"/>
        <v>4.9908144519289648E-2</v>
      </c>
      <c r="I153" s="171">
        <f t="shared" si="3"/>
        <v>9.6511562329614539E-2</v>
      </c>
      <c r="J153" s="157">
        <f t="shared" si="4"/>
        <v>-4.1786704809795988E-2</v>
      </c>
    </row>
    <row r="154" spans="1:10">
      <c r="A154" s="169" t="s">
        <v>376</v>
      </c>
      <c r="B154" s="11">
        <v>2796</v>
      </c>
      <c r="C154" s="11">
        <v>3305</v>
      </c>
      <c r="D154" s="11">
        <v>3115</v>
      </c>
      <c r="E154">
        <v>3288</v>
      </c>
      <c r="F154" s="4">
        <f t="shared" si="0"/>
        <v>3367.8647397347559</v>
      </c>
      <c r="G154" s="4">
        <f t="shared" si="1"/>
        <v>3072</v>
      </c>
      <c r="H154" s="170">
        <f t="shared" si="2"/>
        <v>6.569343065693431E-2</v>
      </c>
      <c r="I154" s="171">
        <f t="shared" si="3"/>
        <v>9.6310136632407464E-2</v>
      </c>
      <c r="J154" s="157">
        <f t="shared" si="4"/>
        <v>-2.4289762693052268E-2</v>
      </c>
    </row>
    <row r="155" spans="1:10">
      <c r="A155" s="169" t="s">
        <v>377</v>
      </c>
      <c r="B155" s="11">
        <v>2785</v>
      </c>
      <c r="C155" s="11">
        <v>3328</v>
      </c>
      <c r="D155" s="11">
        <v>3076</v>
      </c>
      <c r="E155">
        <v>3187</v>
      </c>
      <c r="F155" s="4">
        <f t="shared" si="0"/>
        <v>3356.8562436450493</v>
      </c>
      <c r="G155" s="4">
        <f t="shared" si="1"/>
        <v>3063</v>
      </c>
      <c r="H155" s="170">
        <f t="shared" si="2"/>
        <v>3.8908064010040794E-2</v>
      </c>
      <c r="I155" s="171">
        <f t="shared" si="3"/>
        <v>9.5937395901093403E-2</v>
      </c>
      <c r="J155" s="157">
        <f t="shared" si="4"/>
        <v>-5.3296593550376303E-2</v>
      </c>
    </row>
    <row r="156" spans="1:10">
      <c r="A156" s="169" t="s">
        <v>378</v>
      </c>
      <c r="B156" s="11">
        <v>2777</v>
      </c>
      <c r="C156" s="11">
        <v>3309</v>
      </c>
      <c r="D156" s="11">
        <v>3132</v>
      </c>
      <c r="E156">
        <v>3160</v>
      </c>
      <c r="F156" s="4">
        <f t="shared" si="0"/>
        <v>3366.0963441845952</v>
      </c>
      <c r="G156" s="4">
        <f t="shared" si="1"/>
        <v>3072.6666666666665</v>
      </c>
      <c r="H156" s="170">
        <f t="shared" si="2"/>
        <v>2.7637130801687813E-2</v>
      </c>
      <c r="I156" s="171">
        <f t="shared" si="3"/>
        <v>9.5496749029484337E-2</v>
      </c>
      <c r="J156" s="157">
        <f t="shared" si="4"/>
        <v>-6.522036208373265E-2</v>
      </c>
    </row>
    <row r="157" spans="1:10">
      <c r="A157" s="169" t="s">
        <v>379</v>
      </c>
      <c r="B157" s="11">
        <v>2795</v>
      </c>
      <c r="C157" s="11">
        <v>3321</v>
      </c>
      <c r="D157" s="11">
        <v>3168</v>
      </c>
      <c r="E157">
        <v>3112</v>
      </c>
      <c r="F157" s="4">
        <f t="shared" si="0"/>
        <v>3388.41333794204</v>
      </c>
      <c r="G157" s="4">
        <f t="shared" si="1"/>
        <v>3094.6666666666665</v>
      </c>
      <c r="H157" s="170">
        <f t="shared" si="2"/>
        <v>5.5698371893745128E-3</v>
      </c>
      <c r="I157" s="171">
        <f t="shared" si="3"/>
        <v>9.4920294466406707E-2</v>
      </c>
      <c r="J157" s="157">
        <f t="shared" si="4"/>
        <v>-8.88217666908869E-2</v>
      </c>
    </row>
    <row r="158" spans="1:10">
      <c r="A158" s="169" t="s">
        <v>380</v>
      </c>
      <c r="B158" s="11">
        <v>2723</v>
      </c>
      <c r="C158" s="11">
        <v>3320</v>
      </c>
      <c r="D158" s="11">
        <v>3127</v>
      </c>
      <c r="E158">
        <v>3309</v>
      </c>
      <c r="F158" s="4">
        <f t="shared" si="0"/>
        <v>3346.4430007177907</v>
      </c>
      <c r="G158" s="4">
        <f t="shared" si="1"/>
        <v>3056.6666666666665</v>
      </c>
      <c r="H158" s="170">
        <f t="shared" si="2"/>
        <v>7.6256673718142487E-2</v>
      </c>
      <c r="I158" s="171">
        <f t="shared" si="3"/>
        <v>9.4801417901131155E-2</v>
      </c>
      <c r="J158" s="157">
        <f t="shared" si="4"/>
        <v>-1.1315503390084832E-2</v>
      </c>
    </row>
    <row r="159" spans="1:10">
      <c r="A159" s="169" t="s">
        <v>381</v>
      </c>
      <c r="B159" s="11">
        <v>2670</v>
      </c>
      <c r="C159" s="11">
        <v>3309</v>
      </c>
      <c r="D159" s="11">
        <v>3181</v>
      </c>
      <c r="E159">
        <v>3361</v>
      </c>
      <c r="F159" s="4">
        <f t="shared" si="0"/>
        <v>3342.7306402793611</v>
      </c>
      <c r="G159" s="4">
        <f t="shared" si="1"/>
        <v>3053.3333333333335</v>
      </c>
      <c r="H159" s="170">
        <f t="shared" si="2"/>
        <v>9.1540216205494351E-2</v>
      </c>
      <c r="I159" s="171">
        <f t="shared" si="3"/>
        <v>9.4780777384070161E-2</v>
      </c>
      <c r="J159" s="157">
        <f t="shared" si="4"/>
        <v>5.435691675286799E-3</v>
      </c>
    </row>
    <row r="160" spans="1:10">
      <c r="A160" s="169" t="s">
        <v>382</v>
      </c>
      <c r="B160" s="11">
        <v>2633</v>
      </c>
      <c r="C160" s="11">
        <v>3208</v>
      </c>
      <c r="D160" s="11">
        <v>3329</v>
      </c>
      <c r="E160">
        <v>3407</v>
      </c>
      <c r="F160" s="4">
        <f t="shared" si="0"/>
        <v>3346.5346025274371</v>
      </c>
      <c r="G160" s="4">
        <f t="shared" si="1"/>
        <v>3056.6666666666665</v>
      </c>
      <c r="H160" s="170">
        <f t="shared" si="2"/>
        <v>0.1028275119851287</v>
      </c>
      <c r="I160" s="171">
        <f t="shared" si="3"/>
        <v>9.4831385777787519E-2</v>
      </c>
      <c r="J160" s="157">
        <f t="shared" si="4"/>
        <v>1.7747401664972975E-2</v>
      </c>
    </row>
    <row r="161" spans="1:10">
      <c r="A161" s="169" t="s">
        <v>383</v>
      </c>
      <c r="B161" s="11">
        <v>2584</v>
      </c>
      <c r="C161" s="11">
        <v>3270</v>
      </c>
      <c r="D161" s="11">
        <v>3425</v>
      </c>
      <c r="E161">
        <v>3436</v>
      </c>
      <c r="F161" s="4">
        <f t="shared" si="0"/>
        <v>3386.4100163295484</v>
      </c>
      <c r="G161" s="4">
        <f t="shared" si="1"/>
        <v>3093</v>
      </c>
      <c r="H161" s="170">
        <f t="shared" si="2"/>
        <v>9.9825378346915017E-2</v>
      </c>
      <c r="I161" s="171">
        <f t="shared" si="3"/>
        <v>9.4862598231344561E-2</v>
      </c>
      <c r="J161" s="157">
        <f t="shared" si="4"/>
        <v>1.4432474874985914E-2</v>
      </c>
    </row>
    <row r="162" spans="1:10">
      <c r="A162" s="169" t="s">
        <v>384</v>
      </c>
      <c r="B162" s="11">
        <v>2649</v>
      </c>
      <c r="C162" s="11">
        <v>3279</v>
      </c>
      <c r="D162" s="11">
        <v>3512</v>
      </c>
      <c r="E162">
        <v>3445</v>
      </c>
      <c r="F162" s="4">
        <f t="shared" si="0"/>
        <v>3445.0061331702095</v>
      </c>
      <c r="G162" s="4">
        <f t="shared" si="1"/>
        <v>3146.6666666666665</v>
      </c>
      <c r="H162" s="170">
        <f t="shared" si="2"/>
        <v>8.6598935655539472E-2</v>
      </c>
      <c r="I162" s="171">
        <f t="shared" si="3"/>
        <v>9.4811271134600431E-2</v>
      </c>
      <c r="J162" s="157">
        <f t="shared" si="4"/>
        <v>-1.7803106558847858E-6</v>
      </c>
    </row>
    <row r="163" spans="1:10">
      <c r="A163" s="169" t="s">
        <v>385</v>
      </c>
      <c r="B163" s="11">
        <v>2747</v>
      </c>
      <c r="C163" s="11">
        <v>3301</v>
      </c>
      <c r="D163" s="11">
        <v>3539</v>
      </c>
      <c r="E163">
        <v>3488</v>
      </c>
      <c r="F163" s="4">
        <f t="shared" si="0"/>
        <v>3498.4348935926128</v>
      </c>
      <c r="G163" s="4">
        <f t="shared" si="1"/>
        <v>3195.6666666666665</v>
      </c>
      <c r="H163" s="170">
        <f t="shared" si="2"/>
        <v>8.3811162079510754E-2</v>
      </c>
      <c r="I163" s="171">
        <f t="shared" si="3"/>
        <v>9.4743369226852975E-2</v>
      </c>
      <c r="J163" s="157">
        <f t="shared" si="4"/>
        <v>-2.9916552731114542E-3</v>
      </c>
    </row>
    <row r="164" spans="1:10">
      <c r="A164" s="169" t="s">
        <v>386</v>
      </c>
      <c r="B164" s="11">
        <v>2796</v>
      </c>
      <c r="C164" s="11">
        <v>3317</v>
      </c>
      <c r="D164" s="11">
        <v>3540</v>
      </c>
      <c r="E164">
        <v>3451</v>
      </c>
      <c r="F164" s="4">
        <f t="shared" si="0"/>
        <v>3521.9836914381294</v>
      </c>
      <c r="G164" s="4">
        <f t="shared" si="1"/>
        <v>3217.6666666666665</v>
      </c>
      <c r="H164" s="170">
        <f t="shared" si="2"/>
        <v>6.7613252197430737E-2</v>
      </c>
      <c r="I164" s="171">
        <f t="shared" si="3"/>
        <v>9.4576926791089644E-2</v>
      </c>
      <c r="J164" s="157">
        <f t="shared" si="4"/>
        <v>-2.056902099047506E-2</v>
      </c>
    </row>
    <row r="165" spans="1:10">
      <c r="A165" s="169" t="s">
        <v>387</v>
      </c>
      <c r="B165" s="11">
        <v>2832</v>
      </c>
      <c r="C165" s="11">
        <v>3342</v>
      </c>
      <c r="D165" s="11">
        <v>3394</v>
      </c>
      <c r="E165">
        <v>3544</v>
      </c>
      <c r="F165" s="4">
        <f t="shared" si="0"/>
        <v>3491.0776051470716</v>
      </c>
      <c r="G165" s="4">
        <f t="shared" si="1"/>
        <v>3189.3333333333335</v>
      </c>
      <c r="H165" s="170">
        <f t="shared" si="2"/>
        <v>0.10007524454477046</v>
      </c>
      <c r="I165" s="171">
        <f t="shared" si="3"/>
        <v>9.4610453118855992E-2</v>
      </c>
      <c r="J165" s="157">
        <f t="shared" si="4"/>
        <v>1.4932955658275505E-2</v>
      </c>
    </row>
    <row r="166" spans="1:10">
      <c r="A166" s="169" t="s">
        <v>388</v>
      </c>
      <c r="B166" s="11">
        <v>2830</v>
      </c>
      <c r="C166" s="11">
        <v>3309</v>
      </c>
      <c r="D166" s="11">
        <v>3490</v>
      </c>
      <c r="E166">
        <v>3554</v>
      </c>
      <c r="F166" s="4">
        <f t="shared" si="0"/>
        <v>3513.3789521719827</v>
      </c>
      <c r="G166" s="4">
        <f t="shared" si="1"/>
        <v>3209.6666666666665</v>
      </c>
      <c r="H166" s="170">
        <f t="shared" si="2"/>
        <v>9.6886137685237336E-2</v>
      </c>
      <c r="I166" s="171">
        <f t="shared" si="3"/>
        <v>9.4624245146531019E-2</v>
      </c>
      <c r="J166" s="157">
        <f t="shared" si="4"/>
        <v>1.1429670182334624E-2</v>
      </c>
    </row>
    <row r="167" spans="1:10">
      <c r="A167" s="169" t="s">
        <v>389</v>
      </c>
      <c r="B167" s="11">
        <v>2824</v>
      </c>
      <c r="C167" s="11">
        <v>3172</v>
      </c>
      <c r="D167" s="11">
        <v>3463</v>
      </c>
      <c r="E167">
        <v>3564</v>
      </c>
      <c r="F167" s="4">
        <f t="shared" si="0"/>
        <v>3451.7433370578951</v>
      </c>
      <c r="G167" s="4">
        <f t="shared" si="1"/>
        <v>3153</v>
      </c>
      <c r="H167" s="170">
        <f t="shared" si="2"/>
        <v>0.11531986531986532</v>
      </c>
      <c r="I167" s="171">
        <f t="shared" si="3"/>
        <v>9.4748917557213763E-2</v>
      </c>
      <c r="J167" s="157">
        <f t="shared" si="4"/>
        <v>3.1497380174552433E-2</v>
      </c>
    </row>
    <row r="168" spans="1:10">
      <c r="A168" s="169" t="s">
        <v>390</v>
      </c>
      <c r="B168" s="11">
        <v>2748</v>
      </c>
      <c r="C168" s="11">
        <v>3272</v>
      </c>
      <c r="D168" s="11">
        <v>3390</v>
      </c>
      <c r="E168">
        <v>3536</v>
      </c>
      <c r="F168" s="4">
        <f t="shared" si="0"/>
        <v>3434.203991346707</v>
      </c>
      <c r="G168" s="4">
        <f t="shared" si="1"/>
        <v>3136.6666666666665</v>
      </c>
      <c r="H168" s="170">
        <f t="shared" si="2"/>
        <v>0.11293363499245856</v>
      </c>
      <c r="I168" s="171">
        <f t="shared" si="3"/>
        <v>9.4857808080778094E-2</v>
      </c>
      <c r="J168" s="157">
        <f t="shared" si="4"/>
        <v>2.8788463985659794E-2</v>
      </c>
    </row>
    <row r="169" spans="1:10">
      <c r="A169" s="169" t="s">
        <v>391</v>
      </c>
      <c r="B169" s="11">
        <v>2829</v>
      </c>
      <c r="C169" s="11">
        <v>3299</v>
      </c>
      <c r="D169" s="11">
        <v>3328</v>
      </c>
      <c r="E169">
        <v>3527</v>
      </c>
      <c r="F169" s="4">
        <f t="shared" si="0"/>
        <v>3451.2069134143585</v>
      </c>
      <c r="G169" s="4">
        <f t="shared" si="1"/>
        <v>3152</v>
      </c>
      <c r="H169" s="170">
        <f t="shared" si="2"/>
        <v>0.10632265381343918</v>
      </c>
      <c r="I169" s="171">
        <f t="shared" si="3"/>
        <v>9.4926051210139181E-2</v>
      </c>
      <c r="J169" s="157">
        <f t="shared" si="4"/>
        <v>2.1489392283992489E-2</v>
      </c>
    </row>
    <row r="170" spans="1:10">
      <c r="A170" s="169" t="s">
        <v>392</v>
      </c>
      <c r="B170" s="11">
        <v>2882</v>
      </c>
      <c r="C170" s="11">
        <v>3288</v>
      </c>
      <c r="D170" s="11">
        <v>3319</v>
      </c>
      <c r="E170">
        <v>3504</v>
      </c>
      <c r="F170" s="4">
        <f t="shared" si="0"/>
        <v>3463.2958554991337</v>
      </c>
      <c r="G170" s="4">
        <f t="shared" si="1"/>
        <v>3163</v>
      </c>
      <c r="H170" s="170">
        <f t="shared" si="2"/>
        <v>9.7317351598173521E-2</v>
      </c>
      <c r="I170" s="171">
        <f t="shared" si="3"/>
        <v>9.4940200916577261E-2</v>
      </c>
      <c r="J170" s="157">
        <f t="shared" si="4"/>
        <v>1.1616479594996084E-2</v>
      </c>
    </row>
    <row r="171" spans="1:10">
      <c r="A171" s="169" t="s">
        <v>393</v>
      </c>
      <c r="B171" s="11">
        <v>2910</v>
      </c>
      <c r="C171" s="11">
        <v>3131</v>
      </c>
      <c r="D171" s="11">
        <v>3242</v>
      </c>
      <c r="E171">
        <v>3289</v>
      </c>
      <c r="F171" s="4">
        <f t="shared" si="0"/>
        <v>3387.4591867933568</v>
      </c>
      <c r="G171" s="4">
        <f t="shared" si="1"/>
        <v>3094.3333333333335</v>
      </c>
      <c r="H171" s="170">
        <f t="shared" si="2"/>
        <v>5.9187189621972183E-2</v>
      </c>
      <c r="I171" s="171">
        <f t="shared" si="3"/>
        <v>9.4729889085432534E-2</v>
      </c>
      <c r="J171" s="157">
        <f t="shared" si="4"/>
        <v>-2.9935903555292437E-2</v>
      </c>
    </row>
    <row r="172" spans="1:10">
      <c r="A172" s="169" t="s">
        <v>394</v>
      </c>
      <c r="B172" s="11">
        <v>2965</v>
      </c>
      <c r="C172" s="11">
        <v>3131</v>
      </c>
      <c r="D172" s="11">
        <v>3185</v>
      </c>
      <c r="E172">
        <v>3349</v>
      </c>
      <c r="F172" s="4">
        <f t="shared" si="0"/>
        <v>3386.3948849660078</v>
      </c>
      <c r="G172" s="4">
        <f t="shared" si="1"/>
        <v>3093.6666666666665</v>
      </c>
      <c r="H172" s="170">
        <f t="shared" si="2"/>
        <v>7.6241664178361743E-2</v>
      </c>
      <c r="I172" s="171">
        <f t="shared" si="3"/>
        <v>9.4621770811122177E-2</v>
      </c>
      <c r="J172" s="157">
        <f t="shared" si="4"/>
        <v>-1.1165985358616839E-2</v>
      </c>
    </row>
    <row r="173" spans="1:10">
      <c r="A173" s="169" t="s">
        <v>395</v>
      </c>
      <c r="B173" s="11">
        <v>3039</v>
      </c>
      <c r="C173" s="11">
        <v>3076</v>
      </c>
      <c r="D173" s="11">
        <v>3303</v>
      </c>
      <c r="E173">
        <v>3426</v>
      </c>
      <c r="F173" s="4">
        <f t="shared" si="0"/>
        <v>3436.1827920293704</v>
      </c>
      <c r="G173" s="4">
        <f t="shared" si="1"/>
        <v>3139.3333333333335</v>
      </c>
      <c r="H173" s="170">
        <f t="shared" si="2"/>
        <v>8.3673866510994316E-2</v>
      </c>
      <c r="I173" s="171">
        <f t="shared" si="3"/>
        <v>9.4558120204726093E-2</v>
      </c>
      <c r="J173" s="157">
        <f t="shared" si="4"/>
        <v>-2.9722101661910027E-3</v>
      </c>
    </row>
    <row r="174" spans="1:10">
      <c r="A174" s="169" t="s">
        <v>396</v>
      </c>
      <c r="B174" s="11">
        <v>3003</v>
      </c>
      <c r="C174" s="11">
        <v>2907</v>
      </c>
      <c r="D174" s="11">
        <v>3364</v>
      </c>
      <c r="E174">
        <v>3439</v>
      </c>
      <c r="F174" s="4">
        <f t="shared" si="0"/>
        <v>3383.7608146228604</v>
      </c>
      <c r="G174" s="4">
        <f t="shared" si="1"/>
        <v>3091.3333333333335</v>
      </c>
      <c r="H174" s="170">
        <f t="shared" si="2"/>
        <v>0.10109527963555293</v>
      </c>
      <c r="I174" s="171">
        <f t="shared" si="3"/>
        <v>9.4595907253459205E-2</v>
      </c>
      <c r="J174" s="157">
        <f t="shared" si="4"/>
        <v>1.6062572078261013E-2</v>
      </c>
    </row>
    <row r="175" spans="1:10">
      <c r="A175" s="169" t="s">
        <v>397</v>
      </c>
      <c r="B175" s="11">
        <v>2934</v>
      </c>
      <c r="C175" s="11">
        <v>2938</v>
      </c>
      <c r="D175" s="11">
        <v>3300</v>
      </c>
      <c r="E175">
        <v>3439</v>
      </c>
      <c r="F175" s="4">
        <f t="shared" si="0"/>
        <v>3346.8324696618402</v>
      </c>
      <c r="G175" s="4">
        <f t="shared" si="1"/>
        <v>3057.3333333333335</v>
      </c>
      <c r="H175" s="170">
        <f t="shared" si="2"/>
        <v>0.11098187457594258</v>
      </c>
      <c r="I175" s="171">
        <f t="shared" si="3"/>
        <v>9.4690079479450476E-2</v>
      </c>
      <c r="J175" s="157">
        <f t="shared" si="4"/>
        <v>2.6800677620866489E-2</v>
      </c>
    </row>
    <row r="176" spans="1:10">
      <c r="A176" s="169" t="s">
        <v>398</v>
      </c>
      <c r="B176" s="11">
        <v>3009</v>
      </c>
      <c r="C176" s="11">
        <v>2966</v>
      </c>
      <c r="D176" s="11">
        <v>3246</v>
      </c>
      <c r="E176">
        <v>3370</v>
      </c>
      <c r="F176" s="4">
        <f t="shared" si="0"/>
        <v>3364.5937230007339</v>
      </c>
      <c r="G176" s="4">
        <f t="shared" si="1"/>
        <v>3073.6666666666665</v>
      </c>
      <c r="H176" s="170">
        <f t="shared" si="2"/>
        <v>8.7932739861523293E-2</v>
      </c>
      <c r="I176" s="171">
        <f t="shared" si="3"/>
        <v>9.4651466110205168E-2</v>
      </c>
      <c r="J176" s="157">
        <f t="shared" si="4"/>
        <v>1.6042364982985411E-3</v>
      </c>
    </row>
    <row r="177" spans="1:10">
      <c r="A177" s="169" t="s">
        <v>399</v>
      </c>
      <c r="B177" s="11">
        <v>3033</v>
      </c>
      <c r="C177" s="11">
        <v>2960</v>
      </c>
      <c r="D177" s="11">
        <v>3255</v>
      </c>
      <c r="E177">
        <v>3295</v>
      </c>
      <c r="F177" s="4">
        <f t="shared" si="0"/>
        <v>3373.9164465713652</v>
      </c>
      <c r="G177" s="4">
        <f t="shared" si="1"/>
        <v>3082.6666666666665</v>
      </c>
      <c r="H177" s="170">
        <f t="shared" si="2"/>
        <v>6.4441072331815924E-2</v>
      </c>
      <c r="I177" s="171">
        <f t="shared" si="3"/>
        <v>9.4479816145555243E-2</v>
      </c>
      <c r="J177" s="157">
        <f t="shared" si="4"/>
        <v>-2.3950363147607043E-2</v>
      </c>
    </row>
    <row r="178" spans="1:10">
      <c r="A178" s="169" t="s">
        <v>400</v>
      </c>
      <c r="B178" s="11">
        <v>3062</v>
      </c>
      <c r="C178" s="11">
        <v>2981</v>
      </c>
      <c r="D178" s="11">
        <v>3204</v>
      </c>
      <c r="E178">
        <v>3301</v>
      </c>
      <c r="F178" s="4">
        <f t="shared" si="0"/>
        <v>3373.0598874339503</v>
      </c>
      <c r="G178" s="4">
        <f t="shared" si="1"/>
        <v>3082.3333333333335</v>
      </c>
      <c r="H178" s="170">
        <f t="shared" si="2"/>
        <v>6.6242552761789308E-2</v>
      </c>
      <c r="I178" s="171">
        <f t="shared" si="3"/>
        <v>9.4320283584065037E-2</v>
      </c>
      <c r="J178" s="157">
        <f t="shared" si="4"/>
        <v>-2.1829714460451462E-2</v>
      </c>
    </row>
    <row r="179" spans="1:10">
      <c r="A179" s="169" t="s">
        <v>401</v>
      </c>
      <c r="B179" s="11">
        <v>3062</v>
      </c>
      <c r="C179" s="11">
        <v>3010</v>
      </c>
      <c r="D179" s="11">
        <v>3075</v>
      </c>
      <c r="E179">
        <v>3389</v>
      </c>
      <c r="F179" s="4">
        <f t="shared" si="0"/>
        <v>3336.6853935147506</v>
      </c>
      <c r="G179" s="4">
        <f t="shared" si="1"/>
        <v>3049</v>
      </c>
      <c r="H179" s="170">
        <f t="shared" si="2"/>
        <v>0.10032457952198288</v>
      </c>
      <c r="I179" s="171">
        <f t="shared" si="3"/>
        <v>9.4354015583716255E-2</v>
      </c>
      <c r="J179" s="157">
        <f t="shared" si="4"/>
        <v>1.5436590877913674E-2</v>
      </c>
    </row>
    <row r="180" spans="1:10">
      <c r="A180" s="169" t="s">
        <v>402</v>
      </c>
      <c r="B180" s="11">
        <v>3069</v>
      </c>
      <c r="C180" s="11">
        <v>3020</v>
      </c>
      <c r="D180" s="11">
        <v>3211</v>
      </c>
      <c r="E180">
        <v>3432</v>
      </c>
      <c r="F180" s="4">
        <f t="shared" si="0"/>
        <v>3392.5387108881459</v>
      </c>
      <c r="G180" s="4">
        <f t="shared" si="1"/>
        <v>3100</v>
      </c>
      <c r="H180" s="170">
        <f t="shared" si="2"/>
        <v>9.6736596736596736E-2</v>
      </c>
      <c r="I180" s="171">
        <f t="shared" si="3"/>
        <v>9.4367326092950218E-2</v>
      </c>
      <c r="J180" s="157">
        <f t="shared" si="4"/>
        <v>1.1498044613011089E-2</v>
      </c>
    </row>
    <row r="181" spans="1:10">
      <c r="A181" s="169" t="s">
        <v>403</v>
      </c>
      <c r="B181" s="11">
        <v>3057</v>
      </c>
      <c r="C181" s="11">
        <v>2962</v>
      </c>
      <c r="D181" s="11">
        <v>3231</v>
      </c>
      <c r="E181">
        <v>3437</v>
      </c>
      <c r="F181" s="4">
        <f t="shared" si="0"/>
        <v>3374.4454138405777</v>
      </c>
      <c r="G181" s="4">
        <f t="shared" si="1"/>
        <v>3083.3333333333335</v>
      </c>
      <c r="H181" s="170">
        <f t="shared" si="2"/>
        <v>0.10289981573077292</v>
      </c>
      <c r="I181" s="171">
        <f t="shared" si="3"/>
        <v>9.4414728813160348E-2</v>
      </c>
      <c r="J181" s="157">
        <f t="shared" si="4"/>
        <v>1.8200345114757738E-2</v>
      </c>
    </row>
    <row r="182" spans="1:10">
      <c r="A182" s="169" t="s">
        <v>404</v>
      </c>
      <c r="B182" s="11">
        <v>3028</v>
      </c>
      <c r="C182" s="11">
        <v>3095</v>
      </c>
      <c r="D182" s="11">
        <v>3231</v>
      </c>
      <c r="E182">
        <v>3410</v>
      </c>
      <c r="F182" s="4">
        <f t="shared" si="0"/>
        <v>3412.2338027266642</v>
      </c>
      <c r="G182" s="4">
        <f t="shared" si="1"/>
        <v>3118</v>
      </c>
      <c r="H182" s="170">
        <f t="shared" si="2"/>
        <v>8.5630498533724342E-2</v>
      </c>
      <c r="I182" s="171">
        <f t="shared" si="3"/>
        <v>9.4366197154157935E-2</v>
      </c>
      <c r="J182" s="157">
        <f t="shared" si="4"/>
        <v>-6.5507411339125522E-4</v>
      </c>
    </row>
    <row r="183" spans="1:10">
      <c r="A183" s="169" t="s">
        <v>405</v>
      </c>
      <c r="B183" s="11">
        <v>3059</v>
      </c>
      <c r="C183" s="11">
        <v>3141</v>
      </c>
      <c r="D183" s="11">
        <v>3233</v>
      </c>
      <c r="E183">
        <v>3325</v>
      </c>
      <c r="F183" s="4">
        <f t="shared" si="0"/>
        <v>3440.3605258399703</v>
      </c>
      <c r="G183" s="4">
        <f t="shared" si="1"/>
        <v>3144.3333333333335</v>
      </c>
      <c r="H183" s="170">
        <f t="shared" si="2"/>
        <v>5.4335839598997446E-2</v>
      </c>
      <c r="I183" s="171">
        <f t="shared" si="3"/>
        <v>9.414625013462409E-2</v>
      </c>
      <c r="J183" s="157">
        <f t="shared" si="4"/>
        <v>-3.4694894989464736E-2</v>
      </c>
    </row>
    <row r="184" spans="1:10">
      <c r="A184" s="169" t="s">
        <v>406</v>
      </c>
      <c r="B184" s="11">
        <v>3077</v>
      </c>
      <c r="C184" s="11">
        <v>3155</v>
      </c>
      <c r="D184" s="11">
        <v>3244</v>
      </c>
      <c r="E184">
        <v>3203</v>
      </c>
      <c r="F184" s="4">
        <f t="shared" si="0"/>
        <v>3454.6571853986043</v>
      </c>
      <c r="G184" s="4">
        <f t="shared" si="1"/>
        <v>3158.6666666666665</v>
      </c>
      <c r="H184" s="170">
        <f t="shared" si="2"/>
        <v>1.3841190550525597E-2</v>
      </c>
      <c r="I184" s="171">
        <f t="shared" si="3"/>
        <v>9.3707424672415912E-2</v>
      </c>
      <c r="J184" s="157">
        <f t="shared" si="4"/>
        <v>-7.8569211801000391E-2</v>
      </c>
    </row>
    <row r="185" spans="1:10">
      <c r="A185" s="169" t="s">
        <v>407</v>
      </c>
      <c r="B185" s="11">
        <v>3060</v>
      </c>
      <c r="C185" s="11">
        <v>3173</v>
      </c>
      <c r="D185" s="11">
        <v>3235</v>
      </c>
      <c r="E185">
        <v>3158</v>
      </c>
      <c r="F185" s="4">
        <f t="shared" si="0"/>
        <v>3450.1442089026086</v>
      </c>
      <c r="G185" s="4">
        <f t="shared" si="1"/>
        <v>3156</v>
      </c>
      <c r="H185" s="170">
        <f t="shared" si="2"/>
        <v>6.3331222292590248E-4</v>
      </c>
      <c r="I185" s="171">
        <f t="shared" si="3"/>
        <v>9.3201587104755651E-2</v>
      </c>
      <c r="J185" s="157">
        <f t="shared" si="4"/>
        <v>-9.2509249177520153E-2</v>
      </c>
    </row>
    <row r="186" spans="1:10">
      <c r="A186" s="169" t="s">
        <v>408</v>
      </c>
      <c r="B186" s="11">
        <v>3013</v>
      </c>
      <c r="C186" s="11">
        <v>3085</v>
      </c>
      <c r="D186" s="11">
        <v>3095</v>
      </c>
      <c r="E186">
        <v>3190</v>
      </c>
      <c r="F186" s="4">
        <f t="shared" si="0"/>
        <v>3349.0427954803386</v>
      </c>
      <c r="G186" s="4">
        <f t="shared" si="1"/>
        <v>3064.3333333333335</v>
      </c>
      <c r="H186" s="170">
        <f t="shared" si="2"/>
        <v>3.9393939393939349E-2</v>
      </c>
      <c r="I186" s="171">
        <f t="shared" si="3"/>
        <v>9.2910734954967447E-2</v>
      </c>
      <c r="J186" s="157">
        <f t="shared" si="4"/>
        <v>-4.9856675699165694E-2</v>
      </c>
    </row>
    <row r="187" spans="1:10">
      <c r="A187" s="169" t="s">
        <v>409</v>
      </c>
      <c r="B187" s="11">
        <v>2993</v>
      </c>
      <c r="C187" s="11">
        <v>3128</v>
      </c>
      <c r="D187" s="11">
        <v>3231</v>
      </c>
      <c r="E187">
        <v>3335</v>
      </c>
      <c r="F187" s="4">
        <f t="shared" si="0"/>
        <v>3406.5037655377837</v>
      </c>
      <c r="G187" s="4">
        <f t="shared" si="1"/>
        <v>3117.3333333333335</v>
      </c>
      <c r="H187" s="170">
        <f t="shared" si="2"/>
        <v>6.5267366316841532E-2</v>
      </c>
      <c r="I187" s="171">
        <f t="shared" si="3"/>
        <v>9.2762114693472147E-2</v>
      </c>
      <c r="J187" s="157">
        <f t="shared" si="4"/>
        <v>-2.1440409456606805E-2</v>
      </c>
    </row>
    <row r="188" spans="1:10">
      <c r="A188" s="169" t="s">
        <v>410</v>
      </c>
      <c r="B188" s="11">
        <v>3044</v>
      </c>
      <c r="C188" s="11">
        <v>3048</v>
      </c>
      <c r="D188" s="11">
        <v>3266</v>
      </c>
      <c r="E188">
        <v>3407</v>
      </c>
      <c r="F188" s="4">
        <f t="shared" si="0"/>
        <v>3408.550369234973</v>
      </c>
      <c r="G188" s="4">
        <f t="shared" si="1"/>
        <v>3119.3333333333335</v>
      </c>
      <c r="H188" s="170">
        <f t="shared" si="2"/>
        <v>8.4434008414049466E-2</v>
      </c>
      <c r="I188" s="171">
        <f t="shared" si="3"/>
        <v>9.271757936577471E-2</v>
      </c>
      <c r="J188" s="157">
        <f t="shared" si="4"/>
        <v>-4.5505407542500867E-4</v>
      </c>
    </row>
    <row r="189" spans="1:10">
      <c r="A189" s="169" t="s">
        <v>411</v>
      </c>
      <c r="B189" s="11">
        <v>3059</v>
      </c>
      <c r="C189" s="11">
        <v>3141</v>
      </c>
      <c r="D189" s="11">
        <v>3189</v>
      </c>
      <c r="E189">
        <v>3439</v>
      </c>
      <c r="F189" s="4">
        <f t="shared" si="0"/>
        <v>3419.7956890446389</v>
      </c>
      <c r="G189" s="4">
        <f t="shared" si="1"/>
        <v>3129.6666666666665</v>
      </c>
      <c r="H189" s="170">
        <f t="shared" si="2"/>
        <v>8.9948628477270573E-2</v>
      </c>
      <c r="I189" s="171">
        <f t="shared" si="3"/>
        <v>9.2702850903601808E-2</v>
      </c>
      <c r="J189" s="157">
        <f t="shared" si="4"/>
        <v>5.5842718683806487E-3</v>
      </c>
    </row>
    <row r="190" spans="1:10">
      <c r="A190" s="169" t="s">
        <v>412</v>
      </c>
      <c r="B190" s="11">
        <v>3096</v>
      </c>
      <c r="C190" s="11">
        <v>3177</v>
      </c>
      <c r="D190" s="11">
        <v>3175</v>
      </c>
      <c r="E190">
        <v>3441</v>
      </c>
      <c r="F190" s="4">
        <f t="shared" si="0"/>
        <v>3441.153195299039</v>
      </c>
      <c r="G190" s="4">
        <f t="shared" si="1"/>
        <v>3149.3333333333335</v>
      </c>
      <c r="H190" s="170">
        <f t="shared" si="2"/>
        <v>8.4762181536375047E-2</v>
      </c>
      <c r="I190" s="171">
        <f t="shared" si="3"/>
        <v>9.26608367799657E-2</v>
      </c>
      <c r="J190" s="157">
        <f t="shared" si="4"/>
        <v>-4.4520575134844E-5</v>
      </c>
    </row>
    <row r="191" spans="1:10">
      <c r="A191" s="169" t="s">
        <v>413</v>
      </c>
      <c r="B191" s="11">
        <v>3063</v>
      </c>
      <c r="C191" s="11">
        <v>3226</v>
      </c>
      <c r="D191" s="11">
        <v>3217</v>
      </c>
      <c r="E191">
        <v>3438</v>
      </c>
      <c r="F191" s="4">
        <f t="shared" si="0"/>
        <v>3462.0391421231493</v>
      </c>
      <c r="G191" s="4">
        <f t="shared" si="1"/>
        <v>3168.6666666666665</v>
      </c>
      <c r="H191" s="170">
        <f t="shared" si="2"/>
        <v>7.8340120224937027E-2</v>
      </c>
      <c r="I191" s="171">
        <f t="shared" si="3"/>
        <v>9.2585464587570804E-2</v>
      </c>
      <c r="J191" s="157">
        <f t="shared" si="4"/>
        <v>-6.9921879357618686E-3</v>
      </c>
    </row>
    <row r="192" spans="1:10">
      <c r="A192" s="169" t="s">
        <v>414</v>
      </c>
      <c r="B192" s="11">
        <v>2992</v>
      </c>
      <c r="C192" s="11">
        <v>3248</v>
      </c>
      <c r="D192" s="11">
        <v>3164</v>
      </c>
      <c r="E192">
        <v>3314</v>
      </c>
      <c r="F192" s="4">
        <f t="shared" si="0"/>
        <v>3424.2598454617764</v>
      </c>
      <c r="G192" s="4">
        <f t="shared" si="1"/>
        <v>3134.6666666666665</v>
      </c>
      <c r="H192" s="170">
        <f t="shared" si="2"/>
        <v>5.4113860390263571E-2</v>
      </c>
      <c r="I192" s="171">
        <f t="shared" si="3"/>
        <v>9.2384042576066569E-2</v>
      </c>
      <c r="J192" s="157">
        <f t="shared" si="4"/>
        <v>-3.3270925003553539E-2</v>
      </c>
    </row>
    <row r="193" spans="1:10">
      <c r="A193" s="169" t="s">
        <v>415</v>
      </c>
      <c r="B193" s="11">
        <v>3004</v>
      </c>
      <c r="C193" s="11">
        <v>3270</v>
      </c>
      <c r="D193" s="11">
        <v>3029</v>
      </c>
      <c r="E193">
        <v>3376</v>
      </c>
      <c r="F193" s="4">
        <f t="shared" si="0"/>
        <v>3387.306438496244</v>
      </c>
      <c r="G193" s="4">
        <f t="shared" si="1"/>
        <v>3101</v>
      </c>
      <c r="H193" s="170">
        <f t="shared" si="2"/>
        <v>8.1457345971563982E-2</v>
      </c>
      <c r="I193" s="171">
        <f t="shared" si="3"/>
        <v>9.2327132697918132E-2</v>
      </c>
      <c r="J193" s="157">
        <f t="shared" si="4"/>
        <v>-3.3490635356173068E-3</v>
      </c>
    </row>
    <row r="194" spans="1:10">
      <c r="A194" s="169" t="s">
        <v>416</v>
      </c>
      <c r="B194" s="11">
        <v>3014</v>
      </c>
      <c r="C194" s="11">
        <v>3240</v>
      </c>
      <c r="D194" s="11">
        <v>3041</v>
      </c>
      <c r="E194">
        <v>3374</v>
      </c>
      <c r="F194" s="4">
        <f t="shared" si="0"/>
        <v>3384.2230147400473</v>
      </c>
      <c r="G194" s="4">
        <f t="shared" si="1"/>
        <v>3098.3333333333335</v>
      </c>
      <c r="H194" s="170">
        <f t="shared" si="2"/>
        <v>8.1703220707370044E-2</v>
      </c>
      <c r="I194" s="171">
        <f t="shared" si="3"/>
        <v>9.22720865218013E-2</v>
      </c>
      <c r="J194" s="157">
        <f t="shared" si="4"/>
        <v>-3.0299391642108322E-3</v>
      </c>
    </row>
    <row r="195" spans="1:10">
      <c r="A195" s="169" t="s">
        <v>417</v>
      </c>
      <c r="B195" s="11">
        <v>3027</v>
      </c>
      <c r="C195" s="11">
        <v>3128</v>
      </c>
      <c r="D195" s="11">
        <v>2919</v>
      </c>
      <c r="E195">
        <v>3358</v>
      </c>
      <c r="F195" s="4">
        <f t="shared" si="0"/>
        <v>3303.8680047977628</v>
      </c>
      <c r="G195" s="4">
        <f t="shared" si="1"/>
        <v>3024.6666666666665</v>
      </c>
      <c r="H195" s="170">
        <f t="shared" si="2"/>
        <v>9.9265435775263103E-2</v>
      </c>
      <c r="I195" s="171">
        <f t="shared" si="3"/>
        <v>9.2308134713829454E-2</v>
      </c>
      <c r="J195" s="157">
        <f t="shared" si="4"/>
        <v>1.6120308279403587E-2</v>
      </c>
    </row>
    <row r="196" spans="1:10">
      <c r="A196" s="169" t="s">
        <v>418</v>
      </c>
      <c r="B196" s="11">
        <v>2839</v>
      </c>
      <c r="C196" s="11">
        <v>3195</v>
      </c>
      <c r="D196" s="11">
        <v>3014</v>
      </c>
      <c r="E196">
        <v>3348</v>
      </c>
      <c r="F196" s="4">
        <f t="shared" si="0"/>
        <v>3294.5073667277125</v>
      </c>
      <c r="G196" s="4">
        <f t="shared" si="1"/>
        <v>3016</v>
      </c>
      <c r="H196" s="170">
        <f t="shared" si="2"/>
        <v>9.9163679808841096E-2</v>
      </c>
      <c r="I196" s="171">
        <f t="shared" si="3"/>
        <v>9.2343291355342319E-2</v>
      </c>
      <c r="J196" s="157">
        <f t="shared" si="4"/>
        <v>1.5977489029954463E-2</v>
      </c>
    </row>
    <row r="197" spans="1:10">
      <c r="A197" s="169" t="s">
        <v>419</v>
      </c>
      <c r="B197" s="11">
        <v>2864</v>
      </c>
      <c r="C197" s="11">
        <v>3243</v>
      </c>
      <c r="D197" s="11">
        <v>3073</v>
      </c>
      <c r="E197">
        <v>3357</v>
      </c>
      <c r="F197" s="4">
        <f t="shared" si="0"/>
        <v>3342.5100296547071</v>
      </c>
      <c r="G197" s="4">
        <f t="shared" si="1"/>
        <v>3060</v>
      </c>
      <c r="H197" s="170">
        <f t="shared" si="2"/>
        <v>8.8471849865951746E-2</v>
      </c>
      <c r="I197" s="171">
        <f t="shared" si="3"/>
        <v>9.2323539102845423E-2</v>
      </c>
      <c r="J197" s="157">
        <f t="shared" si="4"/>
        <v>4.3163450537065627E-3</v>
      </c>
    </row>
    <row r="198" spans="1:10">
      <c r="A198" s="169" t="s">
        <v>420</v>
      </c>
      <c r="B198" s="11">
        <v>2828</v>
      </c>
      <c r="C198" s="11">
        <v>3228</v>
      </c>
      <c r="D198" s="11">
        <v>3097</v>
      </c>
      <c r="E198">
        <v>3338</v>
      </c>
      <c r="F198" s="4">
        <f t="shared" si="0"/>
        <v>3332.5808676952279</v>
      </c>
      <c r="G198" s="4">
        <f t="shared" si="1"/>
        <v>3051</v>
      </c>
      <c r="H198" s="170">
        <f t="shared" si="2"/>
        <v>8.5979628520071905E-2</v>
      </c>
      <c r="I198" s="171">
        <f t="shared" si="3"/>
        <v>9.22913365110547E-2</v>
      </c>
      <c r="J198" s="157">
        <f t="shared" si="4"/>
        <v>1.6234668378586339E-3</v>
      </c>
    </row>
    <row r="199" spans="1:10">
      <c r="A199" s="169" t="s">
        <v>421</v>
      </c>
      <c r="B199" s="11">
        <v>2831</v>
      </c>
      <c r="C199" s="11">
        <v>3221</v>
      </c>
      <c r="D199" s="11">
        <v>3132</v>
      </c>
      <c r="E199">
        <v>3240</v>
      </c>
      <c r="F199" s="4">
        <f t="shared" si="0"/>
        <v>3343.2935333304831</v>
      </c>
      <c r="G199" s="4">
        <f t="shared" si="1"/>
        <v>3061.3333333333335</v>
      </c>
      <c r="H199" s="170">
        <f t="shared" si="2"/>
        <v>5.5144032921810651E-2</v>
      </c>
      <c r="I199" s="171">
        <f t="shared" si="3"/>
        <v>9.2103723866664572E-2</v>
      </c>
      <c r="J199" s="157">
        <f t="shared" si="4"/>
        <v>-3.1880720163729358E-2</v>
      </c>
    </row>
    <row r="200" spans="1:10">
      <c r="A200" s="169" t="s">
        <v>422</v>
      </c>
      <c r="B200" s="11">
        <v>2868</v>
      </c>
      <c r="C200" s="11">
        <v>3243</v>
      </c>
      <c r="D200" s="11">
        <v>3058</v>
      </c>
      <c r="E200">
        <v>3287</v>
      </c>
      <c r="F200" s="4">
        <f t="shared" si="0"/>
        <v>3337.4962300417319</v>
      </c>
      <c r="G200" s="4">
        <f t="shared" si="1"/>
        <v>3056.3333333333335</v>
      </c>
      <c r="H200" s="170">
        <f t="shared" si="2"/>
        <v>7.0175438596491183E-2</v>
      </c>
      <c r="I200" s="171">
        <f t="shared" si="3"/>
        <v>9.1993531478372234E-2</v>
      </c>
      <c r="J200" s="157">
        <f t="shared" si="4"/>
        <v>-1.5362406462346184E-2</v>
      </c>
    </row>
    <row r="201" spans="1:10">
      <c r="A201" s="169" t="s">
        <v>423</v>
      </c>
      <c r="B201" s="11">
        <v>2874</v>
      </c>
      <c r="C201" s="11">
        <v>3248</v>
      </c>
      <c r="D201" s="11">
        <v>3179</v>
      </c>
      <c r="E201">
        <v>3325</v>
      </c>
      <c r="F201" s="4">
        <f t="shared" si="0"/>
        <v>3385.1653232769227</v>
      </c>
      <c r="G201" s="4">
        <f t="shared" si="1"/>
        <v>3100.3333333333335</v>
      </c>
      <c r="H201" s="170">
        <f t="shared" si="2"/>
        <v>6.7568922305764362E-2</v>
      </c>
      <c r="I201" s="171">
        <f t="shared" si="3"/>
        <v>9.1871408432509197E-2</v>
      </c>
      <c r="J201" s="157">
        <f t="shared" si="4"/>
        <v>-1.8094834068247419E-2</v>
      </c>
    </row>
    <row r="202" spans="1:10">
      <c r="A202" s="169" t="s">
        <v>424</v>
      </c>
      <c r="B202" s="11">
        <v>2825</v>
      </c>
      <c r="C202" s="11">
        <v>3151</v>
      </c>
      <c r="D202" s="11">
        <v>3234</v>
      </c>
      <c r="E202">
        <v>3258</v>
      </c>
      <c r="F202" s="4">
        <f t="shared" si="0"/>
        <v>3351.5233651956491</v>
      </c>
      <c r="G202" s="4">
        <f t="shared" si="1"/>
        <v>3070</v>
      </c>
      <c r="H202" s="170">
        <f t="shared" si="2"/>
        <v>5.7704112952731736E-2</v>
      </c>
      <c r="I202" s="171">
        <f t="shared" si="3"/>
        <v>9.1701421887833673E-2</v>
      </c>
      <c r="J202" s="157">
        <f t="shared" si="4"/>
        <v>-2.8705759728560206E-2</v>
      </c>
    </row>
    <row r="203" spans="1:10">
      <c r="A203" s="169" t="s">
        <v>425</v>
      </c>
      <c r="B203" s="11">
        <v>2759</v>
      </c>
      <c r="C203" s="11">
        <v>3261</v>
      </c>
      <c r="D203" s="11">
        <v>3254</v>
      </c>
      <c r="E203">
        <v>3080</v>
      </c>
      <c r="F203" s="4">
        <f t="shared" si="0"/>
        <v>3373.3533188051429</v>
      </c>
      <c r="G203" s="4">
        <f t="shared" si="1"/>
        <v>3091.3333333333335</v>
      </c>
      <c r="H203" s="170">
        <f t="shared" si="2"/>
        <v>-3.6796536796537289E-3</v>
      </c>
      <c r="I203" s="171">
        <f t="shared" si="3"/>
        <v>9.1229238345420377E-2</v>
      </c>
      <c r="J203" s="157">
        <f t="shared" si="4"/>
        <v>-9.5244584027643783E-2</v>
      </c>
    </row>
    <row r="204" spans="1:10">
      <c r="A204" s="169" t="s">
        <v>426</v>
      </c>
      <c r="B204" s="11">
        <v>2839</v>
      </c>
      <c r="C204" s="11">
        <v>3301</v>
      </c>
      <c r="D204" s="11">
        <v>3214</v>
      </c>
      <c r="E204">
        <v>2970</v>
      </c>
      <c r="F204" s="4">
        <f t="shared" si="0"/>
        <v>3400.2861255091184</v>
      </c>
      <c r="G204" s="4">
        <f t="shared" si="1"/>
        <v>3118</v>
      </c>
      <c r="H204" s="170">
        <f t="shared" si="2"/>
        <v>-4.9831649831649831E-2</v>
      </c>
      <c r="I204" s="171">
        <f t="shared" si="3"/>
        <v>9.0534357122873235E-2</v>
      </c>
      <c r="J204" s="157">
        <f t="shared" si="4"/>
        <v>-0.14487748333640349</v>
      </c>
    </row>
    <row r="205" spans="1:10">
      <c r="A205" s="169" t="s">
        <v>427</v>
      </c>
      <c r="B205" s="11">
        <v>2877</v>
      </c>
      <c r="C205" s="11">
        <v>3228</v>
      </c>
      <c r="D205" s="11">
        <v>3237</v>
      </c>
      <c r="E205">
        <v>2982</v>
      </c>
      <c r="F205" s="4">
        <f t="shared" si="0"/>
        <v>3393.8663064804769</v>
      </c>
      <c r="G205" s="4">
        <f t="shared" si="1"/>
        <v>3114</v>
      </c>
      <c r="H205" s="170">
        <f t="shared" si="2"/>
        <v>-4.4265593561368208E-2</v>
      </c>
      <c r="I205" s="171">
        <f t="shared" si="3"/>
        <v>8.9873573050891664E-2</v>
      </c>
      <c r="J205" s="157">
        <f t="shared" si="4"/>
        <v>-0.13811747366883864</v>
      </c>
    </row>
    <row r="206" spans="1:10">
      <c r="A206" s="169" t="s">
        <v>428</v>
      </c>
      <c r="B206" s="11">
        <v>2833</v>
      </c>
      <c r="C206" s="11">
        <v>3066</v>
      </c>
      <c r="D206" s="11">
        <v>3209</v>
      </c>
      <c r="E206">
        <v>3029</v>
      </c>
      <c r="F206" s="4">
        <f t="shared" si="0"/>
        <v>3307.490936832563</v>
      </c>
      <c r="G206" s="4">
        <f t="shared" si="1"/>
        <v>3036</v>
      </c>
      <c r="H206" s="170">
        <f t="shared" si="2"/>
        <v>-2.3109937273027401E-3</v>
      </c>
      <c r="I206" s="171">
        <f t="shared" si="3"/>
        <v>8.94238922373395E-2</v>
      </c>
      <c r="J206" s="157">
        <f t="shared" si="4"/>
        <v>-9.1941544018673813E-2</v>
      </c>
    </row>
    <row r="207" spans="1:10">
      <c r="A207" s="169" t="s">
        <v>429</v>
      </c>
      <c r="B207" s="11">
        <v>2693</v>
      </c>
      <c r="C207" s="11">
        <v>3131</v>
      </c>
      <c r="D207" s="11">
        <v>3132</v>
      </c>
      <c r="E207">
        <v>3195</v>
      </c>
      <c r="F207" s="4">
        <f t="shared" si="0"/>
        <v>3251.9485446120966</v>
      </c>
      <c r="G207" s="4">
        <f t="shared" si="1"/>
        <v>2985.3333333333335</v>
      </c>
      <c r="H207" s="170">
        <f t="shared" si="2"/>
        <v>6.5623369848721913E-2</v>
      </c>
      <c r="I207" s="171">
        <f t="shared" si="3"/>
        <v>8.9308355720889895E-2</v>
      </c>
      <c r="J207" s="157">
        <f t="shared" si="4"/>
        <v>-1.7824270614114745E-2</v>
      </c>
    </row>
    <row r="208" spans="1:10">
      <c r="A208" s="169" t="s">
        <v>430</v>
      </c>
      <c r="B208" s="11">
        <v>2628</v>
      </c>
      <c r="C208" s="11">
        <v>3126</v>
      </c>
      <c r="D208" s="11">
        <v>3223</v>
      </c>
      <c r="E208" s="173">
        <v>3229</v>
      </c>
      <c r="F208" s="4">
        <f t="shared" si="0"/>
        <v>3259.3422056396421</v>
      </c>
      <c r="G208" s="4">
        <f t="shared" si="1"/>
        <v>2992.3333333333335</v>
      </c>
      <c r="H208" s="170">
        <f t="shared" si="2"/>
        <v>7.3294105502219417E-2</v>
      </c>
      <c r="I208" s="171">
        <f t="shared" si="3"/>
        <v>8.9230992193263484E-2</v>
      </c>
      <c r="J208" s="157">
        <f t="shared" si="4"/>
        <v>-9.3967809351632355E-3</v>
      </c>
    </row>
    <row r="209" spans="1:10">
      <c r="A209" s="169" t="s">
        <v>431</v>
      </c>
      <c r="B209" s="11">
        <v>2612</v>
      </c>
      <c r="C209" s="11">
        <v>3044</v>
      </c>
      <c r="D209" s="11">
        <v>3231</v>
      </c>
      <c r="E209" s="174">
        <v>3274</v>
      </c>
      <c r="F209" s="4">
        <f t="shared" si="0"/>
        <v>3226.750207526019</v>
      </c>
      <c r="G209" s="4">
        <f t="shared" si="1"/>
        <v>2962.3333333333335</v>
      </c>
      <c r="H209" s="170">
        <f t="shared" si="2"/>
        <v>9.5194461413154102E-2</v>
      </c>
      <c r="I209" s="171">
        <f t="shared" si="3"/>
        <v>8.9259662718359112E-2</v>
      </c>
      <c r="J209" s="157">
        <f t="shared" si="4"/>
        <v>1.4431824213189053E-2</v>
      </c>
    </row>
    <row r="210" spans="1:10">
      <c r="A210" s="169" t="s">
        <v>432</v>
      </c>
      <c r="B210" s="11">
        <v>2556</v>
      </c>
      <c r="C210" s="11">
        <v>3076</v>
      </c>
      <c r="D210" s="11">
        <v>3224</v>
      </c>
      <c r="E210" s="175">
        <v>3260</v>
      </c>
      <c r="F210" s="4">
        <f t="shared" si="0"/>
        <v>3215.568237689823</v>
      </c>
      <c r="G210" s="4">
        <f t="shared" si="1"/>
        <v>2952</v>
      </c>
      <c r="H210" s="170">
        <f t="shared" si="2"/>
        <v>9.4478527607361959E-2</v>
      </c>
      <c r="I210" s="171">
        <f t="shared" si="3"/>
        <v>8.9284633363761023E-2</v>
      </c>
      <c r="J210" s="157">
        <f t="shared" si="4"/>
        <v>1.3629374941772075E-2</v>
      </c>
    </row>
    <row r="211" spans="1:10">
      <c r="A211" s="169" t="s">
        <v>433</v>
      </c>
      <c r="B211" s="11">
        <v>2660</v>
      </c>
      <c r="C211" s="11">
        <v>3127</v>
      </c>
      <c r="D211" s="11">
        <v>3221</v>
      </c>
      <c r="E211" s="176">
        <v>3252</v>
      </c>
      <c r="F211" s="4">
        <f t="shared" si="0"/>
        <v>3270.5783008424146</v>
      </c>
      <c r="G211" s="4">
        <f t="shared" si="1"/>
        <v>3002.6666666666665</v>
      </c>
      <c r="H211" s="170">
        <f t="shared" si="2"/>
        <v>7.6670766707667121E-2</v>
      </c>
      <c r="I211" s="171">
        <f t="shared" si="3"/>
        <v>8.9224567332065352E-2</v>
      </c>
      <c r="J211" s="157">
        <f t="shared" si="4"/>
        <v>-5.7128846378888655E-3</v>
      </c>
    </row>
    <row r="212" spans="1:10">
      <c r="A212" s="169" t="s">
        <v>434</v>
      </c>
      <c r="B212" s="11">
        <v>2709</v>
      </c>
      <c r="C212" s="11">
        <v>3013</v>
      </c>
      <c r="D212" s="11">
        <v>3215</v>
      </c>
      <c r="E212" s="177">
        <v>3233</v>
      </c>
      <c r="F212" s="4">
        <f t="shared" si="0"/>
        <v>3244.6494863409525</v>
      </c>
      <c r="G212" s="4">
        <f t="shared" si="1"/>
        <v>2979</v>
      </c>
      <c r="H212" s="170">
        <f t="shared" si="2"/>
        <v>7.8564800494896378E-2</v>
      </c>
      <c r="I212" s="171">
        <f t="shared" si="3"/>
        <v>8.9174047110088236E-2</v>
      </c>
      <c r="J212" s="157">
        <f t="shared" si="4"/>
        <v>-3.6033053946651827E-3</v>
      </c>
    </row>
    <row r="213" spans="1:10">
      <c r="A213" s="169" t="s">
        <v>435</v>
      </c>
      <c r="B213" s="11">
        <v>2729</v>
      </c>
      <c r="C213" s="11">
        <v>2898</v>
      </c>
      <c r="D213" s="11">
        <v>3123</v>
      </c>
      <c r="E213" s="178">
        <v>3127</v>
      </c>
      <c r="F213" s="4">
        <f t="shared" si="0"/>
        <v>3176.4561967516875</v>
      </c>
      <c r="G213" s="4">
        <f t="shared" si="1"/>
        <v>2916.6666666666665</v>
      </c>
      <c r="H213" s="170">
        <f t="shared" si="2"/>
        <v>6.7263617951177967E-2</v>
      </c>
      <c r="I213" s="171">
        <f t="shared" si="3"/>
        <v>8.9070696029149979E-2</v>
      </c>
      <c r="J213" s="157">
        <f t="shared" si="4"/>
        <v>-1.5815860809621829E-2</v>
      </c>
    </row>
    <row r="214" spans="1:10">
      <c r="A214" s="169" t="s">
        <v>436</v>
      </c>
      <c r="B214" s="11">
        <v>2759</v>
      </c>
      <c r="C214" s="11">
        <v>2966</v>
      </c>
      <c r="D214" s="11">
        <v>2908</v>
      </c>
      <c r="E214" s="179">
        <v>3169</v>
      </c>
      <c r="F214" s="4">
        <f t="shared" si="0"/>
        <v>3134.0210998343377</v>
      </c>
      <c r="G214" s="4">
        <f t="shared" si="1"/>
        <v>2877.6666666666665</v>
      </c>
      <c r="H214" s="170">
        <f t="shared" si="2"/>
        <v>9.1932260439676075E-2</v>
      </c>
      <c r="I214" s="171">
        <f t="shared" si="3"/>
        <v>8.9084130603847289E-2</v>
      </c>
      <c r="J214" s="157">
        <f t="shared" si="4"/>
        <v>1.1037835331543785E-2</v>
      </c>
    </row>
    <row r="215" spans="1:10">
      <c r="A215" s="169" t="s">
        <v>437</v>
      </c>
      <c r="B215" s="11">
        <v>2803</v>
      </c>
      <c r="C215" s="11">
        <v>2948</v>
      </c>
      <c r="D215" s="11">
        <v>2855</v>
      </c>
      <c r="E215" s="180">
        <v>3168</v>
      </c>
      <c r="F215" s="4">
        <f t="shared" si="0"/>
        <v>3124.2917617652884</v>
      </c>
      <c r="G215" s="4">
        <f t="shared" si="1"/>
        <v>2868.6666666666665</v>
      </c>
      <c r="H215" s="170">
        <f t="shared" si="2"/>
        <v>9.4486531986532035E-2</v>
      </c>
      <c r="I215" s="171">
        <f t="shared" si="3"/>
        <v>8.9109375470121516E-2</v>
      </c>
      <c r="J215" s="157">
        <f t="shared" si="4"/>
        <v>1.3796792372068069E-2</v>
      </c>
    </row>
    <row r="216" spans="1:10">
      <c r="A216" s="169" t="s">
        <v>438</v>
      </c>
      <c r="B216" s="11">
        <v>2770</v>
      </c>
      <c r="C216" s="11">
        <v>2875</v>
      </c>
      <c r="D216" s="64">
        <v>2903</v>
      </c>
      <c r="E216" s="181">
        <v>3124</v>
      </c>
      <c r="F216" s="4">
        <f t="shared" si="0"/>
        <v>3103.2199041785748</v>
      </c>
      <c r="G216" s="4">
        <f t="shared" si="1"/>
        <v>2849.3333333333335</v>
      </c>
      <c r="H216" s="170">
        <f t="shared" si="2"/>
        <v>8.7921468203158298E-2</v>
      </c>
      <c r="I216" s="171">
        <f t="shared" si="3"/>
        <v>8.910385032004263E-2</v>
      </c>
      <c r="J216" s="157">
        <f t="shared" si="4"/>
        <v>6.6517592258083296E-3</v>
      </c>
    </row>
    <row r="217" spans="1:10">
      <c r="A217" s="169" t="s">
        <v>439</v>
      </c>
      <c r="B217" s="11">
        <v>2702</v>
      </c>
      <c r="C217" s="11">
        <v>2959</v>
      </c>
      <c r="D217" s="172">
        <v>2995</v>
      </c>
      <c r="E217" s="182">
        <v>3151</v>
      </c>
      <c r="F217" s="4">
        <f t="shared" si="0"/>
        <v>3142.3636312473036</v>
      </c>
      <c r="G217" s="4">
        <f t="shared" si="1"/>
        <v>2885.3333333333335</v>
      </c>
      <c r="H217" s="170">
        <f t="shared" si="2"/>
        <v>8.43118586692055E-2</v>
      </c>
      <c r="I217" s="171">
        <f t="shared" si="3"/>
        <v>8.9081665173510974E-2</v>
      </c>
      <c r="J217" s="157">
        <f t="shared" si="4"/>
        <v>2.7408342598211357E-3</v>
      </c>
    </row>
    <row r="218" spans="1:10">
      <c r="A218" s="169" t="s">
        <v>440</v>
      </c>
      <c r="B218" s="11">
        <v>2779</v>
      </c>
      <c r="C218" s="11">
        <v>2996</v>
      </c>
      <c r="D218" s="172">
        <v>3042</v>
      </c>
      <c r="E218" s="183">
        <v>3167</v>
      </c>
      <c r="F218" s="4">
        <f t="shared" si="0"/>
        <v>3200.5795610134883</v>
      </c>
      <c r="G218" s="4">
        <f t="shared" si="1"/>
        <v>2939</v>
      </c>
      <c r="H218" s="170">
        <f t="shared" si="2"/>
        <v>7.1992421850331542E-2</v>
      </c>
      <c r="I218" s="171">
        <f t="shared" si="3"/>
        <v>8.9002912900132278E-2</v>
      </c>
      <c r="J218" s="157">
        <f t="shared" si="4"/>
        <v>-1.060295579838594E-2</v>
      </c>
    </row>
    <row r="219" spans="1:10">
      <c r="A219" s="169" t="s">
        <v>441</v>
      </c>
      <c r="B219" s="11">
        <v>2802</v>
      </c>
      <c r="C219" s="11">
        <v>3004</v>
      </c>
      <c r="D219" s="172">
        <v>3088</v>
      </c>
      <c r="E219" s="184">
        <v>3143</v>
      </c>
      <c r="F219" s="4">
        <f t="shared" si="0"/>
        <v>3228.091877789403</v>
      </c>
      <c r="G219" s="4">
        <f t="shared" si="1"/>
        <v>2964.6666666666665</v>
      </c>
      <c r="H219" s="170">
        <f t="shared" si="2"/>
        <v>5.6739845158553445E-2</v>
      </c>
      <c r="I219" s="171">
        <f t="shared" si="3"/>
        <v>8.8854917176547046E-2</v>
      </c>
      <c r="J219" s="157">
        <f t="shared" si="4"/>
        <v>-2.707345777582025E-2</v>
      </c>
    </row>
    <row r="220" spans="1:10">
      <c r="A220" s="169" t="s">
        <v>442</v>
      </c>
      <c r="B220" s="11">
        <v>2822</v>
      </c>
      <c r="C220" s="11">
        <v>2966</v>
      </c>
      <c r="D220" s="172">
        <v>3093</v>
      </c>
      <c r="E220" s="185">
        <v>3034</v>
      </c>
      <c r="F220" s="4">
        <f t="shared" si="0"/>
        <v>3222.5006199017757</v>
      </c>
      <c r="G220" s="4">
        <f t="shared" si="1"/>
        <v>2960.3333333333335</v>
      </c>
      <c r="H220" s="170">
        <f t="shared" si="2"/>
        <v>2.4280377938914473E-2</v>
      </c>
      <c r="I220" s="171">
        <f t="shared" si="3"/>
        <v>8.8560056266786175E-2</v>
      </c>
      <c r="J220" s="157">
        <f t="shared" si="4"/>
        <v>-6.2129406691422459E-2</v>
      </c>
    </row>
    <row r="221" spans="1:10">
      <c r="A221" s="169" t="s">
        <v>443</v>
      </c>
      <c r="B221" s="11">
        <v>2844</v>
      </c>
      <c r="C221" s="11">
        <v>2997</v>
      </c>
      <c r="D221" s="172">
        <v>3010</v>
      </c>
      <c r="E221" s="186">
        <v>3132</v>
      </c>
      <c r="F221" s="4">
        <f t="shared" si="0"/>
        <v>3211.2052361358865</v>
      </c>
      <c r="G221" s="4">
        <f t="shared" si="1"/>
        <v>2950.3333333333335</v>
      </c>
      <c r="H221" s="170">
        <f t="shared" si="2"/>
        <v>5.8003405704555082E-2</v>
      </c>
      <c r="I221" s="171">
        <f t="shared" si="3"/>
        <v>8.8421162400594208E-2</v>
      </c>
      <c r="J221" s="157">
        <f t="shared" si="4"/>
        <v>-2.5289028140449067E-2</v>
      </c>
    </row>
    <row r="222" spans="1:10">
      <c r="A222" s="169" t="s">
        <v>444</v>
      </c>
      <c r="B222" s="11">
        <v>2851</v>
      </c>
      <c r="C222" s="11">
        <v>2972</v>
      </c>
      <c r="D222" s="172">
        <v>3048</v>
      </c>
      <c r="E222" s="187">
        <v>3145</v>
      </c>
      <c r="F222" s="4">
        <f t="shared" si="0"/>
        <v>3218.0781214130302</v>
      </c>
      <c r="G222" s="4">
        <f t="shared" si="1"/>
        <v>2957</v>
      </c>
      <c r="H222" s="170">
        <f t="shared" si="2"/>
        <v>5.9777424483306835E-2</v>
      </c>
      <c r="I222" s="171">
        <f t="shared" si="3"/>
        <v>8.8291552726760328E-2</v>
      </c>
      <c r="J222" s="157">
        <f t="shared" si="4"/>
        <v>-2.3236286617815644E-2</v>
      </c>
    </row>
    <row r="223" spans="1:10">
      <c r="A223" s="169" t="s">
        <v>445</v>
      </c>
      <c r="B223" s="11">
        <v>2852</v>
      </c>
      <c r="C223" s="11">
        <v>2880</v>
      </c>
      <c r="D223" s="172">
        <v>3104</v>
      </c>
      <c r="E223" s="188">
        <v>3189</v>
      </c>
      <c r="F223" s="4">
        <f t="shared" si="0"/>
        <v>3205.2237308290219</v>
      </c>
      <c r="G223" s="4">
        <f t="shared" si="1"/>
        <v>2945.3333333333335</v>
      </c>
      <c r="H223" s="170">
        <f t="shared" si="2"/>
        <v>7.6408487509145973E-2</v>
      </c>
      <c r="I223" s="171">
        <f t="shared" si="3"/>
        <v>8.8238025405960263E-2</v>
      </c>
      <c r="J223" s="157">
        <f t="shared" si="4"/>
        <v>-5.0874038347512888E-3</v>
      </c>
    </row>
    <row r="224" spans="1:10">
      <c r="A224" s="169" t="s">
        <v>446</v>
      </c>
      <c r="B224" s="11">
        <v>2789</v>
      </c>
      <c r="C224" s="11">
        <v>2895</v>
      </c>
      <c r="D224" s="172">
        <v>3060</v>
      </c>
      <c r="E224" s="189">
        <v>3218</v>
      </c>
      <c r="F224" s="4">
        <f t="shared" si="0"/>
        <v>3171.9298256881125</v>
      </c>
      <c r="G224" s="4">
        <f t="shared" si="1"/>
        <v>2914.6666666666665</v>
      </c>
      <c r="H224" s="170">
        <f t="shared" si="2"/>
        <v>9.4261446032732593E-2</v>
      </c>
      <c r="I224" s="171">
        <f t="shared" si="3"/>
        <v>8.826503626078884E-2</v>
      </c>
      <c r="J224" s="157">
        <f t="shared" si="4"/>
        <v>1.4316399724017251E-2</v>
      </c>
    </row>
    <row r="225" spans="1:10">
      <c r="A225" s="169" t="s">
        <v>447</v>
      </c>
      <c r="B225" s="11">
        <v>2836</v>
      </c>
      <c r="C225" s="11">
        <v>2801</v>
      </c>
      <c r="D225" s="172">
        <v>3090</v>
      </c>
      <c r="E225" s="190">
        <v>3212</v>
      </c>
      <c r="F225" s="4">
        <f t="shared" si="0"/>
        <v>3165.8418024636126</v>
      </c>
      <c r="G225" s="4">
        <f t="shared" si="1"/>
        <v>2909</v>
      </c>
      <c r="H225" s="170">
        <f t="shared" si="2"/>
        <v>9.4333748443337487E-2</v>
      </c>
      <c r="I225" s="171">
        <f t="shared" si="3"/>
        <v>8.8292128725889499E-2</v>
      </c>
      <c r="J225" s="157">
        <f t="shared" si="4"/>
        <v>1.4370547178202813E-2</v>
      </c>
    </row>
    <row r="226" spans="1:10">
      <c r="A226" s="169" t="s">
        <v>448</v>
      </c>
      <c r="B226" s="11">
        <v>2870</v>
      </c>
      <c r="C226" s="11">
        <v>2668</v>
      </c>
      <c r="D226" s="172">
        <v>3105</v>
      </c>
      <c r="E226" s="191">
        <v>3166</v>
      </c>
      <c r="F226" s="4">
        <f t="shared" si="0"/>
        <v>3135.3917338637484</v>
      </c>
      <c r="G226" s="4">
        <f t="shared" si="1"/>
        <v>2881</v>
      </c>
      <c r="H226" s="170">
        <f t="shared" si="2"/>
        <v>9.0018951358180666E-2</v>
      </c>
      <c r="I226" s="171">
        <f t="shared" si="3"/>
        <v>8.8299803493144133E-2</v>
      </c>
      <c r="J226" s="157">
        <f t="shared" si="4"/>
        <v>9.6678035806227365E-3</v>
      </c>
    </row>
    <row r="227" spans="1:10">
      <c r="A227" s="169" t="s">
        <v>449</v>
      </c>
      <c r="B227" s="11">
        <v>2841</v>
      </c>
      <c r="C227" s="11">
        <v>2627</v>
      </c>
      <c r="D227" s="172">
        <v>3054</v>
      </c>
      <c r="E227" s="192">
        <v>3084</v>
      </c>
      <c r="F227" s="4">
        <f t="shared" si="0"/>
        <v>3091.3788493374882</v>
      </c>
      <c r="G227" s="4">
        <f t="shared" si="1"/>
        <v>2840.6666666666665</v>
      </c>
      <c r="H227" s="170">
        <f t="shared" si="2"/>
        <v>7.8901859057501134E-2</v>
      </c>
      <c r="I227" s="171">
        <f t="shared" si="3"/>
        <v>8.8258219668207655E-2</v>
      </c>
      <c r="J227" s="157">
        <f t="shared" si="4"/>
        <v>-2.3926230017795691E-3</v>
      </c>
    </row>
    <row r="228" spans="1:10">
      <c r="A228" s="169" t="s">
        <v>450</v>
      </c>
      <c r="B228" s="11">
        <v>2820</v>
      </c>
      <c r="C228" s="11">
        <v>2700</v>
      </c>
      <c r="D228" s="172">
        <v>3014</v>
      </c>
      <c r="E228" s="186">
        <v>3132</v>
      </c>
      <c r="F228" s="4">
        <f t="shared" si="0"/>
        <v>3095.7755290118562</v>
      </c>
      <c r="G228" s="4">
        <f t="shared" si="1"/>
        <v>2844.6666666666665</v>
      </c>
      <c r="H228" s="170">
        <f t="shared" si="2"/>
        <v>9.1741166453810183E-2</v>
      </c>
      <c r="I228" s="171">
        <f t="shared" si="3"/>
        <v>8.8273563046117803E-2</v>
      </c>
      <c r="J228" s="157">
        <f t="shared" si="4"/>
        <v>1.156592304857721E-2</v>
      </c>
    </row>
    <row r="229" spans="1:10">
      <c r="A229" s="169" t="s">
        <v>451</v>
      </c>
      <c r="B229" s="11">
        <v>2773</v>
      </c>
      <c r="C229" s="11">
        <v>2758</v>
      </c>
      <c r="D229" s="172">
        <v>2946</v>
      </c>
      <c r="E229" s="193">
        <v>3165</v>
      </c>
      <c r="F229" s="4">
        <f t="shared" si="0"/>
        <v>3075.3330693620942</v>
      </c>
      <c r="G229" s="4">
        <f t="shared" si="1"/>
        <v>2825.6666666666665</v>
      </c>
      <c r="H229" s="170">
        <f t="shared" si="2"/>
        <v>0.10721432332806745</v>
      </c>
      <c r="I229" s="171">
        <f t="shared" si="3"/>
        <v>8.8356636556126369E-2</v>
      </c>
      <c r="J229" s="157">
        <f t="shared" si="4"/>
        <v>2.8330783771850176E-2</v>
      </c>
    </row>
    <row r="230" spans="1:10">
      <c r="A230" s="169" t="s">
        <v>452</v>
      </c>
      <c r="B230" s="11">
        <v>2744</v>
      </c>
      <c r="C230" s="11">
        <v>2705</v>
      </c>
      <c r="D230" s="172">
        <v>3046</v>
      </c>
      <c r="E230" s="194">
        <v>3148</v>
      </c>
      <c r="F230" s="4">
        <f t="shared" si="0"/>
        <v>3082.0132064621876</v>
      </c>
      <c r="G230" s="4">
        <f t="shared" si="1"/>
        <v>2831.6666666666665</v>
      </c>
      <c r="H230" s="170">
        <f t="shared" si="2"/>
        <v>0.10048708174502334</v>
      </c>
      <c r="I230" s="171">
        <f t="shared" si="3"/>
        <v>8.8409607932497095E-2</v>
      </c>
      <c r="J230" s="157">
        <f t="shared" si="4"/>
        <v>2.0961497311884514E-2</v>
      </c>
    </row>
    <row r="231" spans="1:10">
      <c r="A231" s="169" t="s">
        <v>453</v>
      </c>
      <c r="B231" s="11">
        <v>2662</v>
      </c>
      <c r="C231" s="11">
        <v>2774</v>
      </c>
      <c r="D231" s="172">
        <v>3013</v>
      </c>
      <c r="E231" s="195">
        <v>3183</v>
      </c>
      <c r="F231" s="4">
        <f t="shared" si="0"/>
        <v>3065.6522481019015</v>
      </c>
      <c r="G231" s="4">
        <f t="shared" si="1"/>
        <v>2816.3333333333335</v>
      </c>
      <c r="H231" s="170">
        <f t="shared" si="2"/>
        <v>0.11519530840925747</v>
      </c>
      <c r="I231" s="171">
        <f t="shared" si="3"/>
        <v>8.8526067499787364E-2</v>
      </c>
      <c r="J231" s="157">
        <f t="shared" si="4"/>
        <v>3.6867028557366802E-2</v>
      </c>
    </row>
    <row r="232" spans="1:10">
      <c r="A232" s="169" t="s">
        <v>454</v>
      </c>
      <c r="B232" s="11">
        <v>2740</v>
      </c>
      <c r="C232" s="11">
        <v>2784</v>
      </c>
      <c r="D232" s="172">
        <v>3010</v>
      </c>
      <c r="E232" s="196">
        <v>3211</v>
      </c>
      <c r="F232" s="4">
        <f t="shared" si="0"/>
        <v>3096.8085919264536</v>
      </c>
      <c r="G232" s="4">
        <f t="shared" si="1"/>
        <v>2844.6666666666665</v>
      </c>
      <c r="H232" s="170">
        <f t="shared" si="2"/>
        <v>0.1140869926295028</v>
      </c>
      <c r="I232" s="171">
        <f t="shared" si="3"/>
        <v>8.8636720855327256E-2</v>
      </c>
      <c r="J232" s="157">
        <f t="shared" si="4"/>
        <v>3.5562568693100725E-2</v>
      </c>
    </row>
    <row r="233" spans="1:10">
      <c r="A233" s="169" t="s">
        <v>455</v>
      </c>
      <c r="B233" s="11">
        <v>2767</v>
      </c>
      <c r="C233" s="11">
        <v>2804</v>
      </c>
      <c r="D233" s="172">
        <v>3004</v>
      </c>
      <c r="E233" s="197">
        <v>3184</v>
      </c>
      <c r="F233" s="4">
        <f t="shared" si="0"/>
        <v>3111.8547454530494</v>
      </c>
      <c r="G233" s="4">
        <f t="shared" si="1"/>
        <v>2858.3333333333335</v>
      </c>
      <c r="H233" s="170">
        <f t="shared" si="2"/>
        <v>0.10228224455611386</v>
      </c>
      <c r="I233" s="171">
        <f t="shared" si="3"/>
        <v>8.8695537767830651E-2</v>
      </c>
      <c r="J233" s="157">
        <f t="shared" si="4"/>
        <v>2.26586854732885E-2</v>
      </c>
    </row>
    <row r="234" spans="1:10">
      <c r="A234" s="169" t="s">
        <v>456</v>
      </c>
      <c r="B234" s="11">
        <v>2766</v>
      </c>
      <c r="C234" s="11">
        <v>2805</v>
      </c>
      <c r="D234" s="172">
        <v>2984</v>
      </c>
      <c r="E234" s="198">
        <v>3073</v>
      </c>
      <c r="F234" s="4">
        <f t="shared" si="0"/>
        <v>3104.3927479688714</v>
      </c>
      <c r="G234" s="4">
        <f t="shared" si="1"/>
        <v>2851.6666666666665</v>
      </c>
      <c r="H234" s="170">
        <f t="shared" si="2"/>
        <v>7.202516541924292E-2</v>
      </c>
      <c r="I234" s="171">
        <f t="shared" si="3"/>
        <v>8.8623991105390362E-2</v>
      </c>
      <c r="J234" s="157">
        <f t="shared" si="4"/>
        <v>-1.0215668066668205E-2</v>
      </c>
    </row>
    <row r="235" spans="1:10">
      <c r="A235" s="169" t="s">
        <v>457</v>
      </c>
      <c r="B235" s="11">
        <v>2800</v>
      </c>
      <c r="C235" s="11">
        <v>2816</v>
      </c>
      <c r="D235" s="172">
        <v>2873</v>
      </c>
      <c r="E235" s="199">
        <v>3138</v>
      </c>
      <c r="F235" s="4">
        <f t="shared" si="0"/>
        <v>3080.5595192661081</v>
      </c>
      <c r="G235" s="4">
        <f t="shared" si="1"/>
        <v>2829.6666666666665</v>
      </c>
      <c r="H235" s="170">
        <f t="shared" si="2"/>
        <v>9.8257913745485495E-2</v>
      </c>
      <c r="I235" s="171">
        <f t="shared" si="3"/>
        <v>8.8665161714963414E-2</v>
      </c>
      <c r="J235" s="157">
        <f t="shared" si="4"/>
        <v>1.8304805842540454E-2</v>
      </c>
    </row>
    <row r="236" spans="1:10">
      <c r="A236" s="169" t="s">
        <v>458</v>
      </c>
      <c r="B236" s="11">
        <v>2865</v>
      </c>
      <c r="C236" s="11">
        <v>2804</v>
      </c>
      <c r="D236" s="172">
        <v>2969</v>
      </c>
      <c r="E236" s="200">
        <v>3159</v>
      </c>
      <c r="F236" s="4">
        <f t="shared" si="0"/>
        <v>3134.6282344366114</v>
      </c>
      <c r="G236" s="4">
        <f t="shared" si="1"/>
        <v>2879.3333333333335</v>
      </c>
      <c r="H236" s="170">
        <f t="shared" si="2"/>
        <v>8.8530125567162554E-2</v>
      </c>
      <c r="I236" s="171">
        <f t="shared" si="3"/>
        <v>8.8664587093057884E-2</v>
      </c>
      <c r="J236" s="157">
        <f t="shared" si="4"/>
        <v>7.7150255028137493E-3</v>
      </c>
    </row>
    <row r="237" spans="1:10">
      <c r="A237" s="169" t="s">
        <v>459</v>
      </c>
      <c r="B237" s="11">
        <v>2797</v>
      </c>
      <c r="C237" s="11">
        <v>2721</v>
      </c>
      <c r="D237" s="172">
        <v>3021</v>
      </c>
      <c r="E237" s="201">
        <v>3170</v>
      </c>
      <c r="F237" s="4">
        <f t="shared" si="0"/>
        <v>3098.8643807882804</v>
      </c>
      <c r="G237" s="4">
        <f t="shared" si="1"/>
        <v>2846.3333333333335</v>
      </c>
      <c r="H237" s="170">
        <f t="shared" si="2"/>
        <v>0.10210304942166136</v>
      </c>
      <c r="I237" s="171">
        <f t="shared" si="3"/>
        <v>8.8721529730043491E-2</v>
      </c>
      <c r="J237" s="157">
        <f t="shared" si="4"/>
        <v>2.2440258426409964E-2</v>
      </c>
    </row>
    <row r="238" spans="1:10">
      <c r="A238" s="169" t="s">
        <v>460</v>
      </c>
      <c r="B238" s="11">
        <v>2695</v>
      </c>
      <c r="C238" s="11">
        <v>2787</v>
      </c>
      <c r="D238" s="172">
        <v>3028</v>
      </c>
      <c r="E238" s="201">
        <v>3170</v>
      </c>
      <c r="F238" s="4">
        <f t="shared" si="0"/>
        <v>3088.5367355521057</v>
      </c>
      <c r="G238" s="4">
        <f t="shared" si="1"/>
        <v>2836.6666666666665</v>
      </c>
      <c r="H238" s="170">
        <f t="shared" si="2"/>
        <v>0.10515247108307051</v>
      </c>
      <c r="I238" s="171">
        <f t="shared" si="3"/>
        <v>8.8790858596511965E-2</v>
      </c>
      <c r="J238" s="157">
        <f t="shared" si="4"/>
        <v>2.5698190677569177E-2</v>
      </c>
    </row>
    <row r="239" spans="1:10">
      <c r="A239" s="169" t="s">
        <v>461</v>
      </c>
      <c r="B239" s="11">
        <v>2788</v>
      </c>
      <c r="C239" s="11">
        <v>2834</v>
      </c>
      <c r="D239" s="172">
        <v>3033</v>
      </c>
      <c r="E239" s="202">
        <v>3180</v>
      </c>
      <c r="F239" s="4">
        <f t="shared" si="0"/>
        <v>3141.2098288187849</v>
      </c>
      <c r="G239" s="4">
        <f t="shared" si="1"/>
        <v>2885</v>
      </c>
      <c r="H239" s="170">
        <f t="shared" si="2"/>
        <v>9.276729559748427E-2</v>
      </c>
      <c r="I239" s="171">
        <f t="shared" si="3"/>
        <v>8.8807566315003431E-2</v>
      </c>
      <c r="J239" s="157">
        <f t="shared" si="4"/>
        <v>1.2198167038117956E-2</v>
      </c>
    </row>
    <row r="240" spans="1:10">
      <c r="A240" s="169" t="s">
        <v>462</v>
      </c>
      <c r="B240" s="11">
        <v>2816</v>
      </c>
      <c r="C240" s="11">
        <v>2845</v>
      </c>
      <c r="D240" s="172">
        <v>3022</v>
      </c>
      <c r="E240" s="203">
        <v>3156</v>
      </c>
      <c r="F240" s="4">
        <f t="shared" si="0"/>
        <v>3151.3006225596923</v>
      </c>
      <c r="G240" s="4">
        <f t="shared" si="1"/>
        <v>2894.3333333333335</v>
      </c>
      <c r="H240" s="170">
        <f t="shared" si="2"/>
        <v>8.2910857625686479E-2</v>
      </c>
      <c r="I240" s="171">
        <f t="shared" si="3"/>
        <v>8.8782893893709233E-2</v>
      </c>
      <c r="J240" s="157">
        <f t="shared" si="4"/>
        <v>1.4890296071950796E-3</v>
      </c>
    </row>
    <row r="241" spans="1:10">
      <c r="A241" s="169" t="s">
        <v>463</v>
      </c>
      <c r="B241" s="11">
        <v>2833</v>
      </c>
      <c r="C241" s="11">
        <v>2847</v>
      </c>
      <c r="D241" s="172">
        <v>3004</v>
      </c>
      <c r="E241" s="204">
        <v>3039</v>
      </c>
      <c r="F241" s="4">
        <f t="shared" si="0"/>
        <v>3151.165556552538</v>
      </c>
      <c r="G241" s="4">
        <f t="shared" si="1"/>
        <v>2894.6666666666665</v>
      </c>
      <c r="H241" s="170">
        <f t="shared" si="2"/>
        <v>4.7493693100800753E-2</v>
      </c>
      <c r="I241" s="171">
        <f t="shared" si="3"/>
        <v>8.8610855557072113E-2</v>
      </c>
      <c r="J241" s="157">
        <f t="shared" si="4"/>
        <v>-3.6908705677044414E-2</v>
      </c>
    </row>
    <row r="242" spans="1:10">
      <c r="A242" s="169" t="s">
        <v>464</v>
      </c>
      <c r="B242" s="11">
        <v>2832</v>
      </c>
      <c r="C242" s="11">
        <v>2859</v>
      </c>
      <c r="D242" s="172">
        <v>2933</v>
      </c>
      <c r="E242" s="205">
        <v>3100</v>
      </c>
      <c r="F242" s="4">
        <f t="shared" si="0"/>
        <v>3129.2034124391485</v>
      </c>
      <c r="G242" s="4">
        <f t="shared" si="1"/>
        <v>2874.6666666666665</v>
      </c>
      <c r="H242" s="170">
        <f t="shared" si="2"/>
        <v>7.2688172043010799E-2</v>
      </c>
      <c r="I242" s="171">
        <f t="shared" si="3"/>
        <v>8.8544786330872691E-2</v>
      </c>
      <c r="J242" s="157">
        <f t="shared" si="4"/>
        <v>-9.4204556255317578E-3</v>
      </c>
    </row>
    <row r="243" spans="1:10">
      <c r="A243" s="169" t="s">
        <v>465</v>
      </c>
      <c r="B243" s="11">
        <v>2814</v>
      </c>
      <c r="C243" s="11">
        <v>2840</v>
      </c>
      <c r="D243" s="172">
        <v>3022</v>
      </c>
      <c r="E243" s="206">
        <v>3150</v>
      </c>
      <c r="F243" s="4">
        <f t="shared" si="0"/>
        <v>3147.9921710331801</v>
      </c>
      <c r="G243" s="4">
        <f t="shared" si="1"/>
        <v>2892</v>
      </c>
      <c r="H243" s="170">
        <f t="shared" si="2"/>
        <v>8.1904761904761911E-2</v>
      </c>
      <c r="I243" s="171">
        <f t="shared" si="3"/>
        <v>8.8517348213409425E-2</v>
      </c>
      <c r="J243" s="157">
        <f t="shared" si="4"/>
        <v>6.3740602121268035E-4</v>
      </c>
    </row>
    <row r="244" spans="1:10">
      <c r="A244" s="169" t="s">
        <v>466</v>
      </c>
      <c r="B244" s="11">
        <v>2814</v>
      </c>
      <c r="C244" s="11">
        <v>2747</v>
      </c>
      <c r="D244" s="172">
        <v>3047</v>
      </c>
      <c r="E244" s="206">
        <v>3149</v>
      </c>
      <c r="F244" s="4">
        <f t="shared" si="0"/>
        <v>3123.3225816712907</v>
      </c>
      <c r="G244" s="4">
        <f t="shared" si="1"/>
        <v>2869.3333333333335</v>
      </c>
      <c r="H244" s="170">
        <f t="shared" si="2"/>
        <v>8.8811262834762317E-2</v>
      </c>
      <c r="I244" s="171">
        <f t="shared" si="3"/>
        <v>8.8518557738600179E-2</v>
      </c>
      <c r="J244" s="157">
        <f t="shared" si="4"/>
        <v>8.1541499932389124E-3</v>
      </c>
    </row>
    <row r="245" spans="1:10">
      <c r="A245" s="169" t="s">
        <v>467</v>
      </c>
      <c r="B245" s="11">
        <v>2742</v>
      </c>
      <c r="C245" s="11">
        <v>2824</v>
      </c>
      <c r="D245" s="172">
        <v>2974</v>
      </c>
      <c r="E245" s="205">
        <v>3099</v>
      </c>
      <c r="F245" s="4">
        <f t="shared" si="0"/>
        <v>3098.5667258675016</v>
      </c>
      <c r="G245" s="4">
        <f t="shared" si="1"/>
        <v>2846.6666666666665</v>
      </c>
      <c r="H245" s="170">
        <f t="shared" si="2"/>
        <v>8.1424115306012734E-2</v>
      </c>
      <c r="I245" s="171">
        <f t="shared" si="3"/>
        <v>8.8489482154860077E-2</v>
      </c>
      <c r="J245" s="157">
        <f t="shared" si="4"/>
        <v>1.3981094949930766E-4</v>
      </c>
    </row>
    <row r="246" spans="1:10">
      <c r="A246" s="169" t="s">
        <v>468</v>
      </c>
      <c r="B246" s="11">
        <v>2780</v>
      </c>
      <c r="C246" s="11">
        <v>2860</v>
      </c>
      <c r="D246" s="172">
        <v>2957</v>
      </c>
      <c r="E246" s="207">
        <v>3062</v>
      </c>
      <c r="F246" s="4">
        <f t="shared" si="0"/>
        <v>3118.9629779293264</v>
      </c>
      <c r="G246" s="4">
        <f t="shared" si="1"/>
        <v>2865.6666666666665</v>
      </c>
      <c r="H246" s="170">
        <f t="shared" si="2"/>
        <v>6.4119311996516493E-2</v>
      </c>
      <c r="I246" s="171">
        <f t="shared" si="3"/>
        <v>8.8390012072581126E-2</v>
      </c>
      <c r="J246" s="157">
        <f t="shared" si="4"/>
        <v>-1.8603193314606914E-2</v>
      </c>
    </row>
    <row r="247" spans="1:10">
      <c r="A247" s="169" t="s">
        <v>469</v>
      </c>
      <c r="B247" s="11">
        <v>2809</v>
      </c>
      <c r="C247" s="11">
        <v>2795</v>
      </c>
      <c r="D247" s="172">
        <v>2945</v>
      </c>
      <c r="E247" s="208">
        <v>3066</v>
      </c>
      <c r="F247" s="4">
        <f t="shared" si="0"/>
        <v>3101.3421809807064</v>
      </c>
      <c r="G247" s="4">
        <f t="shared" si="1"/>
        <v>2849.6666666666665</v>
      </c>
      <c r="H247" s="170">
        <f t="shared" si="2"/>
        <v>7.0558817134159652E-2</v>
      </c>
      <c r="I247" s="171">
        <f t="shared" si="3"/>
        <v>8.8317527540311122E-2</v>
      </c>
      <c r="J247" s="157">
        <f t="shared" si="4"/>
        <v>-1.1527130130693548E-2</v>
      </c>
    </row>
    <row r="248" spans="1:10">
      <c r="A248" s="169" t="s">
        <v>470</v>
      </c>
      <c r="B248" s="11">
        <v>2822</v>
      </c>
      <c r="C248" s="11">
        <v>2809</v>
      </c>
      <c r="D248" s="172">
        <v>2939</v>
      </c>
      <c r="E248" s="209">
        <v>2957</v>
      </c>
      <c r="F248" s="4">
        <f t="shared" si="0"/>
        <v>3108.331396416379</v>
      </c>
      <c r="G248" s="4">
        <f t="shared" si="1"/>
        <v>2856.6666666666665</v>
      </c>
      <c r="H248" s="170">
        <f t="shared" si="2"/>
        <v>3.3930785706233847E-2</v>
      </c>
      <c r="I248" s="171">
        <f t="shared" si="3"/>
        <v>8.8097338302116468E-2</v>
      </c>
      <c r="J248" s="157">
        <f t="shared" si="4"/>
        <v>-5.1177340688663843E-2</v>
      </c>
    </row>
    <row r="249" spans="1:10">
      <c r="A249" s="169" t="s">
        <v>471</v>
      </c>
      <c r="B249" s="11">
        <v>2854</v>
      </c>
      <c r="C249" s="11">
        <v>2828</v>
      </c>
      <c r="D249" s="172">
        <v>2848</v>
      </c>
      <c r="E249" s="210">
        <v>3046</v>
      </c>
      <c r="F249" s="4">
        <f t="shared" si="0"/>
        <v>3093.5762225150474</v>
      </c>
      <c r="G249" s="4">
        <f t="shared" si="1"/>
        <v>2843.3333333333335</v>
      </c>
      <c r="H249" s="170">
        <f t="shared" si="2"/>
        <v>6.6535346903042192E-2</v>
      </c>
      <c r="I249" s="171">
        <f t="shared" si="3"/>
        <v>8.8010394788410523E-2</v>
      </c>
      <c r="J249" s="157">
        <f t="shared" si="4"/>
        <v>-1.561924573704775E-2</v>
      </c>
    </row>
    <row r="250" spans="1:10">
      <c r="A250" s="169" t="s">
        <v>472</v>
      </c>
      <c r="B250" s="11">
        <v>2816</v>
      </c>
      <c r="C250" s="11">
        <v>2832</v>
      </c>
      <c r="D250" s="172">
        <v>2958</v>
      </c>
      <c r="E250" s="211">
        <v>3006</v>
      </c>
      <c r="F250" s="4">
        <f t="shared" si="0"/>
        <v>3120.651548424793</v>
      </c>
      <c r="G250" s="4">
        <f t="shared" si="1"/>
        <v>2868.6666666666665</v>
      </c>
      <c r="H250" s="170">
        <f t="shared" si="2"/>
        <v>4.5686404967842147E-2</v>
      </c>
      <c r="I250" s="171">
        <f t="shared" si="3"/>
        <v>8.7840418925677316E-2</v>
      </c>
      <c r="J250" s="157">
        <f t="shared" si="4"/>
        <v>-3.8140901006251816E-2</v>
      </c>
    </row>
    <row r="251" spans="1:10">
      <c r="A251" s="169" t="s">
        <v>473</v>
      </c>
      <c r="B251" s="11">
        <v>2830</v>
      </c>
      <c r="C251" s="11">
        <v>2733</v>
      </c>
      <c r="D251" s="172">
        <v>2964</v>
      </c>
      <c r="E251" s="212">
        <v>3005</v>
      </c>
      <c r="F251" s="4">
        <f t="shared" si="0"/>
        <v>3091.6218418340677</v>
      </c>
      <c r="G251" s="4">
        <f t="shared" si="1"/>
        <v>2842.3333333333335</v>
      </c>
      <c r="H251" s="170">
        <f t="shared" si="2"/>
        <v>5.4132002218524627E-2</v>
      </c>
      <c r="I251" s="171">
        <f t="shared" si="3"/>
        <v>8.7705585258848695E-2</v>
      </c>
      <c r="J251" s="157">
        <f t="shared" si="4"/>
        <v>-2.8825904104515045E-2</v>
      </c>
    </row>
    <row r="252" spans="1:10">
      <c r="A252" s="169" t="s">
        <v>474</v>
      </c>
      <c r="B252" s="11">
        <v>2767</v>
      </c>
      <c r="C252" s="11">
        <v>2819</v>
      </c>
      <c r="D252" s="172">
        <v>2988</v>
      </c>
      <c r="E252" s="213">
        <v>3080</v>
      </c>
      <c r="F252" s="4">
        <f t="shared" si="0"/>
        <v>3108.4846189989885</v>
      </c>
      <c r="G252" s="4">
        <f t="shared" si="1"/>
        <v>2858</v>
      </c>
      <c r="H252" s="170">
        <f t="shared" si="2"/>
        <v>7.2077922077922074E-2</v>
      </c>
      <c r="I252" s="171">
        <f t="shared" si="3"/>
        <v>8.764332365255019E-2</v>
      </c>
      <c r="J252" s="157">
        <f t="shared" si="4"/>
        <v>-9.2482529217495068E-3</v>
      </c>
    </row>
    <row r="253" spans="1:10">
      <c r="A253" s="169" t="s">
        <v>475</v>
      </c>
      <c r="B253" s="11">
        <v>2841</v>
      </c>
      <c r="C253" s="11">
        <v>2843</v>
      </c>
      <c r="D253" s="172">
        <v>3008</v>
      </c>
      <c r="E253" s="180">
        <v>3168</v>
      </c>
      <c r="F253" s="4">
        <f t="shared" si="0"/>
        <v>3151.2398976789736</v>
      </c>
      <c r="G253" s="4">
        <f t="shared" si="1"/>
        <v>2897.3333333333335</v>
      </c>
      <c r="H253" s="170">
        <f t="shared" si="2"/>
        <v>8.5437710437710396E-2</v>
      </c>
      <c r="I253" s="171">
        <f t="shared" si="3"/>
        <v>8.7634571219157964E-2</v>
      </c>
      <c r="J253" s="157">
        <f t="shared" si="4"/>
        <v>5.2904363387078135E-3</v>
      </c>
    </row>
    <row r="254" spans="1:10">
      <c r="A254" s="169" t="s">
        <v>476</v>
      </c>
      <c r="B254" s="11">
        <v>2899</v>
      </c>
      <c r="C254" s="11">
        <v>2836</v>
      </c>
      <c r="D254" s="172">
        <v>3047</v>
      </c>
      <c r="E254" s="214">
        <v>3114</v>
      </c>
      <c r="F254" s="4">
        <f t="shared" si="0"/>
        <v>3183.5485453117394</v>
      </c>
      <c r="G254" s="4">
        <f t="shared" si="1"/>
        <v>2927.3333333333335</v>
      </c>
      <c r="H254" s="170">
        <f t="shared" si="2"/>
        <v>5.9944337400984753E-2</v>
      </c>
      <c r="I254" s="171">
        <f t="shared" si="3"/>
        <v>8.7525123654659268E-2</v>
      </c>
      <c r="J254" s="157">
        <f t="shared" si="4"/>
        <v>-2.2334150710256719E-2</v>
      </c>
    </row>
    <row r="255" spans="1:10">
      <c r="A255" s="169" t="s">
        <v>477</v>
      </c>
      <c r="B255" s="11">
        <v>2868</v>
      </c>
      <c r="C255" s="11">
        <v>2871</v>
      </c>
      <c r="D255" s="172">
        <v>3006</v>
      </c>
      <c r="E255" s="215">
        <v>3047</v>
      </c>
      <c r="F255" s="4">
        <f t="shared" si="0"/>
        <v>3169.6284356619713</v>
      </c>
      <c r="G255" s="4">
        <f t="shared" si="1"/>
        <v>2915</v>
      </c>
      <c r="H255" s="170">
        <f t="shared" si="2"/>
        <v>4.3321299638989168E-2</v>
      </c>
      <c r="I255" s="171">
        <f t="shared" si="3"/>
        <v>8.7351092851447959E-2</v>
      </c>
      <c r="J255" s="157">
        <f t="shared" si="4"/>
        <v>-4.0245630345248196E-2</v>
      </c>
    </row>
    <row r="256" spans="1:10">
      <c r="A256" s="169" t="s">
        <v>478</v>
      </c>
      <c r="B256" s="11">
        <v>2865</v>
      </c>
      <c r="C256" s="11">
        <v>2879</v>
      </c>
      <c r="D256" s="172">
        <v>2915</v>
      </c>
      <c r="E256" s="205">
        <v>3099</v>
      </c>
      <c r="F256" s="4">
        <f t="shared" si="0"/>
        <v>3138.2457364794914</v>
      </c>
      <c r="G256" s="4">
        <f t="shared" si="1"/>
        <v>2886.3333333333335</v>
      </c>
      <c r="H256" s="170">
        <f t="shared" si="2"/>
        <v>6.8624287404539047E-2</v>
      </c>
      <c r="I256" s="171">
        <f t="shared" si="3"/>
        <v>8.7277654398714988E-2</v>
      </c>
      <c r="J256" s="157">
        <f t="shared" si="4"/>
        <v>-1.2664000154724547E-2</v>
      </c>
    </row>
    <row r="257" spans="1:10">
      <c r="A257" s="169" t="s">
        <v>479</v>
      </c>
      <c r="B257" s="11">
        <v>2821</v>
      </c>
      <c r="C257" s="11">
        <v>2871</v>
      </c>
      <c r="D257" s="172">
        <v>2906</v>
      </c>
      <c r="E257" s="216">
        <v>3068</v>
      </c>
      <c r="F257" s="4">
        <f t="shared" ref="F257:F334" si="5">G257*(1+I257)</f>
        <v>3115.8977667757458</v>
      </c>
      <c r="G257" s="4">
        <f t="shared" ref="G257:G338" si="6">AVERAGE(B257:D257)</f>
        <v>2866</v>
      </c>
      <c r="H257" s="170">
        <f t="shared" ref="H257:H333" si="7">IFERROR((E257-G257)/E257,"")</f>
        <v>6.5840938722294656E-2</v>
      </c>
      <c r="I257" s="171">
        <f t="shared" ref="I257:I334" si="8">AVERAGE($H$2:H257)</f>
        <v>8.7193917228103976E-2</v>
      </c>
      <c r="J257" s="157">
        <f t="shared" ref="J257:J333" si="9">(E257-F257)/E257</f>
        <v>-1.5612049144636838E-2</v>
      </c>
    </row>
    <row r="258" spans="1:10">
      <c r="A258" s="169" t="s">
        <v>480</v>
      </c>
      <c r="B258" s="11">
        <v>2706</v>
      </c>
      <c r="C258" s="11">
        <v>2809</v>
      </c>
      <c r="D258" s="172">
        <v>2869</v>
      </c>
      <c r="E258" s="217">
        <v>3175</v>
      </c>
      <c r="F258" s="4">
        <f t="shared" si="5"/>
        <v>3038.6990569421541</v>
      </c>
      <c r="G258" s="4">
        <f t="shared" si="6"/>
        <v>2794.6666666666665</v>
      </c>
      <c r="H258" s="170">
        <f t="shared" si="7"/>
        <v>0.11979002624671921</v>
      </c>
      <c r="I258" s="171">
        <f t="shared" si="8"/>
        <v>8.732075033712583E-2</v>
      </c>
      <c r="J258" s="157">
        <f t="shared" si="9"/>
        <v>4.2929430884360902E-2</v>
      </c>
    </row>
    <row r="259" spans="1:10">
      <c r="A259" s="169" t="s">
        <v>481</v>
      </c>
      <c r="B259" s="11">
        <v>2530</v>
      </c>
      <c r="C259" s="11">
        <v>2880</v>
      </c>
      <c r="D259" s="172">
        <v>2913</v>
      </c>
      <c r="E259" s="218">
        <v>3182</v>
      </c>
      <c r="F259" s="4">
        <f t="shared" si="5"/>
        <v>3017.0288876406084</v>
      </c>
      <c r="G259" s="4">
        <f t="shared" si="6"/>
        <v>2774.3333333333335</v>
      </c>
      <c r="H259" s="170">
        <f t="shared" si="7"/>
        <v>0.12811648858160482</v>
      </c>
      <c r="I259" s="171">
        <f t="shared" si="8"/>
        <v>8.7478873353577291E-2</v>
      </c>
      <c r="J259" s="157">
        <f t="shared" si="9"/>
        <v>5.1845101307162654E-2</v>
      </c>
    </row>
    <row r="260" spans="1:10">
      <c r="A260" s="169" t="s">
        <v>482</v>
      </c>
      <c r="B260" s="11">
        <v>2639</v>
      </c>
      <c r="C260" s="11">
        <v>2910</v>
      </c>
      <c r="D260" s="172">
        <v>2969</v>
      </c>
      <c r="E260" s="219">
        <v>3185</v>
      </c>
      <c r="F260" s="4">
        <f t="shared" si="5"/>
        <v>3087.9457863483226</v>
      </c>
      <c r="G260" s="4">
        <f t="shared" si="6"/>
        <v>2839.3333333333335</v>
      </c>
      <c r="H260" s="170">
        <f t="shared" si="7"/>
        <v>0.10852956567242276</v>
      </c>
      <c r="I260" s="171">
        <f t="shared" si="8"/>
        <v>8.7560150157897157E-2</v>
      </c>
      <c r="J260" s="157">
        <f t="shared" si="9"/>
        <v>3.047228058137438E-2</v>
      </c>
    </row>
    <row r="261" spans="1:10">
      <c r="A261" s="169" t="s">
        <v>483</v>
      </c>
      <c r="B261" s="11">
        <v>2695</v>
      </c>
      <c r="C261" s="11">
        <v>2924</v>
      </c>
      <c r="D261" s="172">
        <v>2994</v>
      </c>
      <c r="E261" s="179">
        <v>3169</v>
      </c>
      <c r="F261" s="4">
        <f t="shared" si="5"/>
        <v>3122.4566991371521</v>
      </c>
      <c r="G261" s="4">
        <f t="shared" si="6"/>
        <v>2871</v>
      </c>
      <c r="H261" s="170">
        <f t="shared" si="7"/>
        <v>9.4035973493215519E-2</v>
      </c>
      <c r="I261" s="171">
        <f t="shared" si="8"/>
        <v>8.7585057170725303E-2</v>
      </c>
      <c r="J261" s="157">
        <f t="shared" si="9"/>
        <v>1.4687062436998391E-2</v>
      </c>
    </row>
    <row r="262" spans="1:10">
      <c r="A262" s="169" t="s">
        <v>484</v>
      </c>
      <c r="B262" s="11">
        <v>2701</v>
      </c>
      <c r="C262" s="11">
        <v>2931</v>
      </c>
      <c r="D262" s="172">
        <v>2991</v>
      </c>
      <c r="E262" s="205">
        <v>3100</v>
      </c>
      <c r="F262" s="4">
        <f t="shared" si="5"/>
        <v>3125.9191108396562</v>
      </c>
      <c r="G262" s="4">
        <f t="shared" si="6"/>
        <v>2874.3333333333335</v>
      </c>
      <c r="H262" s="170">
        <f t="shared" si="7"/>
        <v>7.2795698924731131E-2</v>
      </c>
      <c r="I262" s="171">
        <f t="shared" si="8"/>
        <v>8.7528392962886253E-2</v>
      </c>
      <c r="J262" s="157">
        <f t="shared" si="9"/>
        <v>-8.361003496663303E-3</v>
      </c>
    </row>
    <row r="263" spans="1:10">
      <c r="A263" s="169" t="s">
        <v>485</v>
      </c>
      <c r="B263" s="11">
        <v>2725</v>
      </c>
      <c r="C263" s="11">
        <v>2970</v>
      </c>
      <c r="D263" s="172">
        <v>2903</v>
      </c>
      <c r="E263" s="220">
        <v>3172</v>
      </c>
      <c r="F263" s="4">
        <f t="shared" si="5"/>
        <v>3116.954176062703</v>
      </c>
      <c r="G263" s="4">
        <f t="shared" si="6"/>
        <v>2866</v>
      </c>
      <c r="H263" s="170">
        <f t="shared" si="7"/>
        <v>9.6469104665825978E-2</v>
      </c>
      <c r="I263" s="171">
        <f t="shared" si="8"/>
        <v>8.7562517816714272E-2</v>
      </c>
      <c r="J263" s="157">
        <f t="shared" si="9"/>
        <v>1.735366454517559E-2</v>
      </c>
    </row>
    <row r="264" spans="1:10">
      <c r="A264" s="169" t="s">
        <v>486</v>
      </c>
      <c r="B264" s="11">
        <v>2747</v>
      </c>
      <c r="C264" s="11">
        <v>2952</v>
      </c>
      <c r="D264" s="172">
        <v>2988</v>
      </c>
      <c r="E264" s="221">
        <v>3194</v>
      </c>
      <c r="F264" s="4">
        <f t="shared" si="5"/>
        <v>3149.2828495912263</v>
      </c>
      <c r="G264" s="4">
        <f t="shared" si="6"/>
        <v>2895.6666666666665</v>
      </c>
      <c r="H264" s="170">
        <f t="shared" si="7"/>
        <v>9.340429972865795E-2</v>
      </c>
      <c r="I264" s="171">
        <f t="shared" si="8"/>
        <v>8.7584729915238774E-2</v>
      </c>
      <c r="J264" s="157">
        <f t="shared" si="9"/>
        <v>1.4000360178075674E-2</v>
      </c>
    </row>
    <row r="265" spans="1:10">
      <c r="A265" s="169" t="s">
        <v>487</v>
      </c>
      <c r="B265" s="11">
        <v>2760</v>
      </c>
      <c r="C265" s="11">
        <v>2853</v>
      </c>
      <c r="D265" s="172">
        <v>3029</v>
      </c>
      <c r="E265" s="222">
        <v>3217</v>
      </c>
      <c r="F265" s="4">
        <f t="shared" si="5"/>
        <v>3133.1541835337666</v>
      </c>
      <c r="G265" s="4">
        <f t="shared" si="6"/>
        <v>2880.6666666666665</v>
      </c>
      <c r="H265" s="170">
        <f t="shared" si="7"/>
        <v>0.10454875142472288</v>
      </c>
      <c r="I265" s="171">
        <f t="shared" si="8"/>
        <v>8.7648987572471665E-2</v>
      </c>
      <c r="J265" s="157">
        <f t="shared" si="9"/>
        <v>2.6063356066594146E-2</v>
      </c>
    </row>
    <row r="266" spans="1:10">
      <c r="A266" s="169" t="s">
        <v>488</v>
      </c>
      <c r="B266" s="11">
        <v>2700</v>
      </c>
      <c r="C266" s="11">
        <v>2935</v>
      </c>
      <c r="D266" s="172">
        <v>3077</v>
      </c>
      <c r="E266" s="173">
        <v>3229</v>
      </c>
      <c r="F266" s="4">
        <f t="shared" si="5"/>
        <v>3158.6751352853316</v>
      </c>
      <c r="G266" s="4">
        <f t="shared" si="6"/>
        <v>2904</v>
      </c>
      <c r="H266" s="170">
        <f t="shared" si="7"/>
        <v>0.10065035614741406</v>
      </c>
      <c r="I266" s="171">
        <f t="shared" si="8"/>
        <v>8.7698049340678999E-2</v>
      </c>
      <c r="J266" s="157">
        <f t="shared" si="9"/>
        <v>2.1779146706307949E-2</v>
      </c>
    </row>
    <row r="267" spans="1:10">
      <c r="A267" s="169" t="s">
        <v>489</v>
      </c>
      <c r="B267" s="11">
        <v>2771</v>
      </c>
      <c r="C267" s="11">
        <v>2960</v>
      </c>
      <c r="D267" s="172">
        <v>3071</v>
      </c>
      <c r="E267" s="223">
        <v>3238</v>
      </c>
      <c r="F267" s="4">
        <f t="shared" si="5"/>
        <v>3191.374320556894</v>
      </c>
      <c r="G267" s="4">
        <f t="shared" si="6"/>
        <v>2934</v>
      </c>
      <c r="H267" s="170">
        <f t="shared" si="7"/>
        <v>9.3885114268066713E-2</v>
      </c>
      <c r="I267" s="171">
        <f t="shared" si="8"/>
        <v>8.7721308983263149E-2</v>
      </c>
      <c r="J267" s="157">
        <f t="shared" si="9"/>
        <v>1.4399530402441641E-2</v>
      </c>
    </row>
    <row r="268" spans="1:10">
      <c r="A268" s="169" t="s">
        <v>490</v>
      </c>
      <c r="B268" s="11">
        <v>2804</v>
      </c>
      <c r="C268" s="11">
        <v>2965</v>
      </c>
      <c r="D268" s="172">
        <v>3084</v>
      </c>
      <c r="E268" s="224">
        <v>3207</v>
      </c>
      <c r="F268" s="4">
        <f t="shared" si="5"/>
        <v>3209.7783135938948</v>
      </c>
      <c r="G268" s="4">
        <f t="shared" si="6"/>
        <v>2951</v>
      </c>
      <c r="H268" s="170">
        <f t="shared" si="7"/>
        <v>7.9825381976925472E-2</v>
      </c>
      <c r="I268" s="171">
        <f t="shared" si="8"/>
        <v>8.7691736222939784E-2</v>
      </c>
      <c r="J268" s="157">
        <f t="shared" si="9"/>
        <v>-8.6632790579820279E-4</v>
      </c>
    </row>
    <row r="269" spans="1:10">
      <c r="A269" s="169" t="s">
        <v>491</v>
      </c>
      <c r="B269" s="11">
        <v>2820</v>
      </c>
      <c r="C269" s="11">
        <v>2955</v>
      </c>
      <c r="D269" s="172">
        <v>3057</v>
      </c>
      <c r="E269" s="225">
        <v>3116</v>
      </c>
      <c r="F269" s="4">
        <f t="shared" si="5"/>
        <v>3201.8075360119633</v>
      </c>
      <c r="G269" s="4">
        <f t="shared" si="6"/>
        <v>2944</v>
      </c>
      <c r="H269" s="170">
        <f t="shared" si="7"/>
        <v>5.5198973042362001E-2</v>
      </c>
      <c r="I269" s="171">
        <f t="shared" si="8"/>
        <v>8.7570494569280913E-2</v>
      </c>
      <c r="J269" s="157">
        <f t="shared" si="9"/>
        <v>-2.7537720157882958E-2</v>
      </c>
    </row>
    <row r="270" spans="1:10">
      <c r="A270" s="169" t="s">
        <v>492</v>
      </c>
      <c r="B270" s="11">
        <v>2824</v>
      </c>
      <c r="C270" s="11">
        <v>2915</v>
      </c>
      <c r="D270" s="172">
        <v>2946</v>
      </c>
      <c r="E270" s="226">
        <v>3164</v>
      </c>
      <c r="F270" s="4">
        <f t="shared" si="5"/>
        <v>3148.489121990277</v>
      </c>
      <c r="G270" s="4">
        <f t="shared" si="6"/>
        <v>2895</v>
      </c>
      <c r="H270" s="170">
        <f t="shared" si="7"/>
        <v>8.501896333754741E-2</v>
      </c>
      <c r="I270" s="171">
        <f t="shared" si="8"/>
        <v>8.7561009323066291E-2</v>
      </c>
      <c r="J270" s="157">
        <f t="shared" si="9"/>
        <v>4.9023002559175095E-3</v>
      </c>
    </row>
    <row r="271" spans="1:10">
      <c r="A271" s="169" t="s">
        <v>493</v>
      </c>
      <c r="B271" s="11">
        <v>2829</v>
      </c>
      <c r="C271" s="11">
        <v>2907</v>
      </c>
      <c r="D271" s="172">
        <v>3032</v>
      </c>
      <c r="E271" s="223">
        <v>3238</v>
      </c>
      <c r="F271" s="4">
        <f t="shared" si="5"/>
        <v>3178.6846539331191</v>
      </c>
      <c r="G271" s="4">
        <f t="shared" si="6"/>
        <v>2922.6666666666665</v>
      </c>
      <c r="H271" s="170">
        <f t="shared" si="7"/>
        <v>9.7385217212271002E-2</v>
      </c>
      <c r="I271" s="171">
        <f t="shared" si="8"/>
        <v>8.759739527821149E-2</v>
      </c>
      <c r="J271" s="157">
        <f t="shared" si="9"/>
        <v>1.8318513300457355E-2</v>
      </c>
    </row>
    <row r="272" spans="1:10">
      <c r="A272" s="169" t="s">
        <v>494</v>
      </c>
      <c r="B272" s="11">
        <v>2836</v>
      </c>
      <c r="C272" s="11">
        <v>2815</v>
      </c>
      <c r="D272" s="172">
        <v>3055</v>
      </c>
      <c r="E272" s="227">
        <v>3242</v>
      </c>
      <c r="F272" s="4">
        <f t="shared" si="5"/>
        <v>3156.3926424149045</v>
      </c>
      <c r="G272" s="4">
        <f t="shared" si="6"/>
        <v>2902</v>
      </c>
      <c r="H272" s="170">
        <f t="shared" si="7"/>
        <v>0.10487353485502776</v>
      </c>
      <c r="I272" s="171">
        <f t="shared" si="8"/>
        <v>8.7661144870745861E-2</v>
      </c>
      <c r="J272" s="157">
        <f t="shared" si="9"/>
        <v>2.6405724116315712E-2</v>
      </c>
    </row>
    <row r="273" spans="1:10">
      <c r="A273" s="169" t="s">
        <v>495</v>
      </c>
      <c r="B273" s="11">
        <v>2747</v>
      </c>
      <c r="C273" s="11">
        <v>2892</v>
      </c>
      <c r="D273" s="172">
        <v>3077</v>
      </c>
      <c r="E273" s="228">
        <v>3230</v>
      </c>
      <c r="F273" s="4">
        <f t="shared" si="5"/>
        <v>3160.1554870170808</v>
      </c>
      <c r="G273" s="4">
        <f t="shared" si="6"/>
        <v>2905.3333333333335</v>
      </c>
      <c r="H273" s="170">
        <f t="shared" si="7"/>
        <v>0.10051599587203297</v>
      </c>
      <c r="I273" s="171">
        <f t="shared" si="8"/>
        <v>8.7708405352368249E-2</v>
      </c>
      <c r="J273" s="157">
        <f t="shared" si="9"/>
        <v>2.1623688230005957E-2</v>
      </c>
    </row>
    <row r="274" spans="1:10">
      <c r="A274" s="169" t="s">
        <v>496</v>
      </c>
      <c r="B274" s="11">
        <v>2810</v>
      </c>
      <c r="C274" s="11">
        <v>2927</v>
      </c>
      <c r="D274" s="172">
        <v>3057</v>
      </c>
      <c r="E274" s="229">
        <v>3232</v>
      </c>
      <c r="F274" s="4">
        <f t="shared" si="5"/>
        <v>3188.4930251895767</v>
      </c>
      <c r="G274" s="4">
        <f t="shared" si="6"/>
        <v>2931.3333333333335</v>
      </c>
      <c r="H274" s="170">
        <f t="shared" si="7"/>
        <v>9.3028052805280481E-2</v>
      </c>
      <c r="I274" s="171">
        <f t="shared" si="8"/>
        <v>8.7727891240474157E-2</v>
      </c>
      <c r="J274" s="157">
        <f t="shared" si="9"/>
        <v>1.3461316463621083E-2</v>
      </c>
    </row>
    <row r="275" spans="1:10">
      <c r="A275" s="169" t="s">
        <v>497</v>
      </c>
      <c r="B275" s="11">
        <v>2833</v>
      </c>
      <c r="C275" s="11">
        <v>2935</v>
      </c>
      <c r="D275" s="172">
        <v>3057</v>
      </c>
      <c r="E275" s="230">
        <v>3224</v>
      </c>
      <c r="F275" s="4">
        <f t="shared" si="5"/>
        <v>3199.7312104296466</v>
      </c>
      <c r="G275" s="4">
        <f t="shared" si="6"/>
        <v>2941.6666666666665</v>
      </c>
      <c r="H275" s="170">
        <f t="shared" si="7"/>
        <v>8.7572373862696493E-2</v>
      </c>
      <c r="I275" s="171">
        <f t="shared" si="8"/>
        <v>8.7727323658803424E-2</v>
      </c>
      <c r="J275" s="157">
        <f t="shared" si="9"/>
        <v>7.5275401893155772E-3</v>
      </c>
    </row>
    <row r="276" spans="1:10">
      <c r="A276" s="169" t="s">
        <v>498</v>
      </c>
      <c r="B276" s="11">
        <v>2816</v>
      </c>
      <c r="C276" s="11">
        <v>2955</v>
      </c>
      <c r="D276" s="172">
        <v>3038</v>
      </c>
      <c r="E276" s="225">
        <v>3116</v>
      </c>
      <c r="F276" s="4">
        <f t="shared" si="5"/>
        <v>3193.6089454227331</v>
      </c>
      <c r="G276" s="4">
        <f t="shared" si="6"/>
        <v>2936.3333333333335</v>
      </c>
      <c r="H276" s="170">
        <f t="shared" si="7"/>
        <v>5.765939238339747E-2</v>
      </c>
      <c r="I276" s="171">
        <f t="shared" si="8"/>
        <v>8.7617985726892861E-2</v>
      </c>
      <c r="J276" s="157">
        <f t="shared" si="9"/>
        <v>-2.4906593524625507E-2</v>
      </c>
    </row>
    <row r="277" spans="1:10">
      <c r="A277" s="169" t="s">
        <v>499</v>
      </c>
      <c r="B277" s="11">
        <v>2662</v>
      </c>
      <c r="C277" s="11">
        <v>2901</v>
      </c>
      <c r="D277" s="172">
        <v>2939</v>
      </c>
      <c r="E277" s="231">
        <v>3123</v>
      </c>
      <c r="F277" s="4">
        <f t="shared" si="5"/>
        <v>3082.3599034065178</v>
      </c>
      <c r="G277" s="4">
        <f t="shared" si="6"/>
        <v>2834</v>
      </c>
      <c r="H277" s="170">
        <f t="shared" si="7"/>
        <v>9.2539225104066605E-2</v>
      </c>
      <c r="I277" s="171">
        <f t="shared" si="8"/>
        <v>8.7635816304346387E-2</v>
      </c>
      <c r="J277" s="157">
        <f t="shared" si="9"/>
        <v>1.3013159331886716E-2</v>
      </c>
    </row>
    <row r="278" spans="1:10">
      <c r="A278" s="169" t="s">
        <v>500</v>
      </c>
      <c r="B278" s="11">
        <v>2648</v>
      </c>
      <c r="C278" s="11">
        <v>2928</v>
      </c>
      <c r="D278" s="172">
        <v>3033</v>
      </c>
      <c r="E278" s="232">
        <v>3209</v>
      </c>
      <c r="F278" s="4">
        <f t="shared" si="5"/>
        <v>3121.3398475211397</v>
      </c>
      <c r="G278" s="4">
        <f t="shared" si="6"/>
        <v>2869.6666666666665</v>
      </c>
      <c r="H278" s="170">
        <f t="shared" si="7"/>
        <v>0.10574426093279324</v>
      </c>
      <c r="I278" s="171">
        <f t="shared" si="8"/>
        <v>8.7701189750658465E-2</v>
      </c>
      <c r="J278" s="157">
        <f t="shared" si="9"/>
        <v>2.7316968675244704E-2</v>
      </c>
    </row>
    <row r="279" spans="1:10">
      <c r="A279" s="169" t="s">
        <v>501</v>
      </c>
      <c r="B279" s="11">
        <v>2669</v>
      </c>
      <c r="C279" s="11">
        <v>2882</v>
      </c>
      <c r="D279" s="172">
        <v>3077</v>
      </c>
      <c r="E279" s="233">
        <v>3284</v>
      </c>
      <c r="F279" s="4">
        <f t="shared" si="5"/>
        <v>3128.6066144391179</v>
      </c>
      <c r="G279" s="4">
        <f t="shared" si="6"/>
        <v>2876</v>
      </c>
      <c r="H279" s="170">
        <f t="shared" si="7"/>
        <v>0.12423873325213154</v>
      </c>
      <c r="I279" s="171">
        <f t="shared" si="8"/>
        <v>8.7832619763253697E-2</v>
      </c>
      <c r="J279" s="157">
        <f t="shared" si="9"/>
        <v>4.731832690648053E-2</v>
      </c>
    </row>
    <row r="280" spans="1:10">
      <c r="A280" s="169" t="s">
        <v>502</v>
      </c>
      <c r="B280" s="11">
        <v>2639</v>
      </c>
      <c r="C280" s="11">
        <v>2972</v>
      </c>
      <c r="D280" s="172">
        <v>3092</v>
      </c>
      <c r="E280" s="234">
        <v>3261</v>
      </c>
      <c r="F280" s="4">
        <f t="shared" si="5"/>
        <v>3156.0370362405943</v>
      </c>
      <c r="G280" s="4">
        <f t="shared" si="6"/>
        <v>2901</v>
      </c>
      <c r="H280" s="170">
        <f t="shared" si="7"/>
        <v>0.11039558417663294</v>
      </c>
      <c r="I280" s="171">
        <f t="shared" si="8"/>
        <v>8.7913490603445013E-2</v>
      </c>
      <c r="J280" s="157">
        <f t="shared" si="9"/>
        <v>3.2187354725362077E-2</v>
      </c>
    </row>
    <row r="281" spans="1:10">
      <c r="A281" s="169" t="s">
        <v>503</v>
      </c>
      <c r="B281" s="11">
        <v>2699</v>
      </c>
      <c r="C281" s="11">
        <v>2996</v>
      </c>
      <c r="D281" s="172">
        <v>3129</v>
      </c>
      <c r="E281" s="235">
        <v>3273</v>
      </c>
      <c r="F281" s="4">
        <f t="shared" si="5"/>
        <v>3200.0571945063325</v>
      </c>
      <c r="G281" s="4">
        <f t="shared" si="6"/>
        <v>2941.3333333333335</v>
      </c>
      <c r="H281" s="170">
        <f t="shared" si="7"/>
        <v>0.10133414808025253</v>
      </c>
      <c r="I281" s="171">
        <f t="shared" si="8"/>
        <v>8.796142152300504E-2</v>
      </c>
      <c r="J281" s="157">
        <f t="shared" si="9"/>
        <v>2.2286222271209133E-2</v>
      </c>
    </row>
    <row r="282" spans="1:10">
      <c r="A282" s="169" t="s">
        <v>504</v>
      </c>
      <c r="B282" s="11">
        <v>2762</v>
      </c>
      <c r="C282" s="11">
        <v>3013</v>
      </c>
      <c r="D282" s="172">
        <v>3113</v>
      </c>
      <c r="E282" s="236">
        <v>3248</v>
      </c>
      <c r="F282" s="4">
        <f t="shared" si="5"/>
        <v>3223.2658521620879</v>
      </c>
      <c r="G282" s="4">
        <f t="shared" si="6"/>
        <v>2962.6666666666665</v>
      </c>
      <c r="H282" s="170">
        <f t="shared" si="7"/>
        <v>8.7848932676518929E-2</v>
      </c>
      <c r="I282" s="171">
        <f t="shared" si="8"/>
        <v>8.7961021206825377E-2</v>
      </c>
      <c r="J282" s="157">
        <f t="shared" si="9"/>
        <v>7.6151932998497944E-3</v>
      </c>
    </row>
    <row r="283" spans="1:10">
      <c r="A283" s="169" t="s">
        <v>505</v>
      </c>
      <c r="B283" s="11">
        <v>2779</v>
      </c>
      <c r="C283" s="11">
        <v>3005</v>
      </c>
      <c r="D283" s="172">
        <v>3018</v>
      </c>
      <c r="E283" s="184">
        <v>3143</v>
      </c>
      <c r="F283" s="4">
        <f t="shared" si="5"/>
        <v>3191.8543188289832</v>
      </c>
      <c r="G283" s="4">
        <f t="shared" si="6"/>
        <v>2934</v>
      </c>
      <c r="H283" s="170">
        <f t="shared" si="7"/>
        <v>6.6496977410117716E-2</v>
      </c>
      <c r="I283" s="171">
        <f t="shared" si="8"/>
        <v>8.7884907576340598E-2</v>
      </c>
      <c r="J283" s="157">
        <f t="shared" si="9"/>
        <v>-1.5543849452428633E-2</v>
      </c>
    </row>
    <row r="284" spans="1:10">
      <c r="A284" s="169" t="s">
        <v>506</v>
      </c>
      <c r="B284" s="11">
        <v>2797</v>
      </c>
      <c r="C284" s="11">
        <v>2990</v>
      </c>
      <c r="D284" s="172">
        <v>2982</v>
      </c>
      <c r="E284" s="176">
        <v>3252</v>
      </c>
      <c r="F284" s="4">
        <f t="shared" si="5"/>
        <v>3180.0247861700609</v>
      </c>
      <c r="G284" s="4">
        <f t="shared" si="6"/>
        <v>2923</v>
      </c>
      <c r="H284" s="170">
        <f t="shared" si="7"/>
        <v>0.10116851168511685</v>
      </c>
      <c r="I284" s="171">
        <f t="shared" si="8"/>
        <v>8.7931846106760303E-2</v>
      </c>
      <c r="J284" s="157">
        <f t="shared" si="9"/>
        <v>2.2132599578702058E-2</v>
      </c>
    </row>
    <row r="285" spans="1:10">
      <c r="A285" s="169" t="s">
        <v>507</v>
      </c>
      <c r="B285" s="11">
        <v>2825</v>
      </c>
      <c r="C285" s="11">
        <v>2956</v>
      </c>
      <c r="D285" s="172">
        <v>3055</v>
      </c>
      <c r="E285" s="237">
        <v>3304</v>
      </c>
      <c r="F285" s="4">
        <f t="shared" si="5"/>
        <v>3204.5358142067071</v>
      </c>
      <c r="G285" s="4">
        <f t="shared" si="6"/>
        <v>2945.3333333333335</v>
      </c>
      <c r="H285" s="170">
        <f t="shared" si="7"/>
        <v>0.10855528652138817</v>
      </c>
      <c r="I285" s="171">
        <f t="shared" si="8"/>
        <v>8.8004463854699122E-2</v>
      </c>
      <c r="J285" s="157">
        <f t="shared" si="9"/>
        <v>3.0104172455597131E-2</v>
      </c>
    </row>
    <row r="286" spans="1:10">
      <c r="A286" s="169" t="s">
        <v>508</v>
      </c>
      <c r="B286" s="11">
        <v>2829</v>
      </c>
      <c r="C286" s="11">
        <v>2892</v>
      </c>
      <c r="D286" s="172">
        <v>3078</v>
      </c>
      <c r="E286" s="238">
        <v>3312</v>
      </c>
      <c r="F286" s="4">
        <f t="shared" si="5"/>
        <v>3191.3890680660588</v>
      </c>
      <c r="G286" s="4">
        <f t="shared" si="6"/>
        <v>2933</v>
      </c>
      <c r="H286" s="170">
        <f t="shared" si="7"/>
        <v>0.11443236714975845</v>
      </c>
      <c r="I286" s="171">
        <f t="shared" si="8"/>
        <v>8.8097193339944938E-2</v>
      </c>
      <c r="J286" s="157">
        <f t="shared" si="9"/>
        <v>3.6416344182953253E-2</v>
      </c>
    </row>
    <row r="287" spans="1:10">
      <c r="A287" s="169" t="s">
        <v>509</v>
      </c>
      <c r="B287" s="11">
        <v>2760</v>
      </c>
      <c r="C287" s="11">
        <v>2960</v>
      </c>
      <c r="D287" s="172">
        <v>3102</v>
      </c>
      <c r="E287" s="239">
        <v>3317</v>
      </c>
      <c r="F287" s="4">
        <f t="shared" si="5"/>
        <v>3199.9918864210376</v>
      </c>
      <c r="G287" s="4">
        <f t="shared" si="6"/>
        <v>2940.6666666666665</v>
      </c>
      <c r="H287" s="170">
        <f t="shared" si="7"/>
        <v>0.11345593407697724</v>
      </c>
      <c r="I287" s="171">
        <f t="shared" si="8"/>
        <v>8.8185860265598909E-2</v>
      </c>
      <c r="J287" s="157">
        <f t="shared" si="9"/>
        <v>3.5275282960193659E-2</v>
      </c>
    </row>
    <row r="288" spans="1:10">
      <c r="A288" s="169" t="s">
        <v>510</v>
      </c>
      <c r="B288" s="11">
        <v>2822</v>
      </c>
      <c r="C288" s="11">
        <v>3014</v>
      </c>
      <c r="D288" s="172">
        <v>3123</v>
      </c>
      <c r="E288" s="240">
        <v>3356</v>
      </c>
      <c r="F288" s="4">
        <f t="shared" si="5"/>
        <v>3249.9142619009262</v>
      </c>
      <c r="G288" s="4">
        <f t="shared" si="6"/>
        <v>2986.3333333333335</v>
      </c>
      <c r="H288" s="170">
        <f t="shared" si="7"/>
        <v>0.1101509733810091</v>
      </c>
      <c r="I288" s="171">
        <f t="shared" si="8"/>
        <v>8.8262393760774549E-2</v>
      </c>
      <c r="J288" s="157">
        <f t="shared" si="9"/>
        <v>3.1610768205921853E-2</v>
      </c>
    </row>
    <row r="289" spans="1:10">
      <c r="A289" s="169" t="s">
        <v>511</v>
      </c>
      <c r="B289" s="11">
        <v>2835</v>
      </c>
      <c r="C289" s="11">
        <v>3008</v>
      </c>
      <c r="D289" s="172">
        <v>3126</v>
      </c>
      <c r="E289" s="241">
        <v>3334</v>
      </c>
      <c r="F289" s="4">
        <f t="shared" si="5"/>
        <v>3253.6976909772034</v>
      </c>
      <c r="G289" s="4">
        <f t="shared" si="6"/>
        <v>2989.6666666666665</v>
      </c>
      <c r="H289" s="170">
        <f t="shared" si="7"/>
        <v>0.10327934413117382</v>
      </c>
      <c r="I289" s="171">
        <f t="shared" si="8"/>
        <v>8.8314535949560666E-2</v>
      </c>
      <c r="J289" s="157">
        <f t="shared" si="9"/>
        <v>2.4085875531732644E-2</v>
      </c>
    </row>
    <row r="290" spans="1:10">
      <c r="A290" s="169" t="s">
        <v>512</v>
      </c>
      <c r="B290" s="11">
        <v>2749</v>
      </c>
      <c r="C290" s="11">
        <v>2907</v>
      </c>
      <c r="D290" s="172">
        <v>2969</v>
      </c>
      <c r="E290" s="225">
        <v>3122</v>
      </c>
      <c r="F290" s="4">
        <f t="shared" si="5"/>
        <v>3128.8127824438125</v>
      </c>
      <c r="G290" s="4">
        <f t="shared" si="6"/>
        <v>2875</v>
      </c>
      <c r="H290" s="170">
        <f t="shared" si="7"/>
        <v>7.9115951313260727E-2</v>
      </c>
      <c r="I290" s="171">
        <f t="shared" si="8"/>
        <v>8.8282706936978303E-2</v>
      </c>
      <c r="J290" s="157">
        <f t="shared" si="9"/>
        <v>-2.1821852798886822E-3</v>
      </c>
    </row>
    <row r="291" spans="1:10">
      <c r="A291" s="169" t="s">
        <v>513</v>
      </c>
      <c r="B291" s="11">
        <v>2721</v>
      </c>
      <c r="C291" s="11">
        <v>2847</v>
      </c>
      <c r="D291" s="172">
        <v>2880</v>
      </c>
      <c r="E291" s="242">
        <v>3230</v>
      </c>
      <c r="F291" s="4">
        <f t="shared" si="5"/>
        <v>3064.9914548730681</v>
      </c>
      <c r="G291" s="4">
        <f t="shared" si="6"/>
        <v>2816</v>
      </c>
      <c r="H291" s="170">
        <f t="shared" si="7"/>
        <v>0.1281733746130031</v>
      </c>
      <c r="I291" s="171">
        <f t="shared" si="8"/>
        <v>8.842026096344735E-2</v>
      </c>
      <c r="J291" s="157">
        <f t="shared" si="9"/>
        <v>5.1086236881403083E-2</v>
      </c>
    </row>
    <row r="292" spans="1:10">
      <c r="A292" s="169" t="s">
        <v>514</v>
      </c>
      <c r="B292" s="11">
        <v>2744</v>
      </c>
      <c r="C292" s="11">
        <v>2837</v>
      </c>
      <c r="D292" s="172">
        <v>3026</v>
      </c>
      <c r="E292" s="243">
        <v>3244</v>
      </c>
      <c r="F292" s="4">
        <f t="shared" si="5"/>
        <v>3122.9456771959631</v>
      </c>
      <c r="G292" s="4">
        <f t="shared" si="6"/>
        <v>2869</v>
      </c>
      <c r="H292" s="170">
        <f t="shared" si="7"/>
        <v>0.11559802712700371</v>
      </c>
      <c r="I292" s="171">
        <f t="shared" si="8"/>
        <v>8.8513655348889123E-2</v>
      </c>
      <c r="J292" s="157">
        <f t="shared" si="9"/>
        <v>3.731637571024566E-2</v>
      </c>
    </row>
    <row r="293" spans="1:10">
      <c r="A293" s="169" t="s">
        <v>515</v>
      </c>
      <c r="B293" s="11">
        <v>2779</v>
      </c>
      <c r="C293" s="11">
        <v>2812</v>
      </c>
      <c r="D293" s="172">
        <v>3091</v>
      </c>
      <c r="E293" s="244">
        <v>3305</v>
      </c>
      <c r="F293" s="4">
        <f t="shared" si="5"/>
        <v>3150.5137608403675</v>
      </c>
      <c r="G293" s="4">
        <f t="shared" si="6"/>
        <v>2894</v>
      </c>
      <c r="H293" s="170">
        <f t="shared" si="7"/>
        <v>0.12435703479576399</v>
      </c>
      <c r="I293" s="171">
        <f t="shared" si="8"/>
        <v>8.8636406648364724E-2</v>
      </c>
      <c r="J293" s="157">
        <f t="shared" si="9"/>
        <v>4.6743188853141465E-2</v>
      </c>
    </row>
    <row r="294" spans="1:10">
      <c r="A294" s="169" t="s">
        <v>516</v>
      </c>
      <c r="B294" s="11">
        <v>2741</v>
      </c>
      <c r="C294" s="11">
        <v>2905</v>
      </c>
      <c r="D294" s="172">
        <v>3104</v>
      </c>
      <c r="E294" s="245">
        <v>3315</v>
      </c>
      <c r="F294" s="4">
        <f t="shared" si="5"/>
        <v>3175.5033296122365</v>
      </c>
      <c r="G294" s="4">
        <f t="shared" si="6"/>
        <v>2916.6666666666665</v>
      </c>
      <c r="H294" s="170">
        <f t="shared" si="7"/>
        <v>0.12016088486676726</v>
      </c>
      <c r="I294" s="171">
        <f t="shared" si="8"/>
        <v>8.8743998724195444E-2</v>
      </c>
      <c r="J294" s="157">
        <f t="shared" si="9"/>
        <v>4.2080443555886429E-2</v>
      </c>
    </row>
    <row r="295" spans="1:10">
      <c r="A295" s="169" t="s">
        <v>517</v>
      </c>
      <c r="B295" s="11">
        <v>2821</v>
      </c>
      <c r="C295" s="11">
        <v>2881</v>
      </c>
      <c r="D295" s="172">
        <v>3108</v>
      </c>
      <c r="E295" s="246">
        <v>3307</v>
      </c>
      <c r="F295" s="4">
        <f t="shared" si="5"/>
        <v>3197.5103528893405</v>
      </c>
      <c r="G295" s="4">
        <f t="shared" si="6"/>
        <v>2936.6666666666665</v>
      </c>
      <c r="H295" s="170">
        <f t="shared" si="7"/>
        <v>0.11198467896381417</v>
      </c>
      <c r="I295" s="171">
        <f t="shared" si="8"/>
        <v>8.8823048656983261E-2</v>
      </c>
      <c r="J295" s="157">
        <f t="shared" si="9"/>
        <v>3.3108450895270473E-2</v>
      </c>
    </row>
    <row r="296" spans="1:10">
      <c r="A296" s="169" t="s">
        <v>518</v>
      </c>
      <c r="B296" s="11">
        <v>2859</v>
      </c>
      <c r="C296" s="11">
        <v>2879</v>
      </c>
      <c r="D296" s="172">
        <v>3130</v>
      </c>
      <c r="E296" s="246">
        <v>3307</v>
      </c>
      <c r="F296" s="4">
        <f t="shared" si="5"/>
        <v>3218.7344384630583</v>
      </c>
      <c r="G296" s="4">
        <f t="shared" si="6"/>
        <v>2956</v>
      </c>
      <c r="H296" s="170">
        <f t="shared" si="7"/>
        <v>0.106138494103417</v>
      </c>
      <c r="I296" s="171">
        <f t="shared" si="8"/>
        <v>8.8881745082225405E-2</v>
      </c>
      <c r="J296" s="157">
        <f t="shared" si="9"/>
        <v>2.6690523597502791E-2</v>
      </c>
    </row>
    <row r="297" spans="1:10">
      <c r="A297" s="169" t="s">
        <v>519</v>
      </c>
      <c r="B297" s="11">
        <v>2859</v>
      </c>
      <c r="C297" s="11">
        <v>2893</v>
      </c>
      <c r="D297" s="172">
        <v>3128</v>
      </c>
      <c r="E297" s="218">
        <v>3190</v>
      </c>
      <c r="F297" s="4">
        <f t="shared" si="5"/>
        <v>3222.9221511273613</v>
      </c>
      <c r="G297" s="4">
        <f t="shared" si="6"/>
        <v>2960</v>
      </c>
      <c r="H297" s="170">
        <f t="shared" si="7"/>
        <v>7.2100313479623826E-2</v>
      </c>
      <c r="I297" s="171">
        <f t="shared" si="8"/>
        <v>8.8825051056540941E-2</v>
      </c>
      <c r="J297" s="157">
        <f t="shared" si="9"/>
        <v>-1.032042355089696E-2</v>
      </c>
    </row>
    <row r="298" spans="1:10">
      <c r="A298" s="169" t="s">
        <v>520</v>
      </c>
      <c r="B298" s="11">
        <v>2765</v>
      </c>
      <c r="C298" s="11">
        <v>2918</v>
      </c>
      <c r="D298" s="172">
        <v>3025</v>
      </c>
      <c r="E298" s="247">
        <v>3277</v>
      </c>
      <c r="F298" s="4">
        <f t="shared" si="5"/>
        <v>3160.7444762686905</v>
      </c>
      <c r="G298" s="4">
        <f t="shared" si="6"/>
        <v>2902.6666666666665</v>
      </c>
      <c r="H298" s="170">
        <f t="shared" si="7"/>
        <v>0.11423049537178318</v>
      </c>
      <c r="I298" s="171">
        <f t="shared" si="8"/>
        <v>8.8910591273090575E-2</v>
      </c>
      <c r="J298" s="157">
        <f t="shared" si="9"/>
        <v>3.5476204983615957E-2</v>
      </c>
    </row>
    <row r="299" spans="1:10">
      <c r="A299" s="169" t="s">
        <v>521</v>
      </c>
      <c r="B299" s="11">
        <v>2788</v>
      </c>
      <c r="C299" s="11">
        <v>2932</v>
      </c>
      <c r="D299" s="172">
        <v>3127</v>
      </c>
      <c r="E299" s="223">
        <v>3258</v>
      </c>
      <c r="F299" s="4">
        <f t="shared" si="5"/>
        <v>3211.2560451962281</v>
      </c>
      <c r="G299" s="4">
        <f t="shared" si="6"/>
        <v>2949</v>
      </c>
      <c r="H299" s="170">
        <f t="shared" si="7"/>
        <v>9.4843462246777158E-2</v>
      </c>
      <c r="I299" s="171">
        <f t="shared" si="8"/>
        <v>8.8930500236089532E-2</v>
      </c>
      <c r="J299" s="157">
        <f t="shared" si="9"/>
        <v>1.4347438552416171E-2</v>
      </c>
    </row>
    <row r="300" spans="1:10">
      <c r="A300" s="169" t="s">
        <v>522</v>
      </c>
      <c r="B300" s="11">
        <v>2798</v>
      </c>
      <c r="C300" s="11">
        <v>2878</v>
      </c>
      <c r="D300" s="172">
        <v>3164</v>
      </c>
      <c r="E300" s="190">
        <v>3233</v>
      </c>
      <c r="F300" s="4">
        <f t="shared" si="5"/>
        <v>3208.7116135258102</v>
      </c>
      <c r="G300" s="4">
        <f t="shared" si="6"/>
        <v>2946.6666666666665</v>
      </c>
      <c r="H300" s="170">
        <f t="shared" si="7"/>
        <v>8.8565831529023656E-2</v>
      </c>
      <c r="I300" s="171">
        <f t="shared" si="8"/>
        <v>8.892928060830671E-2</v>
      </c>
      <c r="J300" s="157">
        <f t="shared" si="9"/>
        <v>7.5126466050695305E-3</v>
      </c>
    </row>
    <row r="301" spans="1:10">
      <c r="A301" s="169" t="s">
        <v>523</v>
      </c>
      <c r="B301" s="11">
        <v>2701</v>
      </c>
      <c r="C301" s="11">
        <v>2948</v>
      </c>
      <c r="D301" s="172">
        <v>3167</v>
      </c>
      <c r="E301" s="228">
        <v>3251</v>
      </c>
      <c r="F301" s="4">
        <f t="shared" si="5"/>
        <v>3200.0701560122538</v>
      </c>
      <c r="G301" s="4">
        <f t="shared" si="6"/>
        <v>2938.6666666666665</v>
      </c>
      <c r="H301" s="170">
        <f t="shared" si="7"/>
        <v>9.6073003178509225E-2</v>
      </c>
      <c r="I301" s="171">
        <f t="shared" si="8"/>
        <v>8.8953093016874055E-2</v>
      </c>
      <c r="J301" s="157">
        <f t="shared" si="9"/>
        <v>1.5665900949783498E-2</v>
      </c>
    </row>
    <row r="302" spans="1:10">
      <c r="A302" s="169" t="s">
        <v>524</v>
      </c>
      <c r="B302" s="11">
        <v>2608</v>
      </c>
      <c r="C302" s="11">
        <v>2823</v>
      </c>
      <c r="D302" s="172">
        <v>2839</v>
      </c>
      <c r="E302" s="248">
        <v>3105</v>
      </c>
      <c r="F302" s="4">
        <f t="shared" si="5"/>
        <v>3002.0934560545616</v>
      </c>
      <c r="G302" s="4">
        <f t="shared" si="6"/>
        <v>2756.6666666666665</v>
      </c>
      <c r="H302" s="170">
        <f t="shared" si="7"/>
        <v>0.11218464841653253</v>
      </c>
      <c r="I302" s="171">
        <f t="shared" si="8"/>
        <v>8.9030274264048997E-2</v>
      </c>
      <c r="J302" s="157">
        <f t="shared" si="9"/>
        <v>3.3142204169223331E-2</v>
      </c>
    </row>
    <row r="303" spans="1:10">
      <c r="A303" s="169" t="s">
        <v>525</v>
      </c>
      <c r="B303" s="11">
        <v>2708</v>
      </c>
      <c r="C303" s="11">
        <v>2971</v>
      </c>
      <c r="D303" s="172">
        <v>2856</v>
      </c>
      <c r="E303" s="248">
        <v>3191</v>
      </c>
      <c r="F303" s="4">
        <f t="shared" si="5"/>
        <v>3098.473885591864</v>
      </c>
      <c r="G303" s="4">
        <f t="shared" si="6"/>
        <v>2845</v>
      </c>
      <c r="H303" s="170">
        <f t="shared" si="7"/>
        <v>0.10842995926041993</v>
      </c>
      <c r="I303" s="171">
        <f t="shared" si="8"/>
        <v>8.9094511631586645E-2</v>
      </c>
      <c r="J303" s="157">
        <f t="shared" si="9"/>
        <v>2.8995961895373231E-2</v>
      </c>
    </row>
    <row r="304" spans="1:10">
      <c r="A304" s="169" t="s">
        <v>526</v>
      </c>
      <c r="B304" s="11">
        <v>2794</v>
      </c>
      <c r="C304" s="11">
        <v>3029</v>
      </c>
      <c r="D304" s="172">
        <v>2978</v>
      </c>
      <c r="E304" s="248">
        <v>3151</v>
      </c>
      <c r="F304" s="4">
        <f t="shared" si="5"/>
        <v>3194.8454459632894</v>
      </c>
      <c r="G304" s="4">
        <f t="shared" si="6"/>
        <v>2933.6666666666665</v>
      </c>
      <c r="H304" s="170">
        <f t="shared" si="7"/>
        <v>6.8972812863641222E-2</v>
      </c>
      <c r="I304" s="171">
        <f t="shared" si="8"/>
        <v>8.902810338482775E-2</v>
      </c>
      <c r="J304" s="157">
        <f t="shared" si="9"/>
        <v>-1.3914771806819874E-2</v>
      </c>
    </row>
    <row r="305" spans="1:10">
      <c r="A305" s="169" t="s">
        <v>527</v>
      </c>
      <c r="B305" s="11">
        <v>2809</v>
      </c>
      <c r="C305" s="11">
        <v>3022</v>
      </c>
      <c r="D305" s="172">
        <v>2942</v>
      </c>
      <c r="E305" s="173">
        <v>3243</v>
      </c>
      <c r="F305" s="4">
        <f t="shared" si="5"/>
        <v>3184.7700181962177</v>
      </c>
      <c r="G305" s="4">
        <f t="shared" si="6"/>
        <v>2924.3333333333335</v>
      </c>
      <c r="H305" s="170">
        <f t="shared" si="7"/>
        <v>9.8262925274951132E-2</v>
      </c>
      <c r="I305" s="171">
        <f t="shared" si="8"/>
        <v>8.9058481088413688E-2</v>
      </c>
      <c r="J305" s="157">
        <f t="shared" si="9"/>
        <v>1.7955591058828945E-2</v>
      </c>
    </row>
    <row r="306" spans="1:10">
      <c r="A306" s="169" t="s">
        <v>528</v>
      </c>
      <c r="B306" s="11">
        <v>2835</v>
      </c>
      <c r="C306" s="11">
        <v>3008</v>
      </c>
      <c r="D306" s="172">
        <v>3045</v>
      </c>
      <c r="E306" s="249">
        <v>3270</v>
      </c>
      <c r="F306" s="4">
        <f t="shared" si="5"/>
        <v>3226.5651215866706</v>
      </c>
      <c r="G306" s="4">
        <f t="shared" si="6"/>
        <v>2962.6666666666665</v>
      </c>
      <c r="H306" s="170">
        <f t="shared" si="7"/>
        <v>9.3985728848114222E-2</v>
      </c>
      <c r="I306" s="171">
        <f t="shared" si="8"/>
        <v>8.9074635999101232E-2</v>
      </c>
      <c r="J306" s="157">
        <f t="shared" si="9"/>
        <v>1.3282837435268943E-2</v>
      </c>
    </row>
    <row r="307" spans="1:10">
      <c r="A307" s="169" t="s">
        <v>529</v>
      </c>
      <c r="B307" s="11">
        <v>2841</v>
      </c>
      <c r="C307" s="11">
        <v>2915</v>
      </c>
      <c r="D307" s="172">
        <v>3099</v>
      </c>
      <c r="E307" s="228">
        <v>3277</v>
      </c>
      <c r="F307" s="4">
        <f t="shared" si="5"/>
        <v>3214.6837199486004</v>
      </c>
      <c r="G307" s="4">
        <f t="shared" si="6"/>
        <v>2951.6666666666665</v>
      </c>
      <c r="H307" s="170">
        <f t="shared" si="7"/>
        <v>9.9277794730953148E-2</v>
      </c>
      <c r="I307" s="171">
        <f t="shared" si="8"/>
        <v>8.9107979655087668E-2</v>
      </c>
      <c r="J307" s="157">
        <f t="shared" si="9"/>
        <v>1.9016258788953203E-2</v>
      </c>
    </row>
    <row r="308" spans="1:10">
      <c r="A308" s="169" t="s">
        <v>530</v>
      </c>
      <c r="B308" s="11">
        <v>2757</v>
      </c>
      <c r="C308" s="11">
        <v>2982</v>
      </c>
      <c r="D308" s="172">
        <v>3107</v>
      </c>
      <c r="E308" s="249">
        <v>3274</v>
      </c>
      <c r="F308" s="4">
        <f t="shared" si="5"/>
        <v>3211.5149485593724</v>
      </c>
      <c r="G308" s="4">
        <f t="shared" si="6"/>
        <v>2948.6666666666665</v>
      </c>
      <c r="H308" s="170">
        <f t="shared" si="7"/>
        <v>9.9368763999185553E-2</v>
      </c>
      <c r="I308" s="171">
        <f t="shared" si="8"/>
        <v>8.9141402405394171E-2</v>
      </c>
      <c r="J308" s="157">
        <f t="shared" si="9"/>
        <v>1.908523257196932E-2</v>
      </c>
    </row>
    <row r="309" spans="1:10">
      <c r="A309" s="169" t="s">
        <v>531</v>
      </c>
      <c r="B309" s="11">
        <v>2813</v>
      </c>
      <c r="C309" s="11">
        <v>3014</v>
      </c>
      <c r="D309" s="172">
        <v>3111</v>
      </c>
      <c r="E309" s="228">
        <v>3291</v>
      </c>
      <c r="F309" s="4">
        <f t="shared" si="5"/>
        <v>3244.9690804601914</v>
      </c>
      <c r="G309" s="4">
        <f t="shared" si="6"/>
        <v>2979.3333333333335</v>
      </c>
      <c r="H309" s="170">
        <f t="shared" si="7"/>
        <v>9.4702724602451077E-2</v>
      </c>
      <c r="I309" s="171">
        <f t="shared" si="8"/>
        <v>8.9159458646293724E-2</v>
      </c>
      <c r="J309" s="157">
        <f t="shared" si="9"/>
        <v>1.3986909614040888E-2</v>
      </c>
    </row>
    <row r="310" spans="1:10">
      <c r="A310" s="169" t="s">
        <v>532</v>
      </c>
      <c r="B310" s="11">
        <v>2793</v>
      </c>
      <c r="C310" s="11">
        <v>3039</v>
      </c>
      <c r="D310" s="172">
        <v>3128</v>
      </c>
      <c r="E310" s="228">
        <v>3286</v>
      </c>
      <c r="F310" s="4">
        <f t="shared" si="5"/>
        <v>3252.9749437419318</v>
      </c>
      <c r="G310" s="4">
        <f t="shared" si="6"/>
        <v>2986.6666666666665</v>
      </c>
      <c r="H310" s="170">
        <f t="shared" si="7"/>
        <v>9.1093528099005935E-2</v>
      </c>
      <c r="I310" s="171">
        <f t="shared" si="8"/>
        <v>8.9165717770736147E-2</v>
      </c>
      <c r="J310" s="157">
        <f t="shared" si="9"/>
        <v>1.0050230145486354E-2</v>
      </c>
    </row>
    <row r="311" spans="1:10">
      <c r="A311" s="169" t="s">
        <v>533</v>
      </c>
      <c r="B311" s="11">
        <v>2842</v>
      </c>
      <c r="C311" s="11">
        <v>3023</v>
      </c>
      <c r="D311" s="172">
        <v>3092</v>
      </c>
      <c r="E311" s="248">
        <v>3171</v>
      </c>
      <c r="F311" s="4">
        <f t="shared" si="5"/>
        <v>3251.5899140486586</v>
      </c>
      <c r="G311" s="4">
        <f t="shared" si="6"/>
        <v>2985.6666666666665</v>
      </c>
      <c r="H311" s="170">
        <f t="shared" si="7"/>
        <v>5.8446336592032001E-2</v>
      </c>
      <c r="I311" s="171">
        <f t="shared" si="8"/>
        <v>8.9066622992740319E-2</v>
      </c>
      <c r="J311" s="157">
        <f t="shared" si="9"/>
        <v>-2.5414668574159117E-2</v>
      </c>
    </row>
    <row r="312" spans="1:10">
      <c r="A312" s="169" t="s">
        <v>534</v>
      </c>
      <c r="B312" s="11">
        <v>2861</v>
      </c>
      <c r="C312" s="11">
        <v>3022</v>
      </c>
      <c r="D312" s="172">
        <v>2989</v>
      </c>
      <c r="E312" s="173">
        <v>3258</v>
      </c>
      <c r="F312" s="4">
        <f t="shared" si="5"/>
        <v>3220.7636365357366</v>
      </c>
      <c r="G312" s="4">
        <f t="shared" si="6"/>
        <v>2957.3333333333335</v>
      </c>
      <c r="H312" s="170">
        <f t="shared" si="7"/>
        <v>9.2285655821567378E-2</v>
      </c>
      <c r="I312" s="171">
        <f t="shared" si="8"/>
        <v>8.9076973580614366E-2</v>
      </c>
      <c r="J312" s="157">
        <f t="shared" si="9"/>
        <v>1.1429209166440571E-2</v>
      </c>
    </row>
    <row r="313" spans="1:10">
      <c r="A313" s="169" t="s">
        <v>535</v>
      </c>
      <c r="B313" s="11">
        <v>2860</v>
      </c>
      <c r="C313" s="11">
        <v>3010</v>
      </c>
      <c r="D313" s="172">
        <v>3082</v>
      </c>
      <c r="E313" s="228">
        <v>3308</v>
      </c>
      <c r="F313" s="4">
        <f t="shared" si="5"/>
        <v>3249.8904979228892</v>
      </c>
      <c r="G313" s="4">
        <f t="shared" si="6"/>
        <v>2984</v>
      </c>
      <c r="H313" s="170">
        <f t="shared" si="7"/>
        <v>9.7944377267230959E-2</v>
      </c>
      <c r="I313" s="171">
        <f t="shared" si="8"/>
        <v>8.9105394746276601E-2</v>
      </c>
      <c r="J313" s="157">
        <f t="shared" si="9"/>
        <v>1.7566354920529277E-2</v>
      </c>
    </row>
    <row r="314" spans="1:10">
      <c r="A314" s="169" t="s">
        <v>536</v>
      </c>
      <c r="B314" s="11">
        <v>2850</v>
      </c>
      <c r="C314" s="11">
        <v>2910</v>
      </c>
      <c r="D314" s="172">
        <v>3137</v>
      </c>
      <c r="E314" s="228">
        <v>3302</v>
      </c>
      <c r="F314" s="4">
        <f t="shared" si="5"/>
        <v>3230.0443911658272</v>
      </c>
      <c r="G314" s="4">
        <f t="shared" si="6"/>
        <v>2965.6666666666665</v>
      </c>
      <c r="H314" s="170">
        <f t="shared" si="7"/>
        <v>0.10185746012517671</v>
      </c>
      <c r="I314" s="171">
        <f t="shared" si="8"/>
        <v>8.9146136169212395E-2</v>
      </c>
      <c r="J314" s="157">
        <f t="shared" si="9"/>
        <v>2.1791522966133507E-2</v>
      </c>
    </row>
    <row r="315" spans="1:10">
      <c r="A315" s="169" t="s">
        <v>537</v>
      </c>
      <c r="B315" s="11">
        <v>2768</v>
      </c>
      <c r="C315" s="11">
        <v>2993</v>
      </c>
      <c r="D315" s="172">
        <v>3180</v>
      </c>
      <c r="E315" s="228">
        <v>3290</v>
      </c>
      <c r="F315" s="4">
        <f t="shared" si="5"/>
        <v>3246.0657781966393</v>
      </c>
      <c r="G315" s="4">
        <f t="shared" si="6"/>
        <v>2980.3333333333335</v>
      </c>
      <c r="H315" s="170">
        <f t="shared" si="7"/>
        <v>9.4123606889564296E-2</v>
      </c>
      <c r="I315" s="171">
        <f t="shared" si="8"/>
        <v>8.9161987986793131E-2</v>
      </c>
      <c r="J315" s="157">
        <f t="shared" si="9"/>
        <v>1.335386680953214E-2</v>
      </c>
    </row>
    <row r="316" spans="1:10">
      <c r="A316" s="169" t="s">
        <v>538</v>
      </c>
      <c r="B316" s="11">
        <v>2830</v>
      </c>
      <c r="C316" s="11">
        <v>3048</v>
      </c>
      <c r="D316" s="172">
        <v>3172</v>
      </c>
      <c r="E316" s="228">
        <v>3319</v>
      </c>
      <c r="F316" s="4">
        <f t="shared" si="5"/>
        <v>3285.6571440162465</v>
      </c>
      <c r="G316" s="4">
        <f t="shared" si="6"/>
        <v>3016.6666666666665</v>
      </c>
      <c r="H316" s="170">
        <f t="shared" si="7"/>
        <v>9.1091694285427377E-2</v>
      </c>
      <c r="I316" s="171">
        <f t="shared" si="8"/>
        <v>8.9168114038534821E-2</v>
      </c>
      <c r="J316" s="157">
        <f t="shared" si="9"/>
        <v>1.00460548308989E-2</v>
      </c>
    </row>
    <row r="317" spans="1:10">
      <c r="A317" s="169" t="s">
        <v>539</v>
      </c>
      <c r="B317" s="11">
        <v>2875</v>
      </c>
      <c r="C317" s="11">
        <v>3052</v>
      </c>
      <c r="D317" s="172">
        <v>3196</v>
      </c>
      <c r="E317" s="228">
        <v>3309</v>
      </c>
      <c r="F317" s="4">
        <f t="shared" si="5"/>
        <v>3312.0815452783827</v>
      </c>
      <c r="G317" s="4">
        <f t="shared" si="6"/>
        <v>3041</v>
      </c>
      <c r="H317" s="170">
        <f t="shared" si="7"/>
        <v>8.0991236022967664E-2</v>
      </c>
      <c r="I317" s="171">
        <f t="shared" si="8"/>
        <v>8.9142237842283034E-2</v>
      </c>
      <c r="J317" s="157">
        <f t="shared" si="9"/>
        <v>-9.3126179461550053E-4</v>
      </c>
    </row>
    <row r="318" spans="1:10">
      <c r="A318" s="169" t="s">
        <v>540</v>
      </c>
      <c r="B318" s="11">
        <v>2861</v>
      </c>
      <c r="C318" s="11">
        <v>3038</v>
      </c>
      <c r="D318" s="172">
        <v>3148</v>
      </c>
      <c r="E318" s="248">
        <v>3093</v>
      </c>
      <c r="F318" s="4">
        <f t="shared" si="5"/>
        <v>3283.8797732017028</v>
      </c>
      <c r="G318" s="4">
        <f t="shared" si="6"/>
        <v>3015.6666666666665</v>
      </c>
      <c r="H318" s="170">
        <f t="shared" si="7"/>
        <v>2.5002694255846586E-2</v>
      </c>
      <c r="I318" s="171">
        <f t="shared" si="8"/>
        <v>8.8939904897215399E-2</v>
      </c>
      <c r="J318" s="157">
        <f t="shared" si="9"/>
        <v>-6.1713473392079811E-2</v>
      </c>
    </row>
    <row r="319" spans="1:10">
      <c r="A319" s="169" t="s">
        <v>541</v>
      </c>
      <c r="B319" s="11">
        <v>2874</v>
      </c>
      <c r="C319" s="11">
        <v>3051</v>
      </c>
      <c r="D319" s="172">
        <v>3038</v>
      </c>
      <c r="E319" s="248">
        <v>3104</v>
      </c>
      <c r="F319" s="4">
        <f t="shared" si="5"/>
        <v>3252.9059670051579</v>
      </c>
      <c r="G319" s="4">
        <f t="shared" si="6"/>
        <v>2987.6666666666665</v>
      </c>
      <c r="H319" s="170">
        <f t="shared" si="7"/>
        <v>3.7478522336769807E-2</v>
      </c>
      <c r="I319" s="171">
        <f t="shared" si="8"/>
        <v>8.8778076650169971E-2</v>
      </c>
      <c r="J319" s="157">
        <f t="shared" si="9"/>
        <v>-4.7972283184651382E-2</v>
      </c>
    </row>
    <row r="320" spans="1:10">
      <c r="A320" s="169" t="s">
        <v>542</v>
      </c>
      <c r="B320" s="11">
        <v>2908</v>
      </c>
      <c r="C320" s="11">
        <v>3021</v>
      </c>
      <c r="D320" s="172">
        <v>3133</v>
      </c>
      <c r="E320" s="248">
        <v>3157</v>
      </c>
      <c r="F320" s="4">
        <f t="shared" si="5"/>
        <v>3288.403909601644</v>
      </c>
      <c r="G320" s="4">
        <f t="shared" si="6"/>
        <v>3020.6666666666665</v>
      </c>
      <c r="H320" s="170">
        <f t="shared" si="7"/>
        <v>4.3184457818604208E-2</v>
      </c>
      <c r="I320" s="171">
        <f t="shared" si="8"/>
        <v>8.8635149945368835E-2</v>
      </c>
      <c r="J320" s="157">
        <f t="shared" si="9"/>
        <v>-4.1623031232703216E-2</v>
      </c>
    </row>
    <row r="321" spans="1:10">
      <c r="A321" s="169" t="s">
        <v>543</v>
      </c>
      <c r="B321" s="11">
        <v>2900</v>
      </c>
      <c r="C321" s="11">
        <v>2927</v>
      </c>
      <c r="D321" s="172">
        <v>3191</v>
      </c>
      <c r="E321" s="248">
        <v>3177</v>
      </c>
      <c r="F321" s="4">
        <f t="shared" si="5"/>
        <v>3272.1102569022119</v>
      </c>
      <c r="G321" s="4">
        <f t="shared" si="6"/>
        <v>3006</v>
      </c>
      <c r="H321" s="170">
        <f t="shared" si="7"/>
        <v>5.3824362606232294E-2</v>
      </c>
      <c r="I321" s="171">
        <f t="shared" si="8"/>
        <v>8.8526366234934026E-2</v>
      </c>
      <c r="J321" s="157">
        <f t="shared" si="9"/>
        <v>-2.9937128392260579E-2</v>
      </c>
    </row>
    <row r="322" spans="1:10">
      <c r="A322" s="169" t="s">
        <v>544</v>
      </c>
      <c r="B322" s="11">
        <v>2913</v>
      </c>
      <c r="C322" s="11">
        <v>3018</v>
      </c>
      <c r="D322" s="172">
        <v>3200</v>
      </c>
      <c r="E322" s="173">
        <v>3236</v>
      </c>
      <c r="F322" s="4">
        <f t="shared" si="5"/>
        <v>3312.8355822801786</v>
      </c>
      <c r="G322" s="4">
        <f t="shared" si="6"/>
        <v>3043.6666666666665</v>
      </c>
      <c r="H322" s="170">
        <f t="shared" si="7"/>
        <v>5.9435517099299597E-2</v>
      </c>
      <c r="I322" s="171">
        <f t="shared" si="8"/>
        <v>8.8435740536692176E-2</v>
      </c>
      <c r="J322" s="157">
        <f t="shared" si="9"/>
        <v>-2.374399946853481E-2</v>
      </c>
    </row>
    <row r="323" spans="1:10">
      <c r="A323" s="169" t="s">
        <v>545</v>
      </c>
      <c r="B323" s="11">
        <v>2885</v>
      </c>
      <c r="C323" s="11">
        <v>3059</v>
      </c>
      <c r="D323" s="172">
        <v>3217</v>
      </c>
      <c r="E323" s="228">
        <v>3289</v>
      </c>
      <c r="F323" s="4">
        <f t="shared" si="5"/>
        <v>3323.5598203536456</v>
      </c>
      <c r="G323" s="4">
        <f t="shared" si="6"/>
        <v>3053.6666666666665</v>
      </c>
      <c r="H323" s="170">
        <f t="shared" si="7"/>
        <v>7.1551636769028121E-2</v>
      </c>
      <c r="I323" s="171">
        <f t="shared" si="8"/>
        <v>8.8383305431823656E-2</v>
      </c>
      <c r="J323" s="157">
        <f t="shared" si="9"/>
        <v>-1.0507698496091697E-2</v>
      </c>
    </row>
    <row r="324" spans="1:10">
      <c r="A324" s="169" t="s">
        <v>546</v>
      </c>
      <c r="B324" s="11">
        <v>2928</v>
      </c>
      <c r="C324" s="11">
        <v>3074</v>
      </c>
      <c r="D324" s="172">
        <v>3204</v>
      </c>
      <c r="E324" s="250">
        <v>3282</v>
      </c>
      <c r="F324" s="4">
        <f t="shared" si="5"/>
        <v>3339.6634261169438</v>
      </c>
      <c r="G324" s="4">
        <f t="shared" si="6"/>
        <v>3068.6666666666665</v>
      </c>
      <c r="H324" s="170">
        <f t="shared" si="7"/>
        <v>6.5001015640869436E-2</v>
      </c>
      <c r="I324" s="171">
        <f t="shared" si="8"/>
        <v>8.8310914441758787E-2</v>
      </c>
      <c r="J324" s="157">
        <f t="shared" si="9"/>
        <v>-1.756959967000116E-2</v>
      </c>
    </row>
    <row r="325" spans="1:10">
      <c r="A325" s="169" t="s">
        <v>547</v>
      </c>
      <c r="B325" s="11">
        <v>2926</v>
      </c>
      <c r="C325" s="11">
        <v>3060</v>
      </c>
      <c r="D325" s="172">
        <v>3203</v>
      </c>
      <c r="E325" s="248">
        <v>3189</v>
      </c>
      <c r="F325" s="4">
        <f t="shared" si="5"/>
        <v>3333.0349892867789</v>
      </c>
      <c r="G325" s="4">
        <f t="shared" si="6"/>
        <v>3063</v>
      </c>
      <c r="H325" s="170">
        <f t="shared" si="7"/>
        <v>3.9510818438381938E-2</v>
      </c>
      <c r="I325" s="171">
        <f t="shared" si="8"/>
        <v>8.8160296861501453E-2</v>
      </c>
      <c r="J325" s="157">
        <f t="shared" si="9"/>
        <v>-4.5166192940350867E-2</v>
      </c>
    </row>
    <row r="326" spans="1:10">
      <c r="A326" s="169" t="s">
        <v>548</v>
      </c>
      <c r="B326" s="11">
        <v>2952</v>
      </c>
      <c r="C326" s="11">
        <v>3088</v>
      </c>
      <c r="D326" s="172">
        <v>3131</v>
      </c>
      <c r="E326" s="228">
        <v>3280</v>
      </c>
      <c r="F326" s="4">
        <f t="shared" si="5"/>
        <v>3326.3162819425534</v>
      </c>
      <c r="G326" s="4">
        <f t="shared" si="6"/>
        <v>3057</v>
      </c>
      <c r="H326" s="170">
        <f t="shared" si="7"/>
        <v>6.7987804878048785E-2</v>
      </c>
      <c r="I326" s="171">
        <f t="shared" si="8"/>
        <v>8.8098227655398528E-2</v>
      </c>
      <c r="J326" s="157">
        <f t="shared" si="9"/>
        <v>-1.4120817665412609E-2</v>
      </c>
    </row>
    <row r="327" spans="1:10">
      <c r="A327" s="169" t="s">
        <v>549</v>
      </c>
      <c r="B327" s="11">
        <v>2942</v>
      </c>
      <c r="C327" s="11">
        <v>3048</v>
      </c>
      <c r="D327" s="172">
        <v>3217</v>
      </c>
      <c r="E327" s="11">
        <v>3350</v>
      </c>
      <c r="F327" s="4">
        <f t="shared" si="5"/>
        <v>3339.3337554338177</v>
      </c>
      <c r="G327" s="4">
        <f t="shared" si="6"/>
        <v>3069</v>
      </c>
      <c r="H327" s="170">
        <f t="shared" si="7"/>
        <v>8.3880597014925368E-2</v>
      </c>
      <c r="I327" s="171">
        <f t="shared" si="8"/>
        <v>8.8085290138096461E-2</v>
      </c>
      <c r="J327" s="157">
        <f t="shared" si="9"/>
        <v>3.1839536018454582E-3</v>
      </c>
    </row>
    <row r="328" spans="1:10">
      <c r="A328" s="169" t="s">
        <v>550</v>
      </c>
      <c r="B328" s="11">
        <v>2954</v>
      </c>
      <c r="C328" s="11">
        <v>2972</v>
      </c>
      <c r="D328" s="172">
        <v>3261</v>
      </c>
      <c r="E328" s="11">
        <v>3354</v>
      </c>
      <c r="F328" s="4">
        <f t="shared" si="5"/>
        <v>3332.0693231245118</v>
      </c>
      <c r="G328" s="4">
        <f t="shared" si="6"/>
        <v>3062.3333333333335</v>
      </c>
      <c r="H328" s="170">
        <f t="shared" si="7"/>
        <v>8.6960842774796224E-2</v>
      </c>
      <c r="I328" s="171">
        <f t="shared" si="8"/>
        <v>8.8081851461144473E-2</v>
      </c>
      <c r="J328" s="157">
        <f t="shared" si="9"/>
        <v>6.5386633498772176E-3</v>
      </c>
    </row>
    <row r="329" spans="1:10">
      <c r="A329" s="169" t="s">
        <v>551</v>
      </c>
      <c r="B329" s="11">
        <v>2884</v>
      </c>
      <c r="C329" s="11">
        <v>3057</v>
      </c>
      <c r="D329" s="172">
        <v>3298</v>
      </c>
      <c r="E329" s="11">
        <v>3384</v>
      </c>
      <c r="F329" s="4">
        <f t="shared" si="5"/>
        <v>3350.946789575044</v>
      </c>
      <c r="G329" s="4">
        <f t="shared" si="6"/>
        <v>3079.6666666666665</v>
      </c>
      <c r="H329" s="170">
        <f t="shared" si="7"/>
        <v>8.9933018124507533E-2</v>
      </c>
      <c r="I329" s="171">
        <f t="shared" si="8"/>
        <v>8.808749526194741E-2</v>
      </c>
      <c r="J329" s="157">
        <f t="shared" si="9"/>
        <v>9.7674971704952655E-3</v>
      </c>
    </row>
    <row r="330" spans="1:10">
      <c r="A330" s="169" t="s">
        <v>552</v>
      </c>
      <c r="B330" s="11">
        <v>2953</v>
      </c>
      <c r="C330" s="11">
        <v>3100</v>
      </c>
      <c r="D330" s="172">
        <v>3285</v>
      </c>
      <c r="E330" s="11">
        <v>3389</v>
      </c>
      <c r="F330" s="4">
        <f t="shared" si="5"/>
        <v>3386.7917151254478</v>
      </c>
      <c r="G330" s="4">
        <f t="shared" si="6"/>
        <v>3112.6666666666665</v>
      </c>
      <c r="H330" s="170">
        <f t="shared" si="7"/>
        <v>8.1538310219337121E-2</v>
      </c>
      <c r="I330" s="171">
        <f t="shared" si="8"/>
        <v>8.806758892443188E-2</v>
      </c>
      <c r="J330" s="157">
        <f t="shared" si="9"/>
        <v>6.5160368089471567E-4</v>
      </c>
    </row>
    <row r="331" spans="1:10">
      <c r="A331" s="169" t="s">
        <v>553</v>
      </c>
      <c r="B331" s="11">
        <v>2998</v>
      </c>
      <c r="C331" s="11">
        <v>3120</v>
      </c>
      <c r="D331" s="172">
        <v>3195</v>
      </c>
      <c r="E331" s="11">
        <v>3359</v>
      </c>
      <c r="F331" s="4">
        <f t="shared" si="5"/>
        <v>3377.6092356783279</v>
      </c>
      <c r="G331" s="4">
        <f t="shared" si="6"/>
        <v>3104.3333333333335</v>
      </c>
      <c r="H331" s="170">
        <f t="shared" si="7"/>
        <v>7.5816215143395801E-2</v>
      </c>
      <c r="I331" s="171">
        <f t="shared" si="8"/>
        <v>8.8030463549337815E-2</v>
      </c>
      <c r="J331" s="157">
        <f t="shared" si="9"/>
        <v>-5.5401118423125569E-3</v>
      </c>
    </row>
    <row r="332" spans="1:10">
      <c r="A332" s="169" t="s">
        <v>554</v>
      </c>
      <c r="B332" s="11">
        <v>2967</v>
      </c>
      <c r="C332" s="11">
        <v>3115</v>
      </c>
      <c r="D332" s="172">
        <v>3233</v>
      </c>
      <c r="E332" s="11">
        <v>3311</v>
      </c>
      <c r="F332" s="4">
        <f t="shared" si="5"/>
        <v>3378.0924404958564</v>
      </c>
      <c r="G332" s="4">
        <f t="shared" si="6"/>
        <v>3105</v>
      </c>
      <c r="H332" s="170">
        <f t="shared" si="7"/>
        <v>6.2216852914527332E-2</v>
      </c>
      <c r="I332" s="171">
        <f t="shared" si="8"/>
        <v>8.7952476810259847E-2</v>
      </c>
      <c r="J332" s="157">
        <f t="shared" si="9"/>
        <v>-2.0263497582560075E-2</v>
      </c>
    </row>
    <row r="333" spans="1:10">
      <c r="A333" s="169" t="s">
        <v>555</v>
      </c>
      <c r="B333" s="11">
        <v>2973</v>
      </c>
      <c r="C333" s="11">
        <v>3123</v>
      </c>
      <c r="D333" s="172">
        <v>3162</v>
      </c>
      <c r="E333" s="11">
        <v>3362</v>
      </c>
      <c r="F333" s="4">
        <f t="shared" si="5"/>
        <v>3357.3668877583364</v>
      </c>
      <c r="G333" s="4">
        <f t="shared" si="6"/>
        <v>3086</v>
      </c>
      <c r="H333" s="170">
        <f t="shared" si="7"/>
        <v>8.2093991671624039E-2</v>
      </c>
      <c r="I333" s="171">
        <f t="shared" si="8"/>
        <v>8.7934830770685646E-2</v>
      </c>
      <c r="J333" s="157">
        <f t="shared" si="9"/>
        <v>1.3780821658725875E-3</v>
      </c>
    </row>
    <row r="334" spans="1:10">
      <c r="A334" s="169" t="s">
        <v>556</v>
      </c>
      <c r="B334" s="11">
        <v>2974</v>
      </c>
      <c r="C334" s="11">
        <v>3098</v>
      </c>
      <c r="D334" s="172">
        <v>3261</v>
      </c>
      <c r="E334" s="45">
        <f>F334+E333-F333</f>
        <v>3389.1983707692675</v>
      </c>
      <c r="F334" s="4">
        <f t="shared" si="5"/>
        <v>3384.5652585276034</v>
      </c>
      <c r="G334" s="4">
        <f t="shared" si="6"/>
        <v>3111</v>
      </c>
      <c r="H334" s="170"/>
      <c r="I334" s="171">
        <f t="shared" si="8"/>
        <v>8.7934830770685646E-2</v>
      </c>
    </row>
    <row r="335" spans="1:10">
      <c r="A335" s="169" t="s">
        <v>557</v>
      </c>
      <c r="B335" s="11">
        <v>2899</v>
      </c>
      <c r="C335" s="11">
        <v>3006</v>
      </c>
      <c r="D335" s="172">
        <v>3302</v>
      </c>
      <c r="E335">
        <v>3460</v>
      </c>
      <c r="F335" s="4"/>
      <c r="G335" s="4">
        <f t="shared" si="6"/>
        <v>3069</v>
      </c>
      <c r="H335" s="170"/>
      <c r="I335" s="171"/>
    </row>
    <row r="336" spans="1:10">
      <c r="A336" s="169" t="s">
        <v>558</v>
      </c>
      <c r="B336" s="11">
        <v>2461</v>
      </c>
      <c r="C336" s="251">
        <v>3060</v>
      </c>
      <c r="D336" s="172">
        <v>3307</v>
      </c>
      <c r="E336">
        <v>3426</v>
      </c>
      <c r="F336" s="4"/>
      <c r="G336" s="4">
        <f t="shared" si="6"/>
        <v>2942.6666666666665</v>
      </c>
      <c r="H336" s="170"/>
      <c r="I336" s="171"/>
    </row>
    <row r="337" spans="1:9">
      <c r="A337" s="169" t="s">
        <v>559</v>
      </c>
      <c r="B337" s="11">
        <v>2494</v>
      </c>
      <c r="C337" s="11">
        <v>3124</v>
      </c>
      <c r="D337" s="172">
        <v>3303</v>
      </c>
      <c r="E337">
        <v>3124</v>
      </c>
      <c r="F337" s="4"/>
      <c r="G337" s="4">
        <f t="shared" si="6"/>
        <v>2973.6666666666665</v>
      </c>
      <c r="H337" s="170"/>
      <c r="I337" s="171"/>
    </row>
    <row r="338" spans="1:9">
      <c r="A338" s="169" t="s">
        <v>560</v>
      </c>
      <c r="B338" s="11">
        <v>2658</v>
      </c>
      <c r="C338" s="11">
        <v>3139</v>
      </c>
      <c r="D338" s="172">
        <v>3328</v>
      </c>
      <c r="E338">
        <v>3194</v>
      </c>
      <c r="F338" s="4"/>
      <c r="G338" s="4">
        <f t="shared" si="6"/>
        <v>3041.6666666666665</v>
      </c>
      <c r="H338" s="170"/>
      <c r="I338" s="171"/>
    </row>
    <row r="339" spans="1:9">
      <c r="A339" s="169" t="s">
        <v>561</v>
      </c>
      <c r="B339" s="11">
        <v>2683</v>
      </c>
      <c r="C339" s="11">
        <v>3146</v>
      </c>
      <c r="D339" s="172">
        <v>3301</v>
      </c>
      <c r="E339">
        <v>3297</v>
      </c>
      <c r="H339" s="170"/>
      <c r="I339" s="171"/>
    </row>
    <row r="340" spans="1:9">
      <c r="A340" s="169" t="s">
        <v>562</v>
      </c>
      <c r="B340" s="11">
        <v>2720</v>
      </c>
      <c r="C340" s="11">
        <v>3128</v>
      </c>
      <c r="D340" s="172">
        <v>3186</v>
      </c>
      <c r="H340" s="170"/>
      <c r="I340" s="171"/>
    </row>
    <row r="341" spans="1:9">
      <c r="A341" s="169" t="s">
        <v>563</v>
      </c>
      <c r="B341" s="11">
        <v>2509</v>
      </c>
      <c r="C341" s="11">
        <v>3040</v>
      </c>
      <c r="D341" s="172">
        <v>3281</v>
      </c>
      <c r="H341" s="170"/>
      <c r="I341" s="171"/>
    </row>
    <row r="342" spans="1:9">
      <c r="A342" s="169" t="s">
        <v>564</v>
      </c>
      <c r="B342" s="11">
        <v>2587</v>
      </c>
      <c r="C342" s="11">
        <v>2896</v>
      </c>
      <c r="D342" s="172">
        <v>3292</v>
      </c>
      <c r="H342" s="170"/>
      <c r="I342" s="171"/>
    </row>
    <row r="343" spans="1:9">
      <c r="A343" s="169" t="s">
        <v>565</v>
      </c>
      <c r="B343" s="11">
        <v>2597</v>
      </c>
      <c r="C343" s="11">
        <v>3004</v>
      </c>
      <c r="D343" s="172">
        <v>3242</v>
      </c>
      <c r="H343" s="170" t="str">
        <f t="shared" ref="H343:H366" si="10">IFERROR((E343-G343)/E343,"")</f>
        <v/>
      </c>
      <c r="I343" s="171">
        <f t="shared" ref="I343:I366" si="11">AVERAGE($H$2:H343)</f>
        <v>8.7934830770685646E-2</v>
      </c>
    </row>
    <row r="344" spans="1:9">
      <c r="A344" s="169" t="s">
        <v>566</v>
      </c>
      <c r="B344" s="11">
        <v>2725</v>
      </c>
      <c r="C344" s="11">
        <v>3060</v>
      </c>
      <c r="D344" s="172">
        <v>3218</v>
      </c>
      <c r="H344" s="170" t="str">
        <f t="shared" si="10"/>
        <v/>
      </c>
      <c r="I344" s="171">
        <f t="shared" si="11"/>
        <v>8.7934830770685646E-2</v>
      </c>
    </row>
    <row r="345" spans="1:9">
      <c r="A345" s="169" t="s">
        <v>567</v>
      </c>
      <c r="B345" s="11">
        <v>2795</v>
      </c>
      <c r="C345" s="11">
        <v>3142</v>
      </c>
      <c r="D345" s="172">
        <v>3067</v>
      </c>
      <c r="H345" s="170" t="str">
        <f t="shared" si="10"/>
        <v/>
      </c>
      <c r="I345" s="171">
        <f t="shared" si="11"/>
        <v>8.7934830770685646E-2</v>
      </c>
    </row>
    <row r="346" spans="1:9">
      <c r="A346" s="169" t="s">
        <v>568</v>
      </c>
      <c r="B346" s="11">
        <v>2827</v>
      </c>
      <c r="C346" s="11">
        <v>3158</v>
      </c>
      <c r="D346" s="172">
        <v>3031</v>
      </c>
      <c r="H346" s="170" t="str">
        <f t="shared" si="10"/>
        <v/>
      </c>
      <c r="I346" s="171">
        <f t="shared" si="11"/>
        <v>8.7934830770685646E-2</v>
      </c>
    </row>
    <row r="347" spans="1:9">
      <c r="A347" s="169" t="s">
        <v>569</v>
      </c>
      <c r="B347" s="11">
        <v>2841</v>
      </c>
      <c r="C347" s="11">
        <v>3149</v>
      </c>
      <c r="D347" s="172">
        <v>2975</v>
      </c>
      <c r="H347" s="170" t="str">
        <f t="shared" si="10"/>
        <v/>
      </c>
      <c r="I347" s="171">
        <f t="shared" si="11"/>
        <v>8.7934830770685646E-2</v>
      </c>
    </row>
    <row r="348" spans="1:9">
      <c r="A348" s="169" t="s">
        <v>570</v>
      </c>
      <c r="B348" s="11">
        <v>2826</v>
      </c>
      <c r="C348" s="11">
        <v>3011</v>
      </c>
      <c r="D348" s="172">
        <v>2805</v>
      </c>
      <c r="H348" s="170" t="str">
        <f t="shared" si="10"/>
        <v/>
      </c>
      <c r="I348" s="171">
        <f t="shared" si="11"/>
        <v>8.7934830770685646E-2</v>
      </c>
    </row>
    <row r="349" spans="1:9">
      <c r="A349" s="169" t="s">
        <v>571</v>
      </c>
      <c r="B349" s="11">
        <v>2746</v>
      </c>
      <c r="C349" s="11">
        <v>2997</v>
      </c>
      <c r="D349" s="172">
        <v>2983</v>
      </c>
      <c r="H349" s="170" t="str">
        <f t="shared" si="10"/>
        <v/>
      </c>
      <c r="I349" s="171">
        <f t="shared" si="11"/>
        <v>8.7934830770685646E-2</v>
      </c>
    </row>
    <row r="350" spans="1:9">
      <c r="A350" s="169" t="s">
        <v>572</v>
      </c>
      <c r="B350" s="11">
        <v>2586</v>
      </c>
      <c r="C350" s="11">
        <v>2997</v>
      </c>
      <c r="D350" s="172">
        <v>3097</v>
      </c>
      <c r="H350" s="170" t="str">
        <f t="shared" si="10"/>
        <v/>
      </c>
      <c r="I350" s="171">
        <f t="shared" si="11"/>
        <v>8.7934830770685646E-2</v>
      </c>
    </row>
    <row r="351" spans="1:9">
      <c r="A351" s="169" t="s">
        <v>573</v>
      </c>
      <c r="B351" s="11">
        <v>2706</v>
      </c>
      <c r="C351" s="11">
        <v>3058</v>
      </c>
      <c r="D351" s="172">
        <v>3133</v>
      </c>
      <c r="H351" s="170" t="str">
        <f t="shared" si="10"/>
        <v/>
      </c>
      <c r="I351" s="171">
        <f t="shared" si="11"/>
        <v>8.7934830770685646E-2</v>
      </c>
    </row>
    <row r="352" spans="1:9">
      <c r="A352" s="169" t="s">
        <v>574</v>
      </c>
      <c r="B352" s="11">
        <v>2767</v>
      </c>
      <c r="C352" s="11">
        <v>3072</v>
      </c>
      <c r="D352" s="172">
        <v>3190</v>
      </c>
      <c r="H352" s="170" t="str">
        <f t="shared" si="10"/>
        <v/>
      </c>
      <c r="I352" s="171">
        <f t="shared" si="11"/>
        <v>8.7934830770685646E-2</v>
      </c>
    </row>
    <row r="353" spans="1:9">
      <c r="A353" s="169" t="s">
        <v>575</v>
      </c>
      <c r="B353" s="11">
        <v>2825</v>
      </c>
      <c r="C353" s="11">
        <v>3111</v>
      </c>
      <c r="D353" s="172">
        <v>3194</v>
      </c>
      <c r="H353" s="170" t="str">
        <f t="shared" si="10"/>
        <v/>
      </c>
      <c r="I353" s="171">
        <f t="shared" si="11"/>
        <v>8.7934830770685646E-2</v>
      </c>
    </row>
    <row r="354" spans="1:9">
      <c r="A354" s="169" t="s">
        <v>576</v>
      </c>
      <c r="B354" s="11">
        <v>2900</v>
      </c>
      <c r="C354" s="11">
        <v>3126</v>
      </c>
      <c r="D354" s="172">
        <v>3075</v>
      </c>
      <c r="H354" s="170" t="str">
        <f t="shared" si="10"/>
        <v/>
      </c>
      <c r="I354" s="171">
        <f t="shared" si="11"/>
        <v>8.7934830770685646E-2</v>
      </c>
    </row>
    <row r="355" spans="1:9">
      <c r="A355" s="169" t="s">
        <v>577</v>
      </c>
      <c r="B355" s="11">
        <v>2889</v>
      </c>
      <c r="C355" s="11">
        <v>3125</v>
      </c>
      <c r="D355" s="172">
        <v>3206</v>
      </c>
      <c r="H355" s="170" t="str">
        <f t="shared" si="10"/>
        <v/>
      </c>
      <c r="I355" s="171">
        <f t="shared" si="11"/>
        <v>8.7934830770685646E-2</v>
      </c>
    </row>
    <row r="356" spans="1:9">
      <c r="A356" s="169" t="s">
        <v>578</v>
      </c>
      <c r="B356" s="11">
        <v>2902</v>
      </c>
      <c r="C356" s="11">
        <v>3043</v>
      </c>
      <c r="D356" s="172">
        <v>3263</v>
      </c>
      <c r="H356" s="170" t="str">
        <f t="shared" si="10"/>
        <v/>
      </c>
      <c r="I356" s="171">
        <f t="shared" si="11"/>
        <v>8.7934830770685646E-2</v>
      </c>
    </row>
    <row r="357" spans="1:9">
      <c r="A357" s="169" t="s">
        <v>579</v>
      </c>
      <c r="B357" s="11">
        <v>2848</v>
      </c>
      <c r="C357" s="11">
        <v>3128</v>
      </c>
      <c r="D357" s="172">
        <v>3301</v>
      </c>
      <c r="H357" s="170" t="str">
        <f t="shared" si="10"/>
        <v/>
      </c>
      <c r="I357" s="171">
        <f t="shared" si="11"/>
        <v>8.7934830770685646E-2</v>
      </c>
    </row>
    <row r="358" spans="1:9">
      <c r="A358" s="169" t="s">
        <v>580</v>
      </c>
      <c r="B358" s="11">
        <v>2973</v>
      </c>
      <c r="C358" s="11">
        <v>3147</v>
      </c>
      <c r="D358" s="172">
        <v>3359</v>
      </c>
      <c r="H358" s="170" t="str">
        <f t="shared" si="10"/>
        <v/>
      </c>
      <c r="I358" s="171">
        <f t="shared" si="11"/>
        <v>8.7934830770685646E-2</v>
      </c>
    </row>
    <row r="359" spans="1:9">
      <c r="A359" s="169" t="s">
        <v>581</v>
      </c>
      <c r="B359" s="11">
        <v>3037</v>
      </c>
      <c r="C359" s="11">
        <v>3138</v>
      </c>
      <c r="D359" s="172">
        <v>3416</v>
      </c>
      <c r="H359" s="170" t="str">
        <f t="shared" si="10"/>
        <v/>
      </c>
      <c r="I359" s="171">
        <f t="shared" si="11"/>
        <v>8.7934830770685646E-2</v>
      </c>
    </row>
    <row r="360" spans="1:9">
      <c r="A360" s="169" t="s">
        <v>582</v>
      </c>
      <c r="B360" s="11">
        <v>3075</v>
      </c>
      <c r="C360" s="11">
        <v>2938</v>
      </c>
      <c r="D360" s="172">
        <v>3392</v>
      </c>
      <c r="H360" s="170" t="str">
        <f t="shared" si="10"/>
        <v/>
      </c>
      <c r="I360" s="171">
        <f t="shared" si="11"/>
        <v>8.7934830770685646E-2</v>
      </c>
    </row>
    <row r="361" spans="1:9">
      <c r="A361" s="169" t="s">
        <v>583</v>
      </c>
      <c r="B361" s="11">
        <v>3130</v>
      </c>
      <c r="C361" s="11">
        <v>3042</v>
      </c>
      <c r="D361" s="172">
        <v>3294</v>
      </c>
      <c r="H361" s="170" t="str">
        <f t="shared" si="10"/>
        <v/>
      </c>
      <c r="I361" s="171">
        <f t="shared" si="11"/>
        <v>8.7934830770685646E-2</v>
      </c>
    </row>
    <row r="362" spans="1:9">
      <c r="A362" s="169" t="s">
        <v>584</v>
      </c>
      <c r="B362" s="11">
        <v>3059</v>
      </c>
      <c r="C362" s="11">
        <v>3124</v>
      </c>
      <c r="D362" s="172">
        <v>3388</v>
      </c>
      <c r="H362" s="170" t="str">
        <f t="shared" si="10"/>
        <v/>
      </c>
      <c r="I362" s="171">
        <f t="shared" si="11"/>
        <v>8.7934830770685646E-2</v>
      </c>
    </row>
    <row r="363" spans="1:9">
      <c r="A363" s="169" t="s">
        <v>585</v>
      </c>
      <c r="B363" s="11">
        <v>3040</v>
      </c>
      <c r="C363" s="11">
        <v>3039</v>
      </c>
      <c r="D363" s="172">
        <v>3482</v>
      </c>
      <c r="H363" s="170" t="str">
        <f t="shared" si="10"/>
        <v/>
      </c>
      <c r="I363" s="171">
        <f t="shared" si="11"/>
        <v>8.7934830770685646E-2</v>
      </c>
    </row>
    <row r="364" spans="1:9">
      <c r="A364" s="169" t="s">
        <v>586</v>
      </c>
      <c r="B364" s="11">
        <v>2900</v>
      </c>
      <c r="C364" s="11">
        <v>3093</v>
      </c>
      <c r="D364" s="172">
        <v>3488</v>
      </c>
      <c r="H364" s="170" t="str">
        <f t="shared" si="10"/>
        <v/>
      </c>
      <c r="I364" s="171">
        <f t="shared" si="11"/>
        <v>8.7934830770685646E-2</v>
      </c>
    </row>
    <row r="365" spans="1:9">
      <c r="A365" s="169" t="s">
        <v>587</v>
      </c>
      <c r="B365" s="11">
        <v>2849</v>
      </c>
      <c r="C365" s="11">
        <v>3170</v>
      </c>
      <c r="D365" s="172">
        <v>3494</v>
      </c>
      <c r="H365" s="170" t="str">
        <f t="shared" si="10"/>
        <v/>
      </c>
      <c r="I365" s="171">
        <f t="shared" si="11"/>
        <v>8.7934830770685646E-2</v>
      </c>
    </row>
    <row r="366" spans="1:9">
      <c r="A366" s="169" t="s">
        <v>588</v>
      </c>
      <c r="B366" s="11">
        <v>2903</v>
      </c>
      <c r="C366" s="11">
        <v>3168</v>
      </c>
      <c r="D366" s="172">
        <v>3523</v>
      </c>
      <c r="H366" s="170" t="str">
        <f t="shared" si="10"/>
        <v/>
      </c>
      <c r="I366" s="171">
        <f t="shared" si="11"/>
        <v>8.7934830770685646E-2</v>
      </c>
    </row>
  </sheetData>
  <conditionalFormatting sqref="J2:J333">
    <cfRule type="cellIs" dxfId="2" priority="1" operator="between">
      <formula>-0.05</formula>
      <formula>0.05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  <pageSetUpPr fitToPage="1"/>
  </sheetPr>
  <dimension ref="A1:AE67"/>
  <sheetViews>
    <sheetView workbookViewId="0"/>
  </sheetViews>
  <sheetFormatPr defaultColWidth="17.33203125" defaultRowHeight="15" customHeight="1"/>
  <cols>
    <col min="1" max="1" width="22.5546875" customWidth="1"/>
    <col min="5" max="5" width="16.6640625" customWidth="1"/>
    <col min="6" max="6" width="14" customWidth="1"/>
    <col min="7" max="7" width="13.5546875" customWidth="1"/>
    <col min="8" max="8" width="14.5546875" customWidth="1"/>
    <col min="9" max="9" width="11.33203125" customWidth="1"/>
    <col min="13" max="13" width="10.44140625" customWidth="1"/>
    <col min="14" max="14" width="7.88671875" customWidth="1"/>
    <col min="15" max="15" width="6.33203125" customWidth="1"/>
    <col min="16" max="16" width="34" customWidth="1"/>
    <col min="17" max="17" width="13.33203125" customWidth="1"/>
    <col min="18" max="18" width="14.109375" customWidth="1"/>
  </cols>
  <sheetData>
    <row r="1" spans="1:20" ht="16.2">
      <c r="A1" s="252">
        <v>43190</v>
      </c>
      <c r="C1" s="13"/>
      <c r="D1" s="13" t="s">
        <v>589</v>
      </c>
      <c r="F1" s="13"/>
      <c r="G1" s="13"/>
      <c r="H1" s="13"/>
      <c r="I1" s="13"/>
      <c r="J1" s="13"/>
    </row>
    <row r="2" spans="1:20" ht="14.4">
      <c r="D2" s="253">
        <v>479724</v>
      </c>
      <c r="E2" s="155">
        <v>43190</v>
      </c>
      <c r="F2" s="13"/>
      <c r="G2" s="13"/>
      <c r="H2" s="13"/>
      <c r="I2" s="13"/>
      <c r="J2" s="144" t="s">
        <v>590</v>
      </c>
    </row>
    <row r="3" spans="1:20" ht="14.4">
      <c r="J3" s="144" t="s">
        <v>591</v>
      </c>
    </row>
    <row r="4" spans="1:20" ht="14.4">
      <c r="A4" s="374" t="s">
        <v>592</v>
      </c>
      <c r="B4" s="370"/>
      <c r="C4" s="370"/>
      <c r="D4" s="370"/>
      <c r="E4" s="370"/>
      <c r="F4" s="370"/>
      <c r="G4" s="371"/>
      <c r="H4" s="13"/>
      <c r="J4" s="144" t="s">
        <v>593</v>
      </c>
    </row>
    <row r="5" spans="1:20" ht="14.4">
      <c r="A5" s="254" t="s">
        <v>594</v>
      </c>
      <c r="B5" s="374" t="s">
        <v>187</v>
      </c>
      <c r="C5" s="371"/>
      <c r="D5" s="255"/>
      <c r="E5" s="256">
        <f>E2</f>
        <v>43190</v>
      </c>
      <c r="F5" s="375" t="s">
        <v>595</v>
      </c>
      <c r="G5" s="370"/>
      <c r="H5" s="371"/>
    </row>
    <row r="6" spans="1:20" ht="22.5" customHeight="1">
      <c r="A6" s="153"/>
      <c r="B6" s="257" t="str">
        <f>"FY- 17 till ("&amp;B5&amp;")"</f>
        <v>FY- 17 till (Feb)</v>
      </c>
      <c r="C6" s="258" t="s">
        <v>188</v>
      </c>
      <c r="D6" s="257" t="str">
        <f>"FY- 18 till ("&amp;B5&amp;")"</f>
        <v>FY- 18 till (Feb)</v>
      </c>
      <c r="E6" s="259" t="str">
        <f>"After "&amp;B5&amp;" till "&amp;(TEXT(E2,"dd-mmm") )</f>
        <v>After Feb till 31-Mar</v>
      </c>
      <c r="F6" t="str">
        <f>"On "&amp;(TEXT(E2,"dd-mmm") )</f>
        <v>On 31-Mar</v>
      </c>
      <c r="G6" s="260" t="str">
        <f>"FY-18 till  "&amp;(TEXT(E2,"dd-mmm") )</f>
        <v>FY-18 till  31-Mar</v>
      </c>
      <c r="H6" s="260" t="str">
        <f>"FY-18 till  "&amp;(TEXT(E2-1,"dd-mmm") )</f>
        <v>FY-18 till  30-Mar</v>
      </c>
      <c r="K6" s="261" t="s">
        <v>596</v>
      </c>
      <c r="L6" s="262" t="s">
        <v>597</v>
      </c>
    </row>
    <row r="7" spans="1:20" ht="28.8">
      <c r="A7" s="149" t="s">
        <v>172</v>
      </c>
      <c r="B7" s="263"/>
      <c r="C7" s="258">
        <v>1135332</v>
      </c>
      <c r="D7" s="263"/>
      <c r="E7" s="258"/>
      <c r="F7" s="253" t="e">
        <f t="array" ref="F7">INDEX(dbasegen,MATCH($E$2,'daily generation and demand'!$A$372:$A$4974,0),MATCH(A7,'daily generation and demand'!$G$6:$G$6,0))</f>
        <v>#N/A</v>
      </c>
      <c r="G7" s="253"/>
      <c r="H7" s="258"/>
      <c r="J7" s="264" t="s">
        <v>598</v>
      </c>
      <c r="K7" s="258"/>
    </row>
    <row r="8" spans="1:20" ht="14.4">
      <c r="A8" s="149" t="s">
        <v>170</v>
      </c>
      <c r="B8" s="253">
        <v>858720</v>
      </c>
      <c r="C8" s="263">
        <v>944861</v>
      </c>
      <c r="D8" s="253">
        <v>894689</v>
      </c>
      <c r="E8" s="253">
        <v>90716.090000000011</v>
      </c>
      <c r="F8" s="253" t="e">
        <f t="array" ref="F8">INDEX(dbasegen,MATCH($E$2,'daily generation and demand'!$A$372:$A$4974,0),MATCH(A8,'daily generation and demand'!$G$6:$G$6,0))+J8</f>
        <v>#N/A</v>
      </c>
      <c r="G8" s="253">
        <f t="shared" ref="G8:G9" si="0">D8+E8</f>
        <v>985405.09</v>
      </c>
      <c r="H8" s="263" t="e">
        <f t="shared" ref="H8:H9" si="1">G8-F8</f>
        <v>#N/A</v>
      </c>
      <c r="J8" s="88" t="e">
        <f>'daily generation and demand'!#REF!</f>
        <v>#REF!</v>
      </c>
      <c r="K8" s="253" t="e">
        <f>SUM('daily generation and demand'!#REF!)</f>
        <v>#REF!</v>
      </c>
      <c r="L8" s="154" t="e">
        <f t="shared" ref="L8:L9" si="2">E8+F8</f>
        <v>#N/A</v>
      </c>
      <c r="M8" t="e">
        <f t="shared" ref="M8:M9" si="3">K8-F8</f>
        <v>#REF!</v>
      </c>
    </row>
    <row r="9" spans="1:20" ht="14.4">
      <c r="A9" s="265" t="s">
        <v>190</v>
      </c>
      <c r="B9" s="253">
        <v>215709</v>
      </c>
      <c r="C9" s="263">
        <v>237965</v>
      </c>
      <c r="D9" s="253">
        <v>229290</v>
      </c>
      <c r="E9" s="253">
        <v>23045.898000000001</v>
      </c>
      <c r="F9" s="253" t="e">
        <f t="array" ref="F9">INDEX(dbasegen,MATCH($E$2,'daily generation and demand'!$A$372:$A$4974,0),MATCH(A9,'daily generation and demand'!$G$6:$G$6,0))</f>
        <v>#N/A</v>
      </c>
      <c r="G9" s="253">
        <f t="shared" si="0"/>
        <v>252335.89799999999</v>
      </c>
      <c r="H9" s="263" t="e">
        <f t="shared" si="1"/>
        <v>#N/A</v>
      </c>
      <c r="I9" s="13"/>
      <c r="K9" s="253" t="e">
        <f>SUM('daily generation and demand'!#REF!)</f>
        <v>#REF!</v>
      </c>
      <c r="L9" s="154" t="e">
        <f t="shared" si="2"/>
        <v>#N/A</v>
      </c>
      <c r="M9" s="154" t="e">
        <f t="shared" si="3"/>
        <v>#REF!</v>
      </c>
    </row>
    <row r="10" spans="1:20" ht="14.4">
      <c r="A10" s="13" t="s">
        <v>599</v>
      </c>
      <c r="B10" s="266">
        <f t="shared" ref="B10:H10" si="4">B9/B8</f>
        <v>0.25119829513694802</v>
      </c>
      <c r="C10" s="267">
        <f t="shared" si="4"/>
        <v>0.25185185969153134</v>
      </c>
      <c r="D10" s="266">
        <f t="shared" si="4"/>
        <v>0.2562789975063961</v>
      </c>
      <c r="E10" s="268">
        <f t="shared" si="4"/>
        <v>0.25404421641188457</v>
      </c>
      <c r="F10" s="269" t="e">
        <f t="shared" si="4"/>
        <v>#N/A</v>
      </c>
      <c r="G10" s="270">
        <f t="shared" si="4"/>
        <v>0.25607326424506288</v>
      </c>
      <c r="H10" s="270" t="e">
        <f t="shared" si="4"/>
        <v>#N/A</v>
      </c>
      <c r="I10" s="13"/>
      <c r="K10" s="266"/>
    </row>
    <row r="11" spans="1:20" ht="14.4">
      <c r="A11" s="149" t="s">
        <v>66</v>
      </c>
      <c r="F11" s="122" t="e">
        <f t="array" ref="F11">INDEX(dbasegen,MATCH($E$2,'daily generation and demand'!$A$372:$A$4974,0),MATCH(A11,'daily generation and demand'!$G$6:$G$6,0))</f>
        <v>#N/A</v>
      </c>
      <c r="Q11" s="271">
        <f ca="1">'DC REPORT'!M9</f>
        <v>45395</v>
      </c>
    </row>
    <row r="12" spans="1:20" ht="28.8">
      <c r="A12" s="148" t="s">
        <v>600</v>
      </c>
      <c r="C12" s="272" t="s">
        <v>601</v>
      </c>
      <c r="F12" s="266"/>
      <c r="Q12" s="74" t="e">
        <f>'DC REPORT'!C40</f>
        <v>#REF!</v>
      </c>
    </row>
    <row r="13" spans="1:20" ht="21" customHeight="1">
      <c r="A13" s="272" t="s">
        <v>602</v>
      </c>
      <c r="B13" s="273">
        <f>D9/B9-1</f>
        <v>6.2959820869782801E-2</v>
      </c>
      <c r="C13" s="13" t="s">
        <v>182</v>
      </c>
      <c r="Q13" s="60" t="e">
        <f>'DC REPORT'!C41</f>
        <v>#REF!</v>
      </c>
    </row>
    <row r="14" spans="1:20" ht="14.4">
      <c r="A14" s="274" t="s">
        <v>603</v>
      </c>
      <c r="B14" s="275">
        <f>C10</f>
        <v>0.25185185969153134</v>
      </c>
      <c r="C14" s="3">
        <v>458077.48</v>
      </c>
      <c r="D14" s="276">
        <f>E2</f>
        <v>43190</v>
      </c>
      <c r="E14" s="277" t="e">
        <f>F10</f>
        <v>#N/A</v>
      </c>
      <c r="F14" s="277" t="e">
        <f>F11/F7</f>
        <v>#N/A</v>
      </c>
      <c r="G14" s="278">
        <f>B27</f>
        <v>0.114350974330792</v>
      </c>
      <c r="P14" s="13" t="s">
        <v>604</v>
      </c>
    </row>
    <row r="15" spans="1:20" ht="28.8">
      <c r="A15" s="279" t="s">
        <v>605</v>
      </c>
      <c r="B15" s="275">
        <v>2.5000000000000001E-3</v>
      </c>
      <c r="C15" s="13" t="s">
        <v>181</v>
      </c>
      <c r="D15" s="13" t="s">
        <v>163</v>
      </c>
      <c r="E15" s="78" t="s">
        <v>606</v>
      </c>
      <c r="F15" s="78" t="s">
        <v>607</v>
      </c>
      <c r="G15" s="280" t="s">
        <v>608</v>
      </c>
      <c r="H15" s="281" t="s">
        <v>609</v>
      </c>
      <c r="I15" s="282">
        <f>J15+1</f>
        <v>43190</v>
      </c>
      <c r="J15" s="282">
        <v>43189</v>
      </c>
      <c r="K15" s="282">
        <v>43188</v>
      </c>
      <c r="L15" s="282">
        <v>43187</v>
      </c>
      <c r="M15" s="283">
        <v>43186</v>
      </c>
      <c r="N15" s="13">
        <v>43177</v>
      </c>
      <c r="P15" s="284" t="s">
        <v>610</v>
      </c>
      <c r="Q15" s="285"/>
      <c r="R15" s="286"/>
    </row>
    <row r="16" spans="1:20" ht="15.6">
      <c r="A16" s="274" t="s">
        <v>611</v>
      </c>
      <c r="B16" s="275">
        <f>B14+B15</f>
        <v>0.25435185969153135</v>
      </c>
      <c r="C16" s="3">
        <v>483607.69</v>
      </c>
      <c r="D16" s="287" t="str">
        <f>B6</f>
        <v>FY- 17 till (Feb)</v>
      </c>
      <c r="E16" s="288">
        <f>B10</f>
        <v>0.25119829513694802</v>
      </c>
      <c r="F16" s="288"/>
      <c r="G16" s="289"/>
      <c r="H16" s="290" t="s">
        <v>612</v>
      </c>
      <c r="I16" s="291">
        <f>B16</f>
        <v>0.25435185969153135</v>
      </c>
      <c r="J16" s="292">
        <v>0.25435185969153135</v>
      </c>
      <c r="K16" s="292">
        <v>0.25435185969153135</v>
      </c>
      <c r="L16" s="292">
        <v>0.25435185969153135</v>
      </c>
      <c r="M16" s="293">
        <v>0.25435185969153135</v>
      </c>
      <c r="N16" s="13">
        <v>0.25435185969153135</v>
      </c>
      <c r="P16" s="294" t="s">
        <v>613</v>
      </c>
      <c r="Q16" s="80">
        <v>43129</v>
      </c>
      <c r="R16" s="295" t="s">
        <v>614</v>
      </c>
      <c r="T16" s="13" t="s">
        <v>615</v>
      </c>
    </row>
    <row r="17" spans="1:24" ht="17.25" customHeight="1">
      <c r="A17" s="296" t="str">
        <f>"YOY Country coal growth till "&amp;B5</f>
        <v>YOY Country coal growth till Feb</v>
      </c>
      <c r="B17" s="273">
        <f>D8/B8-1</f>
        <v>4.1886761691820373E-2</v>
      </c>
      <c r="C17" s="273">
        <f>C16/C14-1</f>
        <v>5.5733388159575181E-2</v>
      </c>
      <c r="D17" s="287" t="str">
        <f>C6</f>
        <v>FY-17</v>
      </c>
      <c r="E17" s="288">
        <f>C10</f>
        <v>0.25185185969153134</v>
      </c>
      <c r="F17" s="288"/>
      <c r="G17" s="289"/>
      <c r="H17" s="290" t="s">
        <v>616</v>
      </c>
      <c r="I17" s="297">
        <f>G10</f>
        <v>0.25607326424506288</v>
      </c>
      <c r="J17" s="292">
        <v>0.25611112406516923</v>
      </c>
      <c r="K17" s="292">
        <v>0.25613549559414844</v>
      </c>
      <c r="L17" s="292">
        <v>0.25615481938165857</v>
      </c>
      <c r="M17" s="293">
        <v>0.25617046106694824</v>
      </c>
      <c r="N17" s="13">
        <v>0.25631422665194431</v>
      </c>
      <c r="P17" s="298" t="s">
        <v>617</v>
      </c>
      <c r="Q17" s="299" t="s">
        <v>618</v>
      </c>
      <c r="R17" s="300" t="s">
        <v>619</v>
      </c>
      <c r="S17" s="13" t="s">
        <v>620</v>
      </c>
      <c r="T17" s="13" t="s">
        <v>621</v>
      </c>
      <c r="W17" s="13"/>
    </row>
    <row r="18" spans="1:24" ht="15.6">
      <c r="A18" s="13" t="s">
        <v>622</v>
      </c>
      <c r="B18" s="273">
        <f>MAX(B17,C17)</f>
        <v>5.5733388159575181E-2</v>
      </c>
      <c r="D18" s="287" t="str">
        <f>D6</f>
        <v>FY- 18 till (Feb)</v>
      </c>
      <c r="E18" s="288">
        <f>D10</f>
        <v>0.2562789975063961</v>
      </c>
      <c r="F18" s="288"/>
      <c r="G18" s="289"/>
      <c r="H18" s="290" t="s">
        <v>608</v>
      </c>
      <c r="I18" s="291">
        <f>B27</f>
        <v>0.114350974330792</v>
      </c>
      <c r="J18" s="301">
        <v>0.13903336456671739</v>
      </c>
      <c r="K18" s="292">
        <v>0.15720346959980422</v>
      </c>
      <c r="L18" s="292">
        <v>0.17070858492212299</v>
      </c>
      <c r="M18" s="293">
        <v>0.18099557651894474</v>
      </c>
      <c r="N18" s="13">
        <v>0.2154560399136573</v>
      </c>
      <c r="P18" s="298" t="s">
        <v>623</v>
      </c>
      <c r="Q18" s="302">
        <v>9.359</v>
      </c>
      <c r="R18" s="303">
        <v>1327.3589999999999</v>
      </c>
      <c r="T18" s="74">
        <f t="shared" ref="T18:T19" si="5">Q18+R18</f>
        <v>1336.7179999999998</v>
      </c>
      <c r="W18" s="13"/>
      <c r="X18" s="13"/>
    </row>
    <row r="19" spans="1:24" ht="28.8">
      <c r="A19" s="13" t="s">
        <v>624</v>
      </c>
      <c r="D19" s="304" t="str">
        <f>E6</f>
        <v>After Feb till 31-Mar</v>
      </c>
      <c r="E19" s="288">
        <f>E10</f>
        <v>0.25404421641188457</v>
      </c>
      <c r="F19" s="288"/>
      <c r="G19" s="289"/>
      <c r="H19" s="305" t="str">
        <f>"On "&amp;TEXT(I15,"dd-mmm")</f>
        <v>On 31-Mar</v>
      </c>
      <c r="I19" s="306" t="e">
        <f>F10</f>
        <v>#N/A</v>
      </c>
      <c r="J19" s="307">
        <v>0.24814023372287144</v>
      </c>
      <c r="K19" s="307">
        <v>0.24997715404699739</v>
      </c>
      <c r="L19" s="307">
        <v>0.25117055771725033</v>
      </c>
      <c r="M19" s="308">
        <v>0.2490990099009901</v>
      </c>
      <c r="N19" s="13">
        <v>0.24438541666666669</v>
      </c>
      <c r="P19" s="298" t="s">
        <v>625</v>
      </c>
      <c r="Q19" s="309">
        <v>2.5</v>
      </c>
      <c r="R19" s="303">
        <v>221.5</v>
      </c>
      <c r="T19" s="46">
        <f t="shared" si="5"/>
        <v>224</v>
      </c>
      <c r="V19" s="13"/>
      <c r="W19" s="13"/>
      <c r="X19" s="13"/>
    </row>
    <row r="20" spans="1:24" ht="14.4">
      <c r="A20" s="149" t="s">
        <v>626</v>
      </c>
      <c r="B20" s="253">
        <f>C8*(1+B18)</f>
        <v>997521.30486984435</v>
      </c>
      <c r="D20" s="310">
        <v>42974</v>
      </c>
      <c r="E20" s="266">
        <v>0.26088632140915696</v>
      </c>
      <c r="F20" s="266">
        <v>0.23327965314338805</v>
      </c>
      <c r="G20" s="150"/>
      <c r="P20" s="298" t="s">
        <v>627</v>
      </c>
      <c r="Q20" s="311">
        <v>2.4340000000000002</v>
      </c>
      <c r="R20" s="312">
        <v>3.6129476180912121</v>
      </c>
      <c r="T20" s="74">
        <f>(Q19*Q20+R19*R20)/(Q19+R19)</f>
        <v>3.5997897205678728</v>
      </c>
      <c r="V20" s="13"/>
      <c r="W20" s="13"/>
      <c r="X20" s="13"/>
    </row>
    <row r="21" spans="1:24" ht="14.4">
      <c r="A21" s="149" t="s">
        <v>628</v>
      </c>
      <c r="B21" s="253">
        <f>B20*B16</f>
        <v>253721.39897556792</v>
      </c>
      <c r="D21" s="310">
        <v>42975</v>
      </c>
      <c r="E21" s="266">
        <v>0.26012530274825357</v>
      </c>
      <c r="F21" s="266">
        <v>0.23342273697043583</v>
      </c>
      <c r="G21" s="150"/>
      <c r="P21" s="298" t="s">
        <v>629</v>
      </c>
      <c r="Q21" s="313">
        <v>115</v>
      </c>
      <c r="R21" s="314">
        <v>37470.799999999996</v>
      </c>
      <c r="T21" s="4">
        <f>Q21+R21</f>
        <v>37585.799999999996</v>
      </c>
      <c r="U21" s="13"/>
      <c r="V21" s="13"/>
      <c r="W21" s="13"/>
      <c r="X21" s="13"/>
    </row>
    <row r="22" spans="1:24" ht="14.4">
      <c r="A22" s="149"/>
      <c r="B22" s="253"/>
      <c r="D22" s="310">
        <v>42976</v>
      </c>
      <c r="E22" s="266">
        <v>0.28192256929168497</v>
      </c>
      <c r="F22" s="266">
        <v>0.23191962905718702</v>
      </c>
      <c r="G22" s="150"/>
      <c r="P22" s="298" t="s">
        <v>630</v>
      </c>
      <c r="Q22" s="315">
        <v>5.12</v>
      </c>
      <c r="R22" s="316">
        <v>11.55</v>
      </c>
      <c r="T22" s="74">
        <f>MAX(Q22:R22)</f>
        <v>11.55</v>
      </c>
      <c r="U22" s="13"/>
      <c r="V22" s="13"/>
    </row>
    <row r="23" spans="1:24" ht="14.4">
      <c r="A23" s="13" t="s">
        <v>631</v>
      </c>
      <c r="B23" s="253">
        <f>A1-E2</f>
        <v>0</v>
      </c>
      <c r="C23" s="13" t="s">
        <v>632</v>
      </c>
      <c r="D23" s="310">
        <v>42977</v>
      </c>
      <c r="E23" s="266">
        <v>0.29125868055555554</v>
      </c>
      <c r="F23" s="266">
        <v>0.24121586037966933</v>
      </c>
      <c r="G23" s="150">
        <v>0.25650000000000001</v>
      </c>
      <c r="L23" s="13"/>
      <c r="M23" s="13" t="s">
        <v>633</v>
      </c>
      <c r="P23" s="298" t="s">
        <v>634</v>
      </c>
      <c r="Q23" s="317">
        <v>1.92</v>
      </c>
      <c r="R23" s="316">
        <v>0.49</v>
      </c>
      <c r="T23" s="74">
        <f>MIN(Q23:R23)</f>
        <v>0.49</v>
      </c>
    </row>
    <row r="24" spans="1:24" ht="28.8">
      <c r="A24" s="296" t="s">
        <v>635</v>
      </c>
      <c r="B24" s="154">
        <f t="shared" ref="B24:B25" si="6">B20-G8</f>
        <v>12116.214869844378</v>
      </c>
      <c r="C24" s="122" t="e">
        <f>B24/B23</f>
        <v>#DIV/0!</v>
      </c>
      <c r="D24" s="310">
        <v>42978</v>
      </c>
      <c r="E24" s="266">
        <v>0.29457095018836332</v>
      </c>
      <c r="F24" s="266">
        <v>0.24844586374695862</v>
      </c>
      <c r="G24" s="150">
        <v>0.25634454882928331</v>
      </c>
      <c r="L24" s="13"/>
      <c r="M24" t="str">
        <f>H17</f>
        <v>Till date:</v>
      </c>
      <c r="N24" t="str">
        <f>H18</f>
        <v>Asking rate</v>
      </c>
      <c r="P24" s="318" t="s">
        <v>636</v>
      </c>
      <c r="R24" s="319"/>
    </row>
    <row r="25" spans="1:24" ht="28.8">
      <c r="A25" s="296" t="s">
        <v>637</v>
      </c>
      <c r="B25" s="154">
        <f t="shared" si="6"/>
        <v>1385.5009755679348</v>
      </c>
      <c r="D25" s="310">
        <v>43039</v>
      </c>
      <c r="E25" s="266">
        <v>0.26774721189591077</v>
      </c>
      <c r="F25" s="266">
        <v>0.25999684343434343</v>
      </c>
      <c r="G25" s="320">
        <v>0.25562894556646593</v>
      </c>
      <c r="L25" s="321">
        <f>I15</f>
        <v>43190</v>
      </c>
      <c r="M25" s="322">
        <f>I17</f>
        <v>0.25607326424506288</v>
      </c>
      <c r="N25" s="322">
        <f>I18</f>
        <v>0.114350974330792</v>
      </c>
      <c r="P25" s="298" t="s">
        <v>638</v>
      </c>
      <c r="Q25" s="323">
        <f>J16</f>
        <v>0.25435185969153135</v>
      </c>
      <c r="R25" s="319"/>
      <c r="S25" s="13"/>
    </row>
    <row r="26" spans="1:24">
      <c r="D26" s="310">
        <v>43069</v>
      </c>
      <c r="E26" s="266">
        <v>0.26022970903522208</v>
      </c>
      <c r="F26" s="266">
        <v>0.25294101323007417</v>
      </c>
      <c r="G26" s="320">
        <v>0.25382791228045831</v>
      </c>
      <c r="L26" s="321">
        <f>J15</f>
        <v>43189</v>
      </c>
      <c r="M26" s="322">
        <f>J17</f>
        <v>0.25611112406516923</v>
      </c>
      <c r="N26" s="322">
        <f>J18</f>
        <v>0.13903336456671739</v>
      </c>
      <c r="P26" s="324" t="str">
        <f>"Cumulative as on "&amp;Q16</f>
        <v>Cumulative as on 43129</v>
      </c>
      <c r="Q26" s="323">
        <f t="shared" ref="Q26:Q27" si="7">I17</f>
        <v>0.25607326424506288</v>
      </c>
      <c r="R26" s="319"/>
    </row>
    <row r="27" spans="1:24">
      <c r="A27" s="90" t="s">
        <v>639</v>
      </c>
      <c r="B27" s="270">
        <f>B25/B24</f>
        <v>0.114350974330792</v>
      </c>
      <c r="D27" s="310">
        <v>43085</v>
      </c>
      <c r="E27" s="266">
        <v>0.27179230769230767</v>
      </c>
      <c r="F27" s="266">
        <v>0.25602905616913851</v>
      </c>
      <c r="G27" s="320">
        <v>0.25204259192963357</v>
      </c>
      <c r="L27" s="83"/>
      <c r="M27" s="83"/>
      <c r="P27" s="298" t="s">
        <v>608</v>
      </c>
      <c r="Q27" s="323">
        <f t="shared" si="7"/>
        <v>0.114350974330792</v>
      </c>
      <c r="R27" s="319"/>
    </row>
    <row r="28" spans="1:24">
      <c r="A28" s="13" t="s">
        <v>640</v>
      </c>
      <c r="B28" s="122" t="e">
        <f>B25/B23</f>
        <v>#DIV/0!</v>
      </c>
      <c r="D28" s="310">
        <v>43086</v>
      </c>
      <c r="E28" s="266">
        <v>0.27088800000000002</v>
      </c>
      <c r="F28" s="266">
        <v>0.25152258064516131</v>
      </c>
      <c r="G28" s="320">
        <v>0.25188964733990288</v>
      </c>
      <c r="H28" s="325" t="s">
        <v>609</v>
      </c>
      <c r="I28" s="325" t="s">
        <v>76</v>
      </c>
      <c r="P28" s="298" t="str">
        <f t="shared" ref="P28:Q28" si="8">H19</f>
        <v>On 31-Mar</v>
      </c>
      <c r="Q28" s="323" t="e">
        <f t="shared" si="8"/>
        <v>#N/A</v>
      </c>
      <c r="R28" s="319"/>
      <c r="T28" s="13" t="s">
        <v>641</v>
      </c>
      <c r="U28" s="13" t="s">
        <v>642</v>
      </c>
    </row>
    <row r="29" spans="1:24">
      <c r="D29" s="310">
        <v>43087</v>
      </c>
      <c r="E29" s="266">
        <v>0.26622612681436214</v>
      </c>
      <c r="F29" s="266">
        <v>0.24581336696090794</v>
      </c>
      <c r="G29" s="320">
        <v>0.25176675990340469</v>
      </c>
      <c r="H29" s="64" t="s">
        <v>612</v>
      </c>
      <c r="I29" s="326">
        <f>B21</f>
        <v>253721.39897556792</v>
      </c>
      <c r="P29" s="327" t="str">
        <f>"On "&amp;TEXT(J15,"dd-mmm")</f>
        <v>On 30-Mar</v>
      </c>
      <c r="Q29" s="328">
        <f>J19</f>
        <v>0.24814023372287144</v>
      </c>
      <c r="R29" s="329"/>
      <c r="T29" s="330">
        <v>0</v>
      </c>
      <c r="U29" s="331">
        <v>0</v>
      </c>
    </row>
    <row r="30" spans="1:24" ht="15.6">
      <c r="D30" s="310">
        <v>43088</v>
      </c>
      <c r="E30" s="266">
        <v>0.26815373021853806</v>
      </c>
      <c r="F30" s="266">
        <v>0.25691922354414526</v>
      </c>
      <c r="G30" s="320">
        <v>0.25162311665521303</v>
      </c>
      <c r="H30" s="64" t="s">
        <v>616</v>
      </c>
      <c r="I30" s="326">
        <f>G9</f>
        <v>252335.89799999999</v>
      </c>
      <c r="T30" s="332">
        <v>0</v>
      </c>
      <c r="U30" s="332">
        <v>0</v>
      </c>
    </row>
    <row r="31" spans="1:24" ht="14.4">
      <c r="D31" s="310">
        <v>43089</v>
      </c>
      <c r="E31" s="266">
        <v>0.26085365853658538</v>
      </c>
      <c r="F31" s="266">
        <v>0.25225365247124648</v>
      </c>
      <c r="G31" s="320">
        <v>0.25154325355275703</v>
      </c>
      <c r="H31" s="64" t="s">
        <v>608</v>
      </c>
      <c r="I31" s="158" t="e">
        <f>B28</f>
        <v>#DIV/0!</v>
      </c>
      <c r="T31" s="330">
        <v>0</v>
      </c>
      <c r="U31" s="331">
        <v>0</v>
      </c>
    </row>
    <row r="32" spans="1:24" ht="14.4">
      <c r="D32" s="310">
        <v>43091</v>
      </c>
      <c r="E32" s="266">
        <v>0.26592361366140288</v>
      </c>
      <c r="F32" s="266">
        <v>0.25508956145768996</v>
      </c>
      <c r="G32" s="320">
        <v>0.2513141704572957</v>
      </c>
      <c r="H32" s="64" t="str">
        <f>H19</f>
        <v>On 31-Mar</v>
      </c>
      <c r="I32" s="326" t="e">
        <f>F9</f>
        <v>#N/A</v>
      </c>
      <c r="T32" s="331">
        <v>259.35000000000002</v>
      </c>
      <c r="U32" s="331">
        <v>3435.84</v>
      </c>
    </row>
    <row r="33" spans="4:21" ht="14.4">
      <c r="D33" s="310">
        <v>43092</v>
      </c>
      <c r="E33" s="266">
        <v>0.26657914201183436</v>
      </c>
      <c r="F33" s="266">
        <v>0.25581852198316185</v>
      </c>
      <c r="G33" s="320">
        <v>0.25117278093960166</v>
      </c>
      <c r="S33" s="132" t="s">
        <v>643</v>
      </c>
      <c r="T33" s="330">
        <v>0</v>
      </c>
      <c r="U33" s="331">
        <v>0</v>
      </c>
    </row>
    <row r="34" spans="4:21" ht="14.4">
      <c r="D34" s="310">
        <v>43093</v>
      </c>
      <c r="E34" s="266">
        <v>0.2699165402124431</v>
      </c>
      <c r="F34" s="266">
        <v>0.26494544287548139</v>
      </c>
      <c r="G34" s="320">
        <v>0.25100199352284047</v>
      </c>
      <c r="S34" s="333">
        <f>SUMPRODUCT(U29:U49,T29:T49)/SUM(T29:T49)</f>
        <v>2434.2823530470246</v>
      </c>
      <c r="T34" s="331">
        <v>0</v>
      </c>
      <c r="U34" s="331">
        <v>0</v>
      </c>
    </row>
    <row r="35" spans="4:21" ht="14.4">
      <c r="D35" s="310">
        <v>43094</v>
      </c>
      <c r="E35" s="266">
        <v>0.26660667416572925</v>
      </c>
      <c r="F35" s="266">
        <v>0.25762958280657394</v>
      </c>
      <c r="G35" s="320">
        <v>0.25087051272692146</v>
      </c>
      <c r="T35" s="331">
        <v>0</v>
      </c>
      <c r="U35" s="331">
        <v>0</v>
      </c>
    </row>
    <row r="36" spans="4:21" ht="14.4">
      <c r="D36" s="310">
        <v>43095</v>
      </c>
      <c r="E36" s="266">
        <v>0.26487330150569227</v>
      </c>
      <c r="F36" s="266">
        <v>0.25526250772081532</v>
      </c>
      <c r="G36" s="320">
        <v>0.25073620292712401</v>
      </c>
      <c r="T36" s="331">
        <v>0</v>
      </c>
      <c r="U36" s="331">
        <v>0</v>
      </c>
    </row>
    <row r="37" spans="4:21" ht="14.4">
      <c r="D37" s="310">
        <v>43096</v>
      </c>
      <c r="E37" s="266">
        <v>0.26577439245556767</v>
      </c>
      <c r="F37" s="266">
        <v>0.25799814929056136</v>
      </c>
      <c r="G37" s="320">
        <v>0.25066431964919572</v>
      </c>
      <c r="M37" s="13"/>
      <c r="T37" s="331">
        <v>520.9</v>
      </c>
      <c r="U37" s="331">
        <v>3360.72</v>
      </c>
    </row>
    <row r="38" spans="4:21" ht="14.4">
      <c r="D38" s="310">
        <v>43097</v>
      </c>
      <c r="E38" s="266">
        <v>0.26118205034658881</v>
      </c>
      <c r="F38" s="266">
        <v>0.25374613003095975</v>
      </c>
      <c r="G38" s="320">
        <v>0.25056073339268248</v>
      </c>
      <c r="M38" s="13"/>
      <c r="T38" s="331">
        <v>1720.55</v>
      </c>
      <c r="U38" s="331">
        <v>2002.83</v>
      </c>
    </row>
    <row r="39" spans="4:21" ht="14.4">
      <c r="D39" s="310">
        <v>43098</v>
      </c>
      <c r="E39" s="266">
        <v>0.26196787148594375</v>
      </c>
      <c r="F39" s="266">
        <v>0.2552970297029703</v>
      </c>
      <c r="G39" s="320">
        <v>0.25044735374963251</v>
      </c>
      <c r="T39" s="331"/>
      <c r="U39" s="331"/>
    </row>
    <row r="40" spans="4:21" ht="14.4">
      <c r="D40" s="310">
        <v>43099</v>
      </c>
      <c r="E40" s="266">
        <v>0.26249816849816848</v>
      </c>
      <c r="F40" s="266">
        <v>0.25536290322580646</v>
      </c>
      <c r="G40" s="320">
        <v>0.25032677541268877</v>
      </c>
      <c r="T40" s="331"/>
      <c r="U40" s="331"/>
    </row>
    <row r="41" spans="4:21" ht="14.4">
      <c r="D41" s="310">
        <v>43100</v>
      </c>
      <c r="E41" s="266">
        <v>0.2661050328227571</v>
      </c>
      <c r="F41" s="266">
        <v>0.26720474967907576</v>
      </c>
      <c r="G41" s="320">
        <v>0.25016659722534235</v>
      </c>
      <c r="T41" s="330"/>
      <c r="U41" s="331"/>
    </row>
    <row r="42" spans="4:21" ht="14.4">
      <c r="D42" s="310">
        <v>43101</v>
      </c>
      <c r="E42" s="266">
        <v>0.26963251670378618</v>
      </c>
      <c r="F42" s="266">
        <v>0.26594300352225425</v>
      </c>
      <c r="G42" s="320">
        <v>0.24997048581968054</v>
      </c>
      <c r="T42" s="330"/>
      <c r="U42" s="331"/>
    </row>
    <row r="43" spans="4:21" ht="14.4">
      <c r="D43" s="310">
        <v>43102</v>
      </c>
      <c r="E43" s="266">
        <v>0.26852845233780354</v>
      </c>
      <c r="F43" s="266">
        <v>0.25881583047678403</v>
      </c>
      <c r="G43" s="320">
        <v>0.24977701449117523</v>
      </c>
      <c r="T43" s="330"/>
      <c r="U43" s="331"/>
    </row>
    <row r="44" spans="4:21" ht="43.2">
      <c r="D44" s="310">
        <v>43103</v>
      </c>
      <c r="E44" s="266">
        <v>0.2711382113821138</v>
      </c>
      <c r="F44" s="266">
        <v>0.26697668087697929</v>
      </c>
      <c r="G44" s="320">
        <v>0.24955663857170157</v>
      </c>
      <c r="J44" s="153"/>
      <c r="K44" s="257" t="s">
        <v>644</v>
      </c>
      <c r="L44" s="258" t="s">
        <v>188</v>
      </c>
      <c r="M44" s="257" t="s">
        <v>645</v>
      </c>
      <c r="N44" s="259" t="s">
        <v>646</v>
      </c>
      <c r="O44" t="s">
        <v>647</v>
      </c>
      <c r="P44" s="260" t="s">
        <v>648</v>
      </c>
      <c r="T44" s="330"/>
      <c r="U44" s="331"/>
    </row>
    <row r="45" spans="4:21" ht="28.8">
      <c r="D45" s="310">
        <v>43106</v>
      </c>
      <c r="E45" s="266">
        <v>0.25668449197860965</v>
      </c>
      <c r="F45" s="266">
        <v>0.25467980295566506</v>
      </c>
      <c r="G45" s="320">
        <v>0.24915940877074588</v>
      </c>
      <c r="J45" s="149" t="s">
        <v>172</v>
      </c>
      <c r="K45" s="258">
        <v>588829</v>
      </c>
      <c r="L45" s="258">
        <v>1135332</v>
      </c>
      <c r="M45" s="258">
        <v>629400</v>
      </c>
      <c r="N45" s="334">
        <v>129254</v>
      </c>
      <c r="O45" s="253">
        <v>3218</v>
      </c>
      <c r="P45" s="253">
        <v>758654</v>
      </c>
      <c r="T45" s="330"/>
      <c r="U45" s="331"/>
    </row>
    <row r="46" spans="4:21" ht="14.4">
      <c r="D46" s="310"/>
      <c r="E46" s="266"/>
      <c r="F46" s="266"/>
      <c r="G46" s="320"/>
      <c r="J46" s="149" t="s">
        <v>170</v>
      </c>
      <c r="K46" s="253">
        <v>458077.48</v>
      </c>
      <c r="L46" s="263">
        <v>944861</v>
      </c>
      <c r="M46" s="253">
        <v>483607.69</v>
      </c>
      <c r="N46" s="334">
        <v>106969</v>
      </c>
      <c r="O46" s="253">
        <v>2746</v>
      </c>
      <c r="P46" s="253">
        <v>590576.68999999994</v>
      </c>
      <c r="T46" s="13"/>
      <c r="U46" s="159"/>
    </row>
    <row r="47" spans="4:21" ht="14.4">
      <c r="D47" s="310"/>
      <c r="E47" s="266"/>
      <c r="F47" s="266"/>
      <c r="G47" s="320"/>
      <c r="J47" s="265" t="s">
        <v>190</v>
      </c>
      <c r="K47" s="253">
        <v>117921.8</v>
      </c>
      <c r="L47" s="263">
        <v>237965</v>
      </c>
      <c r="M47" s="253">
        <v>121761.712</v>
      </c>
      <c r="N47" s="334">
        <v>28257.532999999996</v>
      </c>
      <c r="O47" s="253">
        <v>726.14</v>
      </c>
      <c r="P47" s="253">
        <v>150019.245</v>
      </c>
      <c r="T47" s="13"/>
      <c r="U47" s="159"/>
    </row>
    <row r="48" spans="4:21" ht="14.4">
      <c r="D48" s="310"/>
      <c r="E48" s="266"/>
      <c r="F48" s="266"/>
      <c r="G48" s="320"/>
      <c r="J48" s="13" t="s">
        <v>599</v>
      </c>
      <c r="K48" s="266">
        <v>0.25742762992845664</v>
      </c>
      <c r="L48" s="267">
        <v>0.25185185969153134</v>
      </c>
      <c r="M48" s="266">
        <v>0.2517778656497377</v>
      </c>
      <c r="N48" s="266">
        <v>0.2641656274247679</v>
      </c>
      <c r="O48" s="269">
        <v>0.26443554260742896</v>
      </c>
      <c r="P48" s="270">
        <v>0.25402161571937426</v>
      </c>
      <c r="T48" s="13"/>
      <c r="U48" s="159"/>
    </row>
    <row r="49" spans="4:31" ht="14.4">
      <c r="D49" s="310"/>
      <c r="E49" s="266"/>
      <c r="F49" s="266"/>
      <c r="G49" s="320"/>
      <c r="T49" s="13"/>
      <c r="U49" s="159"/>
    </row>
    <row r="50" spans="4:31" ht="14.4">
      <c r="D50" s="310"/>
      <c r="E50" s="266"/>
      <c r="F50" s="266"/>
      <c r="G50" s="320"/>
      <c r="R50" s="335"/>
      <c r="S50" s="335"/>
      <c r="T50" s="336"/>
      <c r="U50" s="336"/>
      <c r="V50" s="336"/>
      <c r="W50" s="336"/>
      <c r="X50" s="336"/>
      <c r="Y50" s="336"/>
      <c r="Z50" s="336"/>
      <c r="AA50" s="336"/>
      <c r="AB50" s="336">
        <v>0</v>
      </c>
      <c r="AC50" s="336">
        <v>0</v>
      </c>
      <c r="AD50" s="337">
        <v>4029.8</v>
      </c>
    </row>
    <row r="51" spans="4:31" ht="14.4">
      <c r="D51" s="310"/>
      <c r="E51" s="266"/>
      <c r="F51" s="266"/>
      <c r="G51" s="320"/>
      <c r="R51" s="335"/>
      <c r="S51" s="335"/>
      <c r="T51" s="336"/>
      <c r="U51" s="336"/>
      <c r="V51" s="336"/>
      <c r="W51" s="336"/>
      <c r="X51" s="336"/>
      <c r="Y51" s="336"/>
      <c r="Z51" s="336"/>
      <c r="AA51" s="336"/>
      <c r="AB51" s="336">
        <v>0</v>
      </c>
      <c r="AC51" s="336">
        <v>0</v>
      </c>
      <c r="AD51" s="337">
        <v>4012.92</v>
      </c>
    </row>
    <row r="52" spans="4:31" ht="43.2">
      <c r="D52" s="310"/>
      <c r="E52" s="266"/>
      <c r="F52" s="266"/>
      <c r="G52" s="320"/>
      <c r="J52" s="153"/>
      <c r="K52" s="257" t="s">
        <v>649</v>
      </c>
      <c r="L52" s="258" t="s">
        <v>188</v>
      </c>
      <c r="M52" s="257" t="s">
        <v>650</v>
      </c>
      <c r="N52" s="259" t="s">
        <v>651</v>
      </c>
      <c r="O52" t="s">
        <v>647</v>
      </c>
      <c r="P52" s="260" t="s">
        <v>648</v>
      </c>
      <c r="R52" s="335"/>
      <c r="S52" s="335"/>
      <c r="T52" s="336"/>
      <c r="U52" s="336"/>
      <c r="V52" s="336"/>
      <c r="W52" s="336"/>
      <c r="X52" s="336"/>
      <c r="Y52" s="336"/>
      <c r="Z52" s="336"/>
      <c r="AA52" s="336"/>
      <c r="AB52" s="336">
        <v>0</v>
      </c>
      <c r="AC52" s="336">
        <v>0</v>
      </c>
      <c r="AD52" s="337">
        <v>3952.74</v>
      </c>
    </row>
    <row r="53" spans="4:31" ht="28.8">
      <c r="D53" s="310"/>
      <c r="E53" s="266"/>
      <c r="F53" s="266"/>
      <c r="G53" s="320"/>
      <c r="J53" s="149" t="s">
        <v>172</v>
      </c>
      <c r="K53" s="258">
        <v>588829</v>
      </c>
      <c r="L53" s="258">
        <v>1135332</v>
      </c>
      <c r="M53" s="258">
        <v>629400</v>
      </c>
      <c r="N53" s="334">
        <v>129254</v>
      </c>
      <c r="O53" s="253">
        <v>3218</v>
      </c>
      <c r="P53" s="253">
        <v>758654</v>
      </c>
      <c r="R53" s="335"/>
      <c r="S53" s="335"/>
      <c r="T53" s="336"/>
      <c r="U53" s="336"/>
      <c r="V53" s="336"/>
      <c r="W53" s="336"/>
      <c r="X53" s="336"/>
      <c r="Y53" s="336"/>
      <c r="Z53" s="336"/>
      <c r="AA53" s="336"/>
      <c r="AB53" s="336">
        <v>0</v>
      </c>
      <c r="AC53" s="336">
        <v>0</v>
      </c>
      <c r="AD53" s="337">
        <v>4140.0200000000004</v>
      </c>
    </row>
    <row r="54" spans="4:31" ht="14.4">
      <c r="D54" s="310"/>
      <c r="E54" s="266"/>
      <c r="F54" s="266"/>
      <c r="G54" s="320"/>
      <c r="J54" s="149" t="s">
        <v>170</v>
      </c>
      <c r="K54" s="253">
        <v>458077.48</v>
      </c>
      <c r="L54" s="263">
        <v>944861</v>
      </c>
      <c r="M54" s="253">
        <v>483607.69</v>
      </c>
      <c r="N54" s="334">
        <v>106969</v>
      </c>
      <c r="O54" s="253">
        <v>2746</v>
      </c>
      <c r="P54" s="253">
        <v>590576.68999999994</v>
      </c>
      <c r="R54" s="335"/>
      <c r="S54" s="335"/>
      <c r="T54" s="337"/>
      <c r="U54" s="336"/>
      <c r="V54" s="336"/>
      <c r="W54" s="336"/>
      <c r="X54" s="336"/>
      <c r="Y54" s="336"/>
      <c r="Z54" s="337">
        <v>4117.12</v>
      </c>
      <c r="AA54" s="337">
        <v>5000.3900000000003</v>
      </c>
      <c r="AB54" s="337">
        <v>4798.84</v>
      </c>
      <c r="AC54" s="338">
        <v>1480012.77</v>
      </c>
      <c r="AD54" s="337">
        <v>4311.25</v>
      </c>
    </row>
    <row r="55" spans="4:31" ht="14.4">
      <c r="J55" s="265" t="s">
        <v>190</v>
      </c>
      <c r="K55" s="253">
        <v>117921.8</v>
      </c>
      <c r="L55" s="263">
        <v>237965</v>
      </c>
      <c r="M55" s="253">
        <v>121761.712</v>
      </c>
      <c r="N55" s="334">
        <v>28257.532999999996</v>
      </c>
      <c r="O55" s="253">
        <v>726.14</v>
      </c>
      <c r="P55" s="253">
        <v>150019.245</v>
      </c>
      <c r="R55" s="335"/>
      <c r="S55" s="335"/>
      <c r="T55" s="337"/>
      <c r="U55" s="336"/>
      <c r="V55" s="336"/>
      <c r="W55" s="336"/>
      <c r="X55" s="336"/>
      <c r="Y55" s="336"/>
      <c r="Z55" s="336"/>
      <c r="AA55" s="336"/>
      <c r="AB55" s="336">
        <v>0</v>
      </c>
      <c r="AC55" s="336">
        <v>0</v>
      </c>
      <c r="AD55" s="337">
        <v>3792.09</v>
      </c>
    </row>
    <row r="56" spans="4:31" ht="14.4">
      <c r="J56" s="13" t="s">
        <v>599</v>
      </c>
      <c r="K56" s="266">
        <v>0.25742762992845664</v>
      </c>
      <c r="L56" s="267">
        <v>0.25185185969153134</v>
      </c>
      <c r="M56" s="266">
        <v>0.2517778656497377</v>
      </c>
      <c r="N56" s="266">
        <v>0.2641656274247679</v>
      </c>
      <c r="O56" s="269">
        <v>0.26443554260742896</v>
      </c>
      <c r="P56" s="270">
        <v>0.25402161571937426</v>
      </c>
      <c r="R56" s="335"/>
      <c r="S56" s="335"/>
      <c r="T56" s="336"/>
      <c r="U56" s="337"/>
      <c r="V56" s="336"/>
      <c r="W56" s="336"/>
      <c r="X56" s="336"/>
      <c r="Y56" s="336"/>
      <c r="Z56" s="336"/>
      <c r="AA56" s="337"/>
      <c r="AB56" s="337">
        <v>0</v>
      </c>
      <c r="AC56" s="337">
        <v>0</v>
      </c>
      <c r="AD56" s="337">
        <v>3898.17</v>
      </c>
      <c r="AE56" s="337">
        <v>4397.26</v>
      </c>
    </row>
    <row r="57" spans="4:31" ht="14.4">
      <c r="R57" s="335"/>
      <c r="S57" s="335"/>
      <c r="T57" s="336"/>
      <c r="U57" s="336"/>
      <c r="V57" s="336"/>
      <c r="W57" s="336"/>
      <c r="X57" s="336"/>
      <c r="Y57" s="336"/>
      <c r="Z57" s="336"/>
      <c r="AA57" s="336"/>
      <c r="AB57" s="336">
        <v>0</v>
      </c>
      <c r="AC57" s="336">
        <v>0</v>
      </c>
      <c r="AD57" s="337">
        <v>3752.81</v>
      </c>
      <c r="AE57" s="337">
        <v>3483.52</v>
      </c>
    </row>
    <row r="58" spans="4:31" ht="14.4">
      <c r="R58" s="335"/>
      <c r="S58" s="335"/>
      <c r="T58" s="336"/>
      <c r="U58" s="336"/>
      <c r="V58" s="336"/>
      <c r="W58" s="336"/>
      <c r="X58" s="336"/>
      <c r="Y58" s="336"/>
      <c r="Z58" s="336"/>
      <c r="AA58" s="336"/>
      <c r="AB58" s="336">
        <v>0</v>
      </c>
      <c r="AC58" s="336">
        <v>0</v>
      </c>
      <c r="AD58" s="337">
        <v>3914.42</v>
      </c>
      <c r="AE58" s="337">
        <v>3380.45</v>
      </c>
    </row>
    <row r="59" spans="4:31" ht="14.4">
      <c r="R59" s="335"/>
      <c r="S59" s="335"/>
      <c r="T59" s="337"/>
      <c r="U59" s="336"/>
      <c r="V59" s="336"/>
      <c r="W59" s="336"/>
      <c r="X59" s="336"/>
      <c r="Y59" s="336"/>
      <c r="Z59" s="336"/>
      <c r="AA59" s="336"/>
      <c r="AB59" s="336">
        <v>0</v>
      </c>
      <c r="AC59" s="336">
        <v>0</v>
      </c>
      <c r="AD59" s="336">
        <v>0</v>
      </c>
      <c r="AE59" s="337">
        <v>2896.79</v>
      </c>
    </row>
    <row r="60" spans="4:31" ht="14.4">
      <c r="R60" s="335"/>
      <c r="S60" s="335"/>
      <c r="T60" s="337"/>
      <c r="U60" s="336"/>
      <c r="V60" s="336"/>
      <c r="W60" s="336"/>
      <c r="X60" s="336"/>
      <c r="Y60" s="336"/>
      <c r="Z60" s="337">
        <v>2923.04</v>
      </c>
      <c r="AA60" s="337">
        <v>5000.3900000000003</v>
      </c>
      <c r="AB60" s="337">
        <v>3919.02</v>
      </c>
      <c r="AC60" s="338">
        <v>2684186.9900000002</v>
      </c>
      <c r="AD60" s="337">
        <v>3673.8</v>
      </c>
      <c r="AE60" s="337">
        <v>3094.86</v>
      </c>
    </row>
    <row r="61" spans="4:31" ht="14.4">
      <c r="R61" s="335"/>
      <c r="S61" s="335"/>
      <c r="T61" s="336"/>
      <c r="U61" s="336"/>
      <c r="V61" s="336"/>
      <c r="W61" s="336"/>
      <c r="X61" s="336"/>
      <c r="Y61" s="336"/>
      <c r="Z61" s="337">
        <v>1801.22</v>
      </c>
      <c r="AA61" s="337">
        <v>5000.3900000000003</v>
      </c>
      <c r="AB61" s="337">
        <v>3171.39</v>
      </c>
      <c r="AC61" s="337">
        <v>993847.86</v>
      </c>
      <c r="AD61" s="337">
        <v>2641.98</v>
      </c>
      <c r="AE61" s="337">
        <v>4140.0200000000004</v>
      </c>
    </row>
    <row r="62" spans="4:31" ht="14.4">
      <c r="R62" s="335"/>
      <c r="S62" s="335"/>
      <c r="T62" s="337"/>
      <c r="U62" s="336"/>
      <c r="V62" s="336"/>
      <c r="W62" s="336"/>
      <c r="X62" s="336"/>
      <c r="Y62" s="336"/>
      <c r="Z62" s="337">
        <v>1928.08</v>
      </c>
      <c r="AA62" s="337">
        <v>2110.13</v>
      </c>
      <c r="AB62" s="337">
        <v>1986.21</v>
      </c>
      <c r="AC62" s="338">
        <v>1548487.51</v>
      </c>
      <c r="AD62" s="337">
        <v>2066.8000000000002</v>
      </c>
      <c r="AE62" s="337">
        <v>3355.19</v>
      </c>
    </row>
    <row r="63" spans="4:31" ht="14.4">
      <c r="S63" s="335"/>
      <c r="T63" s="335"/>
      <c r="U63" s="336"/>
      <c r="V63" s="336"/>
      <c r="W63" s="336"/>
      <c r="X63" s="336"/>
      <c r="Y63" s="336"/>
      <c r="Z63" s="336"/>
      <c r="AA63" s="336"/>
      <c r="AB63" s="336"/>
      <c r="AC63" s="336"/>
      <c r="AD63" s="336"/>
      <c r="AE63" s="337">
        <v>3597.67</v>
      </c>
    </row>
    <row r="64" spans="4:31" ht="14.4">
      <c r="S64" s="335"/>
      <c r="T64" s="335"/>
      <c r="U64" s="336"/>
      <c r="V64" s="336"/>
      <c r="W64" s="336"/>
      <c r="X64" s="336"/>
      <c r="Y64" s="336"/>
      <c r="Z64" s="336"/>
      <c r="AA64" s="336"/>
      <c r="AB64" s="336"/>
      <c r="AC64" s="336"/>
      <c r="AD64" s="336"/>
      <c r="AE64" s="337">
        <v>3863.93</v>
      </c>
    </row>
    <row r="65" spans="19:31" ht="14.4">
      <c r="S65" s="335"/>
      <c r="T65" s="335"/>
      <c r="U65" s="337"/>
      <c r="V65" s="336"/>
      <c r="W65" s="336"/>
      <c r="X65" s="336"/>
      <c r="Y65" s="336"/>
      <c r="Z65" s="336"/>
      <c r="AA65" s="337"/>
      <c r="AB65" s="337"/>
      <c r="AC65" s="337"/>
      <c r="AD65" s="337"/>
      <c r="AE65" s="337">
        <v>4217.55</v>
      </c>
    </row>
    <row r="66" spans="19:31" ht="14.4">
      <c r="S66" s="335"/>
      <c r="T66" s="335"/>
      <c r="U66" s="337"/>
      <c r="V66" s="336"/>
      <c r="W66" s="336"/>
      <c r="X66" s="336"/>
      <c r="Y66" s="336"/>
      <c r="Z66" s="336"/>
      <c r="AA66" s="336"/>
      <c r="AB66" s="336"/>
      <c r="AC66" s="336"/>
      <c r="AD66" s="336"/>
      <c r="AE66" s="337">
        <v>3075.83</v>
      </c>
    </row>
    <row r="67" spans="19:31" ht="14.4">
      <c r="S67" s="335"/>
      <c r="T67" s="335"/>
      <c r="U67" s="337"/>
      <c r="V67" s="336"/>
      <c r="W67" s="336"/>
      <c r="X67" s="336"/>
      <c r="Y67" s="336"/>
      <c r="Z67" s="336"/>
      <c r="AA67" s="337"/>
      <c r="AB67" s="337"/>
      <c r="AC67" s="337"/>
      <c r="AD67" s="338"/>
      <c r="AE67" s="337">
        <v>3353.27</v>
      </c>
    </row>
  </sheetData>
  <mergeCells count="3">
    <mergeCell ref="A4:G4"/>
    <mergeCell ref="B5:C5"/>
    <mergeCell ref="F5:H5"/>
  </mergeCells>
  <conditionalFormatting sqref="I19">
    <cfRule type="cellIs" dxfId="1" priority="1" operator="lessThanOrEqual">
      <formula>I18</formula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Y32"/>
  <sheetViews>
    <sheetView workbookViewId="0">
      <pane ySplit="3" topLeftCell="A4" activePane="bottomLeft" state="frozen"/>
      <selection pane="bottomLeft" activeCell="B5" sqref="B5"/>
    </sheetView>
  </sheetViews>
  <sheetFormatPr defaultColWidth="17.33203125" defaultRowHeight="15" customHeight="1"/>
  <cols>
    <col min="1" max="14" width="14.6640625" customWidth="1"/>
    <col min="15" max="24" width="9.6640625" customWidth="1"/>
  </cols>
  <sheetData>
    <row r="1" spans="1:25">
      <c r="A1" s="378" t="s">
        <v>652</v>
      </c>
      <c r="B1" s="370"/>
      <c r="C1" s="370"/>
      <c r="D1" s="370"/>
      <c r="E1" s="370"/>
      <c r="F1" s="370"/>
      <c r="G1" s="370"/>
      <c r="H1" s="371"/>
      <c r="I1" s="379" t="s">
        <v>653</v>
      </c>
      <c r="J1" s="380"/>
      <c r="K1" s="380"/>
      <c r="L1" s="380"/>
      <c r="M1" s="381"/>
      <c r="N1" s="339" t="s">
        <v>654</v>
      </c>
    </row>
    <row r="2" spans="1:25">
      <c r="A2" s="340" t="s">
        <v>655</v>
      </c>
      <c r="B2" s="339" t="s">
        <v>656</v>
      </c>
      <c r="C2" s="339" t="s">
        <v>657</v>
      </c>
      <c r="D2" s="339" t="s">
        <v>658</v>
      </c>
      <c r="E2" s="341" t="s">
        <v>659</v>
      </c>
      <c r="F2" s="342" t="s">
        <v>660</v>
      </c>
      <c r="G2" s="343" t="s">
        <v>661</v>
      </c>
      <c r="H2" s="343" t="s">
        <v>662</v>
      </c>
      <c r="I2" s="344" t="s">
        <v>663</v>
      </c>
      <c r="J2" s="339" t="s">
        <v>658</v>
      </c>
      <c r="K2" s="339" t="s">
        <v>664</v>
      </c>
      <c r="L2" s="339" t="s">
        <v>665</v>
      </c>
      <c r="M2" s="345" t="s">
        <v>666</v>
      </c>
      <c r="N2" s="152" t="s">
        <v>667</v>
      </c>
    </row>
    <row r="3" spans="1:25">
      <c r="A3" s="346" t="s">
        <v>668</v>
      </c>
      <c r="B3" s="347" t="s">
        <v>669</v>
      </c>
      <c r="C3" s="347" t="s">
        <v>670</v>
      </c>
      <c r="D3" s="347" t="s">
        <v>671</v>
      </c>
      <c r="E3" s="347" t="s">
        <v>672</v>
      </c>
      <c r="F3" s="348" t="s">
        <v>672</v>
      </c>
      <c r="G3" s="151" t="s">
        <v>673</v>
      </c>
      <c r="H3" s="151" t="s">
        <v>674</v>
      </c>
      <c r="I3" s="151" t="s">
        <v>675</v>
      </c>
      <c r="J3" s="347" t="s">
        <v>676</v>
      </c>
      <c r="K3" s="347" t="s">
        <v>677</v>
      </c>
      <c r="L3" s="347" t="s">
        <v>677</v>
      </c>
      <c r="M3" s="347" t="s">
        <v>678</v>
      </c>
      <c r="N3" s="347" t="s">
        <v>679</v>
      </c>
      <c r="U3" s="148"/>
      <c r="V3" s="148"/>
      <c r="W3" s="148"/>
      <c r="X3" s="148"/>
      <c r="Y3" s="148"/>
    </row>
    <row r="4" spans="1:25">
      <c r="A4" s="349">
        <v>42954</v>
      </c>
      <c r="B4" s="347">
        <v>12.69</v>
      </c>
      <c r="C4" s="347">
        <v>3.96</v>
      </c>
      <c r="D4" s="347">
        <v>11.07</v>
      </c>
      <c r="E4" s="348">
        <v>17.98</v>
      </c>
      <c r="F4" s="151">
        <v>22.6</v>
      </c>
      <c r="G4" s="347">
        <v>0</v>
      </c>
      <c r="H4" s="347">
        <v>3.49</v>
      </c>
      <c r="I4" s="347">
        <v>71.790000000000006</v>
      </c>
      <c r="J4" s="347">
        <v>0.91</v>
      </c>
      <c r="K4" s="347">
        <v>2.92</v>
      </c>
      <c r="L4" s="347">
        <v>2.73</v>
      </c>
      <c r="M4" s="347">
        <v>6.56</v>
      </c>
      <c r="N4" s="350">
        <v>78.349999999999994</v>
      </c>
      <c r="U4" s="148"/>
      <c r="V4" s="148"/>
      <c r="W4" s="148"/>
      <c r="X4" s="148"/>
      <c r="Y4" s="148"/>
    </row>
    <row r="5" spans="1:25">
      <c r="A5" s="349">
        <v>42955</v>
      </c>
      <c r="B5" s="347">
        <v>12.76</v>
      </c>
      <c r="C5" s="347">
        <v>6.37</v>
      </c>
      <c r="D5" s="347">
        <v>11.55</v>
      </c>
      <c r="E5" s="348">
        <v>17.5</v>
      </c>
      <c r="F5" s="151">
        <v>14.34</v>
      </c>
      <c r="G5" s="347">
        <v>0</v>
      </c>
      <c r="H5" s="347">
        <v>2.11</v>
      </c>
      <c r="I5" s="347">
        <v>64.63</v>
      </c>
      <c r="J5" s="347">
        <v>0.98</v>
      </c>
      <c r="K5" s="347">
        <v>2.9</v>
      </c>
      <c r="L5" s="347">
        <v>2.88</v>
      </c>
      <c r="M5" s="347">
        <v>6.76</v>
      </c>
      <c r="N5" s="350">
        <v>71.39</v>
      </c>
    </row>
    <row r="6" spans="1:25">
      <c r="A6" s="349">
        <f t="shared" ref="A6:A25" si="0">A5+1</f>
        <v>42956</v>
      </c>
      <c r="B6" s="13">
        <v>12.72</v>
      </c>
      <c r="C6" s="13">
        <v>7.01</v>
      </c>
      <c r="D6" s="13">
        <v>11.45</v>
      </c>
      <c r="E6" s="13">
        <v>19.14</v>
      </c>
      <c r="F6" s="13">
        <v>11.17</v>
      </c>
      <c r="G6" s="13">
        <v>0</v>
      </c>
      <c r="H6" s="13">
        <v>1.44</v>
      </c>
      <c r="I6" s="13">
        <v>62.93</v>
      </c>
      <c r="J6" s="13">
        <v>1.23</v>
      </c>
      <c r="K6" s="13">
        <v>2.88</v>
      </c>
      <c r="L6" s="13">
        <v>2.86</v>
      </c>
      <c r="M6" s="13">
        <v>6.97</v>
      </c>
      <c r="N6" s="13">
        <v>69.900000000000006</v>
      </c>
    </row>
    <row r="7" spans="1:25">
      <c r="A7" s="349">
        <f t="shared" si="0"/>
        <v>42957</v>
      </c>
      <c r="B7" s="347">
        <v>12.36</v>
      </c>
      <c r="C7" s="347">
        <v>6.96</v>
      </c>
      <c r="D7" s="347">
        <v>11.18</v>
      </c>
      <c r="E7" s="348">
        <v>16.059999999999999</v>
      </c>
      <c r="F7" s="151">
        <v>10.91</v>
      </c>
      <c r="G7" s="347">
        <v>0</v>
      </c>
      <c r="H7" s="347">
        <v>3.09</v>
      </c>
      <c r="I7" s="347">
        <v>60.56</v>
      </c>
      <c r="J7" s="347">
        <v>1.19</v>
      </c>
      <c r="K7" s="347">
        <v>2.93</v>
      </c>
      <c r="L7" s="347">
        <v>2.95</v>
      </c>
      <c r="M7" s="347">
        <v>7.07</v>
      </c>
      <c r="N7" s="350">
        <v>67.63</v>
      </c>
    </row>
    <row r="8" spans="1:25">
      <c r="A8" s="349">
        <f t="shared" si="0"/>
        <v>42958</v>
      </c>
      <c r="B8" s="347">
        <v>12.27</v>
      </c>
      <c r="C8" s="347">
        <v>6.53</v>
      </c>
      <c r="D8" s="347">
        <v>11.17</v>
      </c>
      <c r="E8" s="348">
        <v>15.69</v>
      </c>
      <c r="F8" s="151">
        <v>10.43</v>
      </c>
      <c r="G8" s="347">
        <v>0</v>
      </c>
      <c r="H8" s="347">
        <v>3.9</v>
      </c>
      <c r="I8" s="347">
        <v>59.99</v>
      </c>
      <c r="J8" s="347">
        <v>1.33</v>
      </c>
      <c r="K8" s="347">
        <v>2.91</v>
      </c>
      <c r="L8" s="347">
        <v>2.85</v>
      </c>
      <c r="M8" s="347">
        <v>7.09</v>
      </c>
      <c r="N8" s="350">
        <v>67.08</v>
      </c>
    </row>
    <row r="9" spans="1:25">
      <c r="A9" s="349">
        <f t="shared" si="0"/>
        <v>42959</v>
      </c>
      <c r="B9" s="347">
        <v>12.34</v>
      </c>
      <c r="C9" s="347">
        <v>3.47</v>
      </c>
      <c r="D9" s="347">
        <v>11.39</v>
      </c>
      <c r="E9" s="348">
        <v>17.23</v>
      </c>
      <c r="F9" s="151">
        <v>10.97</v>
      </c>
      <c r="G9" s="347">
        <v>0</v>
      </c>
      <c r="H9" s="347">
        <v>2.96</v>
      </c>
      <c r="I9" s="347">
        <v>58.36</v>
      </c>
      <c r="J9" s="347">
        <v>1.39</v>
      </c>
      <c r="K9" s="347">
        <v>2.83</v>
      </c>
      <c r="L9" s="347">
        <v>2.97</v>
      </c>
      <c r="M9" s="347">
        <v>7.19</v>
      </c>
      <c r="N9" s="350">
        <v>65.55</v>
      </c>
    </row>
    <row r="10" spans="1:25">
      <c r="A10" s="349">
        <f t="shared" si="0"/>
        <v>42960</v>
      </c>
      <c r="B10" s="347">
        <v>12.12</v>
      </c>
      <c r="C10" s="347">
        <v>3.53</v>
      </c>
      <c r="D10" s="347">
        <v>11.54</v>
      </c>
      <c r="E10" s="348">
        <v>17.739999999999998</v>
      </c>
      <c r="F10" s="151">
        <v>13.91</v>
      </c>
      <c r="G10" s="347">
        <v>0</v>
      </c>
      <c r="H10" s="347">
        <v>4.58</v>
      </c>
      <c r="I10" s="347">
        <v>63.42</v>
      </c>
      <c r="J10" s="347">
        <v>1.54</v>
      </c>
      <c r="K10" s="347">
        <v>2.54</v>
      </c>
      <c r="L10" s="347">
        <v>2.96</v>
      </c>
      <c r="M10" s="347">
        <v>7.04</v>
      </c>
      <c r="N10" s="350">
        <v>70.459999999999994</v>
      </c>
    </row>
    <row r="11" spans="1:25">
      <c r="A11" s="349">
        <f t="shared" si="0"/>
        <v>42961</v>
      </c>
      <c r="B11" s="347">
        <v>12.33</v>
      </c>
      <c r="C11" s="347">
        <v>3.48</v>
      </c>
      <c r="D11" s="347">
        <v>11.85</v>
      </c>
      <c r="E11" s="348">
        <v>20.56</v>
      </c>
      <c r="F11" s="151">
        <v>21.84</v>
      </c>
      <c r="G11" s="347">
        <v>0</v>
      </c>
      <c r="H11" s="347">
        <v>6.28</v>
      </c>
      <c r="I11" s="347">
        <v>76.34</v>
      </c>
      <c r="J11" s="347">
        <v>1.35</v>
      </c>
      <c r="K11" s="347">
        <v>2.88</v>
      </c>
      <c r="L11" s="347">
        <v>3.02</v>
      </c>
      <c r="M11" s="347">
        <v>7.25</v>
      </c>
      <c r="N11" s="350">
        <v>83.59</v>
      </c>
    </row>
    <row r="12" spans="1:25">
      <c r="A12" s="349">
        <f t="shared" si="0"/>
        <v>42962</v>
      </c>
      <c r="B12" s="347">
        <v>12.33</v>
      </c>
      <c r="C12" s="347">
        <v>3.41</v>
      </c>
      <c r="D12" s="347">
        <v>9.9600000000000009</v>
      </c>
      <c r="E12" s="348">
        <v>19.53</v>
      </c>
      <c r="F12" s="151">
        <v>19.690000000000001</v>
      </c>
      <c r="G12" s="347">
        <v>0</v>
      </c>
      <c r="H12" s="347">
        <v>4.67</v>
      </c>
      <c r="I12" s="347">
        <v>69.59</v>
      </c>
      <c r="J12" s="347">
        <v>1.03</v>
      </c>
      <c r="K12" s="347">
        <v>2.89</v>
      </c>
      <c r="L12" s="347">
        <v>3.02</v>
      </c>
      <c r="M12" s="347">
        <v>6.94</v>
      </c>
      <c r="N12" s="350">
        <v>76.53</v>
      </c>
    </row>
    <row r="13" spans="1:25">
      <c r="A13" s="349">
        <f t="shared" si="0"/>
        <v>42963</v>
      </c>
      <c r="B13" s="347">
        <v>12.35</v>
      </c>
      <c r="C13" s="347">
        <v>3.39</v>
      </c>
      <c r="D13" s="347">
        <v>11.01</v>
      </c>
      <c r="E13" s="348">
        <v>20.350000000000001</v>
      </c>
      <c r="F13" s="151">
        <v>18.38</v>
      </c>
      <c r="G13" s="347">
        <v>0</v>
      </c>
      <c r="H13" s="347">
        <v>3.64</v>
      </c>
      <c r="I13" s="347">
        <v>69.12</v>
      </c>
      <c r="J13" s="347">
        <v>1.1299999999999999</v>
      </c>
      <c r="K13" s="347">
        <v>2.87</v>
      </c>
      <c r="L13" s="347">
        <v>3</v>
      </c>
      <c r="M13" s="347">
        <v>7</v>
      </c>
      <c r="N13" s="350">
        <v>76.12</v>
      </c>
    </row>
    <row r="14" spans="1:25">
      <c r="A14" s="349">
        <f t="shared" si="0"/>
        <v>42964</v>
      </c>
      <c r="B14" s="347">
        <v>12.52</v>
      </c>
      <c r="C14" s="347">
        <v>3.41</v>
      </c>
      <c r="D14" s="347">
        <v>11.57</v>
      </c>
      <c r="E14" s="348">
        <v>18.66</v>
      </c>
      <c r="F14" s="151">
        <v>17.16</v>
      </c>
      <c r="G14" s="347">
        <v>0</v>
      </c>
      <c r="H14" s="347">
        <v>3.59</v>
      </c>
      <c r="I14" s="347">
        <v>66.91</v>
      </c>
      <c r="J14" s="347">
        <v>1.39</v>
      </c>
      <c r="K14" s="347">
        <v>2.87</v>
      </c>
      <c r="L14" s="347">
        <v>3.03</v>
      </c>
      <c r="M14" s="347">
        <v>7.29</v>
      </c>
      <c r="N14" s="350">
        <v>74.2</v>
      </c>
    </row>
    <row r="15" spans="1:25">
      <c r="A15" s="349">
        <f t="shared" si="0"/>
        <v>42965</v>
      </c>
      <c r="B15" s="347">
        <v>12.89</v>
      </c>
      <c r="C15" s="347">
        <v>3.36</v>
      </c>
      <c r="D15" s="347">
        <v>11.52</v>
      </c>
      <c r="E15" s="348">
        <v>18.670000000000002</v>
      </c>
      <c r="F15" s="151">
        <v>18.7</v>
      </c>
      <c r="G15" s="347">
        <v>0</v>
      </c>
      <c r="H15" s="347">
        <v>3.72</v>
      </c>
      <c r="I15" s="347">
        <v>68.86</v>
      </c>
      <c r="J15" s="347">
        <v>1.24</v>
      </c>
      <c r="K15" s="347">
        <v>2.85</v>
      </c>
      <c r="L15" s="347">
        <v>3.03</v>
      </c>
      <c r="M15" s="347">
        <v>7.12</v>
      </c>
      <c r="N15" s="350">
        <v>75.98</v>
      </c>
    </row>
    <row r="16" spans="1:25">
      <c r="A16" s="349">
        <f t="shared" si="0"/>
        <v>42966</v>
      </c>
    </row>
    <row r="17" spans="1:25">
      <c r="A17" s="349">
        <f t="shared" si="0"/>
        <v>42967</v>
      </c>
    </row>
    <row r="18" spans="1:25">
      <c r="A18" s="349">
        <f t="shared" si="0"/>
        <v>42968</v>
      </c>
    </row>
    <row r="19" spans="1:25">
      <c r="A19" s="349">
        <f t="shared" si="0"/>
        <v>42969</v>
      </c>
    </row>
    <row r="20" spans="1:25">
      <c r="A20" s="349">
        <f t="shared" si="0"/>
        <v>42970</v>
      </c>
    </row>
    <row r="21" spans="1:25">
      <c r="A21" s="349">
        <f t="shared" si="0"/>
        <v>42971</v>
      </c>
    </row>
    <row r="22" spans="1:25">
      <c r="A22" s="349">
        <f t="shared" si="0"/>
        <v>42972</v>
      </c>
    </row>
    <row r="23" spans="1:25">
      <c r="A23" s="349">
        <f t="shared" si="0"/>
        <v>42973</v>
      </c>
      <c r="B23" s="347">
        <v>12.08</v>
      </c>
      <c r="C23" s="347">
        <v>4.8099999999999996</v>
      </c>
      <c r="D23" s="347">
        <v>11.68</v>
      </c>
      <c r="E23" s="348">
        <v>17.13</v>
      </c>
      <c r="F23" s="151">
        <v>17.489999999999998</v>
      </c>
      <c r="G23" s="347">
        <v>0</v>
      </c>
      <c r="H23" s="347">
        <v>7.02</v>
      </c>
      <c r="I23" s="347">
        <v>70.209999999999994</v>
      </c>
      <c r="J23" s="347">
        <v>1.29</v>
      </c>
      <c r="K23" s="347">
        <v>2.88</v>
      </c>
      <c r="L23" s="347">
        <v>1.54</v>
      </c>
      <c r="M23" s="347">
        <v>5.71</v>
      </c>
      <c r="N23" s="350">
        <v>75.92</v>
      </c>
      <c r="R23" s="9"/>
      <c r="S23" s="9"/>
      <c r="T23" s="9"/>
    </row>
    <row r="24" spans="1:25">
      <c r="A24" s="349">
        <f t="shared" si="0"/>
        <v>42974</v>
      </c>
      <c r="B24" s="347">
        <v>12.06</v>
      </c>
      <c r="C24" s="347">
        <v>4.6900000000000004</v>
      </c>
      <c r="D24" s="347">
        <v>11.53</v>
      </c>
      <c r="E24" s="348">
        <v>17.8</v>
      </c>
      <c r="F24" s="151">
        <v>15.18</v>
      </c>
      <c r="G24" s="347">
        <v>0</v>
      </c>
      <c r="H24" s="347">
        <v>6.82</v>
      </c>
      <c r="I24" s="347">
        <v>68.08</v>
      </c>
      <c r="J24" s="347">
        <v>1</v>
      </c>
      <c r="K24" s="347">
        <v>2.82</v>
      </c>
      <c r="L24" s="347">
        <v>1.54</v>
      </c>
      <c r="M24" s="347">
        <v>5.36</v>
      </c>
      <c r="N24" s="350">
        <v>73.44</v>
      </c>
      <c r="R24" s="9"/>
      <c r="S24" s="9"/>
      <c r="T24" s="9"/>
    </row>
    <row r="25" spans="1:25">
      <c r="A25" s="349">
        <f t="shared" si="0"/>
        <v>42975</v>
      </c>
      <c r="B25" s="347">
        <v>12.23</v>
      </c>
      <c r="C25" s="347">
        <v>6.07</v>
      </c>
      <c r="D25" s="347">
        <v>11.03</v>
      </c>
      <c r="E25" s="348">
        <v>19.5</v>
      </c>
      <c r="F25" s="151">
        <v>16.510000000000002</v>
      </c>
      <c r="G25" s="347">
        <v>0</v>
      </c>
      <c r="H25" s="347">
        <v>9.3800000000000008</v>
      </c>
      <c r="I25" s="347">
        <v>74.72</v>
      </c>
      <c r="J25" s="347">
        <v>1.28</v>
      </c>
      <c r="K25" s="347">
        <v>2.83</v>
      </c>
      <c r="L25" s="347">
        <v>1.54</v>
      </c>
      <c r="M25" s="347">
        <v>5.65</v>
      </c>
      <c r="N25" s="350">
        <v>80.37</v>
      </c>
      <c r="R25" s="9"/>
      <c r="S25" s="9"/>
      <c r="T25" s="9"/>
    </row>
    <row r="30" spans="1:25"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  <c r="W30" s="9"/>
      <c r="X30" s="9"/>
      <c r="Y30" s="9"/>
    </row>
    <row r="31" spans="1:25"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  <c r="W31" s="9"/>
      <c r="X31" s="9"/>
      <c r="Y31" s="9"/>
    </row>
    <row r="32" spans="1:25"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  <c r="W32" s="9"/>
      <c r="X32" s="9"/>
      <c r="Y32" s="9"/>
    </row>
  </sheetData>
  <mergeCells count="2">
    <mergeCell ref="A1:H1"/>
    <mergeCell ref="I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Z1004"/>
  <sheetViews>
    <sheetView workbookViewId="0">
      <pane ySplit="2" topLeftCell="A3" activePane="bottomLeft" state="frozen"/>
      <selection pane="bottomLeft" activeCell="B4" sqref="B4"/>
    </sheetView>
  </sheetViews>
  <sheetFormatPr defaultColWidth="17.33203125" defaultRowHeight="15" customHeight="1"/>
  <cols>
    <col min="1" max="1" width="11.88671875" customWidth="1"/>
    <col min="2" max="11" width="7.6640625" customWidth="1"/>
    <col min="12" max="12" width="8.5546875" customWidth="1"/>
    <col min="13" max="13" width="8.33203125" customWidth="1"/>
    <col min="14" max="26" width="7.6640625" customWidth="1"/>
  </cols>
  <sheetData>
    <row r="1" spans="1:26">
      <c r="A1" s="351"/>
      <c r="B1" s="382" t="s">
        <v>680</v>
      </c>
      <c r="C1" s="371"/>
      <c r="D1" s="382" t="s">
        <v>681</v>
      </c>
      <c r="E1" s="371"/>
      <c r="F1" s="382" t="s">
        <v>682</v>
      </c>
      <c r="G1" s="371"/>
      <c r="H1" s="382" t="s">
        <v>683</v>
      </c>
      <c r="I1" s="371"/>
      <c r="J1" s="382" t="s">
        <v>684</v>
      </c>
      <c r="K1" s="371"/>
      <c r="L1" s="382" t="s">
        <v>685</v>
      </c>
      <c r="M1" s="371"/>
      <c r="N1" s="382" t="s">
        <v>686</v>
      </c>
      <c r="O1" s="371"/>
      <c r="P1" s="382" t="s">
        <v>687</v>
      </c>
      <c r="Q1" s="371"/>
      <c r="R1" s="382" t="s">
        <v>688</v>
      </c>
      <c r="S1" s="371"/>
      <c r="T1" s="382" t="s">
        <v>184</v>
      </c>
      <c r="U1" s="371"/>
    </row>
    <row r="2" spans="1:26">
      <c r="A2" s="352"/>
      <c r="B2" s="353" t="s">
        <v>689</v>
      </c>
      <c r="C2" s="353" t="s">
        <v>690</v>
      </c>
      <c r="D2" s="353" t="s">
        <v>689</v>
      </c>
      <c r="E2" s="353" t="s">
        <v>690</v>
      </c>
      <c r="F2" s="353" t="s">
        <v>689</v>
      </c>
      <c r="G2" s="353" t="s">
        <v>690</v>
      </c>
      <c r="H2" s="353" t="s">
        <v>689</v>
      </c>
      <c r="I2" s="353" t="s">
        <v>690</v>
      </c>
      <c r="J2" s="353" t="s">
        <v>689</v>
      </c>
      <c r="K2" s="353" t="s">
        <v>690</v>
      </c>
      <c r="L2" s="353" t="s">
        <v>689</v>
      </c>
      <c r="M2" s="353" t="s">
        <v>690</v>
      </c>
      <c r="N2" s="353" t="s">
        <v>689</v>
      </c>
      <c r="O2" s="354" t="s">
        <v>690</v>
      </c>
      <c r="P2" s="354" t="s">
        <v>689</v>
      </c>
      <c r="Q2" s="354" t="s">
        <v>690</v>
      </c>
      <c r="R2" s="353" t="s">
        <v>689</v>
      </c>
      <c r="S2" s="354" t="s">
        <v>690</v>
      </c>
      <c r="T2" s="353" t="s">
        <v>689</v>
      </c>
      <c r="U2" s="353" t="s">
        <v>690</v>
      </c>
      <c r="V2" s="148"/>
      <c r="W2" s="148"/>
      <c r="X2" s="148"/>
      <c r="Y2" s="148"/>
      <c r="Z2" s="148"/>
    </row>
    <row r="3" spans="1:26">
      <c r="A3" s="355">
        <v>42742</v>
      </c>
      <c r="B3" s="356">
        <v>52.94</v>
      </c>
      <c r="C3" s="356">
        <v>6.84</v>
      </c>
      <c r="D3" s="356">
        <v>0</v>
      </c>
      <c r="E3" s="356">
        <v>0.1</v>
      </c>
      <c r="F3" s="356">
        <v>57.9</v>
      </c>
      <c r="G3" s="356">
        <v>0.9</v>
      </c>
      <c r="H3" s="356">
        <v>39.54</v>
      </c>
      <c r="I3" s="356">
        <v>2.7</v>
      </c>
      <c r="J3" s="356">
        <v>0.5</v>
      </c>
      <c r="K3" s="356">
        <v>0.06</v>
      </c>
      <c r="L3" s="356">
        <v>14.2</v>
      </c>
      <c r="M3" s="356">
        <v>3.3</v>
      </c>
      <c r="N3" s="356">
        <v>54.3</v>
      </c>
      <c r="O3" s="356">
        <v>1.6</v>
      </c>
      <c r="P3" s="356">
        <v>2.1</v>
      </c>
      <c r="Q3" s="356">
        <v>5.97</v>
      </c>
      <c r="R3" s="356">
        <v>88.49</v>
      </c>
      <c r="S3" s="356">
        <v>8.51</v>
      </c>
      <c r="T3" s="356">
        <v>1.72</v>
      </c>
      <c r="U3" s="356">
        <v>5.14</v>
      </c>
    </row>
    <row r="4" spans="1:26">
      <c r="A4" s="357">
        <v>42773</v>
      </c>
      <c r="B4" s="358">
        <v>49.19</v>
      </c>
      <c r="C4" s="358">
        <v>7.02</v>
      </c>
      <c r="D4" s="358">
        <v>0</v>
      </c>
      <c r="E4" s="358">
        <v>0.2</v>
      </c>
      <c r="F4" s="358">
        <v>62.1</v>
      </c>
      <c r="G4" s="358">
        <v>2.8</v>
      </c>
      <c r="H4" s="358">
        <v>35.68</v>
      </c>
      <c r="I4" s="358">
        <v>3.02</v>
      </c>
      <c r="J4" s="358">
        <v>0.54</v>
      </c>
      <c r="K4" s="358">
        <v>0.06</v>
      </c>
      <c r="L4" s="358">
        <v>24.3</v>
      </c>
      <c r="M4" s="358">
        <v>2.5</v>
      </c>
      <c r="N4" s="358">
        <v>50.1</v>
      </c>
      <c r="O4" s="358">
        <v>1.8</v>
      </c>
      <c r="P4" s="358">
        <v>2.4900000000000002</v>
      </c>
      <c r="Q4" s="358">
        <v>14.19</v>
      </c>
      <c r="R4" s="358">
        <v>83.89</v>
      </c>
      <c r="S4" s="358">
        <v>8.02</v>
      </c>
      <c r="T4" s="358">
        <v>1.65</v>
      </c>
      <c r="U4" s="358">
        <v>5.48</v>
      </c>
    </row>
    <row r="5" spans="1:26">
      <c r="A5" s="355">
        <v>42801</v>
      </c>
      <c r="B5" s="356">
        <v>47.08</v>
      </c>
      <c r="C5" s="356">
        <v>8.3000000000000007</v>
      </c>
      <c r="D5" s="356">
        <v>0</v>
      </c>
      <c r="E5" s="356">
        <v>0.5</v>
      </c>
      <c r="F5" s="356">
        <v>64.599999999999994</v>
      </c>
      <c r="G5" s="356">
        <v>3.5</v>
      </c>
      <c r="H5" s="356">
        <v>33.840000000000003</v>
      </c>
      <c r="I5" s="356">
        <v>3.16</v>
      </c>
      <c r="J5" s="356">
        <v>0.52</v>
      </c>
      <c r="K5" s="356">
        <v>0.04</v>
      </c>
      <c r="L5" s="356">
        <v>24.2</v>
      </c>
      <c r="M5" s="356">
        <v>1.7</v>
      </c>
      <c r="N5" s="356">
        <v>46.6</v>
      </c>
      <c r="O5" s="356">
        <v>1.6</v>
      </c>
      <c r="P5" s="356">
        <v>2.4900000000000002</v>
      </c>
      <c r="Q5" s="356">
        <v>30.88</v>
      </c>
      <c r="R5" s="356">
        <v>91.88</v>
      </c>
      <c r="S5" s="356">
        <v>7.77</v>
      </c>
      <c r="T5" s="356">
        <v>1.42</v>
      </c>
      <c r="U5" s="356">
        <v>5.77</v>
      </c>
    </row>
    <row r="6" spans="1:26">
      <c r="A6" s="359">
        <v>42920</v>
      </c>
      <c r="B6" s="358">
        <v>51.06</v>
      </c>
      <c r="C6" s="358">
        <v>6.86</v>
      </c>
      <c r="D6" s="358">
        <v>0</v>
      </c>
      <c r="E6" s="358">
        <v>0.5</v>
      </c>
      <c r="F6" s="358">
        <v>75.7</v>
      </c>
      <c r="G6" s="358">
        <v>5</v>
      </c>
      <c r="H6" s="358">
        <v>39.68</v>
      </c>
      <c r="I6" s="358">
        <v>3.21</v>
      </c>
      <c r="J6" s="358">
        <v>0.5</v>
      </c>
      <c r="K6" s="358">
        <v>0.09</v>
      </c>
      <c r="L6" s="358">
        <v>35</v>
      </c>
      <c r="M6" s="358">
        <v>3.7</v>
      </c>
      <c r="N6" s="358">
        <v>54</v>
      </c>
      <c r="O6" s="358">
        <v>1.2</v>
      </c>
      <c r="P6" s="358">
        <v>2.39</v>
      </c>
      <c r="Q6" s="358">
        <v>48.28</v>
      </c>
      <c r="R6" s="358">
        <v>72.709999999999994</v>
      </c>
      <c r="S6" s="358">
        <v>8</v>
      </c>
      <c r="T6" s="358">
        <v>1.74</v>
      </c>
      <c r="U6" s="358">
        <v>6.54</v>
      </c>
    </row>
    <row r="7" spans="1:26">
      <c r="A7" s="355">
        <v>42862</v>
      </c>
      <c r="B7" s="356">
        <v>49.35</v>
      </c>
      <c r="C7" s="356">
        <v>8.66</v>
      </c>
      <c r="D7" s="356">
        <v>0</v>
      </c>
      <c r="E7" s="356">
        <v>0.2</v>
      </c>
      <c r="F7" s="356">
        <v>75.900000000000006</v>
      </c>
      <c r="G7" s="356">
        <v>5.3</v>
      </c>
      <c r="H7" s="356">
        <v>35</v>
      </c>
      <c r="I7" s="356">
        <v>3.75</v>
      </c>
      <c r="J7" s="356">
        <v>0.48</v>
      </c>
      <c r="K7" s="356">
        <v>0.08</v>
      </c>
      <c r="L7" s="356">
        <v>33.200000000000003</v>
      </c>
      <c r="M7" s="356">
        <v>3.4</v>
      </c>
      <c r="N7" s="356">
        <v>49.4</v>
      </c>
      <c r="O7" s="356">
        <v>1.6</v>
      </c>
      <c r="P7" s="356">
        <v>2.82</v>
      </c>
      <c r="Q7" s="356">
        <v>45.97</v>
      </c>
      <c r="R7" s="356">
        <v>78.959999999999994</v>
      </c>
      <c r="S7" s="356">
        <v>9.33</v>
      </c>
      <c r="T7" s="356">
        <v>1.2</v>
      </c>
      <c r="U7" s="356">
        <v>6.77</v>
      </c>
    </row>
    <row r="8" spans="1:26">
      <c r="A8" s="357">
        <v>42893</v>
      </c>
      <c r="B8" s="358">
        <v>47.22</v>
      </c>
      <c r="C8" s="358">
        <v>6.6</v>
      </c>
      <c r="D8" s="358">
        <v>0</v>
      </c>
      <c r="E8" s="358">
        <v>0.3</v>
      </c>
      <c r="F8" s="358">
        <v>68.8</v>
      </c>
      <c r="G8" s="358">
        <v>4.8</v>
      </c>
      <c r="H8" s="358">
        <v>32.4</v>
      </c>
      <c r="I8" s="358">
        <v>2.94</v>
      </c>
      <c r="J8" s="358">
        <v>0.5</v>
      </c>
      <c r="K8" s="358">
        <v>0.06</v>
      </c>
      <c r="L8" s="358">
        <v>27.3</v>
      </c>
      <c r="M8" s="358">
        <v>4.3</v>
      </c>
      <c r="N8" s="358">
        <v>45.1</v>
      </c>
      <c r="O8" s="358">
        <v>2.1</v>
      </c>
      <c r="P8" s="358">
        <v>0</v>
      </c>
      <c r="Q8" s="358">
        <v>45.89</v>
      </c>
      <c r="R8" s="358">
        <v>90.21</v>
      </c>
      <c r="S8" s="358">
        <v>6.78</v>
      </c>
      <c r="T8" s="358">
        <v>0.94</v>
      </c>
      <c r="U8" s="358">
        <v>6.66</v>
      </c>
    </row>
    <row r="9" spans="1:26">
      <c r="A9" s="355">
        <v>42923</v>
      </c>
      <c r="B9" s="356">
        <v>35.43</v>
      </c>
      <c r="C9" s="356">
        <v>7.02</v>
      </c>
      <c r="D9" s="356">
        <v>0</v>
      </c>
      <c r="E9" s="356">
        <v>0.3</v>
      </c>
      <c r="F9" s="356">
        <v>106.8</v>
      </c>
      <c r="G9" s="356">
        <v>8.8000000000000007</v>
      </c>
      <c r="H9" s="356">
        <v>29.85</v>
      </c>
      <c r="I9" s="356">
        <v>3.1</v>
      </c>
      <c r="J9" s="356">
        <v>0.45</v>
      </c>
      <c r="K9" s="356">
        <v>0.13</v>
      </c>
      <c r="L9" s="356">
        <v>19.8</v>
      </c>
      <c r="M9" s="356">
        <v>5.4</v>
      </c>
      <c r="N9" s="356">
        <v>34.700000000000003</v>
      </c>
      <c r="O9" s="356">
        <v>2.1</v>
      </c>
      <c r="P9" s="356">
        <v>2.75</v>
      </c>
      <c r="Q9" s="356">
        <v>27.75</v>
      </c>
      <c r="R9" s="356">
        <v>87.95</v>
      </c>
      <c r="S9" s="356">
        <v>6.46</v>
      </c>
      <c r="T9" s="356">
        <v>0.81</v>
      </c>
      <c r="U9" s="356">
        <v>6.02</v>
      </c>
    </row>
    <row r="10" spans="1:26">
      <c r="A10" s="357">
        <v>42954</v>
      </c>
      <c r="B10" s="358">
        <v>29.81</v>
      </c>
      <c r="C10" s="358">
        <v>7.62</v>
      </c>
      <c r="D10" s="358">
        <v>0</v>
      </c>
      <c r="E10" s="358">
        <v>0.3</v>
      </c>
      <c r="F10" s="358">
        <v>34.5</v>
      </c>
      <c r="G10" s="358">
        <v>4.9000000000000004</v>
      </c>
      <c r="H10" s="358">
        <v>23.72</v>
      </c>
      <c r="I10" s="358">
        <v>3.08</v>
      </c>
      <c r="J10" s="358">
        <v>0.33</v>
      </c>
      <c r="K10" s="358">
        <v>0.16</v>
      </c>
      <c r="L10" s="358">
        <v>20.8</v>
      </c>
      <c r="M10" s="358">
        <v>4.8</v>
      </c>
      <c r="N10" s="358">
        <v>28</v>
      </c>
      <c r="O10" s="358">
        <v>2.2000000000000002</v>
      </c>
      <c r="P10" s="358">
        <v>2.52</v>
      </c>
      <c r="Q10" s="358">
        <v>21.78</v>
      </c>
      <c r="R10" s="358">
        <v>69.14</v>
      </c>
      <c r="S10" s="358">
        <v>8</v>
      </c>
      <c r="T10" s="358">
        <v>0.67</v>
      </c>
      <c r="U10" s="358">
        <v>7.7</v>
      </c>
    </row>
    <row r="11" spans="1:26">
      <c r="A11" s="355">
        <v>42985</v>
      </c>
      <c r="B11" s="356">
        <v>31.01</v>
      </c>
      <c r="C11" s="356">
        <v>8.15</v>
      </c>
      <c r="D11" s="356">
        <v>0</v>
      </c>
      <c r="E11" s="356">
        <v>0.2</v>
      </c>
      <c r="F11" s="356">
        <v>35.4</v>
      </c>
      <c r="G11" s="356">
        <v>5.2</v>
      </c>
      <c r="H11" s="356">
        <v>22.48</v>
      </c>
      <c r="I11" s="356">
        <v>2.97</v>
      </c>
      <c r="J11" s="356">
        <v>0.46</v>
      </c>
      <c r="K11" s="356">
        <v>0.24</v>
      </c>
      <c r="L11" s="356">
        <v>19.899999999999999</v>
      </c>
      <c r="M11" s="356">
        <v>4.2</v>
      </c>
      <c r="N11" s="356">
        <v>19.899999999999999</v>
      </c>
      <c r="O11" s="356">
        <v>2.2000000000000002</v>
      </c>
      <c r="P11" s="356">
        <v>2.73</v>
      </c>
      <c r="Q11" s="356">
        <v>35.64</v>
      </c>
      <c r="R11" s="356">
        <v>80.290000000000006</v>
      </c>
      <c r="S11" s="356">
        <v>7.08</v>
      </c>
      <c r="T11" s="356">
        <v>0.7</v>
      </c>
      <c r="U11" s="356">
        <v>6.41</v>
      </c>
    </row>
    <row r="12" spans="1:26">
      <c r="A12" s="357">
        <v>43015</v>
      </c>
      <c r="B12" s="358">
        <v>32.99</v>
      </c>
      <c r="C12" s="358">
        <v>9.1199999999999992</v>
      </c>
      <c r="D12" s="358">
        <v>0</v>
      </c>
      <c r="E12" s="358">
        <v>0.1</v>
      </c>
      <c r="F12" s="358">
        <v>56.4</v>
      </c>
      <c r="G12" s="358">
        <v>4.9000000000000004</v>
      </c>
      <c r="H12" s="358">
        <v>23.87</v>
      </c>
      <c r="I12" s="358">
        <v>2.69</v>
      </c>
      <c r="J12" s="358">
        <v>0.5</v>
      </c>
      <c r="K12" s="358">
        <v>0.14000000000000001</v>
      </c>
      <c r="L12" s="358">
        <v>25.3</v>
      </c>
      <c r="M12" s="358">
        <v>4.9000000000000004</v>
      </c>
      <c r="N12" s="358">
        <v>23.5</v>
      </c>
      <c r="O12" s="358">
        <v>1.7</v>
      </c>
      <c r="P12" s="358">
        <v>0</v>
      </c>
      <c r="Q12" s="358">
        <v>44.08</v>
      </c>
      <c r="R12" s="358">
        <v>94.56</v>
      </c>
      <c r="S12" s="358">
        <v>8.76</v>
      </c>
      <c r="T12" s="358">
        <v>0.53</v>
      </c>
      <c r="U12" s="358">
        <v>6.26</v>
      </c>
    </row>
    <row r="13" spans="1:26">
      <c r="A13" s="355">
        <v>43046</v>
      </c>
      <c r="B13" s="356">
        <v>40.31</v>
      </c>
      <c r="C13" s="356">
        <v>6.65</v>
      </c>
      <c r="D13" s="356">
        <v>0</v>
      </c>
      <c r="E13" s="356">
        <v>0.5</v>
      </c>
      <c r="F13" s="356">
        <v>75</v>
      </c>
      <c r="G13" s="356">
        <v>3.9</v>
      </c>
      <c r="H13" s="356">
        <v>30.64</v>
      </c>
      <c r="I13" s="356">
        <v>2.2200000000000002</v>
      </c>
      <c r="J13" s="356">
        <v>0.52</v>
      </c>
      <c r="K13" s="356">
        <v>0.18</v>
      </c>
      <c r="L13" s="356">
        <v>28.8</v>
      </c>
      <c r="M13" s="356">
        <v>4.8</v>
      </c>
      <c r="N13" s="356">
        <v>41.2</v>
      </c>
      <c r="O13" s="356">
        <v>1.9</v>
      </c>
      <c r="P13" s="356">
        <v>0</v>
      </c>
      <c r="Q13" s="356">
        <v>47.04</v>
      </c>
      <c r="R13" s="356">
        <v>84.51</v>
      </c>
      <c r="S13" s="356">
        <v>5.36</v>
      </c>
      <c r="T13" s="356">
        <v>0.96</v>
      </c>
      <c r="U13" s="356">
        <v>4.4800000000000004</v>
      </c>
    </row>
    <row r="14" spans="1:26">
      <c r="A14" s="357">
        <v>43076</v>
      </c>
      <c r="B14" s="358">
        <v>39.369999999999997</v>
      </c>
      <c r="C14" s="358">
        <v>4.95</v>
      </c>
      <c r="D14" s="358">
        <v>0</v>
      </c>
      <c r="E14" s="358">
        <v>0.5</v>
      </c>
      <c r="F14" s="358">
        <v>74.7</v>
      </c>
      <c r="G14" s="358">
        <v>3.2</v>
      </c>
      <c r="H14" s="358">
        <v>33.229999999999997</v>
      </c>
      <c r="I14" s="358">
        <v>2.44</v>
      </c>
      <c r="J14" s="358">
        <v>0.31</v>
      </c>
      <c r="K14" s="358">
        <v>0.16</v>
      </c>
      <c r="L14" s="358">
        <v>23.5</v>
      </c>
      <c r="M14" s="358">
        <v>3.7</v>
      </c>
      <c r="N14" s="358">
        <v>47.4</v>
      </c>
      <c r="O14" s="358">
        <v>1.6</v>
      </c>
      <c r="P14" s="358">
        <v>0</v>
      </c>
      <c r="Q14" s="358">
        <v>38.82</v>
      </c>
      <c r="R14" s="358">
        <v>56.47</v>
      </c>
      <c r="S14" s="358">
        <v>6.03</v>
      </c>
      <c r="T14" s="358">
        <v>1.02</v>
      </c>
      <c r="U14" s="358">
        <v>6.47</v>
      </c>
    </row>
    <row r="15" spans="1:26">
      <c r="A15" s="360" t="s">
        <v>691</v>
      </c>
      <c r="B15" s="356">
        <v>53.16</v>
      </c>
      <c r="C15" s="356">
        <v>6.25</v>
      </c>
      <c r="D15" s="356">
        <v>0</v>
      </c>
      <c r="E15" s="356">
        <v>0.5</v>
      </c>
      <c r="F15" s="356">
        <v>62.7</v>
      </c>
      <c r="G15" s="356">
        <v>3.9</v>
      </c>
      <c r="H15" s="356">
        <v>39.99</v>
      </c>
      <c r="I15" s="356">
        <v>2.72</v>
      </c>
      <c r="J15" s="356">
        <v>0.46</v>
      </c>
      <c r="K15" s="356">
        <v>0.09</v>
      </c>
      <c r="L15" s="356">
        <v>23.6</v>
      </c>
      <c r="M15" s="356">
        <v>0.7</v>
      </c>
      <c r="N15" s="356">
        <v>49.7</v>
      </c>
      <c r="O15" s="356">
        <v>1</v>
      </c>
      <c r="P15" s="356">
        <v>2.73</v>
      </c>
      <c r="Q15" s="356">
        <v>11.69</v>
      </c>
      <c r="R15" s="356">
        <v>73.400000000000006</v>
      </c>
      <c r="S15" s="356">
        <v>5.52</v>
      </c>
      <c r="T15" s="356">
        <v>1.36</v>
      </c>
      <c r="U15" s="356">
        <v>5.6</v>
      </c>
    </row>
    <row r="16" spans="1:26">
      <c r="A16" s="361" t="s">
        <v>692</v>
      </c>
      <c r="B16" s="358">
        <v>53.61</v>
      </c>
      <c r="C16" s="358">
        <v>6.51</v>
      </c>
      <c r="D16" s="358">
        <v>0</v>
      </c>
      <c r="E16" s="358">
        <v>0.2</v>
      </c>
      <c r="F16" s="358">
        <v>56.3</v>
      </c>
      <c r="G16" s="358">
        <v>1.3</v>
      </c>
      <c r="H16" s="358">
        <v>46.94</v>
      </c>
      <c r="I16" s="358">
        <v>2.14</v>
      </c>
      <c r="J16" s="358">
        <v>0.46</v>
      </c>
      <c r="K16" s="358">
        <v>0.12</v>
      </c>
      <c r="L16" s="358">
        <v>19.600000000000001</v>
      </c>
      <c r="M16" s="358">
        <v>1.5</v>
      </c>
      <c r="N16" s="358">
        <v>57.7</v>
      </c>
      <c r="O16" s="358">
        <v>1.6</v>
      </c>
      <c r="P16" s="358">
        <v>2.52</v>
      </c>
      <c r="Q16" s="358">
        <v>9.43</v>
      </c>
      <c r="R16" s="358">
        <v>86.7</v>
      </c>
      <c r="S16" s="358">
        <v>4.9800000000000004</v>
      </c>
      <c r="T16" s="358">
        <v>1.39</v>
      </c>
      <c r="U16" s="358">
        <v>4.92</v>
      </c>
    </row>
    <row r="17" spans="1:21">
      <c r="A17" s="360" t="s">
        <v>693</v>
      </c>
      <c r="B17" s="356">
        <v>51.84</v>
      </c>
      <c r="C17" s="356">
        <v>5.68</v>
      </c>
      <c r="D17" s="356">
        <v>0</v>
      </c>
      <c r="E17" s="356">
        <v>0.2</v>
      </c>
      <c r="F17" s="356">
        <v>59.7</v>
      </c>
      <c r="G17" s="356">
        <v>1.1000000000000001</v>
      </c>
      <c r="H17" s="356">
        <v>40.119999999999997</v>
      </c>
      <c r="I17" s="356">
        <v>3.26</v>
      </c>
      <c r="J17" s="356">
        <v>0.61</v>
      </c>
      <c r="K17" s="356">
        <v>0.15</v>
      </c>
      <c r="L17" s="356">
        <v>15</v>
      </c>
      <c r="M17" s="356">
        <v>1.5</v>
      </c>
      <c r="N17" s="356">
        <v>56.7</v>
      </c>
      <c r="O17" s="356">
        <v>1.7</v>
      </c>
      <c r="P17" s="356">
        <v>2.46</v>
      </c>
      <c r="Q17" s="356">
        <v>7.39</v>
      </c>
      <c r="R17" s="356">
        <v>89.82</v>
      </c>
      <c r="S17" s="356">
        <v>6.18</v>
      </c>
      <c r="T17" s="356">
        <v>1.64</v>
      </c>
      <c r="U17" s="356">
        <v>4.66</v>
      </c>
    </row>
    <row r="18" spans="1:21">
      <c r="A18" s="361" t="s">
        <v>694</v>
      </c>
      <c r="B18" s="358">
        <v>53.27</v>
      </c>
      <c r="C18" s="358">
        <v>6.72</v>
      </c>
      <c r="D18" s="358">
        <v>0</v>
      </c>
      <c r="E18" s="358">
        <v>0.1</v>
      </c>
      <c r="F18" s="358">
        <v>36.799999999999997</v>
      </c>
      <c r="G18" s="358">
        <v>3.4</v>
      </c>
      <c r="H18" s="358">
        <v>40.01</v>
      </c>
      <c r="I18" s="358">
        <v>3.77</v>
      </c>
      <c r="J18" s="358">
        <v>0.53</v>
      </c>
      <c r="K18" s="358">
        <v>0.18</v>
      </c>
      <c r="L18" s="358">
        <v>8.5</v>
      </c>
      <c r="M18" s="358">
        <v>4.0999999999999996</v>
      </c>
      <c r="N18" s="358">
        <v>52.3</v>
      </c>
      <c r="O18" s="358">
        <v>1.6</v>
      </c>
      <c r="P18" s="358">
        <v>1.95</v>
      </c>
      <c r="Q18" s="358">
        <v>3.9</v>
      </c>
      <c r="R18" s="358">
        <v>79.11</v>
      </c>
      <c r="S18" s="358">
        <v>6.54</v>
      </c>
      <c r="T18" s="358">
        <v>1.39</v>
      </c>
      <c r="U18" s="358">
        <v>4.3</v>
      </c>
    </row>
    <row r="19" spans="1:21">
      <c r="A19" s="360" t="s">
        <v>695</v>
      </c>
      <c r="B19" s="356">
        <v>57.74</v>
      </c>
      <c r="C19" s="356">
        <v>5.33</v>
      </c>
      <c r="D19" s="356">
        <v>0</v>
      </c>
      <c r="E19" s="356">
        <v>0.1</v>
      </c>
      <c r="F19" s="356">
        <v>29.7</v>
      </c>
      <c r="G19" s="356">
        <v>3.8</v>
      </c>
      <c r="H19" s="356">
        <v>44.98</v>
      </c>
      <c r="I19" s="356">
        <v>2.44</v>
      </c>
      <c r="J19" s="356">
        <v>0.62</v>
      </c>
      <c r="K19" s="356">
        <v>0.18</v>
      </c>
      <c r="L19" s="356">
        <v>6.5</v>
      </c>
      <c r="M19" s="356">
        <v>3.8</v>
      </c>
      <c r="N19" s="356">
        <v>47.4</v>
      </c>
      <c r="O19" s="356">
        <v>1.6</v>
      </c>
      <c r="P19" s="356">
        <v>2.5099999999999998</v>
      </c>
      <c r="Q19" s="356">
        <v>3.7</v>
      </c>
      <c r="R19" s="356">
        <v>94.05</v>
      </c>
      <c r="S19" s="356">
        <v>5.94</v>
      </c>
      <c r="T19" s="356">
        <v>1.48</v>
      </c>
      <c r="U19" s="356">
        <v>3.44</v>
      </c>
    </row>
    <row r="20" spans="1:21">
      <c r="A20" s="361" t="s">
        <v>696</v>
      </c>
      <c r="B20" s="358">
        <v>54.83</v>
      </c>
      <c r="C20" s="358">
        <v>4.2</v>
      </c>
      <c r="D20" s="358">
        <v>0</v>
      </c>
      <c r="E20" s="358">
        <v>0.1</v>
      </c>
      <c r="F20" s="358">
        <v>12.8</v>
      </c>
      <c r="G20" s="358">
        <v>3.4</v>
      </c>
      <c r="H20" s="358">
        <v>44.9</v>
      </c>
      <c r="I20" s="358">
        <v>1.63</v>
      </c>
      <c r="J20" s="358">
        <v>0.57999999999999996</v>
      </c>
      <c r="K20" s="358">
        <v>0.13</v>
      </c>
      <c r="L20" s="358">
        <v>2.9</v>
      </c>
      <c r="M20" s="358">
        <v>4</v>
      </c>
      <c r="N20" s="358">
        <v>41.2</v>
      </c>
      <c r="O20" s="358">
        <v>1.6</v>
      </c>
      <c r="P20" s="358">
        <v>1.93</v>
      </c>
      <c r="Q20" s="358">
        <v>4.5599999999999996</v>
      </c>
      <c r="R20" s="358">
        <v>95.95</v>
      </c>
      <c r="S20" s="358">
        <v>5.48</v>
      </c>
      <c r="T20" s="358">
        <v>1.67</v>
      </c>
      <c r="U20" s="358">
        <v>2.82</v>
      </c>
    </row>
    <row r="21" spans="1:21">
      <c r="A21" s="360" t="s">
        <v>697</v>
      </c>
      <c r="B21" s="356">
        <v>57.05</v>
      </c>
      <c r="C21" s="356">
        <v>7.41</v>
      </c>
      <c r="D21" s="356">
        <v>0</v>
      </c>
      <c r="E21" s="356">
        <v>0.5</v>
      </c>
      <c r="F21" s="356">
        <v>2.1</v>
      </c>
      <c r="G21" s="356">
        <v>4.8</v>
      </c>
      <c r="H21" s="356">
        <v>44.9</v>
      </c>
      <c r="I21" s="356">
        <v>1.63</v>
      </c>
      <c r="J21" s="356">
        <v>0.56999999999999995</v>
      </c>
      <c r="K21" s="356">
        <v>0.08</v>
      </c>
      <c r="L21" s="356">
        <v>3.4</v>
      </c>
      <c r="M21" s="356">
        <v>3</v>
      </c>
      <c r="N21" s="356">
        <v>37.799999999999997</v>
      </c>
      <c r="O21" s="356">
        <v>1.6</v>
      </c>
      <c r="P21" s="356">
        <v>2.02</v>
      </c>
      <c r="Q21" s="356">
        <v>5.0199999999999996</v>
      </c>
      <c r="R21" s="356">
        <v>85.63</v>
      </c>
      <c r="S21" s="356">
        <v>4.93</v>
      </c>
      <c r="T21" s="356">
        <v>1.72</v>
      </c>
      <c r="U21" s="356">
        <v>4.57</v>
      </c>
    </row>
    <row r="22" spans="1:21">
      <c r="A22" s="361" t="s">
        <v>698</v>
      </c>
      <c r="B22" s="358">
        <v>53.73</v>
      </c>
      <c r="C22" s="358">
        <v>7.65</v>
      </c>
      <c r="D22" s="358">
        <v>0</v>
      </c>
      <c r="E22" s="358">
        <v>0.5</v>
      </c>
      <c r="F22" s="358">
        <v>5.4</v>
      </c>
      <c r="G22" s="358">
        <v>7.6</v>
      </c>
      <c r="H22" s="358">
        <v>48.7</v>
      </c>
      <c r="I22" s="358">
        <v>2.5299999999999998</v>
      </c>
      <c r="J22" s="358">
        <v>0.41</v>
      </c>
      <c r="K22" s="358">
        <v>0.1</v>
      </c>
      <c r="L22" s="358">
        <v>11.6</v>
      </c>
      <c r="M22" s="358">
        <v>5.8</v>
      </c>
      <c r="N22" s="358">
        <v>46.8</v>
      </c>
      <c r="O22" s="358">
        <v>1.4</v>
      </c>
      <c r="P22" s="358">
        <v>2.5299999999999998</v>
      </c>
      <c r="Q22" s="358">
        <v>7.29</v>
      </c>
      <c r="R22" s="358">
        <v>78.38</v>
      </c>
      <c r="S22" s="358">
        <v>5.67</v>
      </c>
      <c r="T22" s="358">
        <v>1.82</v>
      </c>
      <c r="U22" s="358">
        <v>5.18</v>
      </c>
    </row>
    <row r="23" spans="1:21">
      <c r="A23" s="360" t="s">
        <v>699</v>
      </c>
      <c r="B23" s="356">
        <v>50.97</v>
      </c>
      <c r="C23" s="356">
        <v>8.68</v>
      </c>
      <c r="D23" s="356">
        <v>0</v>
      </c>
      <c r="E23" s="356">
        <v>0.2</v>
      </c>
      <c r="F23" s="356">
        <v>20.7</v>
      </c>
      <c r="G23" s="356">
        <v>3.7</v>
      </c>
      <c r="H23" s="356">
        <v>48.7</v>
      </c>
      <c r="I23" s="356">
        <v>2.5299999999999998</v>
      </c>
      <c r="J23" s="356">
        <v>0.54</v>
      </c>
      <c r="K23" s="356">
        <v>7.0000000000000007E-2</v>
      </c>
      <c r="L23" s="356">
        <v>5.6</v>
      </c>
      <c r="M23" s="356">
        <v>1.9</v>
      </c>
      <c r="N23" s="356">
        <v>53.9</v>
      </c>
      <c r="O23" s="356">
        <v>1.7</v>
      </c>
      <c r="P23" s="356">
        <v>2.68</v>
      </c>
      <c r="Q23" s="356">
        <v>3.24</v>
      </c>
      <c r="R23" s="356">
        <v>85.35</v>
      </c>
      <c r="S23" s="356">
        <v>6.3</v>
      </c>
      <c r="T23" s="356">
        <v>1.97</v>
      </c>
      <c r="U23" s="356">
        <v>7.33</v>
      </c>
    </row>
    <row r="24" spans="1:21">
      <c r="A24" s="361" t="s">
        <v>700</v>
      </c>
      <c r="B24" s="358">
        <v>46.8</v>
      </c>
      <c r="C24" s="358">
        <v>9.0500000000000007</v>
      </c>
      <c r="D24" s="358">
        <v>0</v>
      </c>
      <c r="E24" s="358">
        <v>0.1</v>
      </c>
      <c r="F24" s="358">
        <v>45.2</v>
      </c>
      <c r="G24" s="358">
        <v>1</v>
      </c>
      <c r="H24" s="358">
        <v>38.54</v>
      </c>
      <c r="I24" s="358">
        <v>3.52</v>
      </c>
      <c r="J24" s="358">
        <v>0.42</v>
      </c>
      <c r="K24" s="358">
        <v>0.14000000000000001</v>
      </c>
      <c r="L24" s="358">
        <v>15.9</v>
      </c>
      <c r="M24" s="358">
        <v>2.7</v>
      </c>
      <c r="N24" s="358">
        <v>59.5</v>
      </c>
      <c r="O24" s="358">
        <v>0</v>
      </c>
      <c r="P24" s="358">
        <v>1.81</v>
      </c>
      <c r="Q24" s="358">
        <v>9.65</v>
      </c>
      <c r="R24" s="358">
        <v>80.83</v>
      </c>
      <c r="S24" s="358">
        <v>6.53</v>
      </c>
      <c r="T24" s="358">
        <v>1.94</v>
      </c>
      <c r="U24" s="358">
        <v>7.64</v>
      </c>
    </row>
    <row r="25" spans="1:21">
      <c r="A25" s="360" t="s">
        <v>701</v>
      </c>
      <c r="B25" s="356">
        <v>51.9</v>
      </c>
      <c r="C25" s="356">
        <v>9.5299999999999994</v>
      </c>
      <c r="D25" s="356">
        <v>0</v>
      </c>
      <c r="E25" s="356">
        <v>0.1</v>
      </c>
      <c r="F25" s="356">
        <v>54.2</v>
      </c>
      <c r="G25" s="356">
        <v>1.1000000000000001</v>
      </c>
      <c r="H25" s="356">
        <v>43.4</v>
      </c>
      <c r="I25" s="356">
        <v>3.59</v>
      </c>
      <c r="J25" s="356">
        <v>0.54</v>
      </c>
      <c r="K25" s="356">
        <v>0.13</v>
      </c>
      <c r="L25" s="356">
        <v>33</v>
      </c>
      <c r="M25" s="356">
        <v>2.1</v>
      </c>
      <c r="N25" s="356">
        <v>61</v>
      </c>
      <c r="O25" s="356">
        <v>1.2</v>
      </c>
      <c r="P25" s="356">
        <v>2.37</v>
      </c>
      <c r="Q25" s="356">
        <v>11.04</v>
      </c>
      <c r="R25" s="356">
        <v>92.94</v>
      </c>
      <c r="S25" s="356">
        <v>6.27</v>
      </c>
      <c r="T25" s="356">
        <v>1.87</v>
      </c>
      <c r="U25" s="356">
        <v>7.79</v>
      </c>
    </row>
    <row r="26" spans="1:21">
      <c r="A26" s="361" t="s">
        <v>702</v>
      </c>
      <c r="B26" s="358">
        <v>50.16</v>
      </c>
      <c r="C26" s="358">
        <v>6.8</v>
      </c>
      <c r="D26" s="358">
        <v>0</v>
      </c>
      <c r="E26" s="358">
        <v>0.2</v>
      </c>
      <c r="F26" s="358">
        <v>63.8</v>
      </c>
      <c r="G26" s="358">
        <v>0.7</v>
      </c>
      <c r="H26" s="358">
        <v>43.12</v>
      </c>
      <c r="I26" s="358">
        <v>3.06</v>
      </c>
      <c r="J26" s="358">
        <v>0.52</v>
      </c>
      <c r="K26" s="358">
        <v>0.15</v>
      </c>
      <c r="L26" s="358">
        <v>37</v>
      </c>
      <c r="M26" s="358">
        <v>2.7</v>
      </c>
      <c r="N26" s="358">
        <v>64.099999999999994</v>
      </c>
      <c r="O26" s="358">
        <v>1.5</v>
      </c>
      <c r="P26" s="358">
        <v>2.37</v>
      </c>
      <c r="Q26" s="358">
        <v>14.74</v>
      </c>
      <c r="R26" s="358">
        <v>94.03</v>
      </c>
      <c r="S26" s="358">
        <v>6.83</v>
      </c>
      <c r="T26" s="358">
        <v>1.7</v>
      </c>
      <c r="U26" s="358">
        <v>6.4</v>
      </c>
    </row>
    <row r="27" spans="1:21">
      <c r="A27" s="360" t="s">
        <v>703</v>
      </c>
      <c r="B27" s="356">
        <v>52.99</v>
      </c>
      <c r="C27" s="356">
        <v>9.2799999999999994</v>
      </c>
      <c r="D27" s="356">
        <v>0</v>
      </c>
      <c r="E27" s="356">
        <v>0.2</v>
      </c>
      <c r="F27" s="356">
        <v>67</v>
      </c>
      <c r="G27" s="356">
        <v>1.1000000000000001</v>
      </c>
      <c r="H27" s="356">
        <v>41.44</v>
      </c>
      <c r="I27" s="356">
        <v>3.41</v>
      </c>
      <c r="J27" s="356">
        <v>0.45</v>
      </c>
      <c r="K27" s="356">
        <v>0.14000000000000001</v>
      </c>
      <c r="L27" s="356">
        <v>39.1</v>
      </c>
      <c r="M27" s="356">
        <v>1.9</v>
      </c>
      <c r="N27" s="356">
        <v>62.9</v>
      </c>
      <c r="O27" s="356">
        <v>1.6</v>
      </c>
      <c r="P27" s="356">
        <v>1.88</v>
      </c>
      <c r="Q27" s="356">
        <v>17.43</v>
      </c>
      <c r="R27" s="356">
        <v>76.14</v>
      </c>
      <c r="S27" s="356">
        <v>6.87</v>
      </c>
      <c r="T27" s="356">
        <v>1.78</v>
      </c>
      <c r="U27" s="356">
        <v>8.9600000000000009</v>
      </c>
    </row>
    <row r="28" spans="1:21">
      <c r="A28" s="361" t="s">
        <v>704</v>
      </c>
      <c r="B28" s="358">
        <v>51.96</v>
      </c>
      <c r="C28" s="358">
        <v>9.56</v>
      </c>
      <c r="D28" s="358">
        <v>0</v>
      </c>
      <c r="E28" s="358">
        <v>0.2</v>
      </c>
      <c r="F28" s="358">
        <v>46.9</v>
      </c>
      <c r="G28" s="358">
        <v>1</v>
      </c>
      <c r="H28" s="358">
        <v>39.380000000000003</v>
      </c>
      <c r="I28" s="358">
        <v>3.66</v>
      </c>
      <c r="J28" s="358">
        <v>0.46</v>
      </c>
      <c r="K28" s="358">
        <v>0.13</v>
      </c>
      <c r="L28" s="358">
        <v>25.1</v>
      </c>
      <c r="M28" s="358">
        <v>1.8</v>
      </c>
      <c r="N28" s="358">
        <v>56.5</v>
      </c>
      <c r="O28" s="358">
        <v>1.6</v>
      </c>
      <c r="P28" s="358">
        <v>2</v>
      </c>
      <c r="Q28" s="358">
        <v>7.94</v>
      </c>
      <c r="R28" s="358">
        <v>88.82</v>
      </c>
      <c r="S28" s="358">
        <v>5.49</v>
      </c>
      <c r="T28" s="358">
        <v>1.6</v>
      </c>
      <c r="U28" s="358">
        <v>8.65</v>
      </c>
    </row>
    <row r="29" spans="1:21">
      <c r="A29" s="360" t="s">
        <v>705</v>
      </c>
      <c r="B29" s="356">
        <v>49.13</v>
      </c>
      <c r="C29" s="356">
        <v>9.2899999999999991</v>
      </c>
      <c r="D29" s="356">
        <v>0</v>
      </c>
      <c r="E29" s="356">
        <v>0.5</v>
      </c>
      <c r="F29" s="356">
        <v>38.1</v>
      </c>
      <c r="G29" s="356">
        <v>0.5</v>
      </c>
      <c r="H29" s="356">
        <v>36.08</v>
      </c>
      <c r="I29" s="356">
        <v>3.43</v>
      </c>
      <c r="J29" s="356">
        <v>0.53</v>
      </c>
      <c r="K29" s="356">
        <v>0.08</v>
      </c>
      <c r="L29" s="356">
        <v>11.8</v>
      </c>
      <c r="M29" s="356">
        <v>3.2</v>
      </c>
      <c r="N29" s="356">
        <v>52.6</v>
      </c>
      <c r="O29" s="356">
        <v>1.4</v>
      </c>
      <c r="P29" s="356">
        <v>1.98</v>
      </c>
      <c r="Q29" s="356">
        <v>5.05</v>
      </c>
      <c r="R29" s="356">
        <v>96.16</v>
      </c>
      <c r="S29" s="356">
        <v>7.27</v>
      </c>
      <c r="T29" s="356">
        <v>1.48</v>
      </c>
      <c r="U29" s="356">
        <v>7.71</v>
      </c>
    </row>
    <row r="30" spans="1:21">
      <c r="A30" s="361" t="s">
        <v>706</v>
      </c>
      <c r="B30" s="358">
        <v>47.72</v>
      </c>
      <c r="C30" s="358">
        <v>7.95</v>
      </c>
      <c r="D30" s="358">
        <v>0</v>
      </c>
      <c r="E30" s="358">
        <v>0.5</v>
      </c>
      <c r="F30" s="358">
        <v>34.1</v>
      </c>
      <c r="G30" s="358">
        <v>1.5</v>
      </c>
      <c r="H30" s="358">
        <v>30.89</v>
      </c>
      <c r="I30" s="358">
        <v>3.53</v>
      </c>
      <c r="J30" s="358">
        <v>0.55000000000000004</v>
      </c>
      <c r="K30" s="358">
        <v>0.09</v>
      </c>
      <c r="L30" s="358">
        <v>30</v>
      </c>
      <c r="M30" s="358">
        <v>1.2</v>
      </c>
      <c r="N30" s="358">
        <v>43.9</v>
      </c>
      <c r="O30" s="358">
        <v>1.2</v>
      </c>
      <c r="P30" s="358">
        <v>2.06</v>
      </c>
      <c r="Q30" s="358">
        <v>10.39</v>
      </c>
      <c r="R30" s="358">
        <v>95.48</v>
      </c>
      <c r="S30" s="358">
        <v>7.3</v>
      </c>
      <c r="T30" s="358">
        <v>1.01</v>
      </c>
      <c r="U30" s="358">
        <v>7.03</v>
      </c>
    </row>
    <row r="31" spans="1:21">
      <c r="A31" s="360" t="s">
        <v>707</v>
      </c>
      <c r="B31" s="356">
        <v>31.41</v>
      </c>
      <c r="C31" s="356">
        <v>8.4</v>
      </c>
      <c r="D31" s="356">
        <v>0</v>
      </c>
      <c r="E31" s="356">
        <v>0.3</v>
      </c>
      <c r="F31" s="356">
        <v>34.799999999999997</v>
      </c>
      <c r="G31" s="356">
        <v>1.5</v>
      </c>
      <c r="H31" s="356">
        <v>25.32</v>
      </c>
      <c r="I31" s="356">
        <v>3.73</v>
      </c>
      <c r="J31" s="356">
        <v>0.41</v>
      </c>
      <c r="K31" s="356">
        <v>0.11</v>
      </c>
      <c r="L31" s="356">
        <v>22.7</v>
      </c>
      <c r="M31" s="356">
        <v>3.9</v>
      </c>
      <c r="N31" s="356">
        <v>35.6</v>
      </c>
      <c r="O31" s="356">
        <v>1.9</v>
      </c>
      <c r="P31" s="356">
        <v>1.1000000000000001</v>
      </c>
      <c r="Q31" s="356">
        <v>21.81</v>
      </c>
      <c r="R31" s="356">
        <v>70.040000000000006</v>
      </c>
      <c r="S31" s="356">
        <v>7.64</v>
      </c>
      <c r="T31" s="356">
        <v>0.63</v>
      </c>
      <c r="U31" s="356">
        <v>8.9700000000000006</v>
      </c>
    </row>
    <row r="32" spans="1:21">
      <c r="A32" s="361" t="s">
        <v>708</v>
      </c>
      <c r="B32" s="358">
        <v>31.3</v>
      </c>
      <c r="C32" s="358">
        <v>9.16</v>
      </c>
      <c r="D32" s="358">
        <v>0</v>
      </c>
      <c r="E32" s="358">
        <v>0</v>
      </c>
      <c r="F32" s="358">
        <v>38.799999999999997</v>
      </c>
      <c r="G32" s="358">
        <v>1.6</v>
      </c>
      <c r="H32" s="358">
        <v>23.06</v>
      </c>
      <c r="I32" s="358">
        <v>3.65</v>
      </c>
      <c r="J32" s="358">
        <v>0.36</v>
      </c>
      <c r="K32" s="358">
        <v>0.15</v>
      </c>
      <c r="L32" s="358">
        <v>15.6</v>
      </c>
      <c r="M32" s="358">
        <v>3.8</v>
      </c>
      <c r="N32" s="358">
        <v>28.9</v>
      </c>
      <c r="O32" s="358">
        <v>2</v>
      </c>
      <c r="P32" s="358">
        <v>1.31</v>
      </c>
      <c r="Q32" s="358">
        <v>21.03</v>
      </c>
      <c r="R32" s="358">
        <v>54.43</v>
      </c>
      <c r="S32" s="358">
        <v>4.88</v>
      </c>
      <c r="T32" s="358">
        <v>0.57999999999999996</v>
      </c>
      <c r="U32" s="358">
        <v>8.83</v>
      </c>
    </row>
    <row r="33" spans="1:21">
      <c r="A33" s="360" t="s">
        <v>709</v>
      </c>
      <c r="B33" s="356">
        <v>27.92</v>
      </c>
      <c r="C33" s="356">
        <v>8.77</v>
      </c>
      <c r="D33" s="356">
        <v>0</v>
      </c>
      <c r="E33" s="356">
        <v>0.2</v>
      </c>
      <c r="F33" s="356">
        <v>35.1</v>
      </c>
      <c r="G33" s="356">
        <v>2.2000000000000002</v>
      </c>
      <c r="H33" s="356">
        <v>23.49</v>
      </c>
      <c r="I33" s="356">
        <v>3.83</v>
      </c>
      <c r="J33" s="356">
        <v>0.23</v>
      </c>
      <c r="K33" s="356">
        <v>0.14000000000000001</v>
      </c>
      <c r="L33" s="356">
        <v>12.6</v>
      </c>
      <c r="M33" s="356">
        <v>3.6</v>
      </c>
      <c r="N33" s="356">
        <v>24.8</v>
      </c>
      <c r="O33" s="356">
        <v>1.8</v>
      </c>
      <c r="P33" s="356">
        <v>1.44</v>
      </c>
      <c r="Q33" s="356">
        <v>36.840000000000003</v>
      </c>
      <c r="R33" s="356">
        <v>36.43</v>
      </c>
      <c r="S33" s="356">
        <v>6.15</v>
      </c>
      <c r="T33" s="356">
        <v>0.49</v>
      </c>
      <c r="U33" s="356">
        <v>9.16</v>
      </c>
    </row>
    <row r="34" spans="1:21">
      <c r="A34" s="357">
        <v>42743</v>
      </c>
      <c r="B34" s="358">
        <v>32.32</v>
      </c>
      <c r="C34" s="358">
        <v>9.57</v>
      </c>
      <c r="D34" s="358">
        <v>0</v>
      </c>
      <c r="E34" s="358">
        <v>0.1</v>
      </c>
      <c r="F34" s="358">
        <v>38.9</v>
      </c>
      <c r="G34" s="358">
        <v>2.7</v>
      </c>
      <c r="H34" s="358">
        <v>26.18</v>
      </c>
      <c r="I34" s="358">
        <v>4.5599999999999996</v>
      </c>
      <c r="J34" s="358">
        <v>0.27</v>
      </c>
      <c r="K34" s="358">
        <v>0.15</v>
      </c>
      <c r="L34" s="358">
        <v>14.4</v>
      </c>
      <c r="M34" s="358">
        <v>3.2</v>
      </c>
      <c r="N34" s="358">
        <v>29.2</v>
      </c>
      <c r="O34" s="358">
        <v>1.9</v>
      </c>
      <c r="P34" s="358">
        <v>2.2000000000000002</v>
      </c>
      <c r="Q34" s="358">
        <v>35.06</v>
      </c>
      <c r="R34" s="358">
        <v>42.85</v>
      </c>
      <c r="S34" s="358">
        <v>6.81</v>
      </c>
      <c r="T34" s="358">
        <v>0.68</v>
      </c>
      <c r="U34" s="358">
        <v>8.66</v>
      </c>
    </row>
    <row r="35" spans="1:21">
      <c r="A35" s="355">
        <v>42774</v>
      </c>
      <c r="B35" s="356">
        <v>42.54</v>
      </c>
      <c r="C35" s="356">
        <v>8.68</v>
      </c>
      <c r="D35" s="356">
        <v>0</v>
      </c>
      <c r="E35" s="356">
        <v>0.2</v>
      </c>
      <c r="F35" s="356">
        <v>49.6</v>
      </c>
      <c r="G35" s="356">
        <v>3</v>
      </c>
      <c r="H35" s="356">
        <v>31.39</v>
      </c>
      <c r="I35" s="356">
        <v>4.0999999999999996</v>
      </c>
      <c r="J35" s="356">
        <v>0.42</v>
      </c>
      <c r="K35" s="356">
        <v>0.14000000000000001</v>
      </c>
      <c r="L35" s="356">
        <v>21.6</v>
      </c>
      <c r="M35" s="356">
        <v>4.0999999999999996</v>
      </c>
      <c r="N35" s="356">
        <v>34.4</v>
      </c>
      <c r="O35" s="356">
        <v>1.7</v>
      </c>
      <c r="P35" s="356">
        <v>2.1800000000000002</v>
      </c>
      <c r="Q35" s="356">
        <v>40.03</v>
      </c>
      <c r="R35" s="356">
        <v>73.900000000000006</v>
      </c>
      <c r="S35" s="356">
        <v>5.89</v>
      </c>
      <c r="T35" s="356">
        <v>0.82</v>
      </c>
      <c r="U35" s="356">
        <v>7.96</v>
      </c>
    </row>
    <row r="36" spans="1:21">
      <c r="A36" s="357">
        <v>42802</v>
      </c>
      <c r="B36" s="358">
        <v>45.83</v>
      </c>
      <c r="C36" s="358">
        <v>8.8800000000000008</v>
      </c>
      <c r="D36" s="358">
        <v>0</v>
      </c>
      <c r="E36" s="358">
        <v>0.2</v>
      </c>
      <c r="F36" s="358">
        <v>56.7</v>
      </c>
      <c r="G36" s="358">
        <v>4</v>
      </c>
      <c r="H36" s="358">
        <v>32.19</v>
      </c>
      <c r="I36" s="358">
        <v>3.53</v>
      </c>
      <c r="J36" s="358">
        <v>0.56999999999999995</v>
      </c>
      <c r="K36" s="358">
        <v>0.1</v>
      </c>
      <c r="L36" s="358">
        <v>17.2</v>
      </c>
      <c r="M36" s="358">
        <v>3.6</v>
      </c>
      <c r="N36" s="358">
        <v>41.4</v>
      </c>
      <c r="O36" s="358">
        <v>1.7</v>
      </c>
      <c r="P36" s="358">
        <v>2.4900000000000002</v>
      </c>
      <c r="Q36" s="358">
        <v>40.39</v>
      </c>
      <c r="R36" s="358">
        <v>100.51</v>
      </c>
      <c r="S36" s="358">
        <v>6.64</v>
      </c>
      <c r="T36" s="358">
        <v>1.1200000000000001</v>
      </c>
      <c r="U36" s="358">
        <v>8.7799999999999994</v>
      </c>
    </row>
    <row r="37" spans="1:21">
      <c r="A37" s="355">
        <v>42833</v>
      </c>
      <c r="B37" s="356">
        <v>41.4</v>
      </c>
      <c r="C37" s="356">
        <v>7.13</v>
      </c>
      <c r="D37" s="356">
        <v>0</v>
      </c>
      <c r="E37" s="356">
        <v>0.5</v>
      </c>
      <c r="F37" s="356">
        <v>61.2</v>
      </c>
      <c r="G37" s="356">
        <v>4.3</v>
      </c>
      <c r="H37" s="356">
        <v>32.78</v>
      </c>
      <c r="I37" s="356">
        <v>2.82</v>
      </c>
      <c r="J37" s="356">
        <v>0.55000000000000004</v>
      </c>
      <c r="K37" s="356">
        <v>0.06</v>
      </c>
      <c r="L37" s="356">
        <v>22.8</v>
      </c>
      <c r="M37" s="356">
        <v>4.4000000000000004</v>
      </c>
      <c r="N37" s="356">
        <v>44.1</v>
      </c>
      <c r="O37" s="356">
        <v>2</v>
      </c>
      <c r="P37" s="356">
        <v>2.04</v>
      </c>
      <c r="Q37" s="356">
        <v>44.89</v>
      </c>
      <c r="R37" s="356">
        <v>102.58</v>
      </c>
      <c r="S37" s="356">
        <v>5.67</v>
      </c>
      <c r="T37" s="356">
        <v>0.7</v>
      </c>
      <c r="U37" s="356">
        <v>6.68</v>
      </c>
    </row>
    <row r="38" spans="1:21">
      <c r="A38" s="357">
        <v>42863</v>
      </c>
      <c r="B38" s="358">
        <v>41.69</v>
      </c>
      <c r="C38" s="358">
        <v>7.96</v>
      </c>
      <c r="D38" s="358">
        <v>0</v>
      </c>
      <c r="E38" s="358">
        <v>0.5</v>
      </c>
      <c r="F38" s="358">
        <v>40.6</v>
      </c>
      <c r="G38" s="358">
        <v>4</v>
      </c>
      <c r="H38" s="358">
        <v>31.64</v>
      </c>
      <c r="I38" s="358">
        <v>3.69</v>
      </c>
      <c r="J38" s="358">
        <v>0.54</v>
      </c>
      <c r="K38" s="358">
        <v>7.0000000000000007E-2</v>
      </c>
      <c r="L38" s="358">
        <v>12.7</v>
      </c>
      <c r="M38" s="358">
        <v>4.5</v>
      </c>
      <c r="N38" s="358">
        <v>34.9</v>
      </c>
      <c r="O38" s="358">
        <v>1.9</v>
      </c>
      <c r="P38" s="358">
        <v>2.16</v>
      </c>
      <c r="Q38" s="358">
        <v>19.66</v>
      </c>
      <c r="R38" s="358">
        <v>99.26</v>
      </c>
      <c r="S38" s="358">
        <v>5.56</v>
      </c>
      <c r="T38" s="358">
        <v>0.65</v>
      </c>
      <c r="U38" s="358">
        <v>6.99</v>
      </c>
    </row>
    <row r="39" spans="1:21">
      <c r="A39" s="355">
        <v>42894</v>
      </c>
      <c r="B39" s="356">
        <v>32.44</v>
      </c>
      <c r="C39" s="356">
        <v>10.039999999999999</v>
      </c>
      <c r="D39" s="356">
        <v>0</v>
      </c>
      <c r="E39" s="356">
        <v>0.2</v>
      </c>
      <c r="F39" s="356">
        <v>15.1</v>
      </c>
      <c r="G39" s="356">
        <v>4.3</v>
      </c>
      <c r="H39" s="356">
        <v>24.51</v>
      </c>
      <c r="I39" s="356">
        <v>3.9</v>
      </c>
      <c r="J39" s="356">
        <v>0.47</v>
      </c>
      <c r="K39" s="356">
        <v>0.09</v>
      </c>
      <c r="L39" s="356">
        <v>7.6</v>
      </c>
      <c r="M39" s="356">
        <v>3.2</v>
      </c>
      <c r="N39" s="356">
        <v>23.6</v>
      </c>
      <c r="O39" s="356">
        <v>1.9</v>
      </c>
      <c r="P39" s="356">
        <v>2.54</v>
      </c>
      <c r="Q39" s="356">
        <v>10.94</v>
      </c>
      <c r="R39" s="356">
        <v>90.85</v>
      </c>
      <c r="S39" s="356">
        <v>5.7</v>
      </c>
      <c r="T39" s="356">
        <v>0.46</v>
      </c>
      <c r="U39" s="356">
        <v>6.93</v>
      </c>
    </row>
    <row r="40" spans="1:21">
      <c r="A40" s="357">
        <v>42924</v>
      </c>
      <c r="B40" s="358">
        <v>26.08</v>
      </c>
      <c r="C40" s="358">
        <v>7.32</v>
      </c>
      <c r="D40" s="358">
        <v>0</v>
      </c>
      <c r="E40" s="358">
        <v>0.1</v>
      </c>
      <c r="F40" s="358">
        <v>9.4</v>
      </c>
      <c r="G40" s="358">
        <v>4.0999999999999996</v>
      </c>
      <c r="H40" s="358">
        <v>21.07</v>
      </c>
      <c r="I40" s="358">
        <v>4.08</v>
      </c>
      <c r="J40" s="358">
        <v>0.39</v>
      </c>
      <c r="K40" s="358">
        <v>0.12</v>
      </c>
      <c r="L40" s="358">
        <v>9.3000000000000007</v>
      </c>
      <c r="M40" s="358">
        <v>2.8</v>
      </c>
      <c r="N40" s="358">
        <v>18.5</v>
      </c>
      <c r="O40" s="358">
        <v>1.2</v>
      </c>
      <c r="P40" s="358">
        <v>0</v>
      </c>
      <c r="Q40" s="358">
        <v>8.5399999999999991</v>
      </c>
      <c r="R40" s="358">
        <v>71</v>
      </c>
      <c r="S40" s="358">
        <v>6.4</v>
      </c>
      <c r="T40" s="358">
        <v>0.37</v>
      </c>
      <c r="U40" s="358">
        <v>6.96</v>
      </c>
    </row>
    <row r="41" spans="1:21">
      <c r="A41" s="355">
        <v>42955</v>
      </c>
      <c r="B41" s="356">
        <v>21.3</v>
      </c>
      <c r="C41" s="356">
        <v>7.74</v>
      </c>
      <c r="D41" s="356">
        <v>0</v>
      </c>
      <c r="E41" s="356">
        <v>0</v>
      </c>
      <c r="F41" s="356">
        <v>10.5</v>
      </c>
      <c r="G41" s="356">
        <v>4.2</v>
      </c>
      <c r="H41" s="356">
        <v>19.38</v>
      </c>
      <c r="I41" s="356">
        <v>3.65</v>
      </c>
      <c r="J41" s="356">
        <v>0.35</v>
      </c>
      <c r="K41" s="356">
        <v>0.17</v>
      </c>
      <c r="L41" s="356">
        <v>12.6</v>
      </c>
      <c r="M41" s="356">
        <v>1.7</v>
      </c>
      <c r="N41" s="356">
        <v>20</v>
      </c>
      <c r="O41" s="356">
        <v>1.8</v>
      </c>
      <c r="P41" s="356">
        <v>1.66</v>
      </c>
      <c r="Q41" s="356">
        <v>11.78</v>
      </c>
      <c r="R41" s="356">
        <v>53.75</v>
      </c>
      <c r="S41" s="356">
        <v>8.36</v>
      </c>
      <c r="T41" s="356">
        <v>0.24</v>
      </c>
      <c r="U41" s="356">
        <v>5.76</v>
      </c>
    </row>
    <row r="42" spans="1:21">
      <c r="A42" s="357">
        <v>42986</v>
      </c>
      <c r="B42" s="358">
        <v>15.29</v>
      </c>
      <c r="C42" s="358">
        <v>4.26</v>
      </c>
      <c r="D42" s="358">
        <v>0</v>
      </c>
      <c r="E42" s="358">
        <v>0.1</v>
      </c>
      <c r="F42" s="358">
        <v>21.6</v>
      </c>
      <c r="G42" s="358">
        <v>4.2</v>
      </c>
      <c r="H42" s="358">
        <v>16.63</v>
      </c>
      <c r="I42" s="358">
        <v>2.25</v>
      </c>
      <c r="J42" s="358">
        <v>0.25</v>
      </c>
      <c r="K42" s="358">
        <v>0.13</v>
      </c>
      <c r="L42" s="358">
        <v>14.6</v>
      </c>
      <c r="M42" s="358">
        <v>2.5</v>
      </c>
      <c r="N42" s="358">
        <v>21</v>
      </c>
      <c r="O42" s="358">
        <v>1.5</v>
      </c>
      <c r="P42" s="358">
        <v>2.06</v>
      </c>
      <c r="Q42" s="358">
        <v>18.95</v>
      </c>
      <c r="R42" s="358">
        <v>32.21</v>
      </c>
      <c r="S42" s="358">
        <v>6.81</v>
      </c>
      <c r="T42" s="358">
        <v>0.15</v>
      </c>
      <c r="U42" s="358">
        <v>3.97</v>
      </c>
    </row>
    <row r="43" spans="1:21">
      <c r="A43" s="355">
        <v>43016</v>
      </c>
      <c r="B43" s="356">
        <v>8.56</v>
      </c>
      <c r="C43" s="356">
        <v>8.3800000000000008</v>
      </c>
      <c r="D43" s="356">
        <v>0</v>
      </c>
      <c r="E43" s="356">
        <v>0.1</v>
      </c>
      <c r="F43" s="356">
        <v>38</v>
      </c>
      <c r="G43" s="356">
        <v>3.9</v>
      </c>
      <c r="H43" s="356">
        <v>13.18</v>
      </c>
      <c r="I43" s="356">
        <v>3.45</v>
      </c>
      <c r="J43" s="356">
        <v>0.15</v>
      </c>
      <c r="K43" s="356">
        <v>0.13</v>
      </c>
      <c r="L43" s="356">
        <v>16.2</v>
      </c>
      <c r="M43" s="356">
        <v>4.4000000000000004</v>
      </c>
      <c r="N43" s="356">
        <v>19.100000000000001</v>
      </c>
      <c r="O43" s="356">
        <v>1.7</v>
      </c>
      <c r="P43" s="356">
        <v>2.5</v>
      </c>
      <c r="Q43" s="356">
        <v>33.97</v>
      </c>
      <c r="R43" s="356">
        <v>15.75</v>
      </c>
      <c r="S43" s="356">
        <v>6.87</v>
      </c>
      <c r="T43" s="356">
        <v>0.46</v>
      </c>
      <c r="U43" s="356">
        <v>7.45</v>
      </c>
    </row>
    <row r="44" spans="1:21">
      <c r="A44" s="359">
        <v>42958</v>
      </c>
      <c r="B44" s="358">
        <v>9.35</v>
      </c>
      <c r="C44" s="358">
        <v>5.68</v>
      </c>
      <c r="D44" s="358">
        <v>0</v>
      </c>
      <c r="E44" s="358">
        <v>0.2</v>
      </c>
      <c r="F44" s="358">
        <v>60.6</v>
      </c>
      <c r="G44" s="358">
        <v>3.8</v>
      </c>
      <c r="H44" s="358">
        <v>7.32</v>
      </c>
      <c r="I44" s="358">
        <v>3.23</v>
      </c>
      <c r="J44" s="358">
        <v>0.44</v>
      </c>
      <c r="K44" s="358">
        <v>0.05</v>
      </c>
      <c r="L44" s="358">
        <v>22.3</v>
      </c>
      <c r="M44" s="358">
        <v>3.8</v>
      </c>
      <c r="N44" s="358">
        <v>20.6</v>
      </c>
      <c r="O44" s="358">
        <v>2</v>
      </c>
      <c r="P44" s="358">
        <v>2.46</v>
      </c>
      <c r="Q44" s="358">
        <v>46.04</v>
      </c>
      <c r="R44" s="358">
        <v>80.58</v>
      </c>
      <c r="S44" s="358">
        <v>6.55</v>
      </c>
      <c r="T44" s="358">
        <v>0.33</v>
      </c>
      <c r="U44" s="358">
        <v>8.83</v>
      </c>
    </row>
    <row r="45" spans="1:21">
      <c r="A45" s="355">
        <v>43077</v>
      </c>
      <c r="B45" s="356">
        <v>20.61</v>
      </c>
      <c r="C45" s="356">
        <v>6.48</v>
      </c>
      <c r="D45" s="362"/>
      <c r="E45" s="362"/>
      <c r="F45" s="362"/>
      <c r="G45" s="362"/>
      <c r="H45" s="356">
        <v>19.5</v>
      </c>
      <c r="I45" s="356">
        <v>2.78</v>
      </c>
      <c r="J45" s="356">
        <v>0.25</v>
      </c>
      <c r="K45" s="356">
        <v>0.16</v>
      </c>
      <c r="L45" s="362"/>
      <c r="M45" s="362"/>
      <c r="N45" s="362"/>
      <c r="O45" s="362"/>
      <c r="P45" s="356">
        <v>1.98</v>
      </c>
      <c r="Q45" s="356">
        <v>47.71</v>
      </c>
      <c r="R45" s="356">
        <v>42.12</v>
      </c>
      <c r="S45" s="356">
        <v>9.68</v>
      </c>
      <c r="T45" s="356">
        <v>0.46</v>
      </c>
      <c r="U45" s="356">
        <v>6.83</v>
      </c>
    </row>
    <row r="46" spans="1:21">
      <c r="A46" s="359">
        <v>42960</v>
      </c>
      <c r="B46" s="358">
        <v>13.51</v>
      </c>
      <c r="C46" s="358">
        <v>4.04</v>
      </c>
      <c r="D46" s="358">
        <v>0</v>
      </c>
      <c r="E46" s="358">
        <v>0.5</v>
      </c>
      <c r="F46" s="358">
        <v>74.099999999999994</v>
      </c>
      <c r="G46" s="358">
        <v>3.9</v>
      </c>
      <c r="H46" s="358">
        <v>18.239999999999998</v>
      </c>
      <c r="I46" s="358">
        <v>2.64</v>
      </c>
      <c r="J46" s="358">
        <v>0.16</v>
      </c>
      <c r="K46" s="358">
        <v>0.11</v>
      </c>
      <c r="L46" s="358">
        <v>20.2</v>
      </c>
      <c r="M46" s="358">
        <v>3.8</v>
      </c>
      <c r="N46" s="358">
        <v>33.6</v>
      </c>
      <c r="O46" s="358">
        <v>1.7</v>
      </c>
      <c r="P46" s="358">
        <v>1.88</v>
      </c>
      <c r="Q46" s="358">
        <v>43.31</v>
      </c>
      <c r="R46" s="358">
        <v>17.93</v>
      </c>
      <c r="S46" s="358">
        <v>6.8</v>
      </c>
      <c r="T46" s="358">
        <v>0.36</v>
      </c>
      <c r="U46" s="358">
        <v>6.41</v>
      </c>
    </row>
    <row r="47" spans="1:21">
      <c r="A47" s="360" t="s">
        <v>710</v>
      </c>
      <c r="B47" s="356">
        <v>9.6999999999999993</v>
      </c>
      <c r="C47" s="356">
        <v>7.49</v>
      </c>
      <c r="D47" s="356">
        <v>0</v>
      </c>
      <c r="E47" s="356">
        <v>0.1</v>
      </c>
      <c r="F47" s="356">
        <v>55.8</v>
      </c>
      <c r="G47" s="356">
        <v>4.4000000000000004</v>
      </c>
      <c r="H47" s="356">
        <v>8.9600000000000009</v>
      </c>
      <c r="I47" s="356">
        <v>3.41</v>
      </c>
      <c r="J47" s="356">
        <v>0.11</v>
      </c>
      <c r="K47" s="356">
        <v>0.13</v>
      </c>
      <c r="L47" s="356">
        <v>12.2</v>
      </c>
      <c r="M47" s="356">
        <v>4</v>
      </c>
      <c r="N47" s="356">
        <v>15.6</v>
      </c>
      <c r="O47" s="356">
        <v>1.5</v>
      </c>
      <c r="P47" s="356">
        <v>0</v>
      </c>
      <c r="Q47" s="356">
        <v>18.5</v>
      </c>
      <c r="R47" s="356">
        <v>10.6</v>
      </c>
      <c r="S47" s="356">
        <v>5.89</v>
      </c>
      <c r="T47" s="356">
        <v>0.08</v>
      </c>
      <c r="U47" s="356">
        <v>6.37</v>
      </c>
    </row>
    <row r="48" spans="1:21">
      <c r="A48" s="361" t="s">
        <v>711</v>
      </c>
      <c r="B48" s="358">
        <v>9.42</v>
      </c>
      <c r="C48" s="358">
        <v>9.14</v>
      </c>
      <c r="D48" s="358">
        <v>0</v>
      </c>
      <c r="E48" s="358">
        <v>0.3</v>
      </c>
      <c r="F48" s="358">
        <v>37.1</v>
      </c>
      <c r="G48" s="358">
        <v>5.0999999999999996</v>
      </c>
      <c r="H48" s="358">
        <v>9.6300000000000008</v>
      </c>
      <c r="I48" s="358">
        <v>3.84</v>
      </c>
      <c r="J48" s="358">
        <v>0.18</v>
      </c>
      <c r="K48" s="358">
        <v>0.15</v>
      </c>
      <c r="L48" s="358">
        <v>14.6</v>
      </c>
      <c r="M48" s="358">
        <v>4.5</v>
      </c>
      <c r="N48" s="358">
        <v>12.4</v>
      </c>
      <c r="O48" s="358">
        <v>2</v>
      </c>
      <c r="P48" s="358">
        <v>2.34</v>
      </c>
      <c r="Q48" s="358">
        <v>19.41</v>
      </c>
      <c r="R48" s="358">
        <v>24.34</v>
      </c>
      <c r="S48" s="358">
        <v>4.83</v>
      </c>
      <c r="T48" s="358">
        <v>0.14000000000000001</v>
      </c>
      <c r="U48" s="358">
        <v>8.3000000000000007</v>
      </c>
    </row>
    <row r="49" spans="1:21">
      <c r="A49" s="360" t="s">
        <v>712</v>
      </c>
      <c r="B49" s="356">
        <v>23.17</v>
      </c>
      <c r="C49" s="356">
        <v>9.26</v>
      </c>
      <c r="D49" s="356">
        <v>0</v>
      </c>
      <c r="E49" s="356">
        <v>0.3</v>
      </c>
      <c r="F49" s="356">
        <v>46.6</v>
      </c>
      <c r="G49" s="356">
        <v>5.4</v>
      </c>
      <c r="H49" s="356">
        <v>16.12</v>
      </c>
      <c r="I49" s="356">
        <v>4.13</v>
      </c>
      <c r="J49" s="356">
        <v>0.36</v>
      </c>
      <c r="K49" s="356">
        <v>7.0000000000000007E-2</v>
      </c>
      <c r="L49" s="356">
        <v>19</v>
      </c>
      <c r="M49" s="356">
        <v>5.5</v>
      </c>
      <c r="N49" s="356">
        <v>19.399999999999999</v>
      </c>
      <c r="O49" s="356">
        <v>2.2999999999999998</v>
      </c>
      <c r="P49" s="356">
        <v>2.81</v>
      </c>
      <c r="Q49" s="356">
        <v>34.04</v>
      </c>
      <c r="R49" s="356">
        <v>61.97</v>
      </c>
      <c r="S49" s="356">
        <v>5.41</v>
      </c>
      <c r="T49" s="356">
        <v>0.36</v>
      </c>
      <c r="U49" s="356">
        <v>7.19</v>
      </c>
    </row>
    <row r="50" spans="1:21">
      <c r="A50" s="361" t="s">
        <v>713</v>
      </c>
      <c r="B50" s="358">
        <v>24.16</v>
      </c>
      <c r="C50" s="358">
        <v>5.6</v>
      </c>
      <c r="D50" s="358">
        <v>0</v>
      </c>
      <c r="E50" s="358">
        <v>0.2</v>
      </c>
      <c r="F50" s="358">
        <v>47.1</v>
      </c>
      <c r="G50" s="358">
        <v>5.3</v>
      </c>
      <c r="H50" s="358">
        <v>19.670000000000002</v>
      </c>
      <c r="I50" s="358">
        <v>3.35</v>
      </c>
      <c r="J50" s="358">
        <v>0.44</v>
      </c>
      <c r="K50" s="358">
        <v>0.16</v>
      </c>
      <c r="L50" s="358">
        <v>17.2</v>
      </c>
      <c r="M50" s="358">
        <v>5.5</v>
      </c>
      <c r="N50" s="358">
        <v>22.7</v>
      </c>
      <c r="O50" s="358">
        <v>2.2000000000000002</v>
      </c>
      <c r="P50" s="358">
        <v>2.78</v>
      </c>
      <c r="Q50" s="358">
        <v>34.06</v>
      </c>
      <c r="R50" s="358">
        <v>77.7</v>
      </c>
      <c r="S50" s="358">
        <v>6.12</v>
      </c>
      <c r="T50" s="358">
        <v>0.31</v>
      </c>
      <c r="U50" s="358">
        <v>6.12</v>
      </c>
    </row>
    <row r="51" spans="1:21">
      <c r="A51" s="360" t="s">
        <v>714</v>
      </c>
      <c r="B51" s="356">
        <v>39.08</v>
      </c>
      <c r="C51" s="356">
        <v>5.13</v>
      </c>
      <c r="D51" s="356">
        <v>0</v>
      </c>
      <c r="E51" s="356">
        <v>0.2</v>
      </c>
      <c r="F51" s="356">
        <v>30.1</v>
      </c>
      <c r="G51" s="356">
        <v>5.2</v>
      </c>
      <c r="H51" s="356">
        <v>23.94</v>
      </c>
      <c r="I51" s="356">
        <v>3.6</v>
      </c>
      <c r="J51" s="356">
        <v>0.44</v>
      </c>
      <c r="K51" s="356">
        <v>0.18</v>
      </c>
      <c r="L51" s="356">
        <v>12.8</v>
      </c>
      <c r="M51" s="356">
        <v>4.7</v>
      </c>
      <c r="N51" s="356">
        <v>19.7</v>
      </c>
      <c r="O51" s="356">
        <v>1.4</v>
      </c>
      <c r="P51" s="356">
        <v>2.94</v>
      </c>
      <c r="Q51" s="356">
        <v>19.079999999999998</v>
      </c>
      <c r="R51" s="356">
        <v>71.98</v>
      </c>
      <c r="S51" s="356">
        <v>4.8099999999999996</v>
      </c>
      <c r="T51" s="356">
        <v>0.55000000000000004</v>
      </c>
      <c r="U51" s="356">
        <v>4.17</v>
      </c>
    </row>
    <row r="52" spans="1:21">
      <c r="A52" s="361" t="s">
        <v>715</v>
      </c>
      <c r="B52" s="358">
        <v>40.81</v>
      </c>
      <c r="C52" s="358">
        <v>6.56</v>
      </c>
      <c r="D52" s="358">
        <v>0</v>
      </c>
      <c r="E52" s="358">
        <v>0.2</v>
      </c>
      <c r="F52" s="358">
        <v>15.2</v>
      </c>
      <c r="G52" s="358">
        <v>3.6</v>
      </c>
      <c r="H52" s="358">
        <v>33.869999999999997</v>
      </c>
      <c r="I52" s="358">
        <v>3.35</v>
      </c>
      <c r="J52" s="358">
        <v>0.65</v>
      </c>
      <c r="K52" s="358">
        <v>0.12</v>
      </c>
      <c r="L52" s="358">
        <v>11.7</v>
      </c>
      <c r="M52" s="358">
        <v>3.6</v>
      </c>
      <c r="N52" s="358">
        <v>32.1</v>
      </c>
      <c r="O52" s="358">
        <v>1.2</v>
      </c>
      <c r="P52" s="358">
        <v>2.37</v>
      </c>
      <c r="Q52" s="358">
        <v>10.32</v>
      </c>
      <c r="R52" s="358">
        <v>86.07</v>
      </c>
      <c r="S52" s="358">
        <v>4.58</v>
      </c>
      <c r="T52" s="358">
        <v>1.41</v>
      </c>
      <c r="U52" s="358">
        <v>2.41</v>
      </c>
    </row>
    <row r="53" spans="1:21">
      <c r="A53" s="360" t="s">
        <v>716</v>
      </c>
      <c r="B53" s="356">
        <v>41.04</v>
      </c>
      <c r="C53" s="356">
        <v>5.56</v>
      </c>
      <c r="D53" s="356">
        <v>0</v>
      </c>
      <c r="E53" s="356">
        <v>0.5</v>
      </c>
      <c r="F53" s="356">
        <v>15.2</v>
      </c>
      <c r="G53" s="356">
        <v>2.9</v>
      </c>
      <c r="H53" s="356">
        <v>38.49</v>
      </c>
      <c r="I53" s="356">
        <v>3.4</v>
      </c>
      <c r="J53" s="356">
        <v>0.6</v>
      </c>
      <c r="K53" s="356">
        <v>0.15</v>
      </c>
      <c r="L53" s="356">
        <v>8.1999999999999993</v>
      </c>
      <c r="M53" s="356">
        <v>4.5999999999999996</v>
      </c>
      <c r="N53" s="356">
        <v>49.2</v>
      </c>
      <c r="O53" s="356">
        <v>1.2</v>
      </c>
      <c r="P53" s="356">
        <v>2.48</v>
      </c>
      <c r="Q53" s="356">
        <v>9.4</v>
      </c>
      <c r="R53" s="356">
        <v>73.28</v>
      </c>
      <c r="S53" s="356">
        <v>5.63</v>
      </c>
      <c r="T53" s="356">
        <v>1.78</v>
      </c>
      <c r="U53" s="356">
        <v>3.59</v>
      </c>
    </row>
    <row r="54" spans="1:21">
      <c r="A54" s="361" t="s">
        <v>717</v>
      </c>
      <c r="B54" s="358">
        <v>29.78</v>
      </c>
      <c r="C54" s="358">
        <v>10.5</v>
      </c>
      <c r="D54" s="358">
        <v>0</v>
      </c>
      <c r="E54" s="358">
        <v>0.5</v>
      </c>
      <c r="F54" s="358">
        <v>24.6</v>
      </c>
      <c r="G54" s="358">
        <v>4.7</v>
      </c>
      <c r="H54" s="358">
        <v>23.8</v>
      </c>
      <c r="I54" s="358">
        <v>3.83</v>
      </c>
      <c r="J54" s="358">
        <v>0.59</v>
      </c>
      <c r="K54" s="358">
        <v>0.19</v>
      </c>
      <c r="L54" s="358">
        <v>5.7</v>
      </c>
      <c r="M54" s="358">
        <v>4.9000000000000004</v>
      </c>
      <c r="N54" s="358">
        <v>26.8</v>
      </c>
      <c r="O54" s="358">
        <v>1.1000000000000001</v>
      </c>
      <c r="P54" s="358">
        <v>2.12</v>
      </c>
      <c r="Q54" s="358">
        <v>6.04</v>
      </c>
      <c r="R54" s="358">
        <v>85.43</v>
      </c>
      <c r="S54" s="358">
        <v>5.33</v>
      </c>
      <c r="T54" s="358">
        <v>0.91</v>
      </c>
      <c r="U54" s="358">
        <v>7.05</v>
      </c>
    </row>
    <row r="55" spans="1:21">
      <c r="A55" s="360" t="s">
        <v>718</v>
      </c>
      <c r="B55" s="356">
        <v>38.11</v>
      </c>
      <c r="C55" s="356">
        <v>9.7799999999999994</v>
      </c>
      <c r="D55" s="356">
        <v>0</v>
      </c>
      <c r="E55" s="356">
        <v>0.3</v>
      </c>
      <c r="F55" s="356">
        <v>13.2</v>
      </c>
      <c r="G55" s="356">
        <v>3.3</v>
      </c>
      <c r="H55" s="356">
        <v>22.64</v>
      </c>
      <c r="I55" s="356">
        <v>4.16</v>
      </c>
      <c r="J55" s="356">
        <v>0.53</v>
      </c>
      <c r="K55" s="356">
        <v>0.17</v>
      </c>
      <c r="L55" s="356">
        <v>2.6</v>
      </c>
      <c r="M55" s="356">
        <v>5</v>
      </c>
      <c r="N55" s="356">
        <v>20.3</v>
      </c>
      <c r="O55" s="356">
        <v>1.6</v>
      </c>
      <c r="P55" s="356">
        <v>2.19</v>
      </c>
      <c r="Q55" s="356">
        <v>5.09</v>
      </c>
      <c r="R55" s="356">
        <v>90.11</v>
      </c>
      <c r="S55" s="356">
        <v>5.68</v>
      </c>
      <c r="T55" s="356">
        <v>0.27</v>
      </c>
      <c r="U55" s="356">
        <v>8.6</v>
      </c>
    </row>
    <row r="56" spans="1:21">
      <c r="A56" s="361" t="s">
        <v>719</v>
      </c>
      <c r="B56" s="358">
        <v>27.72</v>
      </c>
      <c r="C56" s="358">
        <v>9.4700000000000006</v>
      </c>
      <c r="D56" s="358">
        <v>0</v>
      </c>
      <c r="E56" s="358">
        <v>0.3</v>
      </c>
      <c r="F56" s="358">
        <v>19.3</v>
      </c>
      <c r="G56" s="358">
        <v>4.4000000000000004</v>
      </c>
      <c r="H56" s="358">
        <v>19.829999999999998</v>
      </c>
      <c r="I56" s="358">
        <v>4.5999999999999996</v>
      </c>
      <c r="J56" s="358">
        <v>0.47</v>
      </c>
      <c r="K56" s="358">
        <v>0.19</v>
      </c>
      <c r="L56" s="358">
        <v>9.8000000000000007</v>
      </c>
      <c r="M56" s="358">
        <v>4.2</v>
      </c>
      <c r="N56" s="358">
        <v>17</v>
      </c>
      <c r="O56" s="358">
        <v>2.4</v>
      </c>
      <c r="P56" s="358">
        <v>2.4500000000000002</v>
      </c>
      <c r="Q56" s="358">
        <v>7.23</v>
      </c>
      <c r="R56" s="358">
        <v>52.7</v>
      </c>
      <c r="S56" s="358">
        <v>7.65</v>
      </c>
      <c r="T56" s="358">
        <v>0.35</v>
      </c>
      <c r="U56" s="358">
        <v>9.2200000000000006</v>
      </c>
    </row>
    <row r="57" spans="1:21">
      <c r="A57" s="360" t="s">
        <v>720</v>
      </c>
      <c r="B57" s="356">
        <v>30.86</v>
      </c>
      <c r="C57" s="356">
        <v>5.79</v>
      </c>
      <c r="D57" s="356">
        <v>2.2000000000000002</v>
      </c>
      <c r="E57" s="356">
        <v>0.3</v>
      </c>
      <c r="F57" s="356">
        <v>22.6</v>
      </c>
      <c r="G57" s="356">
        <v>5.7</v>
      </c>
      <c r="H57" s="356">
        <v>21.84</v>
      </c>
      <c r="I57" s="356">
        <v>3.76</v>
      </c>
      <c r="J57" s="356">
        <v>0.26</v>
      </c>
      <c r="K57" s="356">
        <v>0.17</v>
      </c>
      <c r="L57" s="356">
        <v>9.8000000000000007</v>
      </c>
      <c r="M57" s="356">
        <v>3.2</v>
      </c>
      <c r="N57" s="356">
        <v>26.1</v>
      </c>
      <c r="O57" s="356">
        <v>1.5</v>
      </c>
      <c r="P57" s="356">
        <v>2.63</v>
      </c>
      <c r="Q57" s="356">
        <v>18.66</v>
      </c>
      <c r="R57" s="356">
        <v>38.299999999999997</v>
      </c>
      <c r="S57" s="356">
        <v>7.1</v>
      </c>
      <c r="T57" s="356">
        <v>0.42</v>
      </c>
      <c r="U57" s="356">
        <v>6.5</v>
      </c>
    </row>
    <row r="58" spans="1:21">
      <c r="A58" s="361" t="s">
        <v>721</v>
      </c>
      <c r="B58" s="358">
        <v>33.86</v>
      </c>
      <c r="C58" s="358">
        <v>4.0199999999999996</v>
      </c>
      <c r="D58" s="358">
        <v>0</v>
      </c>
      <c r="E58" s="358">
        <v>0.2</v>
      </c>
      <c r="F58" s="358">
        <v>34.5</v>
      </c>
      <c r="G58" s="358">
        <v>5.7</v>
      </c>
      <c r="H58" s="358">
        <v>27.84</v>
      </c>
      <c r="I58" s="358">
        <v>2.79</v>
      </c>
      <c r="J58" s="358">
        <v>0.43</v>
      </c>
      <c r="K58" s="358">
        <v>0.15</v>
      </c>
      <c r="L58" s="358">
        <v>10.7</v>
      </c>
      <c r="M58" s="358">
        <v>2.7</v>
      </c>
      <c r="N58" s="358">
        <v>29.5</v>
      </c>
      <c r="O58" s="358">
        <v>2.1</v>
      </c>
      <c r="P58" s="358">
        <v>2.71</v>
      </c>
      <c r="Q58" s="358">
        <v>22.27</v>
      </c>
      <c r="R58" s="358">
        <v>60.93</v>
      </c>
      <c r="S58" s="358">
        <v>5.56</v>
      </c>
      <c r="T58" s="358">
        <v>1.01</v>
      </c>
      <c r="U58" s="358">
        <v>4.96</v>
      </c>
    </row>
    <row r="59" spans="1:21">
      <c r="A59" s="360" t="s">
        <v>722</v>
      </c>
      <c r="B59" s="356">
        <v>39.33</v>
      </c>
      <c r="C59" s="356">
        <v>5.99</v>
      </c>
      <c r="D59" s="356">
        <v>0</v>
      </c>
      <c r="E59" s="356">
        <v>0.3</v>
      </c>
      <c r="F59" s="356">
        <v>24.9</v>
      </c>
      <c r="G59" s="356">
        <v>5.7</v>
      </c>
      <c r="H59" s="356">
        <v>28.45</v>
      </c>
      <c r="I59" s="356">
        <v>3.95</v>
      </c>
      <c r="J59" s="356">
        <v>0.49</v>
      </c>
      <c r="K59" s="356">
        <v>0.1</v>
      </c>
      <c r="L59" s="356">
        <v>5.5</v>
      </c>
      <c r="M59" s="356">
        <v>3.9</v>
      </c>
      <c r="N59" s="356">
        <v>27.5</v>
      </c>
      <c r="O59" s="356">
        <v>2</v>
      </c>
      <c r="P59" s="356">
        <v>2.6</v>
      </c>
      <c r="Q59" s="356">
        <v>8.56</v>
      </c>
      <c r="R59" s="356">
        <v>80.75</v>
      </c>
      <c r="S59" s="356">
        <v>6.55</v>
      </c>
      <c r="T59" s="356">
        <v>1.08</v>
      </c>
      <c r="U59" s="356">
        <v>5.73</v>
      </c>
    </row>
    <row r="60" spans="1:21">
      <c r="A60" s="361" t="s">
        <v>723</v>
      </c>
      <c r="B60" s="358">
        <v>39.630000000000003</v>
      </c>
      <c r="C60" s="358">
        <v>6.04</v>
      </c>
      <c r="D60" s="358">
        <v>0</v>
      </c>
      <c r="E60" s="358">
        <v>0.2</v>
      </c>
      <c r="F60" s="358">
        <v>18</v>
      </c>
      <c r="G60" s="358">
        <v>5.2</v>
      </c>
      <c r="H60" s="358">
        <v>29.2</v>
      </c>
      <c r="I60" s="358">
        <v>3.69</v>
      </c>
      <c r="J60" s="358">
        <v>0.65</v>
      </c>
      <c r="K60" s="358">
        <v>0.05</v>
      </c>
      <c r="L60" s="358">
        <v>2.6</v>
      </c>
      <c r="M60" s="358">
        <v>3.7</v>
      </c>
      <c r="N60" s="358">
        <v>25.2</v>
      </c>
      <c r="O60" s="358">
        <v>1.6</v>
      </c>
      <c r="P60" s="358">
        <v>2.64</v>
      </c>
      <c r="Q60" s="358">
        <v>6.27</v>
      </c>
      <c r="R60" s="358">
        <v>90.14</v>
      </c>
      <c r="S60" s="358">
        <v>5.5</v>
      </c>
      <c r="T60" s="358">
        <v>0.98</v>
      </c>
      <c r="U60" s="358">
        <v>6.12</v>
      </c>
    </row>
    <row r="61" spans="1:21">
      <c r="A61" s="360" t="s">
        <v>724</v>
      </c>
      <c r="B61" s="356">
        <v>40.61</v>
      </c>
      <c r="C61" s="356">
        <v>7.04</v>
      </c>
      <c r="D61" s="356">
        <v>0</v>
      </c>
      <c r="E61" s="356">
        <v>0.5</v>
      </c>
      <c r="F61" s="356">
        <v>28.1</v>
      </c>
      <c r="G61" s="356">
        <v>4.7</v>
      </c>
      <c r="H61" s="356">
        <v>33.619999999999997</v>
      </c>
      <c r="I61" s="356">
        <v>2.5</v>
      </c>
      <c r="J61" s="356">
        <v>0.56999999999999995</v>
      </c>
      <c r="K61" s="356">
        <v>0.05</v>
      </c>
      <c r="L61" s="356">
        <v>2.8</v>
      </c>
      <c r="M61" s="356">
        <v>2.5</v>
      </c>
      <c r="N61" s="356">
        <v>23</v>
      </c>
      <c r="O61" s="356">
        <v>1.3</v>
      </c>
      <c r="P61" s="356">
        <v>0.05</v>
      </c>
      <c r="Q61" s="356">
        <v>11.25</v>
      </c>
      <c r="R61" s="356">
        <v>93.26</v>
      </c>
      <c r="S61" s="356">
        <v>4.92</v>
      </c>
      <c r="T61" s="356">
        <v>1.03</v>
      </c>
      <c r="U61" s="356">
        <v>3.91</v>
      </c>
    </row>
    <row r="62" spans="1:21">
      <c r="A62" s="361" t="s">
        <v>725</v>
      </c>
      <c r="B62" s="358">
        <v>40.340000000000003</v>
      </c>
      <c r="C62" s="358">
        <v>8.7100000000000009</v>
      </c>
      <c r="D62" s="358">
        <v>0</v>
      </c>
      <c r="E62" s="358">
        <v>0.2</v>
      </c>
      <c r="F62" s="358">
        <v>26.2</v>
      </c>
      <c r="G62" s="358">
        <v>3.7</v>
      </c>
      <c r="H62" s="358">
        <v>36</v>
      </c>
      <c r="I62" s="358">
        <v>3.5</v>
      </c>
      <c r="J62" s="358">
        <v>0.52</v>
      </c>
      <c r="K62" s="358">
        <v>0.14000000000000001</v>
      </c>
      <c r="L62" s="358">
        <v>7.6</v>
      </c>
      <c r="M62" s="358">
        <v>3.1</v>
      </c>
      <c r="N62" s="358">
        <v>36.299999999999997</v>
      </c>
      <c r="O62" s="358">
        <v>1.1000000000000001</v>
      </c>
      <c r="P62" s="358">
        <v>2.08</v>
      </c>
      <c r="Q62" s="358">
        <v>24.02</v>
      </c>
      <c r="R62" s="358">
        <v>89.71</v>
      </c>
      <c r="S62" s="358">
        <v>4.8600000000000003</v>
      </c>
      <c r="T62" s="358">
        <v>1.39</v>
      </c>
      <c r="U62" s="358">
        <v>5.08</v>
      </c>
    </row>
    <row r="63" spans="1:21">
      <c r="A63" s="360" t="s">
        <v>726</v>
      </c>
      <c r="B63" s="356">
        <v>32.799999999999997</v>
      </c>
      <c r="C63" s="356">
        <v>10.15</v>
      </c>
      <c r="D63" s="356">
        <v>0</v>
      </c>
      <c r="E63" s="356">
        <v>0.3</v>
      </c>
      <c r="F63" s="356">
        <v>27.6</v>
      </c>
      <c r="G63" s="356">
        <v>3.3</v>
      </c>
      <c r="H63" s="356">
        <v>28.36</v>
      </c>
      <c r="I63" s="356">
        <v>4.08</v>
      </c>
      <c r="J63" s="356">
        <v>0.41</v>
      </c>
      <c r="K63" s="356">
        <v>7.0000000000000007E-2</v>
      </c>
      <c r="L63" s="356">
        <v>10.4</v>
      </c>
      <c r="M63" s="356">
        <v>3.7</v>
      </c>
      <c r="N63" s="356">
        <v>40.799999999999997</v>
      </c>
      <c r="O63" s="356">
        <v>1.8</v>
      </c>
      <c r="P63" s="356">
        <v>1.78</v>
      </c>
      <c r="Q63" s="356">
        <v>27.82</v>
      </c>
      <c r="R63" s="356">
        <v>74.180000000000007</v>
      </c>
      <c r="S63" s="356">
        <v>7.81</v>
      </c>
      <c r="T63" s="356">
        <v>0.79</v>
      </c>
      <c r="U63" s="356">
        <v>8.82</v>
      </c>
    </row>
    <row r="64" spans="1:21">
      <c r="A64" s="361" t="s">
        <v>727</v>
      </c>
      <c r="B64" s="358">
        <v>21.7</v>
      </c>
      <c r="C64" s="358">
        <v>9.84</v>
      </c>
      <c r="D64" s="358">
        <v>0</v>
      </c>
      <c r="E64" s="358">
        <v>0.2</v>
      </c>
      <c r="F64" s="358">
        <v>51.6</v>
      </c>
      <c r="G64" s="358">
        <v>3.1</v>
      </c>
      <c r="H64" s="358">
        <v>18.440000000000001</v>
      </c>
      <c r="I64" s="358">
        <v>4.7300000000000004</v>
      </c>
      <c r="J64" s="358">
        <v>0.25</v>
      </c>
      <c r="K64" s="358">
        <v>0.09</v>
      </c>
      <c r="L64" s="358">
        <v>12.2</v>
      </c>
      <c r="M64" s="358">
        <v>4.5999999999999996</v>
      </c>
      <c r="N64" s="358">
        <v>24.4</v>
      </c>
      <c r="O64" s="358">
        <v>2.2999999999999998</v>
      </c>
      <c r="P64" s="358">
        <v>2.2999999999999998</v>
      </c>
      <c r="Q64" s="358">
        <v>14.19</v>
      </c>
      <c r="R64" s="358">
        <v>22.96</v>
      </c>
      <c r="S64" s="358">
        <v>7.62</v>
      </c>
      <c r="T64" s="358">
        <v>0.49</v>
      </c>
      <c r="U64" s="358">
        <v>9.69</v>
      </c>
    </row>
    <row r="65" spans="1:21">
      <c r="A65" s="355">
        <v>42744</v>
      </c>
      <c r="B65" s="356">
        <v>6.51</v>
      </c>
      <c r="C65" s="356">
        <v>8.3000000000000007</v>
      </c>
      <c r="D65" s="356">
        <v>0</v>
      </c>
      <c r="E65" s="356">
        <v>0.2</v>
      </c>
      <c r="F65" s="356">
        <v>45.8</v>
      </c>
      <c r="G65" s="356">
        <v>4.5</v>
      </c>
      <c r="H65" s="356">
        <v>11.35</v>
      </c>
      <c r="I65" s="356">
        <v>4.45</v>
      </c>
      <c r="J65" s="356">
        <v>0.12</v>
      </c>
      <c r="K65" s="356">
        <v>0.1</v>
      </c>
      <c r="L65" s="356">
        <v>13.2</v>
      </c>
      <c r="M65" s="356">
        <v>4.0999999999999996</v>
      </c>
      <c r="N65" s="356">
        <v>18.899999999999999</v>
      </c>
      <c r="O65" s="356">
        <v>2.4</v>
      </c>
      <c r="P65" s="356">
        <v>1.3</v>
      </c>
      <c r="Q65" s="356">
        <v>18.73</v>
      </c>
      <c r="R65" s="356">
        <v>11.32</v>
      </c>
      <c r="S65" s="356">
        <v>8.11</v>
      </c>
      <c r="T65" s="356">
        <v>0.19</v>
      </c>
      <c r="U65" s="356">
        <v>10.23</v>
      </c>
    </row>
    <row r="66" spans="1:21">
      <c r="A66" s="357">
        <v>42775</v>
      </c>
      <c r="B66" s="358">
        <v>9.3699999999999992</v>
      </c>
      <c r="C66" s="358">
        <v>8.42</v>
      </c>
      <c r="D66" s="358">
        <v>0</v>
      </c>
      <c r="E66" s="358">
        <v>0.3</v>
      </c>
      <c r="F66" s="358">
        <v>21.4</v>
      </c>
      <c r="G66" s="358">
        <v>3.2</v>
      </c>
      <c r="H66" s="358">
        <v>14.41</v>
      </c>
      <c r="I66" s="358">
        <v>3.99</v>
      </c>
      <c r="J66" s="358">
        <v>0.14000000000000001</v>
      </c>
      <c r="K66" s="358">
        <v>0.11</v>
      </c>
      <c r="L66" s="358">
        <v>10.6</v>
      </c>
      <c r="M66" s="358">
        <v>4.4000000000000004</v>
      </c>
      <c r="N66" s="358">
        <v>14.9</v>
      </c>
      <c r="O66" s="358">
        <v>2.4</v>
      </c>
      <c r="P66" s="358">
        <v>1.22</v>
      </c>
      <c r="Q66" s="358">
        <v>10.29</v>
      </c>
      <c r="R66" s="358">
        <v>11.29</v>
      </c>
      <c r="S66" s="358">
        <v>9.01</v>
      </c>
      <c r="T66" s="358">
        <v>0.17</v>
      </c>
      <c r="U66" s="358">
        <v>9.9499999999999993</v>
      </c>
    </row>
    <row r="67" spans="1:21">
      <c r="A67" s="355">
        <v>42803</v>
      </c>
      <c r="B67" s="356">
        <v>12.88</v>
      </c>
      <c r="C67" s="356">
        <v>9.43</v>
      </c>
      <c r="D67" s="356">
        <v>0</v>
      </c>
      <c r="E67" s="356">
        <v>0.3</v>
      </c>
      <c r="F67" s="356">
        <v>22</v>
      </c>
      <c r="G67" s="356">
        <v>4.8</v>
      </c>
      <c r="H67" s="356">
        <v>11.5</v>
      </c>
      <c r="I67" s="356">
        <v>3.98</v>
      </c>
      <c r="J67" s="356">
        <v>0.13</v>
      </c>
      <c r="K67" s="356">
        <v>0.1</v>
      </c>
      <c r="L67" s="356">
        <v>5</v>
      </c>
      <c r="M67" s="356">
        <v>2.2999999999999998</v>
      </c>
      <c r="N67" s="356">
        <v>18.399999999999999</v>
      </c>
      <c r="O67" s="356">
        <v>1.7</v>
      </c>
      <c r="P67" s="356">
        <v>1.82</v>
      </c>
      <c r="Q67" s="356">
        <v>15.1</v>
      </c>
      <c r="R67" s="356">
        <v>12.08</v>
      </c>
      <c r="S67" s="356">
        <v>7.76</v>
      </c>
      <c r="T67" s="356">
        <v>0.24</v>
      </c>
      <c r="U67" s="356">
        <v>9.6</v>
      </c>
    </row>
    <row r="68" spans="1:21">
      <c r="A68" s="357">
        <v>42834</v>
      </c>
      <c r="B68" s="358">
        <v>8.58</v>
      </c>
      <c r="C68" s="358">
        <v>8.52</v>
      </c>
      <c r="D68" s="358">
        <v>0</v>
      </c>
      <c r="E68" s="358">
        <v>0.3</v>
      </c>
      <c r="F68" s="358">
        <v>16.600000000000001</v>
      </c>
      <c r="G68" s="358">
        <v>5.0999999999999996</v>
      </c>
      <c r="H68" s="358">
        <v>7.23</v>
      </c>
      <c r="I68" s="358">
        <v>4.2</v>
      </c>
      <c r="J68" s="358">
        <v>0.1</v>
      </c>
      <c r="K68" s="358">
        <v>0.22</v>
      </c>
      <c r="L68" s="358">
        <v>8.1999999999999993</v>
      </c>
      <c r="M68" s="358">
        <v>4.2</v>
      </c>
      <c r="N68" s="358">
        <v>7.1</v>
      </c>
      <c r="O68" s="358">
        <v>2.1</v>
      </c>
      <c r="P68" s="358">
        <v>2.1800000000000002</v>
      </c>
      <c r="Q68" s="358">
        <v>18.53</v>
      </c>
      <c r="R68" s="358">
        <v>10.44</v>
      </c>
      <c r="S68" s="358">
        <v>9.01</v>
      </c>
      <c r="T68" s="358">
        <v>0.19</v>
      </c>
      <c r="U68" s="358">
        <v>7.16</v>
      </c>
    </row>
    <row r="69" spans="1:21">
      <c r="A69" s="355">
        <v>42864</v>
      </c>
      <c r="B69" s="356">
        <v>9.8800000000000008</v>
      </c>
      <c r="C69" s="356">
        <v>6.09</v>
      </c>
      <c r="D69" s="356">
        <v>0</v>
      </c>
      <c r="E69" s="356">
        <v>0.5</v>
      </c>
      <c r="F69" s="356">
        <v>23.4</v>
      </c>
      <c r="G69" s="356">
        <v>5.6</v>
      </c>
      <c r="H69" s="356">
        <v>6.24</v>
      </c>
      <c r="I69" s="356">
        <v>3</v>
      </c>
      <c r="J69" s="356">
        <v>0.16</v>
      </c>
      <c r="K69" s="356">
        <v>0.24</v>
      </c>
      <c r="L69" s="356">
        <v>8</v>
      </c>
      <c r="M69" s="356">
        <v>4.0999999999999996</v>
      </c>
      <c r="N69" s="356">
        <v>8.6999999999999993</v>
      </c>
      <c r="O69" s="356">
        <v>2.2000000000000002</v>
      </c>
      <c r="P69" s="356">
        <v>2.5299999999999998</v>
      </c>
      <c r="Q69" s="356">
        <v>28.3</v>
      </c>
      <c r="R69" s="356">
        <v>15.75</v>
      </c>
      <c r="S69" s="356">
        <v>8.51</v>
      </c>
      <c r="T69" s="356">
        <v>0.09</v>
      </c>
      <c r="U69" s="356">
        <v>6.96</v>
      </c>
    </row>
    <row r="70" spans="1:21">
      <c r="A70" s="357">
        <v>42895</v>
      </c>
      <c r="B70" s="358">
        <v>7.11</v>
      </c>
      <c r="C70" s="358">
        <v>7.71</v>
      </c>
      <c r="D70" s="358">
        <v>0</v>
      </c>
      <c r="E70" s="358">
        <v>0.5</v>
      </c>
      <c r="F70" s="358">
        <v>18.3</v>
      </c>
      <c r="G70" s="358">
        <v>5.4</v>
      </c>
      <c r="H70" s="358">
        <v>4.01</v>
      </c>
      <c r="I70" s="358">
        <v>2.71</v>
      </c>
      <c r="J70" s="358">
        <v>0.19</v>
      </c>
      <c r="K70" s="358">
        <v>0.13</v>
      </c>
      <c r="L70" s="358">
        <v>5.4</v>
      </c>
      <c r="M70" s="358">
        <v>4.9000000000000004</v>
      </c>
      <c r="N70" s="358">
        <v>3.9</v>
      </c>
      <c r="O70" s="358">
        <v>1.9</v>
      </c>
      <c r="P70" s="358">
        <v>3.02</v>
      </c>
      <c r="Q70" s="358">
        <v>21.23</v>
      </c>
      <c r="R70" s="358">
        <v>20.39</v>
      </c>
      <c r="S70" s="358">
        <v>6.68</v>
      </c>
      <c r="T70" s="358">
        <v>0.12</v>
      </c>
      <c r="U70" s="358">
        <v>4.21</v>
      </c>
    </row>
    <row r="71" spans="1:21">
      <c r="A71" s="355">
        <v>42925</v>
      </c>
      <c r="B71" s="356">
        <v>2.2999999999999998</v>
      </c>
      <c r="C71" s="356">
        <v>9.48</v>
      </c>
      <c r="D71" s="356">
        <v>0</v>
      </c>
      <c r="E71" s="356">
        <v>0.3</v>
      </c>
      <c r="F71" s="356">
        <v>7.1</v>
      </c>
      <c r="G71" s="356">
        <v>5.9</v>
      </c>
      <c r="H71" s="356">
        <v>3.67</v>
      </c>
      <c r="I71" s="356">
        <v>3.89</v>
      </c>
      <c r="J71" s="356">
        <v>0.15</v>
      </c>
      <c r="K71" s="356">
        <v>0.18</v>
      </c>
      <c r="L71" s="356">
        <v>2.2000000000000002</v>
      </c>
      <c r="M71" s="356">
        <v>5.0999999999999996</v>
      </c>
      <c r="N71" s="356">
        <v>6.3</v>
      </c>
      <c r="O71" s="356">
        <v>2.1</v>
      </c>
      <c r="P71" s="356">
        <v>2.63</v>
      </c>
      <c r="Q71" s="356">
        <v>11.01</v>
      </c>
      <c r="R71" s="356">
        <v>12.47</v>
      </c>
      <c r="S71" s="356">
        <v>6.46</v>
      </c>
      <c r="T71" s="356">
        <v>0.27</v>
      </c>
      <c r="U71" s="356">
        <v>7.9</v>
      </c>
    </row>
    <row r="72" spans="1:21">
      <c r="A72" s="357">
        <v>42956</v>
      </c>
      <c r="B72" s="358">
        <v>3.4</v>
      </c>
      <c r="C72" s="358">
        <v>9.6</v>
      </c>
      <c r="D72" s="358">
        <v>0</v>
      </c>
      <c r="E72" s="358">
        <v>0.2</v>
      </c>
      <c r="F72" s="358">
        <v>6</v>
      </c>
      <c r="G72" s="358">
        <v>5.5</v>
      </c>
      <c r="H72" s="358">
        <v>3.3</v>
      </c>
      <c r="I72" s="358">
        <v>4.08</v>
      </c>
      <c r="J72" s="358">
        <v>0.15</v>
      </c>
      <c r="K72" s="358">
        <v>0.17</v>
      </c>
      <c r="L72" s="358">
        <v>1.3</v>
      </c>
      <c r="M72" s="358">
        <v>5.6</v>
      </c>
      <c r="N72" s="358">
        <v>3.5</v>
      </c>
      <c r="O72" s="358">
        <v>1.7</v>
      </c>
      <c r="P72" s="358">
        <v>3.07</v>
      </c>
      <c r="Q72" s="358">
        <v>6.97</v>
      </c>
      <c r="R72" s="358">
        <v>11.56</v>
      </c>
      <c r="S72" s="358">
        <v>6.91</v>
      </c>
      <c r="T72" s="358">
        <v>0.17</v>
      </c>
      <c r="U72" s="358">
        <v>8.99</v>
      </c>
    </row>
    <row r="73" spans="1:21">
      <c r="A73" s="355">
        <v>42987</v>
      </c>
      <c r="B73" s="356">
        <v>4.8</v>
      </c>
      <c r="C73" s="356">
        <v>9.93</v>
      </c>
      <c r="D73" s="356">
        <v>0</v>
      </c>
      <c r="E73" s="356">
        <v>0.3</v>
      </c>
      <c r="F73" s="356">
        <v>7.4</v>
      </c>
      <c r="G73" s="356">
        <v>6</v>
      </c>
      <c r="H73" s="356">
        <v>3.59</v>
      </c>
      <c r="I73" s="356">
        <v>3.65</v>
      </c>
      <c r="J73" s="356">
        <v>0.15</v>
      </c>
      <c r="K73" s="356">
        <v>0.15</v>
      </c>
      <c r="L73" s="356">
        <v>2.2000000000000002</v>
      </c>
      <c r="M73" s="356">
        <v>4.7</v>
      </c>
      <c r="N73" s="356">
        <v>2.2999999999999998</v>
      </c>
      <c r="O73" s="356">
        <v>1.8</v>
      </c>
      <c r="P73" s="356">
        <v>2.98</v>
      </c>
      <c r="Q73" s="356">
        <v>10.130000000000001</v>
      </c>
      <c r="R73" s="356">
        <v>8.33</v>
      </c>
      <c r="S73" s="356">
        <v>4.5</v>
      </c>
      <c r="T73" s="356">
        <v>0.19</v>
      </c>
      <c r="U73" s="356">
        <v>9.3699999999999992</v>
      </c>
    </row>
    <row r="74" spans="1:21">
      <c r="A74" s="357">
        <v>43017</v>
      </c>
      <c r="B74" s="358">
        <v>4.45</v>
      </c>
      <c r="C74" s="358">
        <v>9.32</v>
      </c>
      <c r="D74" s="358">
        <v>0</v>
      </c>
      <c r="E74" s="358">
        <v>0.3</v>
      </c>
      <c r="F74" s="358">
        <v>5.5</v>
      </c>
      <c r="G74" s="358">
        <v>5.9</v>
      </c>
      <c r="H74" s="358">
        <v>3.47</v>
      </c>
      <c r="I74" s="358">
        <v>3.84</v>
      </c>
      <c r="J74" s="358">
        <v>0.08</v>
      </c>
      <c r="K74" s="358">
        <v>0.2</v>
      </c>
      <c r="L74" s="358">
        <v>2.4</v>
      </c>
      <c r="M74" s="358">
        <v>4.7</v>
      </c>
      <c r="N74" s="358">
        <v>2.7</v>
      </c>
      <c r="O74" s="358">
        <v>1.9</v>
      </c>
      <c r="P74" s="358">
        <v>1.25</v>
      </c>
      <c r="Q74" s="358">
        <v>13.64</v>
      </c>
      <c r="R74" s="358">
        <v>9.32</v>
      </c>
      <c r="S74" s="358">
        <v>7.97</v>
      </c>
      <c r="T74" s="358">
        <v>0.5</v>
      </c>
      <c r="U74" s="358">
        <v>9.52</v>
      </c>
    </row>
    <row r="75" spans="1:21">
      <c r="A75" s="355">
        <v>43048</v>
      </c>
      <c r="B75" s="356">
        <v>14.25</v>
      </c>
      <c r="C75" s="356">
        <v>8.94</v>
      </c>
      <c r="D75" s="356">
        <v>0</v>
      </c>
      <c r="E75" s="356">
        <v>0.1</v>
      </c>
      <c r="F75" s="356">
        <v>4.8</v>
      </c>
      <c r="G75" s="356">
        <v>5.9</v>
      </c>
      <c r="H75" s="356">
        <v>8.1</v>
      </c>
      <c r="I75" s="356">
        <v>3.97</v>
      </c>
      <c r="J75" s="356">
        <v>0.06</v>
      </c>
      <c r="K75" s="356">
        <v>0.16</v>
      </c>
      <c r="L75" s="356">
        <v>1.7</v>
      </c>
      <c r="M75" s="356">
        <v>4.3</v>
      </c>
      <c r="N75" s="356">
        <v>8</v>
      </c>
      <c r="O75" s="356">
        <v>2.2000000000000002</v>
      </c>
      <c r="P75" s="356">
        <v>2.0499999999999998</v>
      </c>
      <c r="Q75" s="356">
        <v>5.0199999999999996</v>
      </c>
      <c r="R75" s="356">
        <v>6.33</v>
      </c>
      <c r="S75" s="356">
        <v>8.27</v>
      </c>
      <c r="T75" s="356">
        <v>0.65</v>
      </c>
      <c r="U75" s="356">
        <v>8.89</v>
      </c>
    </row>
    <row r="76" spans="1:21">
      <c r="A76" s="357">
        <v>43078</v>
      </c>
      <c r="B76" s="358">
        <v>10.68</v>
      </c>
      <c r="C76" s="358">
        <v>10.78</v>
      </c>
      <c r="D76" s="358">
        <v>0</v>
      </c>
      <c r="E76" s="358">
        <v>0.3</v>
      </c>
      <c r="F76" s="358">
        <v>5.4</v>
      </c>
      <c r="G76" s="358">
        <v>6</v>
      </c>
      <c r="H76" s="358">
        <v>4.83</v>
      </c>
      <c r="I76" s="358">
        <v>4.26</v>
      </c>
      <c r="J76" s="358">
        <v>0.06</v>
      </c>
      <c r="K76" s="358">
        <v>0.24</v>
      </c>
      <c r="L76" s="358">
        <v>4.3</v>
      </c>
      <c r="M76" s="358">
        <v>3.9</v>
      </c>
      <c r="N76" s="358">
        <v>5.4</v>
      </c>
      <c r="O76" s="358">
        <v>2</v>
      </c>
      <c r="P76" s="358">
        <v>2.5499999999999998</v>
      </c>
      <c r="Q76" s="358">
        <v>4</v>
      </c>
      <c r="R76" s="358">
        <v>4.17</v>
      </c>
      <c r="S76" s="358">
        <v>8.66</v>
      </c>
      <c r="T76" s="358">
        <v>0.32</v>
      </c>
      <c r="U76" s="358">
        <v>9.4700000000000006</v>
      </c>
    </row>
    <row r="77" spans="1:21">
      <c r="A77" s="360" t="s">
        <v>728</v>
      </c>
      <c r="B77" s="356">
        <v>6.68</v>
      </c>
      <c r="C77" s="356">
        <v>10.029999999999999</v>
      </c>
      <c r="D77" s="356">
        <v>0</v>
      </c>
      <c r="E77" s="356">
        <v>0.5</v>
      </c>
      <c r="F77" s="356">
        <v>5.8</v>
      </c>
      <c r="G77" s="356">
        <v>7</v>
      </c>
      <c r="H77" s="356">
        <v>4.58</v>
      </c>
      <c r="I77" s="356">
        <v>4.34</v>
      </c>
      <c r="J77" s="356">
        <v>0.09</v>
      </c>
      <c r="K77" s="356">
        <v>0.18</v>
      </c>
      <c r="L77" s="356">
        <v>1.6</v>
      </c>
      <c r="M77" s="356">
        <v>4.2</v>
      </c>
      <c r="N77" s="356">
        <v>3.9</v>
      </c>
      <c r="O77" s="356">
        <v>1.7</v>
      </c>
      <c r="P77" s="356">
        <v>0</v>
      </c>
      <c r="Q77" s="356">
        <v>7.08</v>
      </c>
      <c r="R77" s="356">
        <v>11.64</v>
      </c>
      <c r="S77" s="356">
        <v>6.19</v>
      </c>
      <c r="T77" s="356">
        <v>0.28999999999999998</v>
      </c>
      <c r="U77" s="356">
        <v>8.09</v>
      </c>
    </row>
    <row r="78" spans="1:21">
      <c r="A78" s="361" t="s">
        <v>729</v>
      </c>
      <c r="B78" s="358">
        <v>10.85</v>
      </c>
      <c r="C78" s="358">
        <v>10.02</v>
      </c>
      <c r="D78" s="358">
        <v>0</v>
      </c>
      <c r="E78" s="358">
        <v>0.5</v>
      </c>
      <c r="F78" s="358">
        <v>9.6</v>
      </c>
      <c r="G78" s="358">
        <v>5.7</v>
      </c>
      <c r="H78" s="358">
        <v>6.74</v>
      </c>
      <c r="I78" s="358">
        <v>3.74</v>
      </c>
      <c r="J78" s="358">
        <v>0.41</v>
      </c>
      <c r="K78" s="358">
        <v>0.17</v>
      </c>
      <c r="L78" s="358">
        <v>1.4</v>
      </c>
      <c r="M78" s="358">
        <v>3.9</v>
      </c>
      <c r="N78" s="358">
        <v>4.3</v>
      </c>
      <c r="O78" s="358">
        <v>1.7</v>
      </c>
      <c r="P78" s="358">
        <v>2.87</v>
      </c>
      <c r="Q78" s="358">
        <v>6.66</v>
      </c>
      <c r="R78" s="358">
        <v>41.64</v>
      </c>
      <c r="S78" s="358">
        <v>7.21</v>
      </c>
      <c r="T78" s="358">
        <v>0.25</v>
      </c>
      <c r="U78" s="358">
        <v>7.53</v>
      </c>
    </row>
    <row r="79" spans="1:21">
      <c r="A79" s="360" t="s">
        <v>730</v>
      </c>
      <c r="B79" s="356">
        <v>10.45</v>
      </c>
      <c r="C79" s="356">
        <v>7.74</v>
      </c>
      <c r="D79" s="356">
        <v>0</v>
      </c>
      <c r="E79" s="356">
        <v>0.3</v>
      </c>
      <c r="F79" s="356">
        <v>10.3</v>
      </c>
      <c r="G79" s="356">
        <v>5.8</v>
      </c>
      <c r="H79" s="356">
        <v>7.17</v>
      </c>
      <c r="I79" s="356">
        <v>3.03</v>
      </c>
      <c r="J79" s="356">
        <v>0.43</v>
      </c>
      <c r="K79" s="356">
        <v>0.14000000000000001</v>
      </c>
      <c r="L79" s="356">
        <v>1.2</v>
      </c>
      <c r="M79" s="356">
        <v>3.2</v>
      </c>
      <c r="N79" s="356">
        <v>4.8</v>
      </c>
      <c r="O79" s="356">
        <v>2.1</v>
      </c>
      <c r="P79" s="356">
        <v>2.87</v>
      </c>
      <c r="Q79" s="356">
        <v>2.86</v>
      </c>
      <c r="R79" s="356">
        <v>46.97</v>
      </c>
      <c r="S79" s="356">
        <v>8.8800000000000008</v>
      </c>
      <c r="T79" s="356">
        <v>0.31</v>
      </c>
      <c r="U79" s="356">
        <v>7.96</v>
      </c>
    </row>
    <row r="80" spans="1:21">
      <c r="A80" s="361" t="s">
        <v>731</v>
      </c>
      <c r="B80" s="358">
        <v>14.02</v>
      </c>
      <c r="C80" s="358">
        <v>7.76</v>
      </c>
      <c r="D80" s="358">
        <v>0</v>
      </c>
      <c r="E80" s="358">
        <v>0.3</v>
      </c>
      <c r="F80" s="358">
        <v>8.6999999999999993</v>
      </c>
      <c r="G80" s="358">
        <v>5</v>
      </c>
      <c r="H80" s="358">
        <v>12.38</v>
      </c>
      <c r="I80" s="358">
        <v>3.37</v>
      </c>
      <c r="J80" s="358">
        <v>0.63</v>
      </c>
      <c r="K80" s="358">
        <v>0.06</v>
      </c>
      <c r="L80" s="358">
        <v>3.1</v>
      </c>
      <c r="M80" s="358">
        <v>4</v>
      </c>
      <c r="N80" s="358">
        <v>7.4</v>
      </c>
      <c r="O80" s="358">
        <v>1.7</v>
      </c>
      <c r="P80" s="358">
        <v>5.89</v>
      </c>
      <c r="Q80" s="358">
        <v>5.22</v>
      </c>
      <c r="R80" s="358">
        <v>61.3</v>
      </c>
      <c r="S80" s="358">
        <v>7.56</v>
      </c>
      <c r="T80" s="358">
        <v>0.11</v>
      </c>
      <c r="U80" s="358">
        <v>9.1199999999999992</v>
      </c>
    </row>
    <row r="81" spans="1:21">
      <c r="A81" s="360" t="s">
        <v>732</v>
      </c>
      <c r="B81" s="356">
        <v>29.82</v>
      </c>
      <c r="C81" s="356">
        <v>5.63</v>
      </c>
      <c r="D81" s="356">
        <v>0</v>
      </c>
      <c r="E81" s="356">
        <v>0.2</v>
      </c>
      <c r="F81" s="356">
        <v>10.3</v>
      </c>
      <c r="G81" s="356">
        <v>5.2</v>
      </c>
      <c r="H81" s="356">
        <v>21.92</v>
      </c>
      <c r="I81" s="356">
        <v>2.87</v>
      </c>
      <c r="J81" s="356">
        <v>0.56999999999999995</v>
      </c>
      <c r="K81" s="356">
        <v>0.11</v>
      </c>
      <c r="L81" s="356">
        <v>4.5999999999999996</v>
      </c>
      <c r="M81" s="356">
        <v>4.7</v>
      </c>
      <c r="N81" s="356">
        <v>12.4</v>
      </c>
      <c r="O81" s="356">
        <v>1.5</v>
      </c>
      <c r="P81" s="356">
        <v>9.1199999999999992</v>
      </c>
      <c r="Q81" s="356">
        <v>3.28</v>
      </c>
      <c r="R81" s="356">
        <v>42.72</v>
      </c>
      <c r="S81" s="356">
        <v>5.01</v>
      </c>
      <c r="T81" s="356">
        <v>0.46</v>
      </c>
      <c r="U81" s="356">
        <v>6.93</v>
      </c>
    </row>
    <row r="82" spans="1:21">
      <c r="A82" s="361" t="s">
        <v>733</v>
      </c>
      <c r="B82" s="358">
        <v>45.49</v>
      </c>
      <c r="C82" s="358">
        <v>7.56</v>
      </c>
      <c r="D82" s="358">
        <v>0</v>
      </c>
      <c r="E82" s="358">
        <v>0.3</v>
      </c>
      <c r="F82" s="358">
        <v>12.1</v>
      </c>
      <c r="G82" s="358">
        <v>3.6</v>
      </c>
      <c r="H82" s="358">
        <v>39.33</v>
      </c>
      <c r="I82" s="358">
        <v>3.69</v>
      </c>
      <c r="J82" s="358">
        <v>0.53</v>
      </c>
      <c r="K82" s="358">
        <v>0.16</v>
      </c>
      <c r="L82" s="358">
        <v>1.6</v>
      </c>
      <c r="M82" s="358">
        <v>4.3</v>
      </c>
      <c r="N82" s="358">
        <v>31.7</v>
      </c>
      <c r="O82" s="358">
        <v>1.7</v>
      </c>
      <c r="P82" s="358">
        <v>0</v>
      </c>
      <c r="Q82" s="358">
        <v>4.42</v>
      </c>
      <c r="R82" s="358">
        <v>51.87</v>
      </c>
      <c r="S82" s="358">
        <v>7.44</v>
      </c>
      <c r="T82" s="358">
        <v>1.42</v>
      </c>
      <c r="U82" s="358">
        <v>6.15</v>
      </c>
    </row>
    <row r="83" spans="1:21">
      <c r="A83" s="360" t="s">
        <v>734</v>
      </c>
      <c r="B83" s="356">
        <v>56.36</v>
      </c>
      <c r="C83" s="356">
        <v>9.18</v>
      </c>
      <c r="D83" s="356">
        <v>0</v>
      </c>
      <c r="E83" s="356">
        <v>0.1</v>
      </c>
      <c r="F83" s="356">
        <v>21.6</v>
      </c>
      <c r="G83" s="356">
        <v>5.2</v>
      </c>
      <c r="H83" s="356">
        <v>44.99</v>
      </c>
      <c r="I83" s="356">
        <v>4.4000000000000004</v>
      </c>
      <c r="J83" s="356">
        <v>0.68</v>
      </c>
      <c r="K83" s="356">
        <v>0.2</v>
      </c>
      <c r="L83" s="356">
        <v>2.8</v>
      </c>
      <c r="M83" s="356">
        <v>6</v>
      </c>
      <c r="N83" s="356">
        <v>34.5</v>
      </c>
      <c r="O83" s="356">
        <v>1.9</v>
      </c>
      <c r="P83" s="362"/>
      <c r="Q83" s="362"/>
      <c r="R83" s="356">
        <v>69.5</v>
      </c>
      <c r="S83" s="356">
        <v>6.47</v>
      </c>
      <c r="T83" s="356">
        <v>1.53</v>
      </c>
      <c r="U83" s="356">
        <v>7.84</v>
      </c>
    </row>
    <row r="84" spans="1:21">
      <c r="A84" s="361" t="s">
        <v>735</v>
      </c>
      <c r="B84" s="358">
        <v>58.66</v>
      </c>
      <c r="C84" s="358">
        <v>7.89</v>
      </c>
      <c r="D84" s="358">
        <v>0</v>
      </c>
      <c r="E84" s="358">
        <v>0.1</v>
      </c>
      <c r="F84" s="358">
        <v>19.3</v>
      </c>
      <c r="G84" s="358">
        <v>5.9</v>
      </c>
      <c r="H84" s="358">
        <v>43.38</v>
      </c>
      <c r="I84" s="358">
        <v>3.61</v>
      </c>
      <c r="J84" s="358">
        <v>0.56000000000000005</v>
      </c>
      <c r="K84" s="358">
        <v>0.24</v>
      </c>
      <c r="L84" s="358">
        <v>4.0999999999999996</v>
      </c>
      <c r="M84" s="358">
        <v>5.0999999999999996</v>
      </c>
      <c r="N84" s="358">
        <v>36.6</v>
      </c>
      <c r="O84" s="358">
        <v>1.7</v>
      </c>
      <c r="P84" s="358">
        <v>2.79</v>
      </c>
      <c r="Q84" s="358">
        <v>6.5</v>
      </c>
      <c r="R84" s="358">
        <v>68.349999999999994</v>
      </c>
      <c r="S84" s="358">
        <v>6.75</v>
      </c>
      <c r="T84" s="358">
        <v>1.28</v>
      </c>
      <c r="U84" s="358">
        <v>6.14</v>
      </c>
    </row>
    <row r="85" spans="1:21">
      <c r="A85" s="360" t="s">
        <v>736</v>
      </c>
      <c r="B85" s="356">
        <v>42.51</v>
      </c>
      <c r="C85" s="356">
        <v>9.8000000000000007</v>
      </c>
      <c r="D85" s="356">
        <v>0</v>
      </c>
      <c r="E85" s="356">
        <v>0.5</v>
      </c>
      <c r="F85" s="356">
        <v>20.6</v>
      </c>
      <c r="G85" s="356">
        <v>4.8</v>
      </c>
      <c r="H85" s="356">
        <v>33.39</v>
      </c>
      <c r="I85" s="356">
        <v>3.43</v>
      </c>
      <c r="J85" s="356">
        <v>0.56000000000000005</v>
      </c>
      <c r="K85" s="356">
        <v>0.19</v>
      </c>
      <c r="L85" s="356">
        <v>9.1</v>
      </c>
      <c r="M85" s="356">
        <v>1.6</v>
      </c>
      <c r="N85" s="356">
        <v>22.5</v>
      </c>
      <c r="O85" s="356">
        <v>1.1000000000000001</v>
      </c>
      <c r="P85" s="362"/>
      <c r="Q85" s="362"/>
      <c r="R85" s="356">
        <v>63.99</v>
      </c>
      <c r="S85" s="356">
        <v>10.5</v>
      </c>
      <c r="T85" s="356">
        <v>1.01</v>
      </c>
      <c r="U85" s="356">
        <v>5.0199999999999996</v>
      </c>
    </row>
    <row r="86" spans="1:21">
      <c r="A86" s="361" t="s">
        <v>737</v>
      </c>
      <c r="B86" s="358">
        <v>26.25</v>
      </c>
      <c r="C86" s="358">
        <v>8.3000000000000007</v>
      </c>
      <c r="D86" s="358">
        <v>0</v>
      </c>
      <c r="E86" s="358">
        <v>0.5</v>
      </c>
      <c r="F86" s="358">
        <v>19.3</v>
      </c>
      <c r="G86" s="358">
        <v>5.7</v>
      </c>
      <c r="H86" s="358">
        <v>22.02</v>
      </c>
      <c r="I86" s="358">
        <v>4.3099999999999996</v>
      </c>
      <c r="J86" s="358">
        <v>0.45</v>
      </c>
      <c r="K86" s="358">
        <v>0.28000000000000003</v>
      </c>
      <c r="L86" s="358">
        <v>21.9</v>
      </c>
      <c r="M86" s="358">
        <v>1.7</v>
      </c>
      <c r="N86" s="358">
        <v>21.7</v>
      </c>
      <c r="O86" s="358">
        <v>2</v>
      </c>
      <c r="P86" s="363"/>
      <c r="Q86" s="363"/>
      <c r="R86" s="358">
        <v>59.7</v>
      </c>
      <c r="S86" s="358">
        <v>9.9600000000000009</v>
      </c>
      <c r="T86" s="358">
        <v>0.28000000000000003</v>
      </c>
      <c r="U86" s="358">
        <v>7.98</v>
      </c>
    </row>
    <row r="87" spans="1:21">
      <c r="A87" s="360" t="s">
        <v>738</v>
      </c>
      <c r="B87" s="356">
        <v>7.18</v>
      </c>
      <c r="C87" s="356">
        <v>9.9700000000000006</v>
      </c>
      <c r="D87" s="356">
        <v>0</v>
      </c>
      <c r="E87" s="356">
        <v>2.9</v>
      </c>
      <c r="F87" s="356">
        <v>14.2</v>
      </c>
      <c r="G87" s="356">
        <v>6.2</v>
      </c>
      <c r="H87" s="356">
        <v>11.04</v>
      </c>
      <c r="I87" s="356">
        <v>4.57</v>
      </c>
      <c r="J87" s="356">
        <v>0.2</v>
      </c>
      <c r="K87" s="356">
        <v>0.28999999999999998</v>
      </c>
      <c r="L87" s="356">
        <v>21.6</v>
      </c>
      <c r="M87" s="356">
        <v>5.9</v>
      </c>
      <c r="N87" s="356">
        <v>7.6</v>
      </c>
      <c r="O87" s="356">
        <v>2.4</v>
      </c>
      <c r="P87" s="362"/>
      <c r="Q87" s="362"/>
      <c r="R87" s="356">
        <v>17.66</v>
      </c>
      <c r="S87" s="356">
        <v>9.4</v>
      </c>
      <c r="T87" s="356">
        <v>0.15</v>
      </c>
      <c r="U87" s="356">
        <v>9.58</v>
      </c>
    </row>
    <row r="88" spans="1:21">
      <c r="A88" s="361" t="s">
        <v>739</v>
      </c>
      <c r="B88" s="358">
        <v>8.27</v>
      </c>
      <c r="C88" s="358">
        <v>7.76</v>
      </c>
      <c r="D88" s="358">
        <v>0</v>
      </c>
      <c r="E88" s="358">
        <v>0.3</v>
      </c>
      <c r="F88" s="358">
        <v>11.1</v>
      </c>
      <c r="G88" s="358">
        <v>6</v>
      </c>
      <c r="H88" s="358">
        <v>8.49</v>
      </c>
      <c r="I88" s="358">
        <v>3.28</v>
      </c>
      <c r="J88" s="358">
        <v>0.38</v>
      </c>
      <c r="K88" s="358">
        <v>0.28999999999999998</v>
      </c>
      <c r="L88" s="358">
        <v>14</v>
      </c>
      <c r="M88" s="358">
        <v>6.1</v>
      </c>
      <c r="N88" s="358">
        <v>5.9</v>
      </c>
      <c r="O88" s="358">
        <v>2.4</v>
      </c>
      <c r="P88" s="363"/>
      <c r="Q88" s="363"/>
      <c r="R88" s="358">
        <v>40.29</v>
      </c>
      <c r="S88" s="358">
        <v>7.4</v>
      </c>
      <c r="T88" s="358">
        <v>0.15</v>
      </c>
      <c r="U88" s="358">
        <v>9.76</v>
      </c>
    </row>
    <row r="89" spans="1:21">
      <c r="A89" s="360" t="s">
        <v>740</v>
      </c>
      <c r="B89" s="356">
        <v>11.32</v>
      </c>
      <c r="C89" s="356">
        <v>4.2699999999999996</v>
      </c>
      <c r="D89" s="356">
        <v>0</v>
      </c>
      <c r="E89" s="356">
        <v>0.3</v>
      </c>
      <c r="F89" s="356">
        <v>13.4</v>
      </c>
      <c r="G89" s="356">
        <v>6.5</v>
      </c>
      <c r="H89" s="356">
        <v>8.9499999999999993</v>
      </c>
      <c r="I89" s="356">
        <v>2.46</v>
      </c>
      <c r="J89" s="356">
        <v>0.27</v>
      </c>
      <c r="K89" s="356">
        <v>0.27</v>
      </c>
      <c r="L89" s="356">
        <v>11.2</v>
      </c>
      <c r="M89" s="356">
        <v>5.9</v>
      </c>
      <c r="N89" s="356">
        <v>6.5</v>
      </c>
      <c r="O89" s="356">
        <v>2.6</v>
      </c>
      <c r="P89" s="362"/>
      <c r="Q89" s="362"/>
      <c r="R89" s="356">
        <v>36.72</v>
      </c>
      <c r="S89" s="356">
        <v>8.74</v>
      </c>
      <c r="T89" s="356">
        <v>0.17</v>
      </c>
      <c r="U89" s="356">
        <v>7.29</v>
      </c>
    </row>
    <row r="90" spans="1:21">
      <c r="A90" s="361" t="s">
        <v>741</v>
      </c>
      <c r="B90" s="358">
        <v>5.25</v>
      </c>
      <c r="C90" s="358">
        <v>8.18</v>
      </c>
      <c r="D90" s="358">
        <v>0</v>
      </c>
      <c r="E90" s="358">
        <v>0.3</v>
      </c>
      <c r="F90" s="358">
        <v>7</v>
      </c>
      <c r="G90" s="358">
        <v>6.7</v>
      </c>
      <c r="H90" s="358">
        <v>6.22</v>
      </c>
      <c r="I90" s="358">
        <v>3.16</v>
      </c>
      <c r="J90" s="358">
        <v>0.32</v>
      </c>
      <c r="K90" s="358">
        <v>0.25</v>
      </c>
      <c r="L90" s="358">
        <v>8.4</v>
      </c>
      <c r="M90" s="358">
        <v>6.1</v>
      </c>
      <c r="N90" s="358">
        <v>5.5</v>
      </c>
      <c r="O90" s="358">
        <v>2.5</v>
      </c>
      <c r="P90" s="363"/>
      <c r="Q90" s="363"/>
      <c r="R90" s="358">
        <v>42.92</v>
      </c>
      <c r="S90" s="358">
        <v>7.43</v>
      </c>
      <c r="T90" s="358">
        <v>0.06</v>
      </c>
      <c r="U90" s="358">
        <v>8.0500000000000007</v>
      </c>
    </row>
    <row r="91" spans="1:21">
      <c r="A91" s="360" t="s">
        <v>742</v>
      </c>
      <c r="B91" s="356">
        <v>3.4</v>
      </c>
      <c r="C91" s="356">
        <v>5.91</v>
      </c>
      <c r="D91" s="356">
        <v>0</v>
      </c>
      <c r="E91" s="356">
        <v>0.3</v>
      </c>
      <c r="F91" s="356">
        <v>6.7</v>
      </c>
      <c r="G91" s="356">
        <v>6.7</v>
      </c>
      <c r="H91" s="356">
        <v>5.79</v>
      </c>
      <c r="I91" s="356">
        <v>3.36</v>
      </c>
      <c r="J91" s="356">
        <v>0.42</v>
      </c>
      <c r="K91" s="356">
        <v>0.16</v>
      </c>
      <c r="L91" s="356">
        <v>7.1</v>
      </c>
      <c r="M91" s="356">
        <v>6</v>
      </c>
      <c r="N91" s="356">
        <v>6.2</v>
      </c>
      <c r="O91" s="356">
        <v>2.2999999999999998</v>
      </c>
      <c r="P91" s="362"/>
      <c r="Q91" s="362"/>
      <c r="R91" s="356">
        <v>62.11</v>
      </c>
      <c r="S91" s="356">
        <v>8.1</v>
      </c>
      <c r="T91" s="356">
        <v>0.18</v>
      </c>
      <c r="U91" s="356">
        <v>7.5</v>
      </c>
    </row>
    <row r="92" spans="1:21">
      <c r="A92" s="361" t="s">
        <v>743</v>
      </c>
      <c r="B92" s="358">
        <v>9.36</v>
      </c>
      <c r="C92" s="358">
        <v>6.1</v>
      </c>
      <c r="D92" s="358">
        <v>0</v>
      </c>
      <c r="E92" s="358">
        <v>0.2</v>
      </c>
      <c r="F92" s="358">
        <v>9.3000000000000007</v>
      </c>
      <c r="G92" s="358">
        <v>6.8</v>
      </c>
      <c r="H92" s="358">
        <v>9.09</v>
      </c>
      <c r="I92" s="358">
        <v>2.65</v>
      </c>
      <c r="J92" s="358">
        <v>0.57999999999999996</v>
      </c>
      <c r="K92" s="358">
        <v>0.18</v>
      </c>
      <c r="L92" s="358">
        <v>5.2</v>
      </c>
      <c r="M92" s="358">
        <v>5.9</v>
      </c>
      <c r="N92" s="358">
        <v>7.1</v>
      </c>
      <c r="O92" s="358">
        <v>2.2000000000000002</v>
      </c>
      <c r="P92" s="363"/>
      <c r="Q92" s="363"/>
      <c r="R92" s="358">
        <v>67.790000000000006</v>
      </c>
      <c r="S92" s="358">
        <v>8.1</v>
      </c>
      <c r="T92" s="358">
        <v>0.27</v>
      </c>
      <c r="U92" s="358">
        <v>6.28</v>
      </c>
    </row>
    <row r="93" spans="1:21">
      <c r="A93" s="360" t="s">
        <v>744</v>
      </c>
      <c r="B93" s="356">
        <v>5.82</v>
      </c>
      <c r="C93" s="356">
        <v>5.22</v>
      </c>
      <c r="D93" s="356">
        <v>0</v>
      </c>
      <c r="E93" s="356">
        <v>0.5</v>
      </c>
      <c r="F93" s="356">
        <v>8.5</v>
      </c>
      <c r="G93" s="356">
        <v>7</v>
      </c>
      <c r="H93" s="356">
        <v>9.41</v>
      </c>
      <c r="I93" s="356">
        <v>2.02</v>
      </c>
      <c r="J93" s="356">
        <v>0.53</v>
      </c>
      <c r="K93" s="356">
        <v>0.26</v>
      </c>
      <c r="L93" s="356">
        <v>6</v>
      </c>
      <c r="M93" s="356">
        <v>6</v>
      </c>
      <c r="N93" s="356">
        <v>7.2</v>
      </c>
      <c r="O93" s="356">
        <v>2</v>
      </c>
      <c r="P93" s="362"/>
      <c r="Q93" s="362"/>
      <c r="R93" s="356">
        <v>65.75</v>
      </c>
      <c r="S93" s="356">
        <v>8.39</v>
      </c>
      <c r="T93" s="356">
        <v>0.32</v>
      </c>
      <c r="U93" s="356">
        <v>6.94</v>
      </c>
    </row>
    <row r="94" spans="1:21">
      <c r="A94" s="361" t="s">
        <v>745</v>
      </c>
      <c r="B94" s="358">
        <v>3.14</v>
      </c>
      <c r="C94" s="358">
        <v>6</v>
      </c>
      <c r="D94" s="358">
        <v>0</v>
      </c>
      <c r="E94" s="358">
        <v>0.5</v>
      </c>
      <c r="F94" s="358">
        <v>8.8000000000000007</v>
      </c>
      <c r="G94" s="358">
        <v>7</v>
      </c>
      <c r="H94" s="358">
        <v>4.1500000000000004</v>
      </c>
      <c r="I94" s="358">
        <v>2.68</v>
      </c>
      <c r="J94" s="358">
        <v>0.44</v>
      </c>
      <c r="K94" s="358">
        <v>0.2</v>
      </c>
      <c r="L94" s="358">
        <v>7.1</v>
      </c>
      <c r="M94" s="358">
        <v>6.1</v>
      </c>
      <c r="N94" s="358">
        <v>6.2</v>
      </c>
      <c r="O94" s="358">
        <v>2.2999999999999998</v>
      </c>
      <c r="P94" s="363"/>
      <c r="Q94" s="363"/>
      <c r="R94" s="358">
        <v>61.75</v>
      </c>
      <c r="S94" s="358">
        <v>9.65</v>
      </c>
      <c r="T94" s="358">
        <v>0.16</v>
      </c>
      <c r="U94" s="358">
        <v>7.27</v>
      </c>
    </row>
    <row r="95" spans="1:21">
      <c r="A95" s="355">
        <v>42745</v>
      </c>
      <c r="B95" s="356">
        <v>5.28</v>
      </c>
      <c r="C95" s="356">
        <v>7.4</v>
      </c>
      <c r="D95" s="356">
        <v>0</v>
      </c>
      <c r="E95" s="356">
        <v>0.2</v>
      </c>
      <c r="F95" s="356">
        <v>17</v>
      </c>
      <c r="G95" s="356">
        <v>7</v>
      </c>
      <c r="H95" s="356">
        <v>6.02</v>
      </c>
      <c r="I95" s="356">
        <v>3.56</v>
      </c>
      <c r="J95" s="356">
        <v>0.55000000000000004</v>
      </c>
      <c r="K95" s="356">
        <v>0.19</v>
      </c>
      <c r="L95" s="356">
        <v>5.2</v>
      </c>
      <c r="M95" s="356">
        <v>6.2</v>
      </c>
      <c r="N95" s="356">
        <v>6.4</v>
      </c>
      <c r="O95" s="356">
        <v>2.1</v>
      </c>
      <c r="P95" s="362"/>
      <c r="Q95" s="362"/>
      <c r="R95" s="356">
        <v>61.48</v>
      </c>
      <c r="S95" s="356">
        <v>9.2799999999999994</v>
      </c>
      <c r="T95" s="356">
        <v>0.03</v>
      </c>
      <c r="U95" s="356">
        <v>8.15</v>
      </c>
    </row>
    <row r="96" spans="1:21">
      <c r="A96" s="357">
        <v>42776</v>
      </c>
      <c r="B96" s="358">
        <v>2.4900000000000002</v>
      </c>
      <c r="C96" s="358">
        <v>7.03</v>
      </c>
      <c r="D96" s="358">
        <v>0</v>
      </c>
      <c r="E96" s="358">
        <v>0.2</v>
      </c>
      <c r="F96" s="358">
        <v>11.7</v>
      </c>
      <c r="G96" s="358">
        <v>6.8</v>
      </c>
      <c r="H96" s="358">
        <v>6.09</v>
      </c>
      <c r="I96" s="358">
        <v>3.61</v>
      </c>
      <c r="J96" s="358">
        <v>0.32</v>
      </c>
      <c r="K96" s="358">
        <v>0.2</v>
      </c>
      <c r="L96" s="358">
        <v>2.2000000000000002</v>
      </c>
      <c r="M96" s="358">
        <v>6.1</v>
      </c>
      <c r="N96" s="358">
        <v>6.7</v>
      </c>
      <c r="O96" s="358">
        <v>2.2000000000000002</v>
      </c>
      <c r="P96" s="363"/>
      <c r="Q96" s="363"/>
      <c r="R96" s="358">
        <v>58.72</v>
      </c>
      <c r="S96" s="358">
        <v>9.65</v>
      </c>
      <c r="T96" s="358">
        <v>0.38</v>
      </c>
      <c r="U96" s="358">
        <v>7.24</v>
      </c>
    </row>
    <row r="97" spans="1:21">
      <c r="A97" s="355">
        <v>42804</v>
      </c>
      <c r="B97" s="356">
        <v>3.27</v>
      </c>
      <c r="C97" s="356">
        <v>9.7200000000000006</v>
      </c>
      <c r="D97" s="356">
        <v>0</v>
      </c>
      <c r="E97" s="356">
        <v>0.3</v>
      </c>
      <c r="F97" s="356">
        <v>11.7</v>
      </c>
      <c r="G97" s="356">
        <v>6.8</v>
      </c>
      <c r="H97" s="356">
        <v>3.08</v>
      </c>
      <c r="I97" s="356">
        <v>3.84</v>
      </c>
      <c r="J97" s="356">
        <v>0.46</v>
      </c>
      <c r="K97" s="356">
        <v>0.2</v>
      </c>
      <c r="L97" s="356">
        <v>2</v>
      </c>
      <c r="M97" s="356">
        <v>6.3</v>
      </c>
      <c r="N97" s="356">
        <v>3.4</v>
      </c>
      <c r="O97" s="356">
        <v>2.2000000000000002</v>
      </c>
      <c r="P97" s="362"/>
      <c r="Q97" s="362"/>
      <c r="R97" s="356">
        <v>52.54</v>
      </c>
      <c r="S97" s="356">
        <v>9.73</v>
      </c>
      <c r="T97" s="356">
        <v>0.13</v>
      </c>
      <c r="U97" s="356">
        <v>6.5</v>
      </c>
    </row>
    <row r="98" spans="1:21">
      <c r="A98" s="357">
        <v>42835</v>
      </c>
      <c r="B98" s="358">
        <v>4.76</v>
      </c>
      <c r="C98" s="358">
        <v>6.71</v>
      </c>
      <c r="D98" s="358">
        <v>0</v>
      </c>
      <c r="E98" s="358">
        <v>0.2</v>
      </c>
      <c r="F98" s="358">
        <v>12.8</v>
      </c>
      <c r="G98" s="358">
        <v>6.4</v>
      </c>
      <c r="H98" s="358">
        <v>2.38</v>
      </c>
      <c r="I98" s="358">
        <v>3.07</v>
      </c>
      <c r="J98" s="358">
        <v>0.34</v>
      </c>
      <c r="K98" s="358">
        <v>0.31</v>
      </c>
      <c r="L98" s="358">
        <v>4.3</v>
      </c>
      <c r="M98" s="358">
        <v>6.3</v>
      </c>
      <c r="N98" s="358">
        <v>5.7</v>
      </c>
      <c r="O98" s="358">
        <v>2.2999999999999998</v>
      </c>
      <c r="P98" s="363"/>
      <c r="Q98" s="363"/>
      <c r="R98" s="358">
        <v>40.770000000000003</v>
      </c>
      <c r="S98" s="358">
        <v>8.6999999999999993</v>
      </c>
      <c r="T98" s="358">
        <v>0.19</v>
      </c>
      <c r="U98" s="358">
        <v>6.77</v>
      </c>
    </row>
    <row r="99" spans="1:21">
      <c r="A99" s="355">
        <v>42865</v>
      </c>
      <c r="B99" s="356">
        <v>0.85</v>
      </c>
      <c r="C99" s="356">
        <v>5.55</v>
      </c>
      <c r="D99" s="356">
        <v>0</v>
      </c>
      <c r="E99" s="356">
        <v>0.3</v>
      </c>
      <c r="F99" s="356">
        <v>17.600000000000001</v>
      </c>
      <c r="G99" s="356">
        <v>6.4</v>
      </c>
      <c r="H99" s="356">
        <v>2.52</v>
      </c>
      <c r="I99" s="356">
        <v>2.83</v>
      </c>
      <c r="J99" s="356">
        <v>0.2</v>
      </c>
      <c r="K99" s="356">
        <v>0.23</v>
      </c>
      <c r="L99" s="356">
        <v>7.8</v>
      </c>
      <c r="M99" s="356">
        <v>5.9</v>
      </c>
      <c r="N99" s="356">
        <v>6.1</v>
      </c>
      <c r="O99" s="356">
        <v>2.8</v>
      </c>
      <c r="P99" s="362"/>
      <c r="Q99" s="362"/>
      <c r="R99" s="356">
        <v>19.16</v>
      </c>
      <c r="S99" s="356">
        <v>8.31</v>
      </c>
      <c r="T99" s="356">
        <v>0.03</v>
      </c>
      <c r="U99" s="356">
        <v>6.83</v>
      </c>
    </row>
    <row r="100" spans="1:21">
      <c r="A100" s="357">
        <v>42896</v>
      </c>
      <c r="B100" s="358">
        <v>1.52</v>
      </c>
      <c r="C100" s="358">
        <v>8.3000000000000007</v>
      </c>
      <c r="D100" s="358">
        <v>0</v>
      </c>
      <c r="E100" s="358">
        <v>0.2</v>
      </c>
      <c r="F100" s="358">
        <v>26.4</v>
      </c>
      <c r="G100" s="358">
        <v>6.3</v>
      </c>
      <c r="H100" s="358">
        <v>4.05</v>
      </c>
      <c r="I100" s="358">
        <v>2.77</v>
      </c>
      <c r="J100" s="358">
        <v>0.24</v>
      </c>
      <c r="K100" s="358">
        <v>0.14000000000000001</v>
      </c>
      <c r="L100" s="358">
        <v>11.4</v>
      </c>
      <c r="M100" s="358">
        <v>5.9</v>
      </c>
      <c r="N100" s="358">
        <v>3.9</v>
      </c>
      <c r="O100" s="358">
        <v>2.5</v>
      </c>
      <c r="P100" s="363"/>
      <c r="Q100" s="363"/>
      <c r="R100" s="358">
        <v>35.630000000000003</v>
      </c>
      <c r="S100" s="358">
        <v>8.3699999999999992</v>
      </c>
      <c r="T100" s="358">
        <v>0.16</v>
      </c>
      <c r="U100" s="358">
        <v>7.49</v>
      </c>
    </row>
    <row r="101" spans="1:21">
      <c r="A101" s="355">
        <v>42926</v>
      </c>
      <c r="B101" s="356">
        <v>1.29</v>
      </c>
      <c r="C101" s="356">
        <v>9.0299999999999994</v>
      </c>
      <c r="D101" s="356">
        <v>0</v>
      </c>
      <c r="E101" s="356">
        <v>0.5</v>
      </c>
      <c r="F101" s="356">
        <v>19.5</v>
      </c>
      <c r="G101" s="356">
        <v>6.3</v>
      </c>
      <c r="H101" s="356">
        <v>2.85</v>
      </c>
      <c r="I101" s="356">
        <v>3.06</v>
      </c>
      <c r="J101" s="356">
        <v>0.21</v>
      </c>
      <c r="K101" s="356">
        <v>0.28000000000000003</v>
      </c>
      <c r="L101" s="356">
        <v>8.5</v>
      </c>
      <c r="M101" s="356">
        <v>5.6</v>
      </c>
      <c r="N101" s="356">
        <v>5.8</v>
      </c>
      <c r="O101" s="356">
        <v>2.2999999999999998</v>
      </c>
      <c r="P101" s="362"/>
      <c r="Q101" s="362"/>
      <c r="R101" s="356">
        <v>21.59</v>
      </c>
      <c r="S101" s="356">
        <v>8.2799999999999994</v>
      </c>
      <c r="T101" s="356">
        <v>0.12</v>
      </c>
      <c r="U101" s="356">
        <v>8.61</v>
      </c>
    </row>
    <row r="102" spans="1:21">
      <c r="A102" s="357">
        <v>42957</v>
      </c>
      <c r="B102" s="358">
        <v>3.37</v>
      </c>
      <c r="C102" s="358">
        <v>8.94</v>
      </c>
      <c r="D102" s="358">
        <v>0</v>
      </c>
      <c r="E102" s="358">
        <v>0.5</v>
      </c>
      <c r="F102" s="358">
        <v>13.1</v>
      </c>
      <c r="G102" s="358">
        <v>6.5</v>
      </c>
      <c r="H102" s="358">
        <v>4.2300000000000004</v>
      </c>
      <c r="I102" s="358">
        <v>3.65</v>
      </c>
      <c r="J102" s="358">
        <v>0.41</v>
      </c>
      <c r="K102" s="358">
        <v>0.23</v>
      </c>
      <c r="L102" s="358">
        <v>5.3</v>
      </c>
      <c r="M102" s="358">
        <v>6</v>
      </c>
      <c r="N102" s="358">
        <v>2.9</v>
      </c>
      <c r="O102" s="358">
        <v>2.4</v>
      </c>
      <c r="P102" s="363"/>
      <c r="Q102" s="363"/>
      <c r="R102" s="358">
        <v>47.26</v>
      </c>
      <c r="S102" s="358">
        <v>9.33</v>
      </c>
      <c r="T102" s="358">
        <v>0.08</v>
      </c>
      <c r="U102" s="358">
        <v>6.74</v>
      </c>
    </row>
    <row r="103" spans="1:21">
      <c r="A103" s="355">
        <v>42988</v>
      </c>
      <c r="B103" s="356">
        <v>4.3</v>
      </c>
      <c r="C103" s="356">
        <v>8.3800000000000008</v>
      </c>
      <c r="D103" s="356">
        <v>0</v>
      </c>
      <c r="E103" s="356">
        <v>0.2</v>
      </c>
      <c r="F103" s="356">
        <v>11.1</v>
      </c>
      <c r="G103" s="356">
        <v>6.2</v>
      </c>
      <c r="H103" s="356">
        <v>6.38</v>
      </c>
      <c r="I103" s="356">
        <v>2.2200000000000002</v>
      </c>
      <c r="J103" s="356">
        <v>0.46</v>
      </c>
      <c r="K103" s="356">
        <v>0.25</v>
      </c>
      <c r="L103" s="356">
        <v>8.1999999999999993</v>
      </c>
      <c r="M103" s="356">
        <v>5.3</v>
      </c>
      <c r="N103" s="356">
        <v>3.9</v>
      </c>
      <c r="O103" s="356">
        <v>2.2000000000000002</v>
      </c>
      <c r="P103" s="362"/>
      <c r="Q103" s="362"/>
      <c r="R103" s="356">
        <v>43.96</v>
      </c>
      <c r="S103" s="356">
        <v>7.99</v>
      </c>
      <c r="T103" s="356">
        <v>0.21</v>
      </c>
      <c r="U103" s="356">
        <v>7.92</v>
      </c>
    </row>
    <row r="104" spans="1:21">
      <c r="A104" s="364">
        <v>43018</v>
      </c>
      <c r="B104" s="358">
        <v>3.15</v>
      </c>
      <c r="C104" s="358">
        <v>8.41</v>
      </c>
      <c r="D104" s="358">
        <v>0</v>
      </c>
      <c r="E104" s="358">
        <v>0.2</v>
      </c>
      <c r="F104" s="358">
        <v>15.1</v>
      </c>
      <c r="G104" s="358">
        <v>6.2</v>
      </c>
      <c r="H104" s="358">
        <v>4.68</v>
      </c>
      <c r="I104" s="358">
        <v>3.24</v>
      </c>
      <c r="J104" s="358">
        <v>0.28000000000000003</v>
      </c>
      <c r="K104" s="358">
        <v>0.24</v>
      </c>
      <c r="L104" s="358">
        <v>7.3</v>
      </c>
      <c r="M104" s="358">
        <v>3.4</v>
      </c>
      <c r="N104" s="358">
        <v>3</v>
      </c>
      <c r="O104" s="358">
        <v>1.8</v>
      </c>
      <c r="P104" s="363"/>
      <c r="Q104" s="363"/>
      <c r="R104" s="358">
        <v>25.82</v>
      </c>
      <c r="S104" s="358">
        <v>8.2100000000000009</v>
      </c>
      <c r="T104" s="358">
        <v>0.19</v>
      </c>
      <c r="U104" s="358">
        <v>8.25</v>
      </c>
    </row>
    <row r="105" spans="1:21">
      <c r="A105" s="365">
        <v>43049</v>
      </c>
      <c r="B105" s="356">
        <v>1.08</v>
      </c>
      <c r="C105" s="356">
        <v>8.43</v>
      </c>
      <c r="D105" s="356">
        <v>0</v>
      </c>
      <c r="E105" s="356">
        <v>0.2</v>
      </c>
      <c r="F105" s="356">
        <v>9.8000000000000007</v>
      </c>
      <c r="G105" s="356">
        <v>5.4</v>
      </c>
      <c r="H105" s="356">
        <v>4.08</v>
      </c>
      <c r="I105" s="356">
        <v>3.99</v>
      </c>
      <c r="J105" s="356">
        <v>0.27</v>
      </c>
      <c r="K105" s="356">
        <v>0.26</v>
      </c>
      <c r="L105" s="356">
        <v>5.0999999999999996</v>
      </c>
      <c r="M105" s="356">
        <v>3.8</v>
      </c>
      <c r="N105" s="356">
        <v>4.2</v>
      </c>
      <c r="O105" s="356">
        <v>2.2000000000000002</v>
      </c>
      <c r="P105" s="362"/>
      <c r="Q105" s="362"/>
      <c r="R105" s="356">
        <v>22.83</v>
      </c>
      <c r="S105" s="356">
        <v>8.0399999999999991</v>
      </c>
      <c r="T105" s="356">
        <v>0.06</v>
      </c>
      <c r="U105" s="356">
        <v>9.6300000000000008</v>
      </c>
    </row>
    <row r="106" spans="1:21">
      <c r="A106" s="364">
        <v>43079</v>
      </c>
      <c r="B106" s="358">
        <v>6.5</v>
      </c>
      <c r="C106" s="358">
        <v>6.64</v>
      </c>
      <c r="D106" s="363"/>
      <c r="E106" s="363"/>
      <c r="F106" s="363"/>
      <c r="G106" s="363"/>
      <c r="H106" s="358">
        <v>2.87</v>
      </c>
      <c r="I106" s="358">
        <v>3.36</v>
      </c>
      <c r="J106" s="358">
        <v>0.28000000000000003</v>
      </c>
      <c r="K106" s="358">
        <v>0.23</v>
      </c>
      <c r="L106" s="363"/>
      <c r="M106" s="363"/>
      <c r="N106" s="363"/>
      <c r="O106" s="363"/>
      <c r="P106" s="363"/>
      <c r="Q106" s="363"/>
      <c r="R106" s="358">
        <v>9.64</v>
      </c>
      <c r="S106" s="358">
        <v>5.14</v>
      </c>
      <c r="T106" s="358">
        <v>0.12</v>
      </c>
      <c r="U106" s="358">
        <v>8.75</v>
      </c>
    </row>
    <row r="107" spans="1:21">
      <c r="A107" s="360" t="s">
        <v>746</v>
      </c>
      <c r="B107" s="356">
        <v>2.95</v>
      </c>
      <c r="C107" s="356">
        <v>5.86</v>
      </c>
      <c r="D107" s="356">
        <v>0</v>
      </c>
      <c r="E107" s="356">
        <v>0.3</v>
      </c>
      <c r="F107" s="356">
        <v>3</v>
      </c>
      <c r="G107" s="356">
        <v>5.8</v>
      </c>
      <c r="H107" s="356">
        <v>6.01</v>
      </c>
      <c r="I107" s="356">
        <v>3.61</v>
      </c>
      <c r="J107" s="356">
        <v>0.22</v>
      </c>
      <c r="K107" s="356">
        <v>0.22</v>
      </c>
      <c r="L107" s="356">
        <v>0.7</v>
      </c>
      <c r="M107" s="356">
        <v>3.4</v>
      </c>
      <c r="N107" s="356">
        <v>2.5</v>
      </c>
      <c r="O107" s="356">
        <v>2.4</v>
      </c>
      <c r="P107" s="362"/>
      <c r="Q107" s="362"/>
      <c r="R107" s="356">
        <v>21.56</v>
      </c>
      <c r="S107" s="356">
        <v>6.43</v>
      </c>
      <c r="T107" s="356">
        <v>0</v>
      </c>
      <c r="U107" s="356">
        <v>9.02</v>
      </c>
    </row>
    <row r="108" spans="1:21">
      <c r="A108" s="361" t="s">
        <v>747</v>
      </c>
      <c r="B108" s="358">
        <v>7.81</v>
      </c>
      <c r="C108" s="358">
        <v>8.51</v>
      </c>
      <c r="D108" s="358">
        <v>0</v>
      </c>
      <c r="E108" s="358">
        <v>0.3</v>
      </c>
      <c r="F108" s="358">
        <v>6</v>
      </c>
      <c r="G108" s="358">
        <v>6.2</v>
      </c>
      <c r="H108" s="358">
        <v>5.5</v>
      </c>
      <c r="I108" s="358">
        <v>3.46</v>
      </c>
      <c r="J108" s="358">
        <v>0.56999999999999995</v>
      </c>
      <c r="K108" s="358">
        <v>0.16</v>
      </c>
      <c r="L108" s="358">
        <v>1.7</v>
      </c>
      <c r="M108" s="358">
        <v>6</v>
      </c>
      <c r="N108" s="358">
        <v>2.2000000000000002</v>
      </c>
      <c r="O108" s="358">
        <v>2.6</v>
      </c>
      <c r="P108" s="363"/>
      <c r="Q108" s="363"/>
      <c r="R108" s="358">
        <v>41.39</v>
      </c>
      <c r="S108" s="358">
        <v>6.35</v>
      </c>
      <c r="T108" s="358">
        <v>7.0000000000000007E-2</v>
      </c>
      <c r="U108" s="358">
        <v>8.31</v>
      </c>
    </row>
    <row r="109" spans="1:21">
      <c r="A109" s="360" t="s">
        <v>748</v>
      </c>
      <c r="B109" s="356">
        <v>13.1</v>
      </c>
      <c r="C109" s="356">
        <v>7.25</v>
      </c>
      <c r="D109" s="356">
        <v>0</v>
      </c>
      <c r="E109" s="356">
        <v>0.5</v>
      </c>
      <c r="F109" s="356">
        <v>7.7</v>
      </c>
      <c r="G109" s="356">
        <v>6.5</v>
      </c>
      <c r="H109" s="356">
        <v>9.8800000000000008</v>
      </c>
      <c r="I109" s="356">
        <v>3.2</v>
      </c>
      <c r="J109" s="356">
        <v>0.6</v>
      </c>
      <c r="K109" s="356">
        <v>0.17</v>
      </c>
      <c r="L109" s="356">
        <v>3.4</v>
      </c>
      <c r="M109" s="356">
        <v>6.2</v>
      </c>
      <c r="N109" s="356">
        <v>2.1</v>
      </c>
      <c r="O109" s="356">
        <v>3</v>
      </c>
      <c r="P109" s="362"/>
      <c r="Q109" s="362"/>
      <c r="R109" s="356">
        <v>61.75</v>
      </c>
      <c r="S109" s="356">
        <v>6.31</v>
      </c>
      <c r="T109" s="356">
        <v>0.06</v>
      </c>
      <c r="U109" s="356">
        <v>7.51</v>
      </c>
    </row>
    <row r="110" spans="1:21">
      <c r="A110" s="361" t="s">
        <v>749</v>
      </c>
      <c r="B110" s="358">
        <v>10.44</v>
      </c>
      <c r="C110" s="358">
        <v>5.16</v>
      </c>
      <c r="D110" s="358">
        <v>0</v>
      </c>
      <c r="E110" s="358">
        <v>0.5</v>
      </c>
      <c r="F110" s="358">
        <v>4.8</v>
      </c>
      <c r="G110" s="358">
        <v>6.5</v>
      </c>
      <c r="H110" s="358">
        <v>5.29</v>
      </c>
      <c r="I110" s="358">
        <v>2.83</v>
      </c>
      <c r="J110" s="358">
        <v>0.59</v>
      </c>
      <c r="K110" s="358">
        <v>0.21</v>
      </c>
      <c r="L110" s="358">
        <v>4</v>
      </c>
      <c r="M110" s="358">
        <v>6.5</v>
      </c>
      <c r="N110" s="358">
        <v>1.3</v>
      </c>
      <c r="O110" s="358">
        <v>3.3</v>
      </c>
      <c r="P110" s="363"/>
      <c r="Q110" s="363"/>
      <c r="R110" s="358">
        <v>58.11</v>
      </c>
      <c r="S110" s="358">
        <v>6.62</v>
      </c>
      <c r="T110" s="358">
        <v>0.05</v>
      </c>
      <c r="U110" s="358">
        <v>9.7799999999999994</v>
      </c>
    </row>
    <row r="111" spans="1:21">
      <c r="A111" s="360" t="s">
        <v>750</v>
      </c>
      <c r="B111" s="356">
        <v>5.62</v>
      </c>
      <c r="C111" s="356">
        <v>8.81</v>
      </c>
      <c r="D111" s="356">
        <v>0</v>
      </c>
      <c r="E111" s="356">
        <v>0.3</v>
      </c>
      <c r="F111" s="356">
        <v>2.2000000000000002</v>
      </c>
      <c r="G111" s="356">
        <v>6.6</v>
      </c>
      <c r="H111" s="356">
        <v>4.54</v>
      </c>
      <c r="I111" s="356">
        <v>3.94</v>
      </c>
      <c r="J111" s="356">
        <v>0.23</v>
      </c>
      <c r="K111" s="356">
        <v>0.22</v>
      </c>
      <c r="L111" s="356">
        <v>5.7</v>
      </c>
      <c r="M111" s="356">
        <v>6.6</v>
      </c>
      <c r="N111" s="356">
        <v>4.7</v>
      </c>
      <c r="O111" s="356">
        <v>3.3</v>
      </c>
      <c r="P111" s="362"/>
      <c r="Q111" s="362"/>
      <c r="R111" s="356">
        <v>33.65</v>
      </c>
      <c r="S111" s="356">
        <v>3.77</v>
      </c>
      <c r="T111" s="356">
        <v>0.27</v>
      </c>
      <c r="U111" s="356">
        <v>8.69</v>
      </c>
    </row>
    <row r="112" spans="1:21">
      <c r="A112" s="361" t="s">
        <v>751</v>
      </c>
      <c r="B112" s="358">
        <v>6.99</v>
      </c>
      <c r="C112" s="358">
        <v>8.4700000000000006</v>
      </c>
      <c r="D112" s="358">
        <v>0</v>
      </c>
      <c r="E112" s="358">
        <v>0.3</v>
      </c>
      <c r="F112" s="358">
        <v>9.4</v>
      </c>
      <c r="G112" s="358">
        <v>6.7</v>
      </c>
      <c r="H112" s="358">
        <v>5.9</v>
      </c>
      <c r="I112" s="358">
        <v>4.2699999999999996</v>
      </c>
      <c r="J112" s="358">
        <v>0.25</v>
      </c>
      <c r="K112" s="358">
        <v>0.25</v>
      </c>
      <c r="L112" s="358">
        <v>6.7</v>
      </c>
      <c r="M112" s="358">
        <v>6.2</v>
      </c>
      <c r="N112" s="358">
        <v>5.7</v>
      </c>
      <c r="O112" s="358">
        <v>3.4</v>
      </c>
      <c r="P112" s="363"/>
      <c r="Q112" s="363"/>
      <c r="R112" s="358">
        <v>28.47</v>
      </c>
      <c r="S112" s="358">
        <v>7.8</v>
      </c>
      <c r="T112" s="358">
        <v>0.28000000000000003</v>
      </c>
      <c r="U112" s="358">
        <v>10.1</v>
      </c>
    </row>
    <row r="113" spans="1:21">
      <c r="A113" s="360" t="s">
        <v>752</v>
      </c>
      <c r="B113" s="356">
        <v>7.3</v>
      </c>
      <c r="C113" s="356">
        <v>10</v>
      </c>
      <c r="D113" s="356">
        <v>0</v>
      </c>
      <c r="E113" s="356">
        <v>0.2</v>
      </c>
      <c r="F113" s="356">
        <v>25.8</v>
      </c>
      <c r="G113" s="356">
        <v>6.8</v>
      </c>
      <c r="H113" s="356">
        <v>5.82</v>
      </c>
      <c r="I113" s="356">
        <v>5.08</v>
      </c>
      <c r="J113" s="356">
        <v>0.3</v>
      </c>
      <c r="K113" s="356">
        <v>0.28999999999999998</v>
      </c>
      <c r="L113" s="356">
        <v>5.6</v>
      </c>
      <c r="M113" s="356">
        <v>5.8</v>
      </c>
      <c r="N113" s="356">
        <v>4.3</v>
      </c>
      <c r="O113" s="356">
        <v>2.7</v>
      </c>
      <c r="P113" s="362"/>
      <c r="Q113" s="362"/>
      <c r="R113" s="356">
        <v>32.659999999999997</v>
      </c>
      <c r="S113" s="356">
        <v>7.76</v>
      </c>
      <c r="T113" s="356">
        <v>0.24</v>
      </c>
      <c r="U113" s="356">
        <v>10.72</v>
      </c>
    </row>
    <row r="114" spans="1:21">
      <c r="A114" s="361" t="s">
        <v>753</v>
      </c>
      <c r="B114" s="358">
        <v>10.4</v>
      </c>
      <c r="C114" s="358">
        <v>9.8800000000000008</v>
      </c>
      <c r="D114" s="358">
        <v>0</v>
      </c>
      <c r="E114" s="358">
        <v>0.2</v>
      </c>
      <c r="F114" s="358">
        <v>21.1</v>
      </c>
      <c r="G114" s="358">
        <v>6.4</v>
      </c>
      <c r="H114" s="358">
        <v>8.65</v>
      </c>
      <c r="I114" s="358">
        <v>4.71</v>
      </c>
      <c r="J114" s="358">
        <v>0.36</v>
      </c>
      <c r="K114" s="358">
        <v>0.27</v>
      </c>
      <c r="L114" s="358">
        <v>4.0999999999999996</v>
      </c>
      <c r="M114" s="358">
        <v>5.2</v>
      </c>
      <c r="N114" s="358">
        <v>4</v>
      </c>
      <c r="O114" s="358">
        <v>3</v>
      </c>
      <c r="P114" s="363"/>
      <c r="Q114" s="363"/>
      <c r="R114" s="358">
        <v>37.299999999999997</v>
      </c>
      <c r="S114" s="358">
        <v>7.71</v>
      </c>
      <c r="T114" s="358">
        <v>7.0000000000000007E-2</v>
      </c>
      <c r="U114" s="358">
        <v>10.14</v>
      </c>
    </row>
    <row r="115" spans="1:21">
      <c r="A115" s="360" t="s">
        <v>754</v>
      </c>
      <c r="B115" s="356">
        <v>9.94</v>
      </c>
      <c r="C115" s="356">
        <v>7.9</v>
      </c>
      <c r="D115" s="356">
        <v>0</v>
      </c>
      <c r="E115" s="356">
        <v>0.3</v>
      </c>
      <c r="F115" s="356">
        <v>25.1</v>
      </c>
      <c r="G115" s="356">
        <v>6.2</v>
      </c>
      <c r="H115" s="356">
        <v>8.65</v>
      </c>
      <c r="I115" s="356">
        <v>4.71</v>
      </c>
      <c r="J115" s="356">
        <v>0.18</v>
      </c>
      <c r="K115" s="356">
        <v>0.24</v>
      </c>
      <c r="L115" s="356">
        <v>2.2000000000000002</v>
      </c>
      <c r="M115" s="356">
        <v>5.2</v>
      </c>
      <c r="N115" s="356">
        <v>8.5</v>
      </c>
      <c r="O115" s="356">
        <v>2.2999999999999998</v>
      </c>
      <c r="P115" s="362"/>
      <c r="Q115" s="362"/>
      <c r="R115" s="356">
        <v>21.5</v>
      </c>
      <c r="S115" s="356">
        <v>6.72</v>
      </c>
      <c r="T115" s="356">
        <v>0.49</v>
      </c>
      <c r="U115" s="356">
        <v>7.91</v>
      </c>
    </row>
    <row r="116" spans="1:21">
      <c r="A116" s="361" t="s">
        <v>755</v>
      </c>
      <c r="B116" s="358">
        <v>14.27</v>
      </c>
      <c r="C116" s="358">
        <v>10.11</v>
      </c>
      <c r="D116" s="358">
        <v>0</v>
      </c>
      <c r="E116" s="358">
        <v>0.3</v>
      </c>
      <c r="F116" s="358">
        <v>34.1</v>
      </c>
      <c r="G116" s="358">
        <v>6.5</v>
      </c>
      <c r="H116" s="358">
        <v>11.51</v>
      </c>
      <c r="I116" s="358">
        <v>4.71</v>
      </c>
      <c r="J116" s="358">
        <v>0.25</v>
      </c>
      <c r="K116" s="358">
        <v>0.33</v>
      </c>
      <c r="L116" s="358">
        <v>14.7</v>
      </c>
      <c r="M116" s="358">
        <v>6.1</v>
      </c>
      <c r="N116" s="358">
        <v>10.1</v>
      </c>
      <c r="O116" s="358">
        <v>2.8</v>
      </c>
      <c r="P116" s="363"/>
      <c r="Q116" s="363"/>
      <c r="R116" s="358">
        <v>31.6</v>
      </c>
      <c r="S116" s="358">
        <v>9.25</v>
      </c>
      <c r="T116" s="358">
        <v>0.67</v>
      </c>
      <c r="U116" s="358">
        <v>8.07</v>
      </c>
    </row>
    <row r="117" spans="1:21">
      <c r="A117" s="360" t="s">
        <v>756</v>
      </c>
      <c r="B117" s="356">
        <v>9.0299999999999994</v>
      </c>
      <c r="C117" s="356">
        <v>7.9</v>
      </c>
      <c r="D117" s="356">
        <v>0</v>
      </c>
      <c r="E117" s="356">
        <v>0.5</v>
      </c>
      <c r="F117" s="356">
        <v>25</v>
      </c>
      <c r="G117" s="356">
        <v>6.5</v>
      </c>
      <c r="H117" s="356">
        <v>4.7699999999999996</v>
      </c>
      <c r="I117" s="356">
        <v>4.79</v>
      </c>
      <c r="J117" s="356">
        <v>0.25</v>
      </c>
      <c r="K117" s="356">
        <v>0.33</v>
      </c>
      <c r="L117" s="356">
        <v>14</v>
      </c>
      <c r="M117" s="356">
        <v>6.4</v>
      </c>
      <c r="N117" s="356">
        <v>7.3</v>
      </c>
      <c r="O117" s="356">
        <v>3.1</v>
      </c>
      <c r="P117" s="362"/>
      <c r="Q117" s="362"/>
      <c r="R117" s="356">
        <v>21.44</v>
      </c>
      <c r="S117" s="356">
        <v>7.06</v>
      </c>
      <c r="T117" s="356">
        <v>0.13</v>
      </c>
      <c r="U117" s="356">
        <v>8.85</v>
      </c>
    </row>
    <row r="118" spans="1:21">
      <c r="A118" s="361" t="s">
        <v>757</v>
      </c>
      <c r="B118" s="358">
        <v>2.37</v>
      </c>
      <c r="C118" s="358">
        <v>7.52</v>
      </c>
      <c r="D118" s="358">
        <v>0</v>
      </c>
      <c r="E118" s="358">
        <v>0.5</v>
      </c>
      <c r="F118" s="358">
        <v>12.7</v>
      </c>
      <c r="G118" s="358">
        <v>6.4</v>
      </c>
      <c r="H118" s="358">
        <v>6.89</v>
      </c>
      <c r="I118" s="358">
        <v>3.82</v>
      </c>
      <c r="J118" s="358">
        <v>0.08</v>
      </c>
      <c r="K118" s="358">
        <v>0.33</v>
      </c>
      <c r="L118" s="358">
        <v>14</v>
      </c>
      <c r="M118" s="358">
        <v>6.4</v>
      </c>
      <c r="N118" s="358">
        <v>7.3</v>
      </c>
      <c r="O118" s="358">
        <v>3.1</v>
      </c>
      <c r="P118" s="363"/>
      <c r="Q118" s="363"/>
      <c r="R118" s="358">
        <v>3.55</v>
      </c>
      <c r="S118" s="358">
        <v>7.43</v>
      </c>
      <c r="T118" s="358">
        <v>0.35</v>
      </c>
      <c r="U118" s="358">
        <v>9.8000000000000007</v>
      </c>
    </row>
    <row r="119" spans="1:21">
      <c r="A119" s="360" t="s">
        <v>758</v>
      </c>
      <c r="B119" s="356">
        <v>6.65</v>
      </c>
      <c r="C119" s="356">
        <v>9.48</v>
      </c>
      <c r="D119" s="356">
        <v>0</v>
      </c>
      <c r="E119" s="356">
        <v>0.3</v>
      </c>
      <c r="F119" s="356">
        <v>6.6</v>
      </c>
      <c r="G119" s="356">
        <v>6.5</v>
      </c>
      <c r="H119" s="356">
        <v>5.71</v>
      </c>
      <c r="I119" s="356">
        <v>4.1100000000000003</v>
      </c>
      <c r="J119" s="356">
        <v>0.1</v>
      </c>
      <c r="K119" s="356">
        <v>0.31</v>
      </c>
      <c r="L119" s="356">
        <v>0.7</v>
      </c>
      <c r="M119" s="356">
        <v>6.3</v>
      </c>
      <c r="N119" s="356">
        <v>4.5999999999999996</v>
      </c>
      <c r="O119" s="356">
        <v>3.6</v>
      </c>
      <c r="P119" s="362"/>
      <c r="Q119" s="362"/>
      <c r="R119" s="356">
        <v>1.89</v>
      </c>
      <c r="S119" s="356">
        <v>7.28</v>
      </c>
      <c r="T119" s="356">
        <v>0.42</v>
      </c>
      <c r="U119" s="356">
        <v>10.1</v>
      </c>
    </row>
    <row r="120" spans="1:21">
      <c r="A120" s="361" t="s">
        <v>759</v>
      </c>
      <c r="B120" s="358">
        <v>11.94</v>
      </c>
      <c r="C120" s="358">
        <v>9</v>
      </c>
      <c r="D120" s="358">
        <v>0</v>
      </c>
      <c r="E120" s="358">
        <v>0.3</v>
      </c>
      <c r="F120" s="358">
        <v>4.4000000000000004</v>
      </c>
      <c r="G120" s="358">
        <v>6.3</v>
      </c>
      <c r="H120" s="358">
        <v>11.57</v>
      </c>
      <c r="I120" s="358">
        <v>4.07</v>
      </c>
      <c r="J120" s="358">
        <v>0.03</v>
      </c>
      <c r="K120" s="358">
        <v>0.17</v>
      </c>
      <c r="L120" s="358">
        <v>0.7</v>
      </c>
      <c r="M120" s="358">
        <v>6</v>
      </c>
      <c r="N120" s="358">
        <v>6.4</v>
      </c>
      <c r="O120" s="358">
        <v>3.3</v>
      </c>
      <c r="P120" s="363"/>
      <c r="Q120" s="363"/>
      <c r="R120" s="358">
        <v>1.29</v>
      </c>
      <c r="S120" s="358">
        <v>5.55</v>
      </c>
      <c r="T120" s="358">
        <v>0.48</v>
      </c>
      <c r="U120" s="358">
        <v>9.81</v>
      </c>
    </row>
    <row r="121" spans="1:21">
      <c r="A121" s="360" t="s">
        <v>760</v>
      </c>
      <c r="B121" s="356">
        <v>9.3800000000000008</v>
      </c>
      <c r="C121" s="356">
        <v>10.19</v>
      </c>
      <c r="D121" s="356">
        <v>0</v>
      </c>
      <c r="E121" s="356">
        <v>0.3</v>
      </c>
      <c r="F121" s="356">
        <v>4</v>
      </c>
      <c r="G121" s="356">
        <v>6.1</v>
      </c>
      <c r="H121" s="356">
        <v>9.19</v>
      </c>
      <c r="I121" s="356">
        <v>4.6500000000000004</v>
      </c>
      <c r="J121" s="356">
        <v>0.02</v>
      </c>
      <c r="K121" s="356">
        <v>0.23</v>
      </c>
      <c r="L121" s="356">
        <v>0.8</v>
      </c>
      <c r="M121" s="356">
        <v>5.8</v>
      </c>
      <c r="N121" s="356">
        <v>2.1</v>
      </c>
      <c r="O121" s="356">
        <v>3</v>
      </c>
      <c r="P121" s="362"/>
      <c r="Q121" s="362"/>
      <c r="R121" s="356">
        <v>1.46</v>
      </c>
      <c r="S121" s="356">
        <v>6.39</v>
      </c>
      <c r="T121" s="356">
        <v>0.31</v>
      </c>
      <c r="U121" s="356">
        <v>9.94</v>
      </c>
    </row>
    <row r="122" spans="1:21">
      <c r="A122" s="361" t="s">
        <v>761</v>
      </c>
      <c r="B122" s="358">
        <v>6.9</v>
      </c>
      <c r="C122" s="358">
        <v>9.76</v>
      </c>
      <c r="D122" s="358">
        <v>0</v>
      </c>
      <c r="E122" s="358">
        <v>0.2</v>
      </c>
      <c r="F122" s="358">
        <v>6.3</v>
      </c>
      <c r="G122" s="358">
        <v>6.1</v>
      </c>
      <c r="H122" s="358">
        <v>8.7799999999999994</v>
      </c>
      <c r="I122" s="358">
        <v>4.75</v>
      </c>
      <c r="J122" s="358">
        <v>0.12</v>
      </c>
      <c r="K122" s="358">
        <v>0.27</v>
      </c>
      <c r="L122" s="358">
        <v>0.5</v>
      </c>
      <c r="M122" s="358">
        <v>5.6</v>
      </c>
      <c r="N122" s="358">
        <v>2</v>
      </c>
      <c r="O122" s="358">
        <v>3.2</v>
      </c>
      <c r="P122" s="363"/>
      <c r="Q122" s="363"/>
      <c r="R122" s="358">
        <v>3.87</v>
      </c>
      <c r="S122" s="358">
        <v>6.37</v>
      </c>
      <c r="T122" s="358">
        <v>0.16</v>
      </c>
      <c r="U122" s="358">
        <v>9.33</v>
      </c>
    </row>
    <row r="123" spans="1:21">
      <c r="A123" s="360" t="s">
        <v>762</v>
      </c>
      <c r="B123" s="356">
        <v>9.5299999999999994</v>
      </c>
      <c r="C123" s="356">
        <v>9.6199999999999992</v>
      </c>
      <c r="D123" s="356">
        <v>0</v>
      </c>
      <c r="E123" s="356">
        <v>0.3</v>
      </c>
      <c r="F123" s="356">
        <v>6.7</v>
      </c>
      <c r="G123" s="356">
        <v>5.9</v>
      </c>
      <c r="H123" s="356">
        <v>11.12</v>
      </c>
      <c r="I123" s="356">
        <v>4.5</v>
      </c>
      <c r="J123" s="356">
        <v>0.14000000000000001</v>
      </c>
      <c r="K123" s="356">
        <v>0.32</v>
      </c>
      <c r="L123" s="356">
        <v>0.5</v>
      </c>
      <c r="M123" s="356">
        <v>5.4</v>
      </c>
      <c r="N123" s="356">
        <v>5</v>
      </c>
      <c r="O123" s="356">
        <v>3.2</v>
      </c>
      <c r="P123" s="362"/>
      <c r="Q123" s="362"/>
      <c r="R123" s="356">
        <v>2.65</v>
      </c>
      <c r="S123" s="356">
        <v>8.74</v>
      </c>
      <c r="T123" s="356">
        <v>0.57999999999999996</v>
      </c>
      <c r="U123" s="356">
        <v>11.11</v>
      </c>
    </row>
    <row r="124" spans="1:21">
      <c r="A124" s="361" t="s">
        <v>763</v>
      </c>
      <c r="B124" s="363"/>
      <c r="C124" s="363"/>
      <c r="D124" s="363"/>
      <c r="E124" s="363"/>
      <c r="F124" s="363"/>
      <c r="G124" s="363"/>
      <c r="H124" s="363"/>
      <c r="I124" s="363"/>
      <c r="J124" s="363"/>
      <c r="K124" s="363"/>
      <c r="L124" s="363"/>
      <c r="M124" s="363"/>
      <c r="N124" s="363"/>
      <c r="O124" s="363"/>
      <c r="P124" s="363"/>
      <c r="Q124" s="363"/>
      <c r="R124" s="363"/>
      <c r="S124" s="363"/>
      <c r="T124" s="363"/>
      <c r="U124" s="363"/>
    </row>
    <row r="125" spans="1:21">
      <c r="A125" s="355">
        <v>42746</v>
      </c>
      <c r="B125" s="356">
        <v>9.2799999999999994</v>
      </c>
      <c r="C125" s="356">
        <v>7.5</v>
      </c>
      <c r="D125" s="356">
        <v>0</v>
      </c>
      <c r="E125" s="356">
        <v>0.5</v>
      </c>
      <c r="F125" s="356">
        <v>7.4</v>
      </c>
      <c r="G125" s="356">
        <v>5.8</v>
      </c>
      <c r="H125" s="356">
        <v>17.71</v>
      </c>
      <c r="I125" s="356">
        <v>4.0999999999999996</v>
      </c>
      <c r="J125" s="356">
        <v>0.08</v>
      </c>
      <c r="K125" s="356">
        <v>0.3</v>
      </c>
      <c r="L125" s="356">
        <v>6.6</v>
      </c>
      <c r="M125" s="356">
        <v>5.6</v>
      </c>
      <c r="N125" s="356">
        <v>6</v>
      </c>
      <c r="O125" s="356">
        <v>3.4</v>
      </c>
      <c r="P125" s="356">
        <v>4.38</v>
      </c>
      <c r="Q125" s="356">
        <v>2.67</v>
      </c>
      <c r="R125" s="356">
        <v>1.75</v>
      </c>
      <c r="S125" s="356">
        <v>6.67</v>
      </c>
      <c r="T125" s="356">
        <v>0.52</v>
      </c>
      <c r="U125" s="356">
        <v>10.43</v>
      </c>
    </row>
    <row r="126" spans="1:21">
      <c r="A126" s="357">
        <v>42777</v>
      </c>
      <c r="B126" s="358">
        <v>6.19</v>
      </c>
      <c r="C126" s="358">
        <v>9.9700000000000006</v>
      </c>
      <c r="D126" s="358">
        <v>0</v>
      </c>
      <c r="E126" s="358">
        <v>0.3</v>
      </c>
      <c r="F126" s="358">
        <v>10</v>
      </c>
      <c r="G126" s="358">
        <v>5.8</v>
      </c>
      <c r="H126" s="358">
        <v>11.01</v>
      </c>
      <c r="I126" s="358">
        <v>4.4000000000000004</v>
      </c>
      <c r="J126" s="358">
        <v>0.09</v>
      </c>
      <c r="K126" s="358">
        <v>0.19</v>
      </c>
      <c r="L126" s="358">
        <v>0</v>
      </c>
      <c r="M126" s="358">
        <v>5.8</v>
      </c>
      <c r="N126" s="358">
        <v>5.9</v>
      </c>
      <c r="O126" s="358">
        <v>3.3</v>
      </c>
      <c r="P126" s="358">
        <v>4.1500000000000004</v>
      </c>
      <c r="Q126" s="358">
        <v>2.88</v>
      </c>
      <c r="R126" s="358">
        <v>1.96</v>
      </c>
      <c r="S126" s="358">
        <v>6.09</v>
      </c>
      <c r="T126" s="358">
        <v>0.4</v>
      </c>
      <c r="U126" s="358">
        <v>11.48</v>
      </c>
    </row>
    <row r="127" spans="1:21">
      <c r="A127" s="355">
        <v>42805</v>
      </c>
      <c r="B127" s="356">
        <v>9.1199999999999992</v>
      </c>
      <c r="C127" s="356">
        <v>9.8800000000000008</v>
      </c>
      <c r="D127" s="356">
        <v>0</v>
      </c>
      <c r="E127" s="356">
        <v>0.3</v>
      </c>
      <c r="F127" s="356">
        <v>10</v>
      </c>
      <c r="G127" s="356">
        <v>5.7</v>
      </c>
      <c r="H127" s="356">
        <v>21.44</v>
      </c>
      <c r="I127" s="356">
        <v>4.29</v>
      </c>
      <c r="J127" s="356">
        <v>0.16</v>
      </c>
      <c r="K127" s="356">
        <v>0.27</v>
      </c>
      <c r="L127" s="356">
        <v>10</v>
      </c>
      <c r="M127" s="356">
        <v>5.7</v>
      </c>
      <c r="N127" s="356">
        <v>19.5</v>
      </c>
      <c r="O127" s="356">
        <v>3.4</v>
      </c>
      <c r="P127" s="356">
        <v>4.6399999999999997</v>
      </c>
      <c r="Q127" s="356">
        <v>2.81</v>
      </c>
      <c r="R127" s="356">
        <v>7.58</v>
      </c>
      <c r="S127" s="356">
        <v>7.38</v>
      </c>
      <c r="T127" s="356">
        <v>0.65</v>
      </c>
      <c r="U127" s="356">
        <v>10.130000000000001</v>
      </c>
    </row>
    <row r="128" spans="1:21">
      <c r="A128" s="357">
        <v>42836</v>
      </c>
      <c r="B128" s="358">
        <v>13.69</v>
      </c>
      <c r="C128" s="358">
        <v>7.79</v>
      </c>
      <c r="D128" s="358">
        <v>0</v>
      </c>
      <c r="E128" s="358">
        <v>0.3</v>
      </c>
      <c r="F128" s="358">
        <v>27.4</v>
      </c>
      <c r="G128" s="358">
        <v>5.7</v>
      </c>
      <c r="H128" s="358">
        <v>20.92</v>
      </c>
      <c r="I128" s="358">
        <v>3.83</v>
      </c>
      <c r="J128" s="358">
        <v>0.15</v>
      </c>
      <c r="K128" s="358">
        <v>0.19</v>
      </c>
      <c r="L128" s="358">
        <v>0</v>
      </c>
      <c r="M128" s="358">
        <v>5.4</v>
      </c>
      <c r="N128" s="358">
        <v>23.8</v>
      </c>
      <c r="O128" s="358">
        <v>3.5</v>
      </c>
      <c r="P128" s="358">
        <v>5.59</v>
      </c>
      <c r="Q128" s="358">
        <v>2.78</v>
      </c>
      <c r="R128" s="358">
        <v>7.25</v>
      </c>
      <c r="S128" s="358">
        <v>3.41</v>
      </c>
      <c r="T128" s="358">
        <v>0.68</v>
      </c>
      <c r="U128" s="358">
        <v>11.66</v>
      </c>
    </row>
    <row r="129" spans="1:21">
      <c r="A129" s="355">
        <v>42866</v>
      </c>
      <c r="B129" s="356">
        <v>12.9</v>
      </c>
      <c r="C129" s="356">
        <v>7.9</v>
      </c>
      <c r="D129" s="356">
        <v>0</v>
      </c>
      <c r="E129" s="356">
        <v>0.3</v>
      </c>
      <c r="F129" s="356">
        <v>24.7</v>
      </c>
      <c r="G129" s="356">
        <v>5.3</v>
      </c>
      <c r="H129" s="356">
        <v>21.15</v>
      </c>
      <c r="I129" s="356">
        <v>2.99</v>
      </c>
      <c r="J129" s="356">
        <v>0.22</v>
      </c>
      <c r="K129" s="356">
        <v>0.19</v>
      </c>
      <c r="L129" s="356">
        <v>0</v>
      </c>
      <c r="M129" s="356">
        <v>6</v>
      </c>
      <c r="N129" s="356">
        <v>17.899999999999999</v>
      </c>
      <c r="O129" s="356">
        <v>3.5</v>
      </c>
      <c r="P129" s="356">
        <v>9.98</v>
      </c>
      <c r="Q129" s="356">
        <v>2.2200000000000002</v>
      </c>
      <c r="R129" s="356">
        <v>6.03</v>
      </c>
      <c r="S129" s="356">
        <v>5.73</v>
      </c>
      <c r="T129" s="356">
        <v>0.92</v>
      </c>
      <c r="U129" s="356">
        <v>9.9600000000000009</v>
      </c>
    </row>
    <row r="130" spans="1:21">
      <c r="A130" s="357">
        <v>42897</v>
      </c>
      <c r="B130" s="358">
        <v>14.67</v>
      </c>
      <c r="C130" s="358">
        <v>8.7799999999999994</v>
      </c>
      <c r="D130" s="358">
        <v>0</v>
      </c>
      <c r="E130" s="358">
        <v>0.3</v>
      </c>
      <c r="F130" s="358">
        <v>93</v>
      </c>
      <c r="G130" s="358">
        <v>5.8</v>
      </c>
      <c r="H130" s="358">
        <v>17.68</v>
      </c>
      <c r="I130" s="358">
        <v>3.11</v>
      </c>
      <c r="J130" s="358">
        <v>0.19</v>
      </c>
      <c r="K130" s="358">
        <v>0.22</v>
      </c>
      <c r="L130" s="358">
        <v>0</v>
      </c>
      <c r="M130" s="358">
        <v>6.1</v>
      </c>
      <c r="N130" s="358">
        <v>9.4</v>
      </c>
      <c r="O130" s="358">
        <v>3.5</v>
      </c>
      <c r="P130" s="358">
        <v>3.22</v>
      </c>
      <c r="Q130" s="358">
        <v>2.34</v>
      </c>
      <c r="R130" s="358">
        <v>5.43</v>
      </c>
      <c r="S130" s="358">
        <v>5.18</v>
      </c>
      <c r="T130" s="358">
        <v>0.55000000000000004</v>
      </c>
      <c r="U130" s="358">
        <v>11.75</v>
      </c>
    </row>
    <row r="131" spans="1:21">
      <c r="A131" s="355">
        <v>42927</v>
      </c>
      <c r="B131" s="356">
        <v>8.73</v>
      </c>
      <c r="C131" s="356">
        <v>9.0500000000000007</v>
      </c>
      <c r="D131" s="356">
        <v>0</v>
      </c>
      <c r="E131" s="356">
        <v>0.3</v>
      </c>
      <c r="F131" s="356">
        <v>2.4</v>
      </c>
      <c r="G131" s="356">
        <v>5.8</v>
      </c>
      <c r="H131" s="356">
        <v>10.45</v>
      </c>
      <c r="I131" s="356">
        <v>4.33</v>
      </c>
      <c r="J131" s="356">
        <v>0.17</v>
      </c>
      <c r="K131" s="356">
        <v>0.14000000000000001</v>
      </c>
      <c r="L131" s="356">
        <v>0</v>
      </c>
      <c r="M131" s="356">
        <v>5.8</v>
      </c>
      <c r="N131" s="356">
        <v>4.5</v>
      </c>
      <c r="O131" s="356">
        <v>3.6</v>
      </c>
      <c r="P131" s="356">
        <v>1.85</v>
      </c>
      <c r="Q131" s="356">
        <v>2.46</v>
      </c>
      <c r="R131" s="356">
        <v>4.21</v>
      </c>
      <c r="S131" s="356">
        <v>6.35</v>
      </c>
      <c r="T131" s="356">
        <v>0.28000000000000003</v>
      </c>
      <c r="U131" s="356">
        <v>10.96</v>
      </c>
    </row>
    <row r="132" spans="1:21">
      <c r="A132" s="357">
        <v>42958</v>
      </c>
      <c r="B132" s="358">
        <v>7.12</v>
      </c>
      <c r="C132" s="358">
        <v>9.84</v>
      </c>
      <c r="D132" s="358">
        <v>0</v>
      </c>
      <c r="E132" s="358">
        <v>0.5</v>
      </c>
      <c r="F132" s="358">
        <v>3.3</v>
      </c>
      <c r="G132" s="358">
        <v>5.8</v>
      </c>
      <c r="H132" s="358">
        <v>10.39</v>
      </c>
      <c r="I132" s="358">
        <v>4.7300000000000004</v>
      </c>
      <c r="J132" s="358">
        <v>0.22</v>
      </c>
      <c r="K132" s="358">
        <v>0.21</v>
      </c>
      <c r="L132" s="358">
        <v>0</v>
      </c>
      <c r="M132" s="358">
        <v>5.7</v>
      </c>
      <c r="N132" s="358">
        <v>3.7</v>
      </c>
      <c r="O132" s="358">
        <v>3.4</v>
      </c>
      <c r="P132" s="358">
        <v>3.05</v>
      </c>
      <c r="Q132" s="358">
        <v>2.21</v>
      </c>
      <c r="R132" s="358">
        <v>7.14</v>
      </c>
      <c r="S132" s="358">
        <v>5.82</v>
      </c>
      <c r="T132" s="358">
        <v>0.31</v>
      </c>
      <c r="U132" s="358">
        <v>11.89</v>
      </c>
    </row>
    <row r="133" spans="1:21">
      <c r="A133" s="355">
        <v>42989</v>
      </c>
      <c r="B133" s="356">
        <v>5.35</v>
      </c>
      <c r="C133" s="356">
        <v>10.199999999999999</v>
      </c>
      <c r="D133" s="356">
        <v>0</v>
      </c>
      <c r="E133" s="356">
        <v>0.5</v>
      </c>
      <c r="F133" s="356">
        <v>5.0999999999999996</v>
      </c>
      <c r="G133" s="356">
        <v>5.7</v>
      </c>
      <c r="H133" s="356">
        <v>7.15</v>
      </c>
      <c r="I133" s="356">
        <v>4.99</v>
      </c>
      <c r="J133" s="356">
        <v>0.03</v>
      </c>
      <c r="K133" s="356">
        <v>0.23</v>
      </c>
      <c r="L133" s="356">
        <v>0</v>
      </c>
      <c r="M133" s="356">
        <v>5.3</v>
      </c>
      <c r="N133" s="356">
        <v>3.1</v>
      </c>
      <c r="O133" s="356">
        <v>3.4</v>
      </c>
      <c r="P133" s="356">
        <v>4.3</v>
      </c>
      <c r="Q133" s="356">
        <v>2.44</v>
      </c>
      <c r="R133" s="356">
        <v>2.29</v>
      </c>
      <c r="S133" s="356">
        <v>9.42</v>
      </c>
      <c r="T133" s="356">
        <v>0.27</v>
      </c>
      <c r="U133" s="356">
        <v>11.63</v>
      </c>
    </row>
    <row r="134" spans="1:21">
      <c r="A134" s="364">
        <v>43019</v>
      </c>
      <c r="B134" s="358">
        <v>3.03</v>
      </c>
      <c r="C134" s="358">
        <v>10.63</v>
      </c>
      <c r="D134" s="358">
        <v>0</v>
      </c>
      <c r="E134" s="358">
        <v>0.3</v>
      </c>
      <c r="F134" s="358">
        <v>5.3</v>
      </c>
      <c r="G134" s="358">
        <v>5.5</v>
      </c>
      <c r="H134" s="358">
        <v>8.66</v>
      </c>
      <c r="I134" s="358">
        <v>5.35</v>
      </c>
      <c r="J134" s="358">
        <v>0.03</v>
      </c>
      <c r="K134" s="358">
        <v>0.3</v>
      </c>
      <c r="L134" s="358">
        <v>0</v>
      </c>
      <c r="M134" s="358">
        <v>5.3</v>
      </c>
      <c r="N134" s="358">
        <v>6.2</v>
      </c>
      <c r="O134" s="358">
        <v>3.3</v>
      </c>
      <c r="P134" s="358">
        <v>5.04</v>
      </c>
      <c r="Q134" s="358">
        <v>0</v>
      </c>
      <c r="R134" s="358">
        <v>1.29</v>
      </c>
      <c r="S134" s="358">
        <v>7.13</v>
      </c>
      <c r="T134" s="358">
        <v>0.23</v>
      </c>
      <c r="U134" s="358">
        <v>12.27</v>
      </c>
    </row>
    <row r="135" spans="1:21">
      <c r="A135" s="365">
        <v>43050</v>
      </c>
      <c r="B135" s="356">
        <v>3.52</v>
      </c>
      <c r="C135" s="356">
        <v>7.47</v>
      </c>
      <c r="D135" s="356">
        <v>0</v>
      </c>
      <c r="E135" s="356">
        <v>0.3</v>
      </c>
      <c r="F135" s="356">
        <v>3.9</v>
      </c>
      <c r="G135" s="356">
        <v>5.2</v>
      </c>
      <c r="H135" s="356">
        <v>11.5</v>
      </c>
      <c r="I135" s="356">
        <v>4.34</v>
      </c>
      <c r="J135" s="356">
        <v>0.04</v>
      </c>
      <c r="K135" s="356">
        <v>0.25</v>
      </c>
      <c r="L135" s="356">
        <v>0</v>
      </c>
      <c r="M135" s="356">
        <v>5.5</v>
      </c>
      <c r="N135" s="356">
        <v>8.6</v>
      </c>
      <c r="O135" s="356">
        <v>3.3</v>
      </c>
      <c r="P135" s="356">
        <v>8.93</v>
      </c>
      <c r="Q135" s="356">
        <v>2.1</v>
      </c>
      <c r="R135" s="356">
        <v>1.24</v>
      </c>
      <c r="S135" s="356">
        <v>6.25</v>
      </c>
      <c r="T135" s="356">
        <v>0.62</v>
      </c>
      <c r="U135" s="356">
        <v>11.29</v>
      </c>
    </row>
    <row r="136" spans="1:21">
      <c r="A136" s="364">
        <v>43080</v>
      </c>
      <c r="B136" s="358">
        <v>1.92</v>
      </c>
      <c r="C136" s="358">
        <v>7.55</v>
      </c>
      <c r="D136" s="358">
        <v>0</v>
      </c>
      <c r="E136" s="358">
        <v>0.3</v>
      </c>
      <c r="F136" s="358">
        <v>3.6</v>
      </c>
      <c r="G136" s="358">
        <v>5.2</v>
      </c>
      <c r="H136" s="358">
        <v>7.05</v>
      </c>
      <c r="I136" s="358">
        <v>4.6900000000000004</v>
      </c>
      <c r="J136" s="358">
        <v>0.04</v>
      </c>
      <c r="K136" s="358">
        <v>0.25</v>
      </c>
      <c r="L136" s="358">
        <v>0</v>
      </c>
      <c r="M136" s="358">
        <v>5.6</v>
      </c>
      <c r="N136" s="358">
        <v>4.7</v>
      </c>
      <c r="O136" s="358">
        <v>3.4</v>
      </c>
      <c r="P136" s="358">
        <v>7.95</v>
      </c>
      <c r="Q136" s="358">
        <v>2.12</v>
      </c>
      <c r="R136" s="358">
        <v>4.5199999999999996</v>
      </c>
      <c r="S136" s="358">
        <v>7.19</v>
      </c>
      <c r="T136" s="358">
        <v>0.55000000000000004</v>
      </c>
      <c r="U136" s="358">
        <v>10.27</v>
      </c>
    </row>
    <row r="137" spans="1:21">
      <c r="A137" s="360" t="s">
        <v>764</v>
      </c>
      <c r="B137" s="356">
        <v>2.2000000000000002</v>
      </c>
      <c r="C137" s="356">
        <v>9.33</v>
      </c>
      <c r="D137" s="356">
        <v>0</v>
      </c>
      <c r="E137" s="356">
        <v>0.3</v>
      </c>
      <c r="F137" s="356">
        <v>5</v>
      </c>
      <c r="G137" s="356">
        <v>5</v>
      </c>
      <c r="H137" s="356">
        <v>2.66</v>
      </c>
      <c r="I137" s="356">
        <v>5.16</v>
      </c>
      <c r="J137" s="356">
        <v>0.11</v>
      </c>
      <c r="K137" s="356">
        <v>0.28999999999999998</v>
      </c>
      <c r="L137" s="356">
        <v>0</v>
      </c>
      <c r="M137" s="356">
        <v>5.2</v>
      </c>
      <c r="N137" s="356">
        <v>2.4</v>
      </c>
      <c r="O137" s="356">
        <v>3.3</v>
      </c>
      <c r="P137" s="356">
        <v>7.44</v>
      </c>
      <c r="Q137" s="356">
        <v>0</v>
      </c>
      <c r="R137" s="356">
        <v>6.43</v>
      </c>
      <c r="S137" s="356">
        <v>7.5</v>
      </c>
      <c r="T137" s="356">
        <v>0.38</v>
      </c>
      <c r="U137" s="356">
        <v>11.47</v>
      </c>
    </row>
    <row r="138" spans="1:21">
      <c r="A138" s="361" t="s">
        <v>765</v>
      </c>
      <c r="B138" s="358">
        <v>0.92</v>
      </c>
      <c r="C138" s="358">
        <v>6.73</v>
      </c>
      <c r="D138" s="358">
        <v>0</v>
      </c>
      <c r="E138" s="358">
        <v>0.3</v>
      </c>
      <c r="F138" s="358">
        <v>8.6</v>
      </c>
      <c r="G138" s="358">
        <v>5</v>
      </c>
      <c r="H138" s="358">
        <v>3.6</v>
      </c>
      <c r="I138" s="358">
        <v>4.41</v>
      </c>
      <c r="J138" s="358">
        <v>0.16</v>
      </c>
      <c r="K138" s="358">
        <v>0.28000000000000003</v>
      </c>
      <c r="L138" s="358">
        <v>0</v>
      </c>
      <c r="M138" s="358">
        <v>4.9000000000000004</v>
      </c>
      <c r="N138" s="358">
        <v>2.4</v>
      </c>
      <c r="O138" s="358">
        <v>3.1</v>
      </c>
      <c r="P138" s="358">
        <v>6.76</v>
      </c>
      <c r="Q138" s="358">
        <v>2.33</v>
      </c>
      <c r="R138" s="358">
        <v>8.86</v>
      </c>
      <c r="S138" s="358">
        <v>6.22</v>
      </c>
      <c r="T138" s="358">
        <v>0.36</v>
      </c>
      <c r="U138" s="358">
        <v>9.2799999999999994</v>
      </c>
    </row>
    <row r="139" spans="1:21">
      <c r="A139" s="360" t="s">
        <v>766</v>
      </c>
      <c r="B139" s="356">
        <v>5.2</v>
      </c>
      <c r="C139" s="356">
        <v>8.67</v>
      </c>
      <c r="D139" s="356">
        <v>0</v>
      </c>
      <c r="E139" s="356">
        <v>0.1</v>
      </c>
      <c r="F139" s="356">
        <v>10.3</v>
      </c>
      <c r="G139" s="356">
        <v>6</v>
      </c>
      <c r="H139" s="356">
        <v>5.38</v>
      </c>
      <c r="I139" s="356">
        <v>3.72</v>
      </c>
      <c r="J139" s="356">
        <v>0.27</v>
      </c>
      <c r="K139" s="356">
        <v>0.24</v>
      </c>
      <c r="L139" s="356">
        <v>0</v>
      </c>
      <c r="M139" s="356">
        <v>5.0999999999999996</v>
      </c>
      <c r="N139" s="356">
        <v>4.3</v>
      </c>
      <c r="O139" s="356">
        <v>3.1</v>
      </c>
      <c r="P139" s="356">
        <v>11.93</v>
      </c>
      <c r="Q139" s="356">
        <v>0</v>
      </c>
      <c r="R139" s="356">
        <v>14.68</v>
      </c>
      <c r="S139" s="356">
        <v>7.63</v>
      </c>
      <c r="T139" s="356">
        <v>0.95</v>
      </c>
      <c r="U139" s="356">
        <v>10.72</v>
      </c>
    </row>
    <row r="140" spans="1:21">
      <c r="A140" s="361" t="s">
        <v>767</v>
      </c>
      <c r="B140" s="358">
        <v>6.41</v>
      </c>
      <c r="C140" s="358">
        <v>9.2100000000000009</v>
      </c>
      <c r="D140" s="358">
        <v>0</v>
      </c>
      <c r="E140" s="358">
        <v>0.5</v>
      </c>
      <c r="F140" s="358">
        <v>39.5</v>
      </c>
      <c r="G140" s="358">
        <v>5.2</v>
      </c>
      <c r="H140" s="358">
        <v>7.26</v>
      </c>
      <c r="I140" s="358">
        <v>4.2</v>
      </c>
      <c r="J140" s="358">
        <v>0.13</v>
      </c>
      <c r="K140" s="358">
        <v>0.18</v>
      </c>
      <c r="L140" s="358">
        <v>0</v>
      </c>
      <c r="M140" s="358">
        <v>4.5999999999999996</v>
      </c>
      <c r="N140" s="358">
        <v>6.1</v>
      </c>
      <c r="O140" s="358">
        <v>3</v>
      </c>
      <c r="P140" s="358">
        <v>14.32</v>
      </c>
      <c r="Q140" s="358">
        <v>1.4</v>
      </c>
      <c r="R140" s="358">
        <v>16.16</v>
      </c>
      <c r="S140" s="358">
        <v>8.41</v>
      </c>
      <c r="T140" s="358">
        <v>0.99</v>
      </c>
      <c r="U140" s="358">
        <v>11.54</v>
      </c>
    </row>
    <row r="141" spans="1:21">
      <c r="A141" s="360" t="s">
        <v>768</v>
      </c>
      <c r="B141" s="356">
        <v>2.2000000000000002</v>
      </c>
      <c r="C141" s="356">
        <v>7.88</v>
      </c>
      <c r="D141" s="356">
        <v>0</v>
      </c>
      <c r="E141" s="356">
        <v>0.5</v>
      </c>
      <c r="F141" s="356">
        <v>50.7</v>
      </c>
      <c r="G141" s="356">
        <v>5</v>
      </c>
      <c r="H141" s="356">
        <v>7</v>
      </c>
      <c r="I141" s="356">
        <v>3.95</v>
      </c>
      <c r="J141" s="356">
        <v>0.04</v>
      </c>
      <c r="K141" s="356">
        <v>0.24</v>
      </c>
      <c r="L141" s="356">
        <v>0</v>
      </c>
      <c r="M141" s="356">
        <v>4.5999999999999996</v>
      </c>
      <c r="N141" s="356">
        <v>3.9</v>
      </c>
      <c r="O141" s="356">
        <v>3</v>
      </c>
      <c r="P141" s="356">
        <v>16.350000000000001</v>
      </c>
      <c r="Q141" s="356">
        <v>2.0099999999999998</v>
      </c>
      <c r="R141" s="356">
        <v>2.4900000000000002</v>
      </c>
      <c r="S141" s="356">
        <v>8.57</v>
      </c>
      <c r="T141" s="356">
        <v>0.42</v>
      </c>
      <c r="U141" s="356">
        <v>10.72</v>
      </c>
    </row>
    <row r="142" spans="1:21">
      <c r="A142" s="361" t="s">
        <v>769</v>
      </c>
      <c r="B142" s="358">
        <v>5.22</v>
      </c>
      <c r="C142" s="358">
        <v>6.57</v>
      </c>
      <c r="D142" s="358">
        <v>0</v>
      </c>
      <c r="E142" s="358">
        <v>0.2</v>
      </c>
      <c r="F142" s="358">
        <v>48.4</v>
      </c>
      <c r="G142" s="358">
        <v>5.3</v>
      </c>
      <c r="H142" s="358">
        <v>8.4600000000000009</v>
      </c>
      <c r="I142" s="358">
        <v>3.7</v>
      </c>
      <c r="J142" s="358">
        <v>0.11</v>
      </c>
      <c r="K142" s="358">
        <v>0.23</v>
      </c>
      <c r="L142" s="358">
        <v>0</v>
      </c>
      <c r="M142" s="358">
        <v>4.5</v>
      </c>
      <c r="N142" s="358">
        <v>5.0999999999999996</v>
      </c>
      <c r="O142" s="358">
        <v>2.9</v>
      </c>
      <c r="P142" s="358">
        <v>19.5</v>
      </c>
      <c r="Q142" s="358">
        <v>1.52</v>
      </c>
      <c r="R142" s="358">
        <v>2.92</v>
      </c>
      <c r="S142" s="358">
        <v>7.55</v>
      </c>
      <c r="T142" s="358">
        <v>0.38</v>
      </c>
      <c r="U142" s="358">
        <v>9.76</v>
      </c>
    </row>
    <row r="143" spans="1:21">
      <c r="A143" s="360" t="s">
        <v>770</v>
      </c>
      <c r="B143" s="356">
        <v>8.64</v>
      </c>
      <c r="C143" s="356">
        <v>8.4600000000000009</v>
      </c>
      <c r="D143" s="356">
        <v>0</v>
      </c>
      <c r="E143" s="356">
        <v>0.2</v>
      </c>
      <c r="F143" s="356">
        <v>41.7</v>
      </c>
      <c r="G143" s="356">
        <v>4.7</v>
      </c>
      <c r="H143" s="356">
        <v>5.43</v>
      </c>
      <c r="I143" s="356">
        <v>3.5</v>
      </c>
      <c r="J143" s="356">
        <v>0.05</v>
      </c>
      <c r="K143" s="356">
        <v>0.24</v>
      </c>
      <c r="L143" s="356">
        <v>13.2</v>
      </c>
      <c r="M143" s="356">
        <v>4.8</v>
      </c>
      <c r="N143" s="356">
        <v>4.7</v>
      </c>
      <c r="O143" s="356">
        <v>2.2999999999999998</v>
      </c>
      <c r="P143" s="356">
        <v>16.670000000000002</v>
      </c>
      <c r="Q143" s="356">
        <v>2.2599999999999998</v>
      </c>
      <c r="R143" s="356">
        <v>1.56</v>
      </c>
      <c r="S143" s="356">
        <v>6.24</v>
      </c>
      <c r="T143" s="356">
        <v>0.44</v>
      </c>
      <c r="U143" s="356">
        <v>8.7100000000000009</v>
      </c>
    </row>
    <row r="144" spans="1:21">
      <c r="A144" s="361" t="s">
        <v>771</v>
      </c>
      <c r="B144" s="358">
        <v>8.35</v>
      </c>
      <c r="C144" s="358">
        <v>9.08</v>
      </c>
      <c r="D144" s="358">
        <v>0</v>
      </c>
      <c r="E144" s="358">
        <v>0.2</v>
      </c>
      <c r="F144" s="358">
        <v>47.9</v>
      </c>
      <c r="G144" s="358">
        <v>5.3</v>
      </c>
      <c r="H144" s="358">
        <v>8.5</v>
      </c>
      <c r="I144" s="358">
        <v>4.38</v>
      </c>
      <c r="J144" s="358">
        <v>0.09</v>
      </c>
      <c r="K144" s="358">
        <v>0.26</v>
      </c>
      <c r="L144" s="358">
        <v>12.3</v>
      </c>
      <c r="M144" s="358">
        <v>4.4000000000000004</v>
      </c>
      <c r="N144" s="358">
        <v>4.4000000000000004</v>
      </c>
      <c r="O144" s="358">
        <v>2.1</v>
      </c>
      <c r="P144" s="358">
        <v>3.99</v>
      </c>
      <c r="Q144" s="358">
        <v>0.18</v>
      </c>
      <c r="R144" s="358">
        <v>2.81</v>
      </c>
      <c r="S144" s="358">
        <v>7.7</v>
      </c>
      <c r="T144" s="358">
        <v>0.52</v>
      </c>
      <c r="U144" s="358">
        <v>10.46</v>
      </c>
    </row>
    <row r="145" spans="1:21">
      <c r="A145" s="360" t="s">
        <v>772</v>
      </c>
      <c r="B145" s="356">
        <v>12.59</v>
      </c>
      <c r="C145" s="356">
        <v>8.73</v>
      </c>
      <c r="D145" s="356">
        <v>0</v>
      </c>
      <c r="E145" s="356">
        <v>0.3</v>
      </c>
      <c r="F145" s="356">
        <v>35.200000000000003</v>
      </c>
      <c r="G145" s="356">
        <v>5.2</v>
      </c>
      <c r="H145" s="356">
        <v>10.02</v>
      </c>
      <c r="I145" s="356">
        <v>4.68</v>
      </c>
      <c r="J145" s="356">
        <v>0.12</v>
      </c>
      <c r="K145" s="356">
        <v>0.27</v>
      </c>
      <c r="L145" s="356">
        <v>11.4</v>
      </c>
      <c r="M145" s="356">
        <v>4.0999999999999996</v>
      </c>
      <c r="N145" s="356">
        <v>3.6</v>
      </c>
      <c r="O145" s="356">
        <v>2.5</v>
      </c>
      <c r="P145" s="356">
        <v>3.06</v>
      </c>
      <c r="Q145" s="356">
        <v>2.37</v>
      </c>
      <c r="R145" s="356">
        <v>3.88</v>
      </c>
      <c r="S145" s="356">
        <v>6.56</v>
      </c>
      <c r="T145" s="356">
        <v>0.49</v>
      </c>
      <c r="U145" s="356">
        <v>9.34</v>
      </c>
    </row>
    <row r="146" spans="1:21">
      <c r="A146" s="361" t="s">
        <v>773</v>
      </c>
      <c r="B146" s="358">
        <v>14.28</v>
      </c>
      <c r="C146" s="358">
        <v>10.32</v>
      </c>
      <c r="D146" s="358">
        <v>0</v>
      </c>
      <c r="E146" s="358">
        <v>0.2</v>
      </c>
      <c r="F146" s="358">
        <v>28</v>
      </c>
      <c r="G146" s="358">
        <v>5.7</v>
      </c>
      <c r="H146" s="358">
        <v>13.38</v>
      </c>
      <c r="I146" s="358">
        <v>5.33</v>
      </c>
      <c r="J146" s="358">
        <v>0.17</v>
      </c>
      <c r="K146" s="358">
        <v>0.23</v>
      </c>
      <c r="L146" s="358">
        <v>8.3000000000000007</v>
      </c>
      <c r="M146" s="358">
        <v>5.5</v>
      </c>
      <c r="N146" s="358">
        <v>3</v>
      </c>
      <c r="O146" s="358">
        <v>2.7</v>
      </c>
      <c r="P146" s="358">
        <v>3.45</v>
      </c>
      <c r="Q146" s="358">
        <v>2.48</v>
      </c>
      <c r="R146" s="358">
        <v>5.32</v>
      </c>
      <c r="S146" s="358">
        <v>5.66</v>
      </c>
      <c r="T146" s="358">
        <v>0.31</v>
      </c>
      <c r="U146" s="358">
        <v>11.13</v>
      </c>
    </row>
    <row r="147" spans="1:21">
      <c r="A147" s="360" t="s">
        <v>774</v>
      </c>
      <c r="B147" s="356">
        <v>5.59</v>
      </c>
      <c r="C147" s="356">
        <v>9.2100000000000009</v>
      </c>
      <c r="D147" s="356">
        <v>0</v>
      </c>
      <c r="E147" s="356">
        <v>0.2</v>
      </c>
      <c r="F147" s="356">
        <v>18.3</v>
      </c>
      <c r="G147" s="356">
        <v>5.8</v>
      </c>
      <c r="H147" s="356">
        <v>9.1</v>
      </c>
      <c r="I147" s="356">
        <v>5.76</v>
      </c>
      <c r="J147" s="356">
        <v>0.2</v>
      </c>
      <c r="K147" s="356">
        <v>0.31</v>
      </c>
      <c r="L147" s="356">
        <v>9.3000000000000007</v>
      </c>
      <c r="M147" s="356">
        <v>6</v>
      </c>
      <c r="N147" s="356">
        <v>3.1</v>
      </c>
      <c r="O147" s="356">
        <v>3</v>
      </c>
      <c r="P147" s="356">
        <v>1.59</v>
      </c>
      <c r="Q147" s="356">
        <v>3.1</v>
      </c>
      <c r="R147" s="356">
        <v>12.06</v>
      </c>
      <c r="S147" s="356">
        <v>7.54</v>
      </c>
      <c r="T147" s="356">
        <v>0.06</v>
      </c>
      <c r="U147" s="356">
        <v>10.87</v>
      </c>
    </row>
    <row r="148" spans="1:21">
      <c r="A148" s="361" t="s">
        <v>775</v>
      </c>
      <c r="B148" s="358">
        <v>3.83</v>
      </c>
      <c r="C148" s="358">
        <v>9.0399999999999991</v>
      </c>
      <c r="D148" s="358">
        <v>0</v>
      </c>
      <c r="E148" s="358">
        <v>0.5</v>
      </c>
      <c r="F148" s="358">
        <v>8.3000000000000007</v>
      </c>
      <c r="G148" s="358">
        <v>6</v>
      </c>
      <c r="H148" s="358">
        <v>5.58</v>
      </c>
      <c r="I148" s="358">
        <v>4.9000000000000004</v>
      </c>
      <c r="J148" s="358">
        <v>0.06</v>
      </c>
      <c r="K148" s="358">
        <v>0.26</v>
      </c>
      <c r="L148" s="358">
        <v>4.5</v>
      </c>
      <c r="M148" s="358">
        <v>6.6</v>
      </c>
      <c r="N148" s="358">
        <v>5.6</v>
      </c>
      <c r="O148" s="358">
        <v>3.3</v>
      </c>
      <c r="P148" s="358">
        <v>1.79</v>
      </c>
      <c r="Q148" s="358">
        <v>2.7</v>
      </c>
      <c r="R148" s="358">
        <v>4.47</v>
      </c>
      <c r="S148" s="358">
        <v>7.93</v>
      </c>
      <c r="T148" s="358">
        <v>0.45</v>
      </c>
      <c r="U148" s="358">
        <v>10.220000000000001</v>
      </c>
    </row>
    <row r="149" spans="1:21">
      <c r="A149" s="360" t="s">
        <v>776</v>
      </c>
      <c r="B149" s="356">
        <v>12.05</v>
      </c>
      <c r="C149" s="356">
        <v>7.2</v>
      </c>
      <c r="D149" s="356">
        <v>0</v>
      </c>
      <c r="E149" s="356">
        <v>0.5</v>
      </c>
      <c r="F149" s="356">
        <v>9.6</v>
      </c>
      <c r="G149" s="356">
        <v>6.2</v>
      </c>
      <c r="H149" s="356">
        <v>10.71</v>
      </c>
      <c r="I149" s="356">
        <v>3.77</v>
      </c>
      <c r="J149" s="356">
        <v>7.0000000000000007E-2</v>
      </c>
      <c r="K149" s="356">
        <v>0.25</v>
      </c>
      <c r="L149" s="356">
        <v>2.2000000000000002</v>
      </c>
      <c r="M149" s="356">
        <v>6.2</v>
      </c>
      <c r="N149" s="356">
        <v>5.6</v>
      </c>
      <c r="O149" s="356">
        <v>3.2</v>
      </c>
      <c r="P149" s="356">
        <v>1.38</v>
      </c>
      <c r="Q149" s="356">
        <v>2.35</v>
      </c>
      <c r="R149" s="356">
        <v>3.33</v>
      </c>
      <c r="S149" s="356">
        <v>6.08</v>
      </c>
      <c r="T149" s="356">
        <v>0.86</v>
      </c>
      <c r="U149" s="356">
        <v>11.24</v>
      </c>
    </row>
    <row r="150" spans="1:21">
      <c r="A150" s="361" t="s">
        <v>777</v>
      </c>
      <c r="B150" s="358">
        <v>7.51</v>
      </c>
      <c r="C150" s="358">
        <v>7.66</v>
      </c>
      <c r="D150" s="358">
        <v>0</v>
      </c>
      <c r="E150" s="358">
        <v>0.3</v>
      </c>
      <c r="F150" s="358">
        <v>11.9</v>
      </c>
      <c r="G150" s="358">
        <v>6.1</v>
      </c>
      <c r="H150" s="358">
        <v>11.55</v>
      </c>
      <c r="I150" s="358">
        <v>4.6900000000000004</v>
      </c>
      <c r="J150" s="358">
        <v>0.17</v>
      </c>
      <c r="K150" s="358">
        <v>0.24</v>
      </c>
      <c r="L150" s="358">
        <v>2.2000000000000002</v>
      </c>
      <c r="M150" s="358">
        <v>6.4</v>
      </c>
      <c r="N150" s="358">
        <v>6.8</v>
      </c>
      <c r="O150" s="358">
        <v>3.4</v>
      </c>
      <c r="P150" s="358">
        <v>2.19</v>
      </c>
      <c r="Q150" s="358">
        <v>2.69</v>
      </c>
      <c r="R150" s="358">
        <v>4.4800000000000004</v>
      </c>
      <c r="S150" s="358">
        <v>4.68</v>
      </c>
      <c r="T150" s="358">
        <v>0.24</v>
      </c>
      <c r="U150" s="358">
        <v>11.73</v>
      </c>
    </row>
    <row r="151" spans="1:21">
      <c r="A151" s="360" t="s">
        <v>778</v>
      </c>
      <c r="B151" s="356">
        <v>4.6399999999999997</v>
      </c>
      <c r="C151" s="356">
        <v>9.1</v>
      </c>
      <c r="D151" s="356">
        <v>0</v>
      </c>
      <c r="E151" s="356">
        <v>0.3</v>
      </c>
      <c r="F151" s="356">
        <v>10.3</v>
      </c>
      <c r="G151" s="356">
        <v>6</v>
      </c>
      <c r="H151" s="356">
        <v>6.71</v>
      </c>
      <c r="I151" s="356">
        <v>4.83</v>
      </c>
      <c r="J151" s="356">
        <v>7.0000000000000007E-2</v>
      </c>
      <c r="K151" s="356">
        <v>0.27</v>
      </c>
      <c r="L151" s="356">
        <v>0.9</v>
      </c>
      <c r="M151" s="356">
        <v>6.3</v>
      </c>
      <c r="N151" s="356">
        <v>4.7</v>
      </c>
      <c r="O151" s="356">
        <v>3.5</v>
      </c>
      <c r="P151" s="356">
        <v>1.86</v>
      </c>
      <c r="Q151" s="356">
        <v>2.74</v>
      </c>
      <c r="R151" s="356">
        <v>3.46</v>
      </c>
      <c r="S151" s="356">
        <v>4.0999999999999996</v>
      </c>
      <c r="T151" s="356">
        <v>0.28000000000000003</v>
      </c>
      <c r="U151" s="356">
        <v>12.42</v>
      </c>
    </row>
    <row r="152" spans="1:21">
      <c r="A152" s="361" t="s">
        <v>779</v>
      </c>
      <c r="B152" s="358">
        <v>6.03</v>
      </c>
      <c r="C152" s="358">
        <v>9.94</v>
      </c>
      <c r="D152" s="358">
        <v>0</v>
      </c>
      <c r="E152" s="358">
        <v>0.3</v>
      </c>
      <c r="F152" s="358">
        <v>4.3</v>
      </c>
      <c r="G152" s="358">
        <v>6</v>
      </c>
      <c r="H152" s="358">
        <v>8.35</v>
      </c>
      <c r="I152" s="358">
        <v>5.53</v>
      </c>
      <c r="J152" s="358">
        <v>0.19</v>
      </c>
      <c r="K152" s="358">
        <v>0.28999999999999998</v>
      </c>
      <c r="L152" s="358">
        <v>0.7</v>
      </c>
      <c r="M152" s="358">
        <v>6.3</v>
      </c>
      <c r="N152" s="358">
        <v>4.3</v>
      </c>
      <c r="O152" s="358">
        <v>3.4</v>
      </c>
      <c r="P152" s="358">
        <v>1.91</v>
      </c>
      <c r="Q152" s="358">
        <v>0</v>
      </c>
      <c r="R152" s="358">
        <v>12.7</v>
      </c>
      <c r="S152" s="358">
        <v>4.9400000000000004</v>
      </c>
      <c r="T152" s="358">
        <v>0.4</v>
      </c>
      <c r="U152" s="358">
        <v>12.77</v>
      </c>
    </row>
    <row r="153" spans="1:21">
      <c r="A153" s="360" t="s">
        <v>780</v>
      </c>
      <c r="B153" s="356">
        <v>17.32</v>
      </c>
      <c r="C153" s="356">
        <v>10.01</v>
      </c>
      <c r="D153" s="356">
        <v>0</v>
      </c>
      <c r="E153" s="356">
        <v>0.3</v>
      </c>
      <c r="F153" s="356">
        <v>7.7</v>
      </c>
      <c r="G153" s="356">
        <v>5.7</v>
      </c>
      <c r="H153" s="356">
        <v>16.440000000000001</v>
      </c>
      <c r="I153" s="356">
        <v>5.74</v>
      </c>
      <c r="J153" s="356">
        <v>0.31</v>
      </c>
      <c r="K153" s="356">
        <v>0.28000000000000003</v>
      </c>
      <c r="L153" s="356">
        <v>3.2</v>
      </c>
      <c r="M153" s="356">
        <v>6</v>
      </c>
      <c r="N153" s="356">
        <v>5.2</v>
      </c>
      <c r="O153" s="356">
        <v>3.4</v>
      </c>
      <c r="P153" s="356">
        <v>4.8600000000000003</v>
      </c>
      <c r="Q153" s="356">
        <v>0</v>
      </c>
      <c r="R153" s="356">
        <v>24.41</v>
      </c>
      <c r="S153" s="356">
        <v>3</v>
      </c>
      <c r="T153" s="356">
        <v>0.74</v>
      </c>
      <c r="U153" s="356">
        <v>12.09</v>
      </c>
    </row>
    <row r="154" spans="1:21">
      <c r="A154" s="361" t="s">
        <v>781</v>
      </c>
      <c r="B154" s="358">
        <v>20.71</v>
      </c>
      <c r="C154" s="358">
        <v>6.89</v>
      </c>
      <c r="D154" s="358">
        <v>0</v>
      </c>
      <c r="E154" s="358">
        <v>0.3</v>
      </c>
      <c r="F154" s="358">
        <v>14</v>
      </c>
      <c r="G154" s="358">
        <v>5.9</v>
      </c>
      <c r="H154" s="358">
        <v>23.72</v>
      </c>
      <c r="I154" s="358">
        <v>3.36</v>
      </c>
      <c r="J154" s="358">
        <v>0.59</v>
      </c>
      <c r="K154" s="358">
        <v>0.13</v>
      </c>
      <c r="L154" s="358">
        <v>3.4</v>
      </c>
      <c r="M154" s="358">
        <v>6</v>
      </c>
      <c r="N154" s="358">
        <v>7.7</v>
      </c>
      <c r="O154" s="358">
        <v>3.4</v>
      </c>
      <c r="P154" s="358">
        <v>8.24</v>
      </c>
      <c r="Q154" s="358">
        <v>2.2799999999999998</v>
      </c>
      <c r="R154" s="358">
        <v>27.42</v>
      </c>
      <c r="S154" s="358">
        <v>2.4700000000000002</v>
      </c>
      <c r="T154" s="358">
        <v>0.75</v>
      </c>
      <c r="U154" s="358">
        <v>12.36</v>
      </c>
    </row>
    <row r="155" spans="1:21">
      <c r="A155" s="355">
        <v>42747</v>
      </c>
      <c r="B155" s="356">
        <v>30.61</v>
      </c>
      <c r="C155" s="356">
        <v>6.47</v>
      </c>
      <c r="D155" s="356">
        <v>0</v>
      </c>
      <c r="E155" s="356">
        <v>0.3</v>
      </c>
      <c r="F155" s="356">
        <v>21.9</v>
      </c>
      <c r="G155" s="356">
        <v>5.6</v>
      </c>
      <c r="H155" s="356">
        <v>29.4</v>
      </c>
      <c r="I155" s="356">
        <v>1.99</v>
      </c>
      <c r="J155" s="356">
        <v>0.25</v>
      </c>
      <c r="K155" s="356">
        <v>0.15</v>
      </c>
      <c r="L155" s="356">
        <v>7.3</v>
      </c>
      <c r="M155" s="356">
        <v>5.9</v>
      </c>
      <c r="N155" s="356">
        <v>14.1</v>
      </c>
      <c r="O155" s="356">
        <v>3</v>
      </c>
      <c r="P155" s="356">
        <v>6.23</v>
      </c>
      <c r="Q155" s="356">
        <v>2.67</v>
      </c>
      <c r="R155" s="356">
        <v>5.18</v>
      </c>
      <c r="S155" s="356">
        <v>4.09</v>
      </c>
      <c r="T155" s="356">
        <v>0.89</v>
      </c>
      <c r="U155" s="356">
        <v>11.19</v>
      </c>
    </row>
    <row r="156" spans="1:21">
      <c r="A156" s="357">
        <v>42778</v>
      </c>
      <c r="B156" s="358">
        <v>23.86</v>
      </c>
      <c r="C156" s="358">
        <v>8.4</v>
      </c>
      <c r="D156" s="358">
        <v>0</v>
      </c>
      <c r="E156" s="358">
        <v>0.5</v>
      </c>
      <c r="F156" s="358">
        <v>25.9</v>
      </c>
      <c r="G156" s="358">
        <v>5</v>
      </c>
      <c r="H156" s="358">
        <v>25.44</v>
      </c>
      <c r="I156" s="358">
        <v>2.93</v>
      </c>
      <c r="J156" s="358">
        <v>0.16</v>
      </c>
      <c r="K156" s="358">
        <v>0.23</v>
      </c>
      <c r="L156" s="358">
        <v>12.3</v>
      </c>
      <c r="M156" s="358">
        <v>5.4</v>
      </c>
      <c r="N156" s="358">
        <v>15</v>
      </c>
      <c r="O156" s="358">
        <v>3</v>
      </c>
      <c r="P156" s="358">
        <v>7.84</v>
      </c>
      <c r="Q156" s="358">
        <v>2.29</v>
      </c>
      <c r="R156" s="358">
        <v>1.92</v>
      </c>
      <c r="S156" s="358">
        <v>4.7300000000000004</v>
      </c>
      <c r="T156" s="358">
        <v>0.98</v>
      </c>
      <c r="U156" s="358">
        <v>11.24</v>
      </c>
    </row>
    <row r="157" spans="1:21">
      <c r="A157" s="355">
        <v>42806</v>
      </c>
      <c r="B157" s="356">
        <v>14.16</v>
      </c>
      <c r="C157" s="356">
        <v>8.0500000000000007</v>
      </c>
      <c r="D157" s="356">
        <v>0</v>
      </c>
      <c r="E157" s="356">
        <v>0.5</v>
      </c>
      <c r="F157" s="356">
        <v>31.8</v>
      </c>
      <c r="G157" s="356">
        <v>4.7</v>
      </c>
      <c r="H157" s="356">
        <v>20.39</v>
      </c>
      <c r="I157" s="356">
        <v>4.3899999999999997</v>
      </c>
      <c r="J157" s="356">
        <v>0.15</v>
      </c>
      <c r="K157" s="356">
        <v>0.28999999999999998</v>
      </c>
      <c r="L157" s="356">
        <v>9.9</v>
      </c>
      <c r="M157" s="356">
        <v>5.3</v>
      </c>
      <c r="N157" s="356">
        <v>13.1</v>
      </c>
      <c r="O157" s="356">
        <v>2.8</v>
      </c>
      <c r="P157" s="356">
        <v>4.1900000000000004</v>
      </c>
      <c r="Q157" s="356">
        <v>2.12</v>
      </c>
      <c r="R157" s="356">
        <v>1.51</v>
      </c>
      <c r="S157" s="356">
        <v>6.82</v>
      </c>
      <c r="T157" s="356">
        <v>1.04</v>
      </c>
      <c r="U157" s="356">
        <v>13.04</v>
      </c>
    </row>
    <row r="158" spans="1:21">
      <c r="A158" s="357">
        <v>42837</v>
      </c>
      <c r="B158" s="358">
        <v>22.55</v>
      </c>
      <c r="C158" s="358">
        <v>9.3699999999999992</v>
      </c>
      <c r="D158" s="358">
        <v>0</v>
      </c>
      <c r="E158" s="358">
        <v>0.3</v>
      </c>
      <c r="F158" s="358">
        <v>3.6</v>
      </c>
      <c r="G158" s="358">
        <v>2.5</v>
      </c>
      <c r="H158" s="358">
        <v>16.579999999999998</v>
      </c>
      <c r="I158" s="358">
        <v>4.72</v>
      </c>
      <c r="J158" s="358">
        <v>0.06</v>
      </c>
      <c r="K158" s="358">
        <v>0.3</v>
      </c>
      <c r="L158" s="358">
        <v>8.6</v>
      </c>
      <c r="M158" s="358">
        <v>4</v>
      </c>
      <c r="N158" s="358">
        <v>15.2</v>
      </c>
      <c r="O158" s="358">
        <v>2.6</v>
      </c>
      <c r="P158" s="358">
        <v>6.53</v>
      </c>
      <c r="Q158" s="358">
        <v>0</v>
      </c>
      <c r="R158" s="358">
        <v>1.58</v>
      </c>
      <c r="S158" s="358">
        <v>7.52</v>
      </c>
      <c r="T158" s="358">
        <v>1.01</v>
      </c>
      <c r="U158" s="358">
        <v>11.96</v>
      </c>
    </row>
    <row r="159" spans="1:21">
      <c r="A159" s="355">
        <v>42867</v>
      </c>
      <c r="B159" s="356">
        <v>20.5</v>
      </c>
      <c r="C159" s="356">
        <v>6.65</v>
      </c>
      <c r="D159" s="356">
        <v>0</v>
      </c>
      <c r="E159" s="356">
        <v>0.3</v>
      </c>
      <c r="F159" s="356">
        <v>46.8</v>
      </c>
      <c r="G159" s="356">
        <v>0.9</v>
      </c>
      <c r="H159" s="356">
        <v>15.68</v>
      </c>
      <c r="I159" s="356">
        <v>4.38</v>
      </c>
      <c r="J159" s="356">
        <v>0.05</v>
      </c>
      <c r="K159" s="356">
        <v>0.27</v>
      </c>
      <c r="L159" s="356">
        <v>12.2</v>
      </c>
      <c r="M159" s="356">
        <v>1.5</v>
      </c>
      <c r="N159" s="356">
        <v>25.3</v>
      </c>
      <c r="O159" s="356">
        <v>1.4</v>
      </c>
      <c r="P159" s="356">
        <v>24.5</v>
      </c>
      <c r="Q159" s="356">
        <v>1.29</v>
      </c>
      <c r="R159" s="356">
        <v>0.81</v>
      </c>
      <c r="S159" s="356">
        <v>7.21</v>
      </c>
      <c r="T159" s="356">
        <v>0.86</v>
      </c>
      <c r="U159" s="356">
        <v>10.4</v>
      </c>
    </row>
    <row r="160" spans="1:21">
      <c r="A160" s="357">
        <v>42898</v>
      </c>
      <c r="B160" s="358">
        <v>9.4600000000000009</v>
      </c>
      <c r="C160" s="358">
        <v>8.16</v>
      </c>
      <c r="D160" s="358">
        <v>0</v>
      </c>
      <c r="E160" s="358">
        <v>0.3</v>
      </c>
      <c r="F160" s="358">
        <v>35.200000000000003</v>
      </c>
      <c r="G160" s="358">
        <v>2.1</v>
      </c>
      <c r="H160" s="358">
        <v>5.48</v>
      </c>
      <c r="I160" s="358">
        <v>4.57</v>
      </c>
      <c r="J160" s="358">
        <v>0.04</v>
      </c>
      <c r="K160" s="358">
        <v>0.26</v>
      </c>
      <c r="L160" s="358">
        <v>20.3</v>
      </c>
      <c r="M160" s="358">
        <v>1</v>
      </c>
      <c r="N160" s="358">
        <v>10.7</v>
      </c>
      <c r="O160" s="358">
        <v>2.2999999999999998</v>
      </c>
      <c r="P160" s="358">
        <v>19.899999999999999</v>
      </c>
      <c r="Q160" s="358">
        <v>0</v>
      </c>
      <c r="R160" s="358">
        <v>0.56000000000000005</v>
      </c>
      <c r="S160" s="358">
        <v>6.43</v>
      </c>
      <c r="T160" s="358">
        <v>0.39</v>
      </c>
      <c r="U160" s="358">
        <v>10.56</v>
      </c>
    </row>
    <row r="161" spans="1:21">
      <c r="A161" s="355">
        <v>42928</v>
      </c>
      <c r="B161" s="356">
        <v>3.6</v>
      </c>
      <c r="C161" s="356">
        <v>9.15</v>
      </c>
      <c r="D161" s="356">
        <v>0</v>
      </c>
      <c r="E161" s="356">
        <v>0.3</v>
      </c>
      <c r="F161" s="356">
        <v>31.1</v>
      </c>
      <c r="G161" s="356">
        <v>5.6</v>
      </c>
      <c r="H161" s="356">
        <v>3.74</v>
      </c>
      <c r="I161" s="356">
        <v>4.67</v>
      </c>
      <c r="J161" s="356">
        <v>0.01</v>
      </c>
      <c r="K161" s="356">
        <v>0.27</v>
      </c>
      <c r="L161" s="356">
        <v>12.2</v>
      </c>
      <c r="M161" s="356">
        <v>3</v>
      </c>
      <c r="N161" s="356">
        <v>2.1</v>
      </c>
      <c r="O161" s="356">
        <v>2.2000000000000002</v>
      </c>
      <c r="P161" s="356">
        <v>10.9</v>
      </c>
      <c r="Q161" s="356">
        <v>2.31</v>
      </c>
      <c r="R161" s="356">
        <v>0.76</v>
      </c>
      <c r="S161" s="356">
        <v>6.71</v>
      </c>
      <c r="T161" s="356">
        <v>0.26</v>
      </c>
      <c r="U161" s="356">
        <v>11.07</v>
      </c>
    </row>
    <row r="162" spans="1:21">
      <c r="A162" s="357">
        <v>42959</v>
      </c>
      <c r="B162" s="358">
        <v>2.0299999999999998</v>
      </c>
      <c r="C162" s="358">
        <v>10.43</v>
      </c>
      <c r="D162" s="363"/>
      <c r="E162" s="363"/>
      <c r="F162" s="363"/>
      <c r="G162" s="363"/>
      <c r="H162" s="358">
        <v>5.87</v>
      </c>
      <c r="I162" s="358">
        <v>5.18</v>
      </c>
      <c r="J162" s="358">
        <v>0.03</v>
      </c>
      <c r="K162" s="358">
        <v>0.28000000000000003</v>
      </c>
      <c r="L162" s="363"/>
      <c r="M162" s="363"/>
      <c r="N162" s="363"/>
      <c r="O162" s="363"/>
      <c r="P162" s="358">
        <v>8.84</v>
      </c>
      <c r="Q162" s="358">
        <v>2.33</v>
      </c>
      <c r="R162" s="358">
        <v>0.64</v>
      </c>
      <c r="S162" s="358">
        <v>7.8</v>
      </c>
      <c r="T162" s="358">
        <v>0.81</v>
      </c>
      <c r="U162" s="358">
        <v>12.35</v>
      </c>
    </row>
    <row r="163" spans="1:21">
      <c r="A163" s="355">
        <v>42990</v>
      </c>
      <c r="B163" s="356">
        <v>2.5499999999999998</v>
      </c>
      <c r="C163" s="356">
        <v>10.34</v>
      </c>
      <c r="D163" s="356">
        <v>0</v>
      </c>
      <c r="E163" s="356">
        <v>0.2</v>
      </c>
      <c r="F163" s="356">
        <v>10.5</v>
      </c>
      <c r="G163" s="356">
        <v>4.3</v>
      </c>
      <c r="H163" s="356">
        <v>12.87</v>
      </c>
      <c r="I163" s="356">
        <v>5.53</v>
      </c>
      <c r="J163" s="356">
        <v>0.03</v>
      </c>
      <c r="K163" s="356">
        <v>0.3</v>
      </c>
      <c r="L163" s="356">
        <v>7.9</v>
      </c>
      <c r="M163" s="356">
        <v>6.4</v>
      </c>
      <c r="N163" s="356">
        <v>6.5</v>
      </c>
      <c r="O163" s="356">
        <v>3.1</v>
      </c>
      <c r="P163" s="356">
        <v>2.95</v>
      </c>
      <c r="Q163" s="356">
        <v>0.03</v>
      </c>
      <c r="R163" s="356">
        <v>0.7</v>
      </c>
      <c r="S163" s="356">
        <v>8.17</v>
      </c>
      <c r="T163" s="356">
        <v>0.57999999999999996</v>
      </c>
      <c r="U163" s="356">
        <v>11.75</v>
      </c>
    </row>
    <row r="164" spans="1:21">
      <c r="A164" s="364">
        <v>43020</v>
      </c>
      <c r="B164" s="358">
        <v>6.09</v>
      </c>
      <c r="C164" s="358">
        <v>10.71</v>
      </c>
      <c r="D164" s="358">
        <v>0</v>
      </c>
      <c r="E164" s="358">
        <v>0.3</v>
      </c>
      <c r="F164" s="358">
        <v>8.1</v>
      </c>
      <c r="G164" s="358">
        <v>4</v>
      </c>
      <c r="H164" s="358">
        <v>14.19</v>
      </c>
      <c r="I164" s="358">
        <v>5.65</v>
      </c>
      <c r="J164" s="358">
        <v>0.17</v>
      </c>
      <c r="K164" s="358">
        <v>0.1</v>
      </c>
      <c r="L164" s="358">
        <v>8.8000000000000007</v>
      </c>
      <c r="M164" s="358">
        <v>6.4</v>
      </c>
      <c r="N164" s="358">
        <v>7.9</v>
      </c>
      <c r="O164" s="358">
        <v>3.3</v>
      </c>
      <c r="P164" s="358">
        <v>15.5</v>
      </c>
      <c r="Q164" s="358">
        <v>0.37</v>
      </c>
      <c r="R164" s="358">
        <v>1.28</v>
      </c>
      <c r="S164" s="358">
        <v>7.89</v>
      </c>
      <c r="T164" s="358">
        <v>0.44</v>
      </c>
      <c r="U164" s="358">
        <v>13.66</v>
      </c>
    </row>
    <row r="165" spans="1:21">
      <c r="A165" s="365">
        <v>43051</v>
      </c>
      <c r="B165" s="356">
        <v>1.84</v>
      </c>
      <c r="C165" s="356">
        <v>10.65</v>
      </c>
      <c r="D165" s="356">
        <v>0</v>
      </c>
      <c r="E165" s="356">
        <v>1.6</v>
      </c>
      <c r="F165" s="356">
        <v>13.3</v>
      </c>
      <c r="G165" s="356">
        <v>5.2</v>
      </c>
      <c r="H165" s="356">
        <v>4.3099999999999996</v>
      </c>
      <c r="I165" s="356">
        <v>5.92</v>
      </c>
      <c r="J165" s="356">
        <v>0.05</v>
      </c>
      <c r="K165" s="356">
        <v>0.19</v>
      </c>
      <c r="L165" s="356">
        <v>6.9</v>
      </c>
      <c r="M165" s="356">
        <v>4.7</v>
      </c>
      <c r="N165" s="356">
        <v>5.0999999999999996</v>
      </c>
      <c r="O165" s="356">
        <v>2.7</v>
      </c>
      <c r="P165" s="356">
        <v>9.52</v>
      </c>
      <c r="Q165" s="356">
        <v>1.62</v>
      </c>
      <c r="R165" s="356">
        <v>1.31</v>
      </c>
      <c r="S165" s="356">
        <v>7.91</v>
      </c>
      <c r="T165" s="356">
        <v>0.12</v>
      </c>
      <c r="U165" s="356">
        <v>13.84</v>
      </c>
    </row>
    <row r="166" spans="1:21">
      <c r="A166" s="364">
        <v>43081</v>
      </c>
      <c r="B166" s="358">
        <v>3.36</v>
      </c>
      <c r="C166" s="358">
        <v>9.82</v>
      </c>
      <c r="D166" s="358">
        <v>0</v>
      </c>
      <c r="E166" s="358">
        <v>1.7</v>
      </c>
      <c r="F166" s="358">
        <v>4</v>
      </c>
      <c r="G166" s="358">
        <v>6</v>
      </c>
      <c r="H166" s="358">
        <v>3.93</v>
      </c>
      <c r="I166" s="358">
        <v>5.54</v>
      </c>
      <c r="J166" s="358">
        <v>0.02</v>
      </c>
      <c r="K166" s="358">
        <v>0.12</v>
      </c>
      <c r="L166" s="358">
        <v>3</v>
      </c>
      <c r="M166" s="358">
        <v>5.5</v>
      </c>
      <c r="N166" s="358">
        <v>3.9</v>
      </c>
      <c r="O166" s="358">
        <v>2.8</v>
      </c>
      <c r="P166" s="358">
        <v>1.9</v>
      </c>
      <c r="Q166" s="358">
        <v>2.0299999999999998</v>
      </c>
      <c r="R166" s="358">
        <v>0.48</v>
      </c>
      <c r="S166" s="358">
        <v>7.25</v>
      </c>
      <c r="T166" s="358">
        <v>0.28000000000000003</v>
      </c>
      <c r="U166" s="358">
        <v>12.77</v>
      </c>
    </row>
    <row r="167" spans="1:21">
      <c r="A167" s="360" t="s">
        <v>782</v>
      </c>
      <c r="B167" s="356">
        <v>6.68</v>
      </c>
      <c r="C167" s="356">
        <v>9.4</v>
      </c>
      <c r="D167" s="356">
        <v>0</v>
      </c>
      <c r="E167" s="356">
        <v>0.3</v>
      </c>
      <c r="F167" s="356">
        <v>7.4</v>
      </c>
      <c r="G167" s="356">
        <v>6.6</v>
      </c>
      <c r="H167" s="356">
        <v>4.38</v>
      </c>
      <c r="I167" s="356">
        <v>5.38</v>
      </c>
      <c r="J167" s="356">
        <v>0</v>
      </c>
      <c r="K167" s="356">
        <v>0.18</v>
      </c>
      <c r="L167" s="356">
        <v>3.4</v>
      </c>
      <c r="M167" s="356">
        <v>5.2</v>
      </c>
      <c r="N167" s="356">
        <v>3.8</v>
      </c>
      <c r="O167" s="356">
        <v>3</v>
      </c>
      <c r="P167" s="356">
        <v>10.1</v>
      </c>
      <c r="Q167" s="356">
        <v>2.2200000000000002</v>
      </c>
      <c r="R167" s="356">
        <v>0.47</v>
      </c>
      <c r="S167" s="356">
        <v>6.98</v>
      </c>
      <c r="T167" s="356">
        <v>0.35</v>
      </c>
      <c r="U167" s="356">
        <v>11.95</v>
      </c>
    </row>
    <row r="168" spans="1:21">
      <c r="A168" s="361" t="s">
        <v>783</v>
      </c>
      <c r="B168" s="358">
        <v>14.28</v>
      </c>
      <c r="C168" s="358">
        <v>10.07</v>
      </c>
      <c r="D168" s="358">
        <v>0</v>
      </c>
      <c r="E168" s="358">
        <v>0.3</v>
      </c>
      <c r="F168" s="358">
        <v>27.5</v>
      </c>
      <c r="G168" s="358">
        <v>6.6</v>
      </c>
      <c r="H168" s="358">
        <v>10.19</v>
      </c>
      <c r="I168" s="358">
        <v>6.04</v>
      </c>
      <c r="J168" s="358">
        <v>0.13</v>
      </c>
      <c r="K168" s="358">
        <v>0.24</v>
      </c>
      <c r="L168" s="358">
        <v>9.9</v>
      </c>
      <c r="M168" s="358">
        <v>4.5999999999999996</v>
      </c>
      <c r="N168" s="358">
        <v>2.4</v>
      </c>
      <c r="O168" s="358">
        <v>2.9</v>
      </c>
      <c r="P168" s="358">
        <v>22.45</v>
      </c>
      <c r="Q168" s="358">
        <v>1.98</v>
      </c>
      <c r="R168" s="358">
        <v>3.55</v>
      </c>
      <c r="S168" s="358">
        <v>8.2200000000000006</v>
      </c>
      <c r="T168" s="358">
        <v>0.74</v>
      </c>
      <c r="U168" s="358">
        <v>10.73</v>
      </c>
    </row>
    <row r="169" spans="1:21">
      <c r="A169" s="360" t="s">
        <v>784</v>
      </c>
      <c r="B169" s="356">
        <v>14.68</v>
      </c>
      <c r="C169" s="356">
        <v>9.11</v>
      </c>
      <c r="D169" s="356">
        <v>0</v>
      </c>
      <c r="E169" s="356">
        <v>0.3</v>
      </c>
      <c r="F169" s="356">
        <v>40.9</v>
      </c>
      <c r="G169" s="356">
        <v>5.7</v>
      </c>
      <c r="H169" s="356">
        <v>19.41</v>
      </c>
      <c r="I169" s="356">
        <v>6.48</v>
      </c>
      <c r="J169" s="356">
        <v>0.27</v>
      </c>
      <c r="K169" s="356">
        <v>0.28999999999999998</v>
      </c>
      <c r="L169" s="356">
        <v>11.8</v>
      </c>
      <c r="M169" s="356">
        <v>5.0999999999999996</v>
      </c>
      <c r="N169" s="356">
        <v>6.3</v>
      </c>
      <c r="O169" s="356">
        <v>2.8</v>
      </c>
      <c r="P169" s="356">
        <v>22.86</v>
      </c>
      <c r="Q169" s="356">
        <v>2.0699999999999998</v>
      </c>
      <c r="R169" s="356">
        <v>10.17</v>
      </c>
      <c r="S169" s="356">
        <v>4.84</v>
      </c>
      <c r="T169" s="356">
        <v>0.6</v>
      </c>
      <c r="U169" s="356">
        <v>11.84</v>
      </c>
    </row>
    <row r="170" spans="1:21">
      <c r="A170" s="361" t="s">
        <v>785</v>
      </c>
      <c r="B170" s="358">
        <v>21.55</v>
      </c>
      <c r="C170" s="358">
        <v>9.83</v>
      </c>
      <c r="D170" s="358">
        <v>0</v>
      </c>
      <c r="E170" s="358">
        <v>0.3</v>
      </c>
      <c r="F170" s="358">
        <v>58.2</v>
      </c>
      <c r="G170" s="358">
        <v>5.7</v>
      </c>
      <c r="H170" s="358">
        <v>29.04</v>
      </c>
      <c r="I170" s="358">
        <v>6.74</v>
      </c>
      <c r="J170" s="358">
        <v>0.46</v>
      </c>
      <c r="K170" s="358">
        <v>0.28000000000000003</v>
      </c>
      <c r="L170" s="358">
        <v>19.100000000000001</v>
      </c>
      <c r="M170" s="358">
        <v>4.5999999999999996</v>
      </c>
      <c r="N170" s="358">
        <v>12.7</v>
      </c>
      <c r="O170" s="358">
        <v>3</v>
      </c>
      <c r="P170" s="358">
        <v>25.09</v>
      </c>
      <c r="Q170" s="358">
        <v>0.1</v>
      </c>
      <c r="R170" s="358">
        <v>20.440000000000001</v>
      </c>
      <c r="S170" s="358">
        <v>5.99</v>
      </c>
      <c r="T170" s="358">
        <v>0.6</v>
      </c>
      <c r="U170" s="358">
        <v>12.04</v>
      </c>
    </row>
    <row r="171" spans="1:21">
      <c r="A171" s="360" t="s">
        <v>786</v>
      </c>
      <c r="B171" s="356">
        <v>26.12</v>
      </c>
      <c r="C171" s="356">
        <v>9.3699999999999992</v>
      </c>
      <c r="D171" s="356">
        <v>0</v>
      </c>
      <c r="E171" s="356">
        <v>0.3</v>
      </c>
      <c r="F171" s="356">
        <v>48.2</v>
      </c>
      <c r="G171" s="356">
        <v>5.7</v>
      </c>
      <c r="H171" s="356">
        <v>31.91</v>
      </c>
      <c r="I171" s="356">
        <v>7.31</v>
      </c>
      <c r="J171" s="356">
        <v>0.51</v>
      </c>
      <c r="K171" s="356">
        <v>0.32</v>
      </c>
      <c r="L171" s="356">
        <v>12.9</v>
      </c>
      <c r="M171" s="356">
        <v>6</v>
      </c>
      <c r="N171" s="356">
        <v>21.2</v>
      </c>
      <c r="O171" s="356">
        <v>3</v>
      </c>
      <c r="P171" s="356">
        <v>25.75</v>
      </c>
      <c r="Q171" s="356">
        <v>2.58</v>
      </c>
      <c r="R171" s="356">
        <v>30.79</v>
      </c>
      <c r="S171" s="356">
        <v>7.4</v>
      </c>
      <c r="T171" s="356">
        <v>0.64</v>
      </c>
      <c r="U171" s="356">
        <v>12.55</v>
      </c>
    </row>
    <row r="172" spans="1:21">
      <c r="A172" s="361" t="s">
        <v>787</v>
      </c>
      <c r="B172" s="358">
        <v>11.87</v>
      </c>
      <c r="C172" s="358">
        <v>9.4</v>
      </c>
      <c r="D172" s="358">
        <v>0</v>
      </c>
      <c r="E172" s="358">
        <v>0.5</v>
      </c>
      <c r="F172" s="358">
        <v>34.9</v>
      </c>
      <c r="G172" s="358">
        <v>5.7</v>
      </c>
      <c r="H172" s="358">
        <v>20.93</v>
      </c>
      <c r="I172" s="358">
        <v>6.99</v>
      </c>
      <c r="J172" s="358">
        <v>0.4</v>
      </c>
      <c r="K172" s="358">
        <v>0.31</v>
      </c>
      <c r="L172" s="358">
        <v>3.6</v>
      </c>
      <c r="M172" s="358">
        <v>5.7</v>
      </c>
      <c r="N172" s="358">
        <v>20.2</v>
      </c>
      <c r="O172" s="358">
        <v>2.6</v>
      </c>
      <c r="P172" s="358">
        <v>17.010000000000002</v>
      </c>
      <c r="Q172" s="358">
        <v>0.19</v>
      </c>
      <c r="R172" s="358">
        <v>20.78</v>
      </c>
      <c r="S172" s="358">
        <v>7.93</v>
      </c>
      <c r="T172" s="358">
        <v>0.57999999999999996</v>
      </c>
      <c r="U172" s="358">
        <v>11.53</v>
      </c>
    </row>
    <row r="173" spans="1:21">
      <c r="A173" s="360" t="s">
        <v>788</v>
      </c>
      <c r="B173" s="356">
        <v>14.22</v>
      </c>
      <c r="C173" s="356">
        <v>9.39</v>
      </c>
      <c r="D173" s="356">
        <v>0</v>
      </c>
      <c r="E173" s="356">
        <v>0.5</v>
      </c>
      <c r="F173" s="356">
        <v>31.3</v>
      </c>
      <c r="G173" s="356">
        <v>4.5999999999999996</v>
      </c>
      <c r="H173" s="356">
        <v>21.91</v>
      </c>
      <c r="I173" s="356">
        <v>7.67</v>
      </c>
      <c r="J173" s="356">
        <v>0.4</v>
      </c>
      <c r="K173" s="356">
        <v>0.31</v>
      </c>
      <c r="L173" s="356">
        <v>4.5999999999999996</v>
      </c>
      <c r="M173" s="356">
        <v>4.9000000000000004</v>
      </c>
      <c r="N173" s="356">
        <v>21.4</v>
      </c>
      <c r="O173" s="356">
        <v>3.2</v>
      </c>
      <c r="P173" s="356">
        <v>12.96</v>
      </c>
      <c r="Q173" s="356">
        <v>2.5499999999999998</v>
      </c>
      <c r="R173" s="356">
        <v>22.18</v>
      </c>
      <c r="S173" s="356">
        <v>6.18</v>
      </c>
      <c r="T173" s="356">
        <v>0.53</v>
      </c>
      <c r="U173" s="356">
        <v>13.53</v>
      </c>
    </row>
    <row r="174" spans="1:21">
      <c r="A174" s="361" t="s">
        <v>789</v>
      </c>
      <c r="B174" s="358">
        <v>9.7799999999999994</v>
      </c>
      <c r="C174" s="358">
        <v>10.45</v>
      </c>
      <c r="D174" s="358">
        <v>0</v>
      </c>
      <c r="E174" s="358">
        <v>0.2</v>
      </c>
      <c r="F174" s="358">
        <v>35.9</v>
      </c>
      <c r="G174" s="358">
        <v>3.9</v>
      </c>
      <c r="H174" s="358">
        <v>13.84</v>
      </c>
      <c r="I174" s="358">
        <v>7.83</v>
      </c>
      <c r="J174" s="358">
        <v>0.24</v>
      </c>
      <c r="K174" s="358">
        <v>0.26</v>
      </c>
      <c r="L174" s="358">
        <v>13.8</v>
      </c>
      <c r="M174" s="358">
        <v>3.8</v>
      </c>
      <c r="N174" s="358">
        <v>15.2</v>
      </c>
      <c r="O174" s="358">
        <v>3.2</v>
      </c>
      <c r="P174" s="358">
        <v>8.77</v>
      </c>
      <c r="Q174" s="358">
        <v>0</v>
      </c>
      <c r="R174" s="358">
        <v>14.33</v>
      </c>
      <c r="S174" s="358">
        <v>6.15</v>
      </c>
      <c r="T174" s="358">
        <v>0.31</v>
      </c>
      <c r="U174" s="358">
        <v>13.74</v>
      </c>
    </row>
    <row r="175" spans="1:21">
      <c r="A175" s="360" t="s">
        <v>790</v>
      </c>
      <c r="B175" s="356">
        <v>10.130000000000001</v>
      </c>
      <c r="C175" s="356">
        <v>10.88</v>
      </c>
      <c r="D175" s="356">
        <v>0</v>
      </c>
      <c r="E175" s="356">
        <v>0.3</v>
      </c>
      <c r="F175" s="356">
        <v>47.7</v>
      </c>
      <c r="G175" s="356">
        <v>4.7</v>
      </c>
      <c r="H175" s="356">
        <v>13.07</v>
      </c>
      <c r="I175" s="356">
        <v>8.4700000000000006</v>
      </c>
      <c r="J175" s="356">
        <v>0.36</v>
      </c>
      <c r="K175" s="356">
        <v>0.32</v>
      </c>
      <c r="L175" s="356">
        <v>11.4</v>
      </c>
      <c r="M175" s="356">
        <v>5.0999999999999996</v>
      </c>
      <c r="N175" s="356">
        <v>15.9</v>
      </c>
      <c r="O175" s="356">
        <v>3.3</v>
      </c>
      <c r="P175" s="356">
        <v>7.04</v>
      </c>
      <c r="Q175" s="356">
        <v>2.57</v>
      </c>
      <c r="R175" s="356">
        <v>19.53</v>
      </c>
      <c r="S175" s="356">
        <v>4.6100000000000003</v>
      </c>
      <c r="T175" s="356">
        <v>0.28999999999999998</v>
      </c>
      <c r="U175" s="356">
        <v>14.48</v>
      </c>
    </row>
    <row r="176" spans="1:21">
      <c r="A176" s="366"/>
    </row>
    <row r="177" spans="1:21">
      <c r="A177" s="366"/>
    </row>
    <row r="178" spans="1:21">
      <c r="A178" s="366"/>
    </row>
    <row r="179" spans="1:21">
      <c r="A179" s="366"/>
    </row>
    <row r="180" spans="1:21">
      <c r="A180" s="366"/>
    </row>
    <row r="181" spans="1:21">
      <c r="A181" s="366"/>
    </row>
    <row r="182" spans="1:21">
      <c r="A182" s="361" t="s">
        <v>791</v>
      </c>
      <c r="B182" s="358">
        <v>2.2000000000000002</v>
      </c>
      <c r="C182" s="358">
        <v>10.029999999999999</v>
      </c>
      <c r="D182" s="358">
        <v>0</v>
      </c>
      <c r="E182" s="358">
        <v>0.3</v>
      </c>
      <c r="F182" s="358">
        <v>28.8</v>
      </c>
      <c r="G182" s="358">
        <v>6.7</v>
      </c>
      <c r="H182" s="358">
        <v>2.37</v>
      </c>
      <c r="I182" s="358">
        <v>9.07</v>
      </c>
      <c r="J182" s="358">
        <v>0.05</v>
      </c>
      <c r="K182" s="358">
        <v>0.3</v>
      </c>
      <c r="L182" s="358">
        <v>7.6</v>
      </c>
      <c r="M182" s="358">
        <v>5.4</v>
      </c>
      <c r="N182" s="358">
        <v>2.7</v>
      </c>
      <c r="O182" s="358">
        <v>3.1</v>
      </c>
      <c r="P182" s="358">
        <v>3.85</v>
      </c>
      <c r="Q182" s="358">
        <v>0</v>
      </c>
      <c r="R182" s="358">
        <v>1.24</v>
      </c>
      <c r="S182" s="358">
        <v>9.25</v>
      </c>
      <c r="T182" s="358">
        <v>0.19</v>
      </c>
      <c r="U182" s="358">
        <v>12.99</v>
      </c>
    </row>
    <row r="183" spans="1:21">
      <c r="A183" s="360" t="s">
        <v>792</v>
      </c>
      <c r="B183" s="356">
        <v>3.63</v>
      </c>
      <c r="C183" s="356">
        <v>9.6300000000000008</v>
      </c>
      <c r="D183" s="356">
        <v>6.1</v>
      </c>
      <c r="E183" s="356">
        <v>0.2</v>
      </c>
      <c r="F183" s="356">
        <v>24.6</v>
      </c>
      <c r="G183" s="356">
        <v>6.4</v>
      </c>
      <c r="H183" s="356">
        <v>2.81</v>
      </c>
      <c r="I183" s="356">
        <v>8.5399999999999991</v>
      </c>
      <c r="J183" s="356">
        <v>0.04</v>
      </c>
      <c r="K183" s="356">
        <v>0.25</v>
      </c>
      <c r="L183" s="356">
        <v>3.1</v>
      </c>
      <c r="M183" s="356">
        <v>10.4</v>
      </c>
      <c r="N183" s="356">
        <v>2.8</v>
      </c>
      <c r="O183" s="356">
        <v>4.4000000000000004</v>
      </c>
      <c r="P183" s="356">
        <v>2.17</v>
      </c>
      <c r="Q183" s="356">
        <v>2.64</v>
      </c>
      <c r="R183" s="356">
        <v>1.0900000000000001</v>
      </c>
      <c r="S183" s="356">
        <v>7.03</v>
      </c>
      <c r="T183" s="356">
        <v>0.35</v>
      </c>
      <c r="U183" s="356">
        <v>11.8</v>
      </c>
    </row>
    <row r="184" spans="1:21">
      <c r="A184" s="361" t="s">
        <v>793</v>
      </c>
      <c r="B184" s="358">
        <v>7.16</v>
      </c>
      <c r="C184" s="358">
        <v>9.68</v>
      </c>
      <c r="D184" s="358">
        <v>0</v>
      </c>
      <c r="E184" s="358">
        <v>0.5</v>
      </c>
      <c r="F184" s="358">
        <v>18</v>
      </c>
      <c r="G184" s="358">
        <v>6.4</v>
      </c>
      <c r="H184" s="358">
        <v>4.05</v>
      </c>
      <c r="I184" s="358">
        <v>7.85</v>
      </c>
      <c r="J184" s="358">
        <v>7.0000000000000007E-2</v>
      </c>
      <c r="K184" s="358">
        <v>0.3</v>
      </c>
      <c r="L184" s="358">
        <v>7.8</v>
      </c>
      <c r="M184" s="358">
        <v>6.6</v>
      </c>
      <c r="N184" s="358">
        <v>4.9000000000000004</v>
      </c>
      <c r="O184" s="358">
        <v>3.1</v>
      </c>
      <c r="P184" s="358">
        <v>3.74</v>
      </c>
      <c r="Q184" s="358">
        <v>2.85</v>
      </c>
      <c r="R184" s="358">
        <v>3.2</v>
      </c>
      <c r="S184" s="358">
        <v>7.99</v>
      </c>
      <c r="T184" s="358">
        <v>0.44</v>
      </c>
      <c r="U184" s="358">
        <v>11.02</v>
      </c>
    </row>
    <row r="185" spans="1:21">
      <c r="A185" s="360" t="s">
        <v>794</v>
      </c>
      <c r="B185" s="356">
        <v>7.12</v>
      </c>
      <c r="C185" s="356">
        <v>8.99</v>
      </c>
      <c r="D185" s="356">
        <v>0</v>
      </c>
      <c r="E185" s="356">
        <v>0.5</v>
      </c>
      <c r="F185" s="356">
        <v>6.6</v>
      </c>
      <c r="G185" s="356">
        <v>6.4</v>
      </c>
      <c r="H185" s="356">
        <v>4.88</v>
      </c>
      <c r="I185" s="356">
        <v>7.69</v>
      </c>
      <c r="J185" s="356">
        <v>0.09</v>
      </c>
      <c r="K185" s="356">
        <v>0.28999999999999998</v>
      </c>
      <c r="L185" s="356">
        <v>3.1</v>
      </c>
      <c r="M185" s="356">
        <v>6.3</v>
      </c>
      <c r="N185" s="356">
        <v>3</v>
      </c>
      <c r="O185" s="356">
        <v>3</v>
      </c>
      <c r="P185" s="356">
        <v>5.69</v>
      </c>
      <c r="Q185" s="356">
        <v>2.75</v>
      </c>
      <c r="R185" s="356">
        <v>9.68</v>
      </c>
      <c r="S185" s="356">
        <v>7.64</v>
      </c>
      <c r="T185" s="356">
        <v>0.55000000000000004</v>
      </c>
      <c r="U185" s="356">
        <v>11.62</v>
      </c>
    </row>
    <row r="186" spans="1:21">
      <c r="A186" s="361" t="s">
        <v>795</v>
      </c>
      <c r="B186" s="358">
        <v>6.76</v>
      </c>
      <c r="C186" s="358">
        <v>9.85</v>
      </c>
      <c r="D186" s="358">
        <v>0</v>
      </c>
      <c r="E186" s="358">
        <v>0.3</v>
      </c>
      <c r="F186" s="358">
        <v>7.6</v>
      </c>
      <c r="G186" s="358">
        <v>6</v>
      </c>
      <c r="H186" s="358">
        <v>7.05</v>
      </c>
      <c r="I186" s="358">
        <v>8.57</v>
      </c>
      <c r="J186" s="358">
        <v>0.1</v>
      </c>
      <c r="K186" s="358">
        <v>0.23</v>
      </c>
      <c r="L186" s="358">
        <v>0.8</v>
      </c>
      <c r="M186" s="358">
        <v>6.3</v>
      </c>
      <c r="N186" s="358">
        <v>2.7</v>
      </c>
      <c r="O186" s="358">
        <v>2.9</v>
      </c>
      <c r="P186" s="358">
        <v>3.6</v>
      </c>
      <c r="Q186" s="358">
        <v>2.4500000000000002</v>
      </c>
      <c r="R186" s="358">
        <v>9.14</v>
      </c>
      <c r="S186" s="358">
        <v>8.5399999999999991</v>
      </c>
      <c r="T186" s="358">
        <v>0.39</v>
      </c>
      <c r="U186" s="358">
        <v>12.34</v>
      </c>
    </row>
    <row r="187" spans="1:21">
      <c r="A187" s="360" t="s">
        <v>796</v>
      </c>
      <c r="B187" s="356">
        <v>6.53</v>
      </c>
      <c r="C187" s="356">
        <v>9.7799999999999994</v>
      </c>
      <c r="D187" s="356">
        <v>0</v>
      </c>
      <c r="E187" s="356">
        <v>0</v>
      </c>
      <c r="F187" s="356">
        <v>7.7</v>
      </c>
      <c r="G187" s="356">
        <v>6.3</v>
      </c>
      <c r="H187" s="356">
        <v>3.64</v>
      </c>
      <c r="I187" s="356">
        <v>8.7799999999999994</v>
      </c>
      <c r="J187" s="356">
        <v>0.11</v>
      </c>
      <c r="K187" s="356">
        <v>0.3</v>
      </c>
      <c r="L187" s="356">
        <v>2.1</v>
      </c>
      <c r="M187" s="356">
        <v>6.4</v>
      </c>
      <c r="N187" s="356">
        <v>3.8</v>
      </c>
      <c r="O187" s="356">
        <v>3.1</v>
      </c>
      <c r="P187" s="356">
        <v>5.51</v>
      </c>
      <c r="Q187" s="356">
        <v>1.81</v>
      </c>
      <c r="R187" s="356">
        <v>6.26</v>
      </c>
      <c r="S187" s="356">
        <v>8.52</v>
      </c>
      <c r="T187" s="356">
        <v>0.35</v>
      </c>
      <c r="U187" s="356">
        <v>12.32</v>
      </c>
    </row>
    <row r="188" spans="1:21">
      <c r="A188" s="361" t="s">
        <v>797</v>
      </c>
      <c r="B188" s="358">
        <v>7.13</v>
      </c>
      <c r="C188" s="358">
        <v>10.050000000000001</v>
      </c>
      <c r="D188" s="358">
        <v>0</v>
      </c>
      <c r="E188" s="358">
        <v>0.3</v>
      </c>
      <c r="F188" s="358">
        <v>15.9</v>
      </c>
      <c r="G188" s="358">
        <v>6.5</v>
      </c>
      <c r="H188" s="358">
        <v>3.49</v>
      </c>
      <c r="I188" s="358">
        <v>8.7200000000000006</v>
      </c>
      <c r="J188" s="358">
        <v>0.08</v>
      </c>
      <c r="K188" s="358">
        <v>0.28999999999999998</v>
      </c>
      <c r="L188" s="358">
        <v>6</v>
      </c>
      <c r="M188" s="358">
        <v>6.5</v>
      </c>
      <c r="N188" s="358">
        <v>3.5</v>
      </c>
      <c r="O188" s="358">
        <v>2.8</v>
      </c>
      <c r="P188" s="358">
        <v>2.74</v>
      </c>
      <c r="Q188" s="358">
        <v>2.56</v>
      </c>
      <c r="R188" s="358">
        <v>5.87</v>
      </c>
      <c r="S188" s="358">
        <v>8.67</v>
      </c>
      <c r="T188" s="358">
        <v>0.4</v>
      </c>
      <c r="U188" s="358">
        <v>12.01</v>
      </c>
    </row>
    <row r="189" spans="1:21">
      <c r="A189" s="360" t="s">
        <v>798</v>
      </c>
      <c r="B189" s="356">
        <v>12.69</v>
      </c>
      <c r="C189" s="356">
        <v>10.14</v>
      </c>
      <c r="D189" s="356">
        <v>0</v>
      </c>
      <c r="E189" s="356">
        <v>0.3</v>
      </c>
      <c r="F189" s="356">
        <v>17.600000000000001</v>
      </c>
      <c r="G189" s="356">
        <v>6.3</v>
      </c>
      <c r="H189" s="356">
        <v>8.2100000000000009</v>
      </c>
      <c r="I189" s="356">
        <v>9.17</v>
      </c>
      <c r="J189" s="356">
        <v>0.17</v>
      </c>
      <c r="K189" s="356">
        <v>0.26</v>
      </c>
      <c r="L189" s="356">
        <v>9.5</v>
      </c>
      <c r="M189" s="356">
        <v>6.5</v>
      </c>
      <c r="N189" s="356">
        <v>4.8</v>
      </c>
      <c r="O189" s="356">
        <v>3.1</v>
      </c>
      <c r="P189" s="356">
        <v>3.71</v>
      </c>
      <c r="Q189" s="356">
        <v>0</v>
      </c>
      <c r="R189" s="356">
        <v>10.9</v>
      </c>
      <c r="S189" s="356">
        <v>8.94</v>
      </c>
      <c r="T189" s="356">
        <v>0.7</v>
      </c>
      <c r="U189" s="356">
        <v>12.63</v>
      </c>
    </row>
    <row r="190" spans="1:21">
      <c r="A190" s="361" t="s">
        <v>799</v>
      </c>
      <c r="B190" s="358">
        <v>11.81</v>
      </c>
      <c r="C190" s="358">
        <v>9.3000000000000007</v>
      </c>
      <c r="D190" s="358">
        <v>0</v>
      </c>
      <c r="E190" s="358">
        <v>0.3</v>
      </c>
      <c r="F190" s="358">
        <v>36.299999999999997</v>
      </c>
      <c r="G190" s="358">
        <v>5.3</v>
      </c>
      <c r="H190" s="358">
        <v>17.989999999999998</v>
      </c>
      <c r="I190" s="358">
        <v>8.64</v>
      </c>
      <c r="J190" s="358">
        <v>0.14000000000000001</v>
      </c>
      <c r="K190" s="358">
        <v>0.28000000000000003</v>
      </c>
      <c r="L190" s="358">
        <v>10.1</v>
      </c>
      <c r="M190" s="358">
        <v>6.2</v>
      </c>
      <c r="N190" s="358">
        <v>9.6</v>
      </c>
      <c r="O190" s="358">
        <v>2.7</v>
      </c>
      <c r="P190" s="358">
        <v>8.1199999999999992</v>
      </c>
      <c r="Q190" s="358">
        <v>2.4</v>
      </c>
      <c r="R190" s="358">
        <v>10.199999999999999</v>
      </c>
      <c r="S190" s="358">
        <v>6.75</v>
      </c>
      <c r="T190" s="358">
        <v>0.56999999999999995</v>
      </c>
      <c r="U190" s="358">
        <v>12.11</v>
      </c>
    </row>
    <row r="191" spans="1:21">
      <c r="A191" s="360" t="s">
        <v>800</v>
      </c>
      <c r="B191" s="356">
        <v>11.43</v>
      </c>
      <c r="C191" s="356">
        <v>10.11</v>
      </c>
      <c r="D191" s="356">
        <v>0</v>
      </c>
      <c r="E191" s="356">
        <v>0.3</v>
      </c>
      <c r="F191" s="356">
        <v>30.4</v>
      </c>
      <c r="G191" s="356">
        <v>5.0999999999999996</v>
      </c>
      <c r="H191" s="356">
        <v>16.79</v>
      </c>
      <c r="I191" s="356">
        <v>8.67</v>
      </c>
      <c r="J191" s="356">
        <v>0.31</v>
      </c>
      <c r="K191" s="356">
        <v>0.32</v>
      </c>
      <c r="L191" s="356">
        <v>2.9</v>
      </c>
      <c r="M191" s="356">
        <v>6.6</v>
      </c>
      <c r="N191" s="356">
        <v>13</v>
      </c>
      <c r="O191" s="356">
        <v>2.8</v>
      </c>
      <c r="P191" s="356">
        <v>7.47</v>
      </c>
      <c r="Q191" s="356">
        <v>2.27</v>
      </c>
      <c r="R191" s="356">
        <v>10.83</v>
      </c>
      <c r="S191" s="356">
        <v>4.4400000000000004</v>
      </c>
      <c r="T191" s="356">
        <v>0.62</v>
      </c>
      <c r="U191" s="356">
        <v>13.06</v>
      </c>
    </row>
    <row r="192" spans="1:21">
      <c r="A192" s="361" t="s">
        <v>801</v>
      </c>
      <c r="B192" s="358">
        <v>8.5299999999999994</v>
      </c>
      <c r="C192" s="358">
        <v>10.53</v>
      </c>
      <c r="D192" s="358">
        <v>0</v>
      </c>
      <c r="E192" s="358">
        <v>0.5</v>
      </c>
      <c r="F192" s="358">
        <v>28.7</v>
      </c>
      <c r="G192" s="358">
        <v>4.9000000000000004</v>
      </c>
      <c r="H192" s="358">
        <v>9.4</v>
      </c>
      <c r="I192" s="358">
        <v>9.48</v>
      </c>
      <c r="J192" s="358">
        <v>0.19</v>
      </c>
      <c r="K192" s="358">
        <v>0.28000000000000003</v>
      </c>
      <c r="L192" s="358">
        <v>1.7</v>
      </c>
      <c r="M192" s="358">
        <v>6.5</v>
      </c>
      <c r="N192" s="358">
        <v>8.3000000000000007</v>
      </c>
      <c r="O192" s="358">
        <v>3.2</v>
      </c>
      <c r="P192" s="358">
        <v>3.04</v>
      </c>
      <c r="Q192" s="358">
        <v>2.15</v>
      </c>
      <c r="R192" s="358">
        <v>9.11</v>
      </c>
      <c r="S192" s="358">
        <v>6.25</v>
      </c>
      <c r="T192" s="358">
        <v>0.3</v>
      </c>
      <c r="U192" s="358">
        <v>13.25</v>
      </c>
    </row>
    <row r="193" spans="1:21">
      <c r="A193" s="360" t="s">
        <v>802</v>
      </c>
      <c r="B193" s="356">
        <v>11.08</v>
      </c>
      <c r="C193" s="356">
        <v>10.35</v>
      </c>
      <c r="D193" s="356">
        <v>0</v>
      </c>
      <c r="E193" s="356">
        <v>0.5</v>
      </c>
      <c r="F193" s="356">
        <v>17.2</v>
      </c>
      <c r="G193" s="356">
        <v>4</v>
      </c>
      <c r="H193" s="356">
        <v>9.73</v>
      </c>
      <c r="I193" s="356">
        <v>7.83</v>
      </c>
      <c r="J193" s="356">
        <v>0.1</v>
      </c>
      <c r="K193" s="356">
        <v>0.26</v>
      </c>
      <c r="L193" s="356">
        <v>1.8</v>
      </c>
      <c r="M193" s="356">
        <v>6.2</v>
      </c>
      <c r="N193" s="356">
        <v>8.3000000000000007</v>
      </c>
      <c r="O193" s="356">
        <v>3.2</v>
      </c>
      <c r="P193" s="356">
        <v>2.2599999999999998</v>
      </c>
      <c r="Q193" s="356">
        <v>2.4900000000000002</v>
      </c>
      <c r="R193" s="356">
        <v>6.34</v>
      </c>
      <c r="S193" s="356">
        <v>6.01</v>
      </c>
      <c r="T193" s="356">
        <v>0.28000000000000003</v>
      </c>
      <c r="U193" s="356">
        <v>13.13</v>
      </c>
    </row>
    <row r="194" spans="1:21">
      <c r="A194" s="367" t="s">
        <v>803</v>
      </c>
      <c r="B194" s="358">
        <v>9.8000000000000007</v>
      </c>
      <c r="C194" s="358">
        <v>10.98</v>
      </c>
      <c r="D194" s="358">
        <v>0</v>
      </c>
      <c r="E194" s="358">
        <v>0.3</v>
      </c>
      <c r="F194" s="358">
        <v>13.9</v>
      </c>
      <c r="G194" s="358">
        <v>5.0999999999999996</v>
      </c>
      <c r="H194" s="358">
        <v>11.34</v>
      </c>
      <c r="I194" s="358">
        <v>9.91</v>
      </c>
      <c r="J194" s="358">
        <v>0.2</v>
      </c>
      <c r="K194" s="358">
        <v>0.25</v>
      </c>
      <c r="L194" s="358">
        <v>3.4</v>
      </c>
      <c r="M194" s="358">
        <v>4.4000000000000004</v>
      </c>
      <c r="N194" s="358">
        <v>7</v>
      </c>
      <c r="O194" s="358">
        <v>2.6</v>
      </c>
      <c r="P194" s="358">
        <v>1.64</v>
      </c>
      <c r="Q194" s="358">
        <v>2.4500000000000002</v>
      </c>
      <c r="R194" s="358">
        <v>9.76</v>
      </c>
      <c r="S194" s="358">
        <v>6.3</v>
      </c>
      <c r="T194" s="358">
        <v>0.41</v>
      </c>
      <c r="U194" s="358">
        <v>13.26</v>
      </c>
    </row>
    <row r="195" spans="1:21">
      <c r="A195" s="368" t="s">
        <v>804</v>
      </c>
      <c r="B195" s="356">
        <v>10.84</v>
      </c>
      <c r="C195" s="356">
        <v>10.5</v>
      </c>
      <c r="D195" s="356">
        <v>0</v>
      </c>
      <c r="E195" s="356">
        <v>0.3</v>
      </c>
      <c r="F195" s="356">
        <v>10.8</v>
      </c>
      <c r="G195" s="356">
        <v>5.7</v>
      </c>
      <c r="H195" s="356">
        <v>13.47</v>
      </c>
      <c r="I195" s="356">
        <v>9.73</v>
      </c>
      <c r="J195" s="356">
        <v>0.24</v>
      </c>
      <c r="K195" s="356">
        <v>0.33</v>
      </c>
      <c r="L195" s="356">
        <v>2.9</v>
      </c>
      <c r="M195" s="356">
        <v>5.7</v>
      </c>
      <c r="N195" s="356">
        <v>4.3</v>
      </c>
      <c r="O195" s="356">
        <v>2.5</v>
      </c>
      <c r="P195" s="356">
        <v>2.19</v>
      </c>
      <c r="Q195" s="356">
        <v>2.33</v>
      </c>
      <c r="R195" s="356">
        <v>10.99</v>
      </c>
      <c r="S195" s="356">
        <v>10.119999999999999</v>
      </c>
      <c r="T195" s="356">
        <v>0.46</v>
      </c>
      <c r="U195" s="356">
        <v>12.59</v>
      </c>
    </row>
    <row r="196" spans="1:21">
      <c r="A196" s="369" t="s">
        <v>805</v>
      </c>
      <c r="B196" s="358">
        <v>6.29</v>
      </c>
      <c r="C196" s="358">
        <v>10.37</v>
      </c>
      <c r="D196" s="358">
        <v>0</v>
      </c>
      <c r="E196" s="358">
        <v>0.3</v>
      </c>
      <c r="F196" s="358">
        <v>24.4</v>
      </c>
      <c r="G196" s="358">
        <v>6.5</v>
      </c>
      <c r="H196" s="358">
        <v>9.19</v>
      </c>
      <c r="I196" s="358">
        <v>9.61</v>
      </c>
      <c r="J196" s="358">
        <v>0.28999999999999998</v>
      </c>
      <c r="K196" s="358">
        <v>0.32</v>
      </c>
      <c r="L196" s="358">
        <v>4.3</v>
      </c>
      <c r="M196" s="358">
        <v>6.7</v>
      </c>
      <c r="N196" s="358">
        <v>3</v>
      </c>
      <c r="O196" s="358">
        <v>3</v>
      </c>
      <c r="P196" s="358">
        <v>8.69</v>
      </c>
      <c r="Q196" s="358">
        <v>0</v>
      </c>
      <c r="R196" s="358">
        <v>16.18</v>
      </c>
      <c r="S196" s="358">
        <v>9.43</v>
      </c>
      <c r="T196" s="358">
        <v>0.28999999999999998</v>
      </c>
      <c r="U196" s="358">
        <v>11.3</v>
      </c>
    </row>
    <row r="197" spans="1:21">
      <c r="A197" s="368" t="s">
        <v>806</v>
      </c>
      <c r="B197" s="356">
        <v>5.34</v>
      </c>
      <c r="C197" s="356">
        <v>9.48</v>
      </c>
      <c r="D197" s="356">
        <v>0</v>
      </c>
      <c r="E197" s="356">
        <v>0.3</v>
      </c>
      <c r="F197" s="356">
        <v>9.9</v>
      </c>
      <c r="G197" s="356">
        <v>6.3</v>
      </c>
      <c r="H197" s="356">
        <v>4.6900000000000004</v>
      </c>
      <c r="I197" s="356">
        <v>8.43</v>
      </c>
      <c r="J197" s="356">
        <v>0.19</v>
      </c>
      <c r="K197" s="356">
        <v>0.28999999999999998</v>
      </c>
      <c r="L197" s="356">
        <v>1.8</v>
      </c>
      <c r="M197" s="356">
        <v>7.1</v>
      </c>
      <c r="N197" s="356">
        <v>4.5</v>
      </c>
      <c r="O197" s="356">
        <v>3.2</v>
      </c>
      <c r="P197" s="356">
        <v>11.28</v>
      </c>
      <c r="Q197" s="356">
        <v>2.5099999999999998</v>
      </c>
      <c r="R197" s="356">
        <v>10.51</v>
      </c>
      <c r="S197" s="356">
        <v>7.98</v>
      </c>
      <c r="T197" s="356">
        <v>0.48</v>
      </c>
      <c r="U197" s="356">
        <v>13.1</v>
      </c>
    </row>
    <row r="198" spans="1:21">
      <c r="A198" s="369" t="s">
        <v>807</v>
      </c>
      <c r="B198" s="358">
        <v>7.13</v>
      </c>
      <c r="C198" s="358">
        <v>10.71</v>
      </c>
      <c r="D198" s="358">
        <v>0</v>
      </c>
      <c r="E198" s="358">
        <v>0.3</v>
      </c>
      <c r="F198" s="358">
        <v>8.1</v>
      </c>
      <c r="G198" s="358">
        <v>6.9</v>
      </c>
      <c r="H198" s="358">
        <v>7.39</v>
      </c>
      <c r="I198" s="358">
        <v>8.74</v>
      </c>
      <c r="J198" s="358">
        <v>0.13</v>
      </c>
      <c r="K198" s="358">
        <v>0.22</v>
      </c>
      <c r="L198" s="358">
        <v>2.4</v>
      </c>
      <c r="M198" s="358">
        <v>6.6</v>
      </c>
      <c r="N198" s="358">
        <v>4.9000000000000004</v>
      </c>
      <c r="O198" s="358">
        <v>3.5</v>
      </c>
      <c r="P198" s="358">
        <v>13.67</v>
      </c>
      <c r="Q198" s="358">
        <v>0</v>
      </c>
      <c r="R198" s="358">
        <v>8.32</v>
      </c>
      <c r="S198" s="358">
        <v>8.68</v>
      </c>
      <c r="T198" s="358">
        <v>0.39</v>
      </c>
      <c r="U198" s="358">
        <v>13.53</v>
      </c>
    </row>
    <row r="199" spans="1:21">
      <c r="A199" s="368" t="s">
        <v>808</v>
      </c>
      <c r="B199" s="356">
        <v>12.08</v>
      </c>
      <c r="C199" s="356">
        <v>11.42</v>
      </c>
      <c r="D199" s="356">
        <v>0</v>
      </c>
      <c r="E199" s="356">
        <v>0.3</v>
      </c>
      <c r="F199" s="356">
        <v>5.3</v>
      </c>
      <c r="G199" s="356">
        <v>7</v>
      </c>
      <c r="H199" s="356">
        <v>11.37</v>
      </c>
      <c r="I199" s="356">
        <v>10.119999999999999</v>
      </c>
      <c r="J199" s="356">
        <v>0.3</v>
      </c>
      <c r="K199" s="356">
        <v>0.3</v>
      </c>
      <c r="L199" s="356">
        <v>2.4</v>
      </c>
      <c r="M199" s="356">
        <v>6.9</v>
      </c>
      <c r="N199" s="356">
        <v>4</v>
      </c>
      <c r="O199" s="356">
        <v>3.5</v>
      </c>
      <c r="P199" s="356">
        <v>13.84</v>
      </c>
      <c r="Q199" s="356">
        <v>2.04</v>
      </c>
      <c r="R199" s="356">
        <v>18.309999999999999</v>
      </c>
      <c r="S199" s="356">
        <v>10.06</v>
      </c>
      <c r="T199" s="356">
        <v>0.28999999999999998</v>
      </c>
      <c r="U199" s="356">
        <v>14.22</v>
      </c>
    </row>
    <row r="200" spans="1:21">
      <c r="A200" s="369" t="s">
        <v>809</v>
      </c>
      <c r="B200" s="358">
        <v>9.52</v>
      </c>
      <c r="C200" s="358">
        <v>11.62</v>
      </c>
      <c r="D200" s="358">
        <v>0</v>
      </c>
      <c r="E200" s="358">
        <v>0.5</v>
      </c>
      <c r="F200" s="358">
        <v>12.6</v>
      </c>
      <c r="G200" s="358">
        <v>7</v>
      </c>
      <c r="H200" s="358">
        <v>8.7899999999999991</v>
      </c>
      <c r="I200" s="358">
        <v>10.53</v>
      </c>
      <c r="J200" s="358">
        <v>0.32</v>
      </c>
      <c r="K200" s="358">
        <v>0.31</v>
      </c>
      <c r="L200" s="358">
        <v>0.6</v>
      </c>
      <c r="M200" s="358">
        <v>7</v>
      </c>
      <c r="N200" s="358">
        <v>3.4</v>
      </c>
      <c r="O200" s="358">
        <v>3.8</v>
      </c>
      <c r="P200" s="358">
        <v>7.01</v>
      </c>
      <c r="Q200" s="358">
        <v>2.44</v>
      </c>
      <c r="R200" s="358">
        <v>17.68</v>
      </c>
      <c r="S200" s="358">
        <v>9.81</v>
      </c>
      <c r="T200" s="358">
        <v>0.13</v>
      </c>
      <c r="U200" s="358">
        <v>15.21</v>
      </c>
    </row>
    <row r="201" spans="1:21">
      <c r="A201" s="368" t="s">
        <v>810</v>
      </c>
      <c r="B201" s="356">
        <v>5.82</v>
      </c>
      <c r="C201" s="356">
        <v>11.58</v>
      </c>
      <c r="D201" s="356">
        <v>0</v>
      </c>
      <c r="E201" s="356">
        <v>0.5</v>
      </c>
      <c r="F201" s="356">
        <v>24.6</v>
      </c>
      <c r="G201" s="356">
        <v>6.5</v>
      </c>
      <c r="H201" s="356">
        <v>6.39</v>
      </c>
      <c r="I201" s="356">
        <v>10.72</v>
      </c>
      <c r="J201" s="356">
        <v>0.21</v>
      </c>
      <c r="K201" s="356">
        <v>0.32</v>
      </c>
      <c r="L201" s="356">
        <v>0.9</v>
      </c>
      <c r="M201" s="356">
        <v>7</v>
      </c>
      <c r="N201" s="356">
        <v>4.7</v>
      </c>
      <c r="O201" s="356">
        <v>3.9</v>
      </c>
      <c r="P201" s="356">
        <v>3.14</v>
      </c>
      <c r="Q201" s="356">
        <v>2.54</v>
      </c>
      <c r="R201" s="356">
        <v>11.76</v>
      </c>
      <c r="S201" s="356">
        <v>8.9700000000000006</v>
      </c>
      <c r="T201" s="356">
        <v>0.06</v>
      </c>
      <c r="U201" s="356">
        <v>14.16</v>
      </c>
    </row>
    <row r="202" spans="1:21">
      <c r="A202" s="369" t="s">
        <v>811</v>
      </c>
      <c r="B202" s="358">
        <v>7.23</v>
      </c>
      <c r="C202" s="358">
        <v>11.26</v>
      </c>
      <c r="D202" s="358">
        <v>0</v>
      </c>
      <c r="E202" s="358">
        <v>0.3</v>
      </c>
      <c r="F202" s="358">
        <v>14.7</v>
      </c>
      <c r="G202" s="358">
        <v>6.7</v>
      </c>
      <c r="H202" s="358">
        <v>6.83</v>
      </c>
      <c r="I202" s="358">
        <v>10.7</v>
      </c>
      <c r="J202" s="358">
        <v>0.18</v>
      </c>
      <c r="K202" s="358">
        <v>0.31</v>
      </c>
      <c r="L202" s="358">
        <v>2.1</v>
      </c>
      <c r="M202" s="358">
        <v>6.9</v>
      </c>
      <c r="N202" s="358">
        <v>4</v>
      </c>
      <c r="O202" s="358">
        <v>3.8</v>
      </c>
      <c r="P202" s="358">
        <v>2.06</v>
      </c>
      <c r="Q202" s="358">
        <v>7.0000000000000007E-2</v>
      </c>
      <c r="R202" s="358">
        <v>13.63</v>
      </c>
      <c r="S202" s="358">
        <v>9.9600000000000009</v>
      </c>
      <c r="T202" s="358">
        <v>0.27</v>
      </c>
      <c r="U202" s="358">
        <v>15.13</v>
      </c>
    </row>
    <row r="203" spans="1:21">
      <c r="A203" s="368" t="s">
        <v>812</v>
      </c>
      <c r="B203" s="356">
        <v>9.26</v>
      </c>
      <c r="C203" s="356">
        <v>11.49</v>
      </c>
      <c r="D203" s="356">
        <v>0</v>
      </c>
      <c r="E203" s="356">
        <v>0.3</v>
      </c>
      <c r="F203" s="356">
        <v>15.2</v>
      </c>
      <c r="G203" s="356">
        <v>6.2</v>
      </c>
      <c r="H203" s="356">
        <v>7.52</v>
      </c>
      <c r="I203" s="356">
        <v>10.3</v>
      </c>
      <c r="J203" s="356">
        <v>0.12</v>
      </c>
      <c r="K203" s="356">
        <v>0.27</v>
      </c>
      <c r="L203" s="356">
        <v>4.7</v>
      </c>
      <c r="M203" s="356">
        <v>6.4</v>
      </c>
      <c r="N203" s="356">
        <v>3.4</v>
      </c>
      <c r="O203" s="356">
        <v>3.6</v>
      </c>
      <c r="P203" s="356">
        <v>8.5299999999999994</v>
      </c>
      <c r="Q203" s="356">
        <v>0</v>
      </c>
      <c r="R203" s="356">
        <v>8.0299999999999994</v>
      </c>
      <c r="S203" s="356">
        <v>9.6999999999999993</v>
      </c>
      <c r="T203" s="356">
        <v>0.43</v>
      </c>
      <c r="U203" s="356">
        <v>14.7</v>
      </c>
    </row>
    <row r="204" spans="1:21">
      <c r="A204" s="369" t="s">
        <v>813</v>
      </c>
      <c r="B204" s="358">
        <v>7.66</v>
      </c>
      <c r="C204" s="358">
        <v>10.96</v>
      </c>
      <c r="D204" s="358">
        <v>0</v>
      </c>
      <c r="E204" s="358">
        <v>0.3</v>
      </c>
      <c r="F204" s="358">
        <v>16.5</v>
      </c>
      <c r="G204" s="358">
        <v>6.5</v>
      </c>
      <c r="H204" s="358">
        <v>3.72</v>
      </c>
      <c r="I204" s="358">
        <v>9.2100000000000009</v>
      </c>
      <c r="J204" s="358">
        <v>0.12</v>
      </c>
      <c r="K204" s="358">
        <v>0.28999999999999998</v>
      </c>
      <c r="L204" s="358">
        <v>11.7</v>
      </c>
      <c r="M204" s="358">
        <v>5.6</v>
      </c>
      <c r="N204" s="358">
        <v>9.8000000000000007</v>
      </c>
      <c r="O204" s="358">
        <v>3.5</v>
      </c>
      <c r="P204" s="358">
        <v>9.44</v>
      </c>
      <c r="Q204" s="358">
        <v>2.12</v>
      </c>
      <c r="R204" s="358">
        <v>3.6</v>
      </c>
      <c r="S204" s="358">
        <v>8.3699999999999992</v>
      </c>
      <c r="T204" s="358">
        <v>0.28999999999999998</v>
      </c>
      <c r="U204" s="358">
        <v>13.98</v>
      </c>
    </row>
    <row r="205" spans="1:21">
      <c r="A205" s="368" t="s">
        <v>814</v>
      </c>
      <c r="B205" s="356">
        <v>3.28</v>
      </c>
      <c r="C205" s="356">
        <v>9.91</v>
      </c>
      <c r="D205" s="356">
        <v>0</v>
      </c>
      <c r="E205" s="356">
        <v>0.3</v>
      </c>
      <c r="F205" s="356">
        <v>12.5</v>
      </c>
      <c r="G205" s="356">
        <v>6.8</v>
      </c>
      <c r="H205" s="356">
        <v>5.13</v>
      </c>
      <c r="I205" s="356">
        <v>9.84</v>
      </c>
      <c r="J205" s="356">
        <v>0.03</v>
      </c>
      <c r="K205" s="356">
        <v>0.31</v>
      </c>
      <c r="L205" s="356">
        <v>4.5999999999999996</v>
      </c>
      <c r="M205" s="356">
        <v>7</v>
      </c>
      <c r="N205" s="356">
        <v>4.5</v>
      </c>
      <c r="O205" s="356">
        <v>3.8</v>
      </c>
      <c r="P205" s="356">
        <v>3.1</v>
      </c>
      <c r="Q205" s="356">
        <v>1.33</v>
      </c>
      <c r="R205" s="356">
        <v>2.57</v>
      </c>
      <c r="S205" s="356">
        <v>7.9</v>
      </c>
      <c r="T205" s="356">
        <v>0.19</v>
      </c>
      <c r="U205" s="356">
        <v>13.11</v>
      </c>
    </row>
    <row r="206" spans="1:21">
      <c r="A206" s="369" t="s">
        <v>815</v>
      </c>
      <c r="B206" s="358">
        <v>2.0299999999999998</v>
      </c>
      <c r="C206" s="358">
        <v>10.039999999999999</v>
      </c>
      <c r="D206" s="358">
        <v>0</v>
      </c>
      <c r="E206" s="358">
        <v>0.3</v>
      </c>
      <c r="F206" s="358">
        <v>9.3000000000000007</v>
      </c>
      <c r="G206" s="358">
        <v>6.9</v>
      </c>
      <c r="H206" s="358">
        <v>3.87</v>
      </c>
      <c r="I206" s="358">
        <v>10.11</v>
      </c>
      <c r="J206" s="358">
        <v>7.0000000000000007E-2</v>
      </c>
      <c r="K206" s="358">
        <v>0.32</v>
      </c>
      <c r="L206" s="358">
        <v>0.9</v>
      </c>
      <c r="M206" s="358">
        <v>7.1</v>
      </c>
      <c r="N206" s="358">
        <v>4.5999999999999996</v>
      </c>
      <c r="O206" s="358">
        <v>3.9</v>
      </c>
      <c r="P206" s="358">
        <v>7.18</v>
      </c>
      <c r="Q206" s="358">
        <v>2.62</v>
      </c>
      <c r="R206" s="358">
        <v>4.0599999999999996</v>
      </c>
      <c r="S206" s="358">
        <v>9</v>
      </c>
      <c r="T206" s="358">
        <v>0.21</v>
      </c>
      <c r="U206" s="358">
        <v>13.93</v>
      </c>
    </row>
    <row r="207" spans="1:21">
      <c r="A207" s="368" t="s">
        <v>816</v>
      </c>
      <c r="B207" s="356">
        <v>5.4</v>
      </c>
      <c r="C207" s="356">
        <v>10.31</v>
      </c>
      <c r="D207" s="356">
        <v>0</v>
      </c>
      <c r="E207" s="356">
        <v>0.3</v>
      </c>
      <c r="F207" s="356">
        <v>7.1</v>
      </c>
      <c r="G207" s="356">
        <v>7</v>
      </c>
      <c r="H207" s="356">
        <v>6.83</v>
      </c>
      <c r="I207" s="356">
        <v>10.199999999999999</v>
      </c>
      <c r="J207" s="356">
        <v>0.13</v>
      </c>
      <c r="K207" s="356">
        <v>0.28999999999999998</v>
      </c>
      <c r="L207" s="356">
        <v>1.8</v>
      </c>
      <c r="M207" s="356">
        <v>7.2</v>
      </c>
      <c r="N207" s="356">
        <v>4.4000000000000004</v>
      </c>
      <c r="O207" s="356">
        <v>3.9</v>
      </c>
      <c r="P207" s="356">
        <v>2.2400000000000002</v>
      </c>
      <c r="Q207" s="356">
        <v>2.67</v>
      </c>
      <c r="R207" s="356">
        <v>7.52</v>
      </c>
      <c r="S207" s="356">
        <v>9.31</v>
      </c>
      <c r="T207" s="356">
        <v>0.31</v>
      </c>
      <c r="U207" s="356">
        <v>14.59</v>
      </c>
    </row>
    <row r="208" spans="1:21">
      <c r="A208" s="369" t="s">
        <v>817</v>
      </c>
      <c r="B208" s="358">
        <v>7.43</v>
      </c>
      <c r="C208" s="358">
        <v>10.85</v>
      </c>
      <c r="D208" s="358">
        <v>0</v>
      </c>
      <c r="E208" s="358">
        <v>0.5</v>
      </c>
      <c r="F208" s="358">
        <v>8.9</v>
      </c>
      <c r="G208" s="358">
        <v>6.8</v>
      </c>
      <c r="H208" s="358">
        <v>4.93</v>
      </c>
      <c r="I208" s="358">
        <v>9.73</v>
      </c>
      <c r="J208" s="358">
        <v>0.12</v>
      </c>
      <c r="K208" s="358">
        <v>0.28000000000000003</v>
      </c>
      <c r="L208" s="358">
        <v>2.4</v>
      </c>
      <c r="M208" s="358">
        <v>7.1</v>
      </c>
      <c r="N208" s="358">
        <v>3.5</v>
      </c>
      <c r="O208" s="358">
        <v>3.5</v>
      </c>
      <c r="P208" s="358">
        <v>2.41</v>
      </c>
      <c r="Q208" s="358">
        <v>3.2</v>
      </c>
      <c r="R208" s="358">
        <v>6.1</v>
      </c>
      <c r="S208" s="358">
        <v>9.01</v>
      </c>
      <c r="T208" s="358">
        <v>0.23</v>
      </c>
      <c r="U208" s="358">
        <v>14.14</v>
      </c>
    </row>
    <row r="209" spans="1:21">
      <c r="A209" s="368" t="s">
        <v>818</v>
      </c>
      <c r="B209" s="356">
        <v>10.96</v>
      </c>
      <c r="C209" s="356">
        <v>11.31</v>
      </c>
      <c r="D209" s="356">
        <v>0</v>
      </c>
      <c r="E209" s="356">
        <v>0.5</v>
      </c>
      <c r="F209" s="356">
        <v>10.9</v>
      </c>
      <c r="G209" s="356">
        <v>7</v>
      </c>
      <c r="H209" s="356">
        <v>5.78</v>
      </c>
      <c r="I209" s="356">
        <v>10.35</v>
      </c>
      <c r="J209" s="356">
        <v>0.14000000000000001</v>
      </c>
      <c r="K209" s="356">
        <v>0.25</v>
      </c>
      <c r="L209" s="356">
        <v>3</v>
      </c>
      <c r="M209" s="356">
        <v>6.8</v>
      </c>
      <c r="N209" s="356">
        <v>3.1</v>
      </c>
      <c r="O209" s="356">
        <v>3.5</v>
      </c>
      <c r="P209" s="356">
        <v>3.22</v>
      </c>
      <c r="Q209" s="356">
        <v>2.97</v>
      </c>
      <c r="R209" s="356">
        <v>8.1300000000000008</v>
      </c>
      <c r="S209" s="356">
        <v>8.4600000000000009</v>
      </c>
      <c r="T209" s="356">
        <v>0.55000000000000004</v>
      </c>
      <c r="U209" s="356">
        <v>14.01</v>
      </c>
    </row>
    <row r="210" spans="1:21">
      <c r="A210" s="369" t="s">
        <v>819</v>
      </c>
      <c r="B210" s="358">
        <v>18.68</v>
      </c>
      <c r="C210" s="358">
        <v>5.53</v>
      </c>
      <c r="D210" s="358">
        <v>0</v>
      </c>
      <c r="E210" s="358">
        <v>0.3</v>
      </c>
      <c r="F210" s="358">
        <v>7.5</v>
      </c>
      <c r="G210" s="358">
        <v>6.8</v>
      </c>
      <c r="H210" s="358">
        <v>13.46</v>
      </c>
      <c r="I210" s="358">
        <v>10.09</v>
      </c>
      <c r="J210" s="358">
        <v>0.27</v>
      </c>
      <c r="K210" s="358">
        <v>0.12</v>
      </c>
      <c r="L210" s="358">
        <v>1.3</v>
      </c>
      <c r="M210" s="358">
        <v>6.6</v>
      </c>
      <c r="N210" s="358">
        <v>4.0999999999999996</v>
      </c>
      <c r="O210" s="358">
        <v>3.6</v>
      </c>
      <c r="P210" s="358">
        <v>3.49</v>
      </c>
      <c r="Q210" s="358">
        <v>1.61</v>
      </c>
      <c r="R210" s="358">
        <v>14.49</v>
      </c>
      <c r="S210" s="358">
        <v>7.93</v>
      </c>
      <c r="T210" s="358">
        <v>0.34</v>
      </c>
      <c r="U210" s="358">
        <v>14.85</v>
      </c>
    </row>
    <row r="211" spans="1:21">
      <c r="A211" s="368" t="s">
        <v>820</v>
      </c>
      <c r="B211" s="356">
        <v>9.48</v>
      </c>
      <c r="C211" s="356">
        <v>11.85</v>
      </c>
      <c r="D211" s="356">
        <v>0</v>
      </c>
      <c r="E211" s="356">
        <v>0.3</v>
      </c>
      <c r="F211" s="356">
        <v>10.3</v>
      </c>
      <c r="G211" s="356">
        <v>6.9</v>
      </c>
      <c r="H211" s="356">
        <v>18.72</v>
      </c>
      <c r="I211" s="356">
        <v>11.02</v>
      </c>
      <c r="J211" s="356">
        <v>0.22</v>
      </c>
      <c r="K211" s="356">
        <v>0.3</v>
      </c>
      <c r="L211" s="356">
        <v>1.2</v>
      </c>
      <c r="M211" s="356">
        <v>7.1</v>
      </c>
      <c r="N211" s="356">
        <v>13.4</v>
      </c>
      <c r="O211" s="356">
        <v>3.8</v>
      </c>
      <c r="P211" s="356">
        <v>3.01</v>
      </c>
      <c r="Q211" s="356">
        <v>2.57</v>
      </c>
      <c r="R211" s="356">
        <v>15.34</v>
      </c>
      <c r="S211" s="356">
        <v>9.09</v>
      </c>
      <c r="T211" s="356">
        <v>0</v>
      </c>
      <c r="U211" s="356">
        <v>15.75</v>
      </c>
    </row>
    <row r="212" spans="1:21">
      <c r="A212" s="369" t="s">
        <v>821</v>
      </c>
      <c r="B212" s="358">
        <v>7.56</v>
      </c>
      <c r="C212" s="358">
        <v>12.52</v>
      </c>
      <c r="D212" s="358">
        <v>0</v>
      </c>
      <c r="E212" s="358">
        <v>0.4</v>
      </c>
      <c r="F212" s="358">
        <v>10.9</v>
      </c>
      <c r="G212" s="358">
        <v>6.7</v>
      </c>
      <c r="H212" s="358">
        <v>12.24</v>
      </c>
      <c r="I212" s="358">
        <v>11.37</v>
      </c>
      <c r="J212" s="358">
        <v>0.23</v>
      </c>
      <c r="K212" s="358">
        <v>0.32</v>
      </c>
      <c r="L212" s="358">
        <v>0.7</v>
      </c>
      <c r="M212" s="358">
        <v>7.2</v>
      </c>
      <c r="N212" s="358">
        <v>8</v>
      </c>
      <c r="O212" s="358">
        <v>3.9</v>
      </c>
      <c r="P212" s="358">
        <v>14.07</v>
      </c>
      <c r="Q212" s="358">
        <v>0</v>
      </c>
      <c r="R212" s="358">
        <v>19.5</v>
      </c>
      <c r="S212" s="358">
        <v>10.38</v>
      </c>
      <c r="T212" s="358">
        <v>0</v>
      </c>
      <c r="U212" s="358">
        <v>16.32</v>
      </c>
    </row>
    <row r="213" spans="1:21">
      <c r="A213" s="368">
        <v>43102</v>
      </c>
      <c r="B213" s="356">
        <v>6.33</v>
      </c>
      <c r="C213" s="356">
        <v>12.58</v>
      </c>
      <c r="D213" s="356">
        <v>0</v>
      </c>
      <c r="E213" s="356">
        <v>0.4</v>
      </c>
      <c r="F213" s="356">
        <v>13.9</v>
      </c>
      <c r="G213" s="356">
        <v>6.4</v>
      </c>
      <c r="H213" s="356">
        <v>12.24</v>
      </c>
      <c r="I213" s="356">
        <v>11.37</v>
      </c>
      <c r="J213" s="356">
        <v>0.31</v>
      </c>
      <c r="K213" s="356">
        <v>0.34</v>
      </c>
      <c r="L213" s="356">
        <v>0.9</v>
      </c>
      <c r="M213" s="356">
        <v>7.1</v>
      </c>
      <c r="N213" s="356">
        <v>4.5999999999999996</v>
      </c>
      <c r="O213" s="356">
        <v>3.9</v>
      </c>
      <c r="P213" s="356">
        <v>14.17</v>
      </c>
      <c r="Q213" s="356">
        <v>2.2000000000000002</v>
      </c>
      <c r="R213" s="356">
        <v>16.309999999999999</v>
      </c>
      <c r="S213" s="356">
        <v>10.65</v>
      </c>
      <c r="T213" s="356">
        <v>0</v>
      </c>
      <c r="U213" s="356">
        <v>16.61</v>
      </c>
    </row>
    <row r="214" spans="1:21">
      <c r="A214" s="369">
        <v>43133</v>
      </c>
      <c r="B214" s="358">
        <v>7.25</v>
      </c>
      <c r="C214" s="358">
        <v>12.76</v>
      </c>
      <c r="D214" s="358">
        <v>0</v>
      </c>
      <c r="E214" s="358">
        <v>0.2</v>
      </c>
      <c r="F214" s="358">
        <v>24.6</v>
      </c>
      <c r="G214" s="358">
        <v>6.1</v>
      </c>
      <c r="H214" s="358">
        <v>12.1</v>
      </c>
      <c r="I214" s="358">
        <v>11.29</v>
      </c>
      <c r="J214" s="358">
        <v>0.27</v>
      </c>
      <c r="K214" s="358">
        <v>0.33</v>
      </c>
      <c r="L214" s="358">
        <v>10.4</v>
      </c>
      <c r="M214" s="358">
        <v>6.4</v>
      </c>
      <c r="N214" s="358">
        <v>4.4000000000000004</v>
      </c>
      <c r="O214" s="358">
        <v>3.1</v>
      </c>
      <c r="P214" s="358">
        <v>9.91</v>
      </c>
      <c r="Q214" s="358">
        <v>2.65</v>
      </c>
      <c r="R214" s="358">
        <v>16.86</v>
      </c>
      <c r="S214" s="358">
        <v>10.81</v>
      </c>
      <c r="T214" s="358">
        <v>0</v>
      </c>
      <c r="U214" s="358">
        <v>16.62</v>
      </c>
    </row>
    <row r="215" spans="1:21">
      <c r="A215" s="368">
        <v>43161</v>
      </c>
      <c r="B215" s="356">
        <v>15.68</v>
      </c>
      <c r="C215" s="356">
        <v>12.94</v>
      </c>
      <c r="D215" s="356">
        <v>0</v>
      </c>
      <c r="E215" s="356">
        <v>0.3</v>
      </c>
      <c r="F215" s="356">
        <v>16.3</v>
      </c>
      <c r="G215" s="356">
        <v>6.6</v>
      </c>
      <c r="H215" s="356">
        <v>11.05</v>
      </c>
      <c r="I215" s="356">
        <v>12.8</v>
      </c>
      <c r="J215" s="356">
        <v>0.27</v>
      </c>
      <c r="K215" s="356">
        <v>0.33</v>
      </c>
      <c r="L215" s="356">
        <v>5.6</v>
      </c>
      <c r="M215" s="356">
        <v>6.7</v>
      </c>
      <c r="N215" s="356">
        <v>3.8</v>
      </c>
      <c r="O215" s="356">
        <v>3.5</v>
      </c>
      <c r="P215" s="356">
        <v>5.1100000000000003</v>
      </c>
      <c r="Q215" s="356">
        <v>2.44</v>
      </c>
      <c r="R215" s="356">
        <v>16.37</v>
      </c>
      <c r="S215" s="356">
        <v>10.76</v>
      </c>
      <c r="T215" s="356">
        <v>0</v>
      </c>
      <c r="U215" s="356">
        <v>17.059999999999999</v>
      </c>
    </row>
    <row r="216" spans="1:21">
      <c r="A216" s="369">
        <v>43192</v>
      </c>
      <c r="B216" s="358">
        <v>14.79</v>
      </c>
      <c r="C216" s="358">
        <v>13.09</v>
      </c>
      <c r="D216" s="358">
        <v>0</v>
      </c>
      <c r="E216" s="358">
        <v>0.5</v>
      </c>
      <c r="F216" s="358">
        <v>19</v>
      </c>
      <c r="G216" s="358">
        <v>6.5</v>
      </c>
      <c r="H216" s="358">
        <v>15.38</v>
      </c>
      <c r="I216" s="358">
        <v>8.8800000000000008</v>
      </c>
      <c r="J216" s="358">
        <v>0.24</v>
      </c>
      <c r="K216" s="358">
        <v>0.33</v>
      </c>
      <c r="L216" s="358">
        <v>12.4</v>
      </c>
      <c r="M216" s="358">
        <v>6.4</v>
      </c>
      <c r="N216" s="358">
        <v>5.3</v>
      </c>
      <c r="O216" s="358">
        <v>3.7</v>
      </c>
      <c r="P216" s="358">
        <v>18.79</v>
      </c>
      <c r="Q216" s="358">
        <v>0</v>
      </c>
      <c r="R216" s="358">
        <v>15.24</v>
      </c>
      <c r="S216" s="358">
        <v>10.71</v>
      </c>
      <c r="T216" s="358">
        <v>0</v>
      </c>
      <c r="U216" s="358">
        <v>16.190000000000001</v>
      </c>
    </row>
    <row r="217" spans="1:21">
      <c r="A217" s="368">
        <v>43222</v>
      </c>
      <c r="B217" s="356">
        <v>13.56</v>
      </c>
      <c r="C217" s="356">
        <v>13.2</v>
      </c>
      <c r="D217" s="356">
        <v>0</v>
      </c>
      <c r="E217" s="356">
        <v>0.3</v>
      </c>
      <c r="F217" s="356">
        <v>7.6</v>
      </c>
      <c r="G217" s="356">
        <v>6</v>
      </c>
      <c r="H217" s="356">
        <v>18.78</v>
      </c>
      <c r="I217" s="356">
        <v>11.05</v>
      </c>
      <c r="J217" s="356">
        <v>0.23</v>
      </c>
      <c r="K217" s="356">
        <v>0.33</v>
      </c>
      <c r="L217" s="356">
        <v>0.8</v>
      </c>
      <c r="M217" s="356">
        <v>6.3</v>
      </c>
      <c r="N217" s="356">
        <v>2.7</v>
      </c>
      <c r="O217" s="356">
        <v>2.9</v>
      </c>
      <c r="P217" s="356">
        <v>14.59</v>
      </c>
      <c r="Q217" s="356">
        <v>1.29</v>
      </c>
      <c r="R217" s="356">
        <v>12.68</v>
      </c>
      <c r="S217" s="356">
        <v>10.38</v>
      </c>
      <c r="T217" s="356">
        <v>0</v>
      </c>
      <c r="U217" s="356">
        <v>16.07</v>
      </c>
    </row>
    <row r="218" spans="1:21">
      <c r="A218" s="369">
        <v>43253</v>
      </c>
      <c r="B218" s="358">
        <v>5.68</v>
      </c>
      <c r="C218" s="358">
        <v>12.47</v>
      </c>
      <c r="D218" s="358">
        <v>0</v>
      </c>
      <c r="E218" s="358">
        <v>0.3</v>
      </c>
      <c r="F218" s="358">
        <v>20.100000000000001</v>
      </c>
      <c r="G218" s="358">
        <v>3.4</v>
      </c>
      <c r="H218" s="358">
        <v>9.86</v>
      </c>
      <c r="I218" s="358">
        <v>9.9499999999999993</v>
      </c>
      <c r="J218" s="358">
        <v>0.17</v>
      </c>
      <c r="K218" s="358">
        <v>0.32</v>
      </c>
      <c r="L218" s="358">
        <v>5.8</v>
      </c>
      <c r="M218" s="358">
        <v>2.8</v>
      </c>
      <c r="N218" s="358">
        <v>5.9</v>
      </c>
      <c r="O218" s="358">
        <v>2.8</v>
      </c>
      <c r="P218" s="358">
        <v>12.63</v>
      </c>
      <c r="Q218" s="358">
        <v>2.79</v>
      </c>
      <c r="R218" s="358">
        <v>12.21</v>
      </c>
      <c r="S218" s="358">
        <v>7.12</v>
      </c>
      <c r="T218" s="358">
        <v>0</v>
      </c>
      <c r="U218" s="358">
        <v>15.28</v>
      </c>
    </row>
    <row r="219" spans="1:21">
      <c r="A219" s="368">
        <v>43283</v>
      </c>
      <c r="B219" s="356">
        <v>5.61</v>
      </c>
      <c r="C219" s="356">
        <v>7.01</v>
      </c>
      <c r="D219" s="356">
        <v>0</v>
      </c>
      <c r="E219" s="356">
        <v>0.1</v>
      </c>
      <c r="F219" s="356">
        <v>18.100000000000001</v>
      </c>
      <c r="G219" s="356">
        <v>6.7</v>
      </c>
      <c r="H219" s="356">
        <v>3.53</v>
      </c>
      <c r="I219" s="356">
        <v>4.4400000000000004</v>
      </c>
      <c r="J219" s="356">
        <v>0.04</v>
      </c>
      <c r="K219" s="356">
        <v>0.2</v>
      </c>
      <c r="L219" s="356">
        <v>1.9</v>
      </c>
      <c r="M219" s="356">
        <v>3.9</v>
      </c>
      <c r="N219" s="356">
        <v>3.5</v>
      </c>
      <c r="O219" s="356">
        <v>1.6</v>
      </c>
      <c r="P219" s="356">
        <v>6.05</v>
      </c>
      <c r="Q219" s="356">
        <v>3.13</v>
      </c>
      <c r="R219" s="356">
        <v>3.91</v>
      </c>
      <c r="S219" s="356">
        <v>7.22</v>
      </c>
      <c r="T219" s="356">
        <v>0</v>
      </c>
      <c r="U219" s="356">
        <v>7.79</v>
      </c>
    </row>
    <row r="220" spans="1:21">
      <c r="A220" s="369">
        <v>43314</v>
      </c>
      <c r="B220" s="358">
        <v>1.53</v>
      </c>
      <c r="C220" s="358">
        <v>10.31</v>
      </c>
      <c r="D220" s="358">
        <v>0</v>
      </c>
      <c r="E220" s="358">
        <v>0.3</v>
      </c>
      <c r="F220" s="358">
        <v>11.3</v>
      </c>
      <c r="G220" s="358">
        <v>7.2</v>
      </c>
      <c r="H220" s="358">
        <v>2.81</v>
      </c>
      <c r="I220" s="358">
        <v>8.34</v>
      </c>
      <c r="J220" s="358">
        <v>0.1</v>
      </c>
      <c r="K220" s="358">
        <v>0.24</v>
      </c>
      <c r="L220" s="358">
        <v>4.8</v>
      </c>
      <c r="M220" s="358">
        <v>6.7</v>
      </c>
      <c r="N220" s="358">
        <v>5.8</v>
      </c>
      <c r="O220" s="358">
        <v>3.5</v>
      </c>
      <c r="P220" s="358">
        <v>1.1499999999999999</v>
      </c>
      <c r="Q220" s="358">
        <v>0</v>
      </c>
      <c r="R220" s="358">
        <v>4.5</v>
      </c>
      <c r="S220" s="358">
        <v>7.54</v>
      </c>
      <c r="T220" s="358">
        <v>0</v>
      </c>
      <c r="U220" s="358">
        <v>15.6</v>
      </c>
    </row>
    <row r="221" spans="1:21">
      <c r="A221" s="368">
        <v>43345</v>
      </c>
      <c r="B221" s="356">
        <v>5.0199999999999996</v>
      </c>
      <c r="C221" s="356">
        <v>10.32</v>
      </c>
      <c r="D221" s="356">
        <v>0</v>
      </c>
      <c r="E221" s="356">
        <v>0.3</v>
      </c>
      <c r="F221" s="356">
        <v>5.6</v>
      </c>
      <c r="G221" s="356">
        <v>7.1</v>
      </c>
      <c r="H221" s="356">
        <v>5.73</v>
      </c>
      <c r="I221" s="356">
        <v>8.24</v>
      </c>
      <c r="J221" s="356">
        <v>0.03</v>
      </c>
      <c r="K221" s="356">
        <v>0.31</v>
      </c>
      <c r="L221" s="356">
        <v>2</v>
      </c>
      <c r="M221" s="356">
        <v>7.2</v>
      </c>
      <c r="N221" s="356">
        <v>6.2</v>
      </c>
      <c r="O221" s="356">
        <v>3.3</v>
      </c>
      <c r="P221" s="356">
        <v>1.87</v>
      </c>
      <c r="Q221" s="356">
        <v>3.28</v>
      </c>
      <c r="R221" s="356">
        <v>2.0699999999999998</v>
      </c>
      <c r="S221" s="356">
        <v>9.34</v>
      </c>
      <c r="T221" s="356">
        <v>0</v>
      </c>
      <c r="U221" s="356">
        <v>11.99</v>
      </c>
    </row>
    <row r="222" spans="1:21">
      <c r="A222" s="369">
        <v>43375</v>
      </c>
      <c r="B222" s="358">
        <v>9.77</v>
      </c>
      <c r="C222" s="358">
        <v>8.57</v>
      </c>
      <c r="D222" s="358">
        <v>0</v>
      </c>
      <c r="E222" s="358">
        <v>0.2</v>
      </c>
      <c r="F222" s="358">
        <v>10.7</v>
      </c>
      <c r="G222" s="358">
        <v>6.6</v>
      </c>
      <c r="H222" s="358">
        <v>5.54</v>
      </c>
      <c r="I222" s="358">
        <v>5.59</v>
      </c>
      <c r="J222" s="358">
        <v>0.11</v>
      </c>
      <c r="K222" s="358">
        <v>0.27</v>
      </c>
      <c r="L222" s="358">
        <v>10.8</v>
      </c>
      <c r="M222" s="358">
        <v>6.6</v>
      </c>
      <c r="N222" s="358">
        <v>4.4000000000000004</v>
      </c>
      <c r="O222" s="358">
        <v>2.5</v>
      </c>
      <c r="P222" s="358">
        <v>5.38</v>
      </c>
      <c r="Q222" s="358">
        <v>2.69</v>
      </c>
      <c r="R222" s="358">
        <v>7.06</v>
      </c>
      <c r="S222" s="358">
        <v>10.38</v>
      </c>
      <c r="T222" s="358">
        <v>0</v>
      </c>
      <c r="U222" s="358">
        <v>7.8</v>
      </c>
    </row>
    <row r="223" spans="1:21">
      <c r="A223" s="368">
        <v>43406</v>
      </c>
      <c r="B223" s="356">
        <v>17.57</v>
      </c>
      <c r="C223" s="356">
        <v>8.93</v>
      </c>
      <c r="D223" s="356">
        <v>0</v>
      </c>
      <c r="E223" s="356">
        <v>0.2</v>
      </c>
      <c r="F223" s="356">
        <v>14.7</v>
      </c>
      <c r="G223" s="356">
        <v>6.2</v>
      </c>
      <c r="H223" s="356">
        <v>17</v>
      </c>
      <c r="I223" s="356">
        <v>7.97</v>
      </c>
      <c r="J223" s="356">
        <v>0.23</v>
      </c>
      <c r="K223" s="356">
        <v>0.28999999999999998</v>
      </c>
      <c r="L223" s="356">
        <v>7</v>
      </c>
      <c r="M223" s="356">
        <v>5.4</v>
      </c>
      <c r="N223" s="356">
        <v>11.7</v>
      </c>
      <c r="O223" s="356">
        <v>2.9</v>
      </c>
      <c r="P223" s="356">
        <v>12.83</v>
      </c>
      <c r="Q223" s="356">
        <v>1.43</v>
      </c>
      <c r="R223" s="356">
        <v>11.94</v>
      </c>
      <c r="S223" s="356">
        <v>9.8000000000000007</v>
      </c>
      <c r="T223" s="356">
        <v>0</v>
      </c>
      <c r="U223" s="356">
        <v>12.24</v>
      </c>
    </row>
    <row r="224" spans="1:21">
      <c r="A224" s="369">
        <v>43436</v>
      </c>
      <c r="B224" s="358">
        <v>17.670000000000002</v>
      </c>
      <c r="C224" s="358">
        <v>11.66</v>
      </c>
      <c r="D224" s="358">
        <v>0</v>
      </c>
      <c r="E224" s="358">
        <v>0.5</v>
      </c>
      <c r="F224" s="358">
        <v>10.6</v>
      </c>
      <c r="G224" s="358">
        <v>6.7</v>
      </c>
      <c r="H224" s="358">
        <v>6.24</v>
      </c>
      <c r="I224" s="358">
        <v>9.73</v>
      </c>
      <c r="J224" s="358">
        <v>0.11</v>
      </c>
      <c r="K224" s="358">
        <v>0.3</v>
      </c>
      <c r="L224" s="358">
        <v>3.6</v>
      </c>
      <c r="M224" s="358">
        <v>6.6</v>
      </c>
      <c r="N224" s="358">
        <v>6.8</v>
      </c>
      <c r="O224" s="358">
        <v>3.2</v>
      </c>
      <c r="P224" s="358">
        <v>7.15</v>
      </c>
      <c r="Q224" s="358">
        <v>0</v>
      </c>
      <c r="R224" s="358">
        <v>6.51</v>
      </c>
      <c r="S224" s="358">
        <v>8.44</v>
      </c>
      <c r="T224" s="358">
        <v>0</v>
      </c>
      <c r="U224" s="358">
        <v>13.94</v>
      </c>
    </row>
    <row r="225" spans="1:21">
      <c r="A225" s="368" t="s">
        <v>822</v>
      </c>
      <c r="B225" s="356">
        <v>12.33</v>
      </c>
      <c r="C225" s="356">
        <v>10.15</v>
      </c>
      <c r="D225" s="356">
        <v>0</v>
      </c>
      <c r="E225" s="356">
        <v>0.3</v>
      </c>
      <c r="F225" s="356">
        <v>25.4</v>
      </c>
      <c r="G225" s="356">
        <v>6.9</v>
      </c>
      <c r="H225" s="356">
        <v>7.93</v>
      </c>
      <c r="I225" s="356">
        <v>8.5399999999999991</v>
      </c>
      <c r="J225" s="356">
        <v>0.15</v>
      </c>
      <c r="K225" s="356">
        <v>0.28000000000000003</v>
      </c>
      <c r="L225" s="356">
        <v>11.5</v>
      </c>
      <c r="M225" s="356">
        <v>5.7</v>
      </c>
      <c r="N225" s="356">
        <v>4.0999999999999996</v>
      </c>
      <c r="O225" s="356">
        <v>3.2</v>
      </c>
      <c r="P225" s="356">
        <v>8.19</v>
      </c>
      <c r="Q225" s="356">
        <v>3.03</v>
      </c>
      <c r="R225" s="356">
        <v>11.41</v>
      </c>
      <c r="S225" s="356">
        <v>9.36</v>
      </c>
      <c r="T225" s="356">
        <v>0</v>
      </c>
      <c r="U225" s="356">
        <v>13.13</v>
      </c>
    </row>
    <row r="226" spans="1:21">
      <c r="A226" s="369" t="s">
        <v>823</v>
      </c>
      <c r="B226" s="358">
        <v>16.260000000000002</v>
      </c>
      <c r="C226" s="358">
        <v>11.29</v>
      </c>
      <c r="D226" s="358">
        <v>0</v>
      </c>
      <c r="E226" s="358">
        <v>0.3</v>
      </c>
      <c r="F226" s="358">
        <v>54.2</v>
      </c>
      <c r="G226" s="358">
        <v>6.4</v>
      </c>
      <c r="H226" s="358">
        <v>19.72</v>
      </c>
      <c r="I226" s="358">
        <v>9.94</v>
      </c>
      <c r="J226" s="358">
        <v>0.16</v>
      </c>
      <c r="K226" s="358">
        <v>0.32</v>
      </c>
      <c r="L226" s="358">
        <v>12.8</v>
      </c>
      <c r="M226" s="358">
        <v>7.1</v>
      </c>
      <c r="N226" s="358">
        <v>12.1</v>
      </c>
      <c r="O226" s="358">
        <v>3.4</v>
      </c>
      <c r="P226" s="358">
        <v>12.7</v>
      </c>
      <c r="Q226" s="358">
        <v>2.79</v>
      </c>
      <c r="R226" s="358">
        <v>15.94</v>
      </c>
      <c r="S226" s="358">
        <v>9.32</v>
      </c>
      <c r="T226" s="358">
        <v>0</v>
      </c>
      <c r="U226" s="358">
        <v>15.58</v>
      </c>
    </row>
    <row r="227" spans="1:21">
      <c r="A227" s="368" t="s">
        <v>824</v>
      </c>
      <c r="B227" s="356">
        <v>14.27</v>
      </c>
      <c r="C227" s="356">
        <v>10.72</v>
      </c>
      <c r="D227" s="356">
        <v>0</v>
      </c>
      <c r="E227" s="356">
        <v>0.4</v>
      </c>
      <c r="F227" s="356">
        <v>29.3</v>
      </c>
      <c r="G227" s="356">
        <v>7.1</v>
      </c>
      <c r="H227" s="356">
        <v>23.72</v>
      </c>
      <c r="I227" s="356">
        <v>9.64</v>
      </c>
      <c r="J227" s="356">
        <v>0.42</v>
      </c>
      <c r="K227" s="356">
        <v>0.33</v>
      </c>
      <c r="L227" s="356">
        <v>4.8</v>
      </c>
      <c r="M227" s="356">
        <v>7.5</v>
      </c>
      <c r="N227" s="356">
        <v>9.8000000000000007</v>
      </c>
      <c r="O227" s="356">
        <v>3.5</v>
      </c>
      <c r="P227" s="356">
        <v>4.8499999999999996</v>
      </c>
      <c r="Q227" s="356">
        <v>2.69</v>
      </c>
      <c r="R227" s="356">
        <v>22.9</v>
      </c>
      <c r="S227" s="356">
        <v>8.9700000000000006</v>
      </c>
      <c r="T227" s="356">
        <v>0</v>
      </c>
      <c r="U227" s="356">
        <v>15.39</v>
      </c>
    </row>
    <row r="228" spans="1:21">
      <c r="A228" s="369" t="s">
        <v>825</v>
      </c>
      <c r="B228" s="358">
        <v>7.68</v>
      </c>
      <c r="C228" s="358">
        <v>12.26</v>
      </c>
      <c r="D228" s="358">
        <v>0</v>
      </c>
      <c r="E228" s="358">
        <v>0.4</v>
      </c>
      <c r="F228" s="358">
        <v>13.5</v>
      </c>
      <c r="G228" s="358">
        <v>7</v>
      </c>
      <c r="H228" s="358">
        <v>12.61</v>
      </c>
      <c r="I228" s="358">
        <v>10.63</v>
      </c>
      <c r="J228" s="358">
        <v>0.22</v>
      </c>
      <c r="K228" s="358">
        <v>0.33</v>
      </c>
      <c r="L228" s="358">
        <v>3</v>
      </c>
      <c r="M228" s="358">
        <v>7.4</v>
      </c>
      <c r="N228" s="358">
        <v>5.8</v>
      </c>
      <c r="O228" s="358">
        <v>3.5</v>
      </c>
      <c r="P228" s="358">
        <v>1.47</v>
      </c>
      <c r="Q228" s="358">
        <v>3.04</v>
      </c>
      <c r="R228" s="358">
        <v>16.600000000000001</v>
      </c>
      <c r="S228" s="358">
        <v>9.75</v>
      </c>
      <c r="T228" s="358">
        <v>0</v>
      </c>
      <c r="U228" s="358">
        <v>15.37</v>
      </c>
    </row>
    <row r="229" spans="1:21">
      <c r="A229" s="368" t="s">
        <v>826</v>
      </c>
      <c r="B229" s="356">
        <v>4.38</v>
      </c>
      <c r="C229" s="356">
        <v>12.37</v>
      </c>
      <c r="D229" s="356">
        <v>0</v>
      </c>
      <c r="E229" s="356">
        <v>0.4</v>
      </c>
      <c r="F229" s="356">
        <v>12.5</v>
      </c>
      <c r="G229" s="356">
        <v>6.8</v>
      </c>
      <c r="H229" s="356">
        <v>5.51</v>
      </c>
      <c r="I229" s="356">
        <v>11.39</v>
      </c>
      <c r="J229" s="356">
        <v>0.13</v>
      </c>
      <c r="K229" s="356">
        <v>0.33</v>
      </c>
      <c r="L229" s="356">
        <v>2.1</v>
      </c>
      <c r="M229" s="356">
        <v>7.4</v>
      </c>
      <c r="N229" s="356">
        <v>4</v>
      </c>
      <c r="O229" s="356">
        <v>3.9</v>
      </c>
      <c r="P229" s="356">
        <v>3.03</v>
      </c>
      <c r="Q229" s="356">
        <v>2.75</v>
      </c>
      <c r="R229" s="356">
        <v>8.65</v>
      </c>
      <c r="S229" s="356">
        <v>9.9700000000000006</v>
      </c>
      <c r="T229" s="356">
        <v>0</v>
      </c>
      <c r="U229" s="356">
        <v>17.18</v>
      </c>
    </row>
    <row r="230" spans="1:21">
      <c r="A230" s="369" t="s">
        <v>827</v>
      </c>
      <c r="B230" s="358">
        <v>12.9</v>
      </c>
      <c r="C230" s="358">
        <v>12.66</v>
      </c>
      <c r="D230" s="358">
        <v>0</v>
      </c>
      <c r="E230" s="358">
        <v>0.3</v>
      </c>
      <c r="F230" s="358">
        <v>5.5</v>
      </c>
      <c r="G230" s="358">
        <v>6.6</v>
      </c>
      <c r="H230" s="358">
        <v>8.6300000000000008</v>
      </c>
      <c r="I230" s="358">
        <v>11.69</v>
      </c>
      <c r="J230" s="358">
        <v>0.12</v>
      </c>
      <c r="K230" s="358">
        <v>0.32</v>
      </c>
      <c r="L230" s="358">
        <v>0.8</v>
      </c>
      <c r="M230" s="358">
        <v>6.9</v>
      </c>
      <c r="N230" s="358">
        <v>4.5999999999999996</v>
      </c>
      <c r="O230" s="358">
        <v>3.8</v>
      </c>
      <c r="P230" s="358">
        <v>4.57</v>
      </c>
      <c r="Q230" s="358">
        <v>2.56</v>
      </c>
      <c r="R230" s="358">
        <v>8.61</v>
      </c>
      <c r="S230" s="358">
        <v>10.47</v>
      </c>
      <c r="T230" s="358">
        <v>0</v>
      </c>
      <c r="U230" s="358">
        <v>16.579999999999998</v>
      </c>
    </row>
    <row r="231" spans="1:21">
      <c r="A231" s="368" t="s">
        <v>828</v>
      </c>
      <c r="B231" s="356">
        <v>14.96</v>
      </c>
      <c r="C231" s="356">
        <v>12.62</v>
      </c>
      <c r="D231" s="356">
        <v>0</v>
      </c>
      <c r="E231" s="356">
        <v>0.3</v>
      </c>
      <c r="F231" s="356">
        <v>4.9000000000000004</v>
      </c>
      <c r="G231" s="356">
        <v>6.6</v>
      </c>
      <c r="H231" s="356">
        <v>11.2</v>
      </c>
      <c r="I231" s="356">
        <v>11.95</v>
      </c>
      <c r="J231" s="356">
        <v>0.26</v>
      </c>
      <c r="K231" s="356">
        <v>0.3</v>
      </c>
      <c r="L231" s="356">
        <v>6.6</v>
      </c>
      <c r="M231" s="356">
        <v>6.8</v>
      </c>
      <c r="N231" s="356">
        <v>4.7</v>
      </c>
      <c r="O231" s="356">
        <v>3.7</v>
      </c>
      <c r="P231" s="356">
        <v>1.85</v>
      </c>
      <c r="Q231" s="356">
        <v>2.72</v>
      </c>
      <c r="R231" s="356">
        <v>16.02</v>
      </c>
      <c r="S231" s="356">
        <v>10.93</v>
      </c>
      <c r="T231" s="356">
        <v>0</v>
      </c>
      <c r="U231" s="356">
        <v>15.69</v>
      </c>
    </row>
    <row r="232" spans="1:21">
      <c r="A232" s="369" t="s">
        <v>829</v>
      </c>
      <c r="B232" s="358">
        <v>16.04</v>
      </c>
      <c r="C232" s="358">
        <v>12.12</v>
      </c>
      <c r="D232" s="358">
        <v>0</v>
      </c>
      <c r="E232" s="358">
        <v>0.5</v>
      </c>
      <c r="F232" s="358">
        <v>8.8000000000000007</v>
      </c>
      <c r="G232" s="358">
        <v>6.7</v>
      </c>
      <c r="H232" s="358">
        <v>14.77</v>
      </c>
      <c r="I232" s="358">
        <v>10.98</v>
      </c>
      <c r="J232" s="358">
        <v>0.21</v>
      </c>
      <c r="K232" s="358">
        <v>0.34</v>
      </c>
      <c r="L232" s="358">
        <v>7</v>
      </c>
      <c r="M232" s="358">
        <v>7.4</v>
      </c>
      <c r="N232" s="358">
        <v>4.2</v>
      </c>
      <c r="O232" s="358">
        <v>3.4</v>
      </c>
      <c r="P232" s="358">
        <v>3.57</v>
      </c>
      <c r="Q232" s="358">
        <v>3.1</v>
      </c>
      <c r="R232" s="358">
        <v>15.26</v>
      </c>
      <c r="S232" s="358">
        <v>10.75</v>
      </c>
      <c r="T232" s="358">
        <v>0</v>
      </c>
      <c r="U232" s="358">
        <v>15.31</v>
      </c>
    </row>
    <row r="233" spans="1:21">
      <c r="A233" s="368" t="s">
        <v>830</v>
      </c>
      <c r="B233" s="356">
        <v>15.13</v>
      </c>
      <c r="C233" s="356">
        <v>12.19</v>
      </c>
      <c r="D233" s="356">
        <v>0</v>
      </c>
      <c r="E233" s="356">
        <v>0.5</v>
      </c>
      <c r="F233" s="356">
        <v>14.1</v>
      </c>
      <c r="G233" s="356">
        <v>6.8</v>
      </c>
      <c r="H233" s="356">
        <v>15.82</v>
      </c>
      <c r="I233" s="356">
        <v>11.93</v>
      </c>
      <c r="J233" s="356">
        <v>0.25</v>
      </c>
      <c r="K233" s="356">
        <v>0.34</v>
      </c>
      <c r="L233" s="356">
        <v>3.3</v>
      </c>
      <c r="M233" s="356">
        <v>7.4</v>
      </c>
      <c r="N233" s="356">
        <v>4</v>
      </c>
      <c r="O233" s="356">
        <v>3.4</v>
      </c>
      <c r="P233" s="356">
        <v>5.17</v>
      </c>
      <c r="Q233" s="356">
        <v>0</v>
      </c>
      <c r="R233" s="356">
        <v>13.66</v>
      </c>
      <c r="S233" s="356">
        <v>10.84</v>
      </c>
      <c r="T233" s="356">
        <v>0</v>
      </c>
      <c r="U233" s="356">
        <v>15.03</v>
      </c>
    </row>
    <row r="234" spans="1:21">
      <c r="A234" s="369" t="s">
        <v>831</v>
      </c>
      <c r="B234" s="358">
        <v>14.51</v>
      </c>
      <c r="C234" s="358">
        <v>11.99</v>
      </c>
      <c r="D234" s="358">
        <v>0</v>
      </c>
      <c r="E234" s="358">
        <v>0.3</v>
      </c>
      <c r="F234" s="358">
        <v>9.6</v>
      </c>
      <c r="G234" s="358">
        <v>6.8</v>
      </c>
      <c r="H234" s="358">
        <v>16.32</v>
      </c>
      <c r="I234" s="358">
        <v>11.22</v>
      </c>
      <c r="J234" s="358">
        <v>0.17</v>
      </c>
      <c r="K234" s="358">
        <v>0.11</v>
      </c>
      <c r="L234" s="358">
        <v>3</v>
      </c>
      <c r="M234" s="358">
        <v>6.9</v>
      </c>
      <c r="N234" s="358">
        <v>3</v>
      </c>
      <c r="O234" s="358">
        <v>3.4</v>
      </c>
      <c r="P234" s="358">
        <v>3.37</v>
      </c>
      <c r="Q234" s="358">
        <v>2.5299999999999998</v>
      </c>
      <c r="R234" s="358">
        <v>9.9</v>
      </c>
      <c r="S234" s="358">
        <v>11.13</v>
      </c>
      <c r="T234" s="358">
        <v>0</v>
      </c>
      <c r="U234" s="358">
        <v>14.61</v>
      </c>
    </row>
    <row r="235" spans="1:21">
      <c r="A235" s="368" t="s">
        <v>832</v>
      </c>
      <c r="B235" s="356">
        <v>22.77</v>
      </c>
      <c r="C235" s="356">
        <v>11.57</v>
      </c>
      <c r="D235" s="356">
        <v>0</v>
      </c>
      <c r="E235" s="356">
        <v>0.3</v>
      </c>
      <c r="F235" s="356">
        <v>8.1</v>
      </c>
      <c r="G235" s="356">
        <v>6.9</v>
      </c>
      <c r="H235" s="356">
        <v>21.41</v>
      </c>
      <c r="I235" s="356">
        <v>12.13</v>
      </c>
      <c r="J235" s="356">
        <v>0.3</v>
      </c>
      <c r="K235" s="356">
        <v>0.33</v>
      </c>
      <c r="L235" s="356">
        <v>6.5</v>
      </c>
      <c r="M235" s="356">
        <v>7.1</v>
      </c>
      <c r="N235" s="356">
        <v>4</v>
      </c>
      <c r="O235" s="356">
        <v>3.4</v>
      </c>
      <c r="P235" s="356">
        <v>10.14</v>
      </c>
      <c r="Q235" s="356">
        <v>2.33</v>
      </c>
      <c r="R235" s="356">
        <v>14.65</v>
      </c>
      <c r="S235" s="356">
        <v>11.1</v>
      </c>
      <c r="T235" s="356">
        <v>0</v>
      </c>
      <c r="U235" s="356">
        <v>15.88</v>
      </c>
    </row>
    <row r="236" spans="1:21">
      <c r="A236" s="369" t="s">
        <v>833</v>
      </c>
      <c r="B236" s="358">
        <v>18.2</v>
      </c>
      <c r="C236" s="358">
        <v>14.19</v>
      </c>
      <c r="D236" s="358">
        <v>0</v>
      </c>
      <c r="E236" s="358">
        <v>0.3</v>
      </c>
      <c r="F236" s="358">
        <v>8.4</v>
      </c>
      <c r="G236" s="358">
        <v>7.3</v>
      </c>
      <c r="H236" s="358">
        <v>30.68</v>
      </c>
      <c r="I236" s="358">
        <v>14.33</v>
      </c>
      <c r="J236" s="358">
        <v>0.25</v>
      </c>
      <c r="K236" s="358">
        <v>0.36</v>
      </c>
      <c r="L236" s="358">
        <v>5.5</v>
      </c>
      <c r="M236" s="358">
        <v>6.4</v>
      </c>
      <c r="N236" s="358">
        <v>8.3000000000000007</v>
      </c>
      <c r="O236" s="358">
        <v>0</v>
      </c>
      <c r="P236" s="358">
        <v>14.67</v>
      </c>
      <c r="Q236" s="358">
        <v>2.54</v>
      </c>
      <c r="R236" s="358">
        <v>17.809999999999999</v>
      </c>
      <c r="S236" s="358">
        <v>9.84</v>
      </c>
      <c r="T236" s="358">
        <v>0</v>
      </c>
      <c r="U236" s="358">
        <v>17.350000000000001</v>
      </c>
    </row>
    <row r="237" spans="1:21">
      <c r="A237" s="368" t="s">
        <v>834</v>
      </c>
      <c r="B237" s="356">
        <v>17.77</v>
      </c>
      <c r="C237" s="356">
        <v>13.93</v>
      </c>
      <c r="D237" s="356"/>
      <c r="E237" s="356"/>
      <c r="F237" s="356"/>
      <c r="G237" s="356"/>
      <c r="H237" s="356">
        <v>29.23</v>
      </c>
      <c r="I237" s="356">
        <v>16.309999999999999</v>
      </c>
      <c r="J237" s="356">
        <v>0.26</v>
      </c>
      <c r="K237" s="356">
        <v>0.36</v>
      </c>
      <c r="L237" s="356"/>
      <c r="M237" s="356"/>
      <c r="N237" s="356"/>
      <c r="O237" s="356"/>
      <c r="P237" s="356">
        <v>21.51</v>
      </c>
      <c r="Q237" s="356">
        <v>0</v>
      </c>
      <c r="R237" s="356">
        <v>21.77</v>
      </c>
      <c r="S237" s="356">
        <v>9.8000000000000007</v>
      </c>
      <c r="T237" s="356">
        <v>0</v>
      </c>
      <c r="U237" s="356">
        <v>18.04</v>
      </c>
    </row>
    <row r="238" spans="1:21">
      <c r="A238" s="369" t="s">
        <v>835</v>
      </c>
      <c r="B238" s="358">
        <v>9.68</v>
      </c>
      <c r="C238" s="358">
        <v>13.89</v>
      </c>
      <c r="D238" s="358">
        <v>0</v>
      </c>
      <c r="E238" s="358">
        <v>0.3</v>
      </c>
      <c r="F238" s="358">
        <v>21.2</v>
      </c>
      <c r="G238" s="358">
        <v>6.6</v>
      </c>
      <c r="H238" s="358">
        <v>22.15</v>
      </c>
      <c r="I238" s="358">
        <v>14.28</v>
      </c>
      <c r="J238" s="358">
        <v>0.13</v>
      </c>
      <c r="K238" s="358">
        <v>0.36</v>
      </c>
      <c r="L238" s="358">
        <v>10.6</v>
      </c>
      <c r="M238" s="358">
        <v>7.7</v>
      </c>
      <c r="N238" s="358">
        <v>7.4</v>
      </c>
      <c r="O238" s="358">
        <v>3.7</v>
      </c>
      <c r="P238" s="358">
        <v>12.02</v>
      </c>
      <c r="Q238" s="358">
        <v>2.8</v>
      </c>
      <c r="R238" s="358">
        <v>11.05</v>
      </c>
      <c r="S238" s="358">
        <v>10.29</v>
      </c>
      <c r="T238" s="358">
        <v>0</v>
      </c>
      <c r="U238" s="358">
        <v>18.61</v>
      </c>
    </row>
    <row r="239" spans="1:21">
      <c r="A239" s="368" t="s">
        <v>836</v>
      </c>
      <c r="B239" s="356">
        <v>16.53</v>
      </c>
      <c r="C239" s="356">
        <v>13.22</v>
      </c>
      <c r="D239" s="356">
        <v>0</v>
      </c>
      <c r="E239" s="356">
        <v>0.4</v>
      </c>
      <c r="F239" s="356">
        <v>20.8</v>
      </c>
      <c r="G239" s="356">
        <v>7.1</v>
      </c>
      <c r="H239" s="356">
        <v>27.76</v>
      </c>
      <c r="I239" s="356">
        <v>14.54</v>
      </c>
      <c r="J239" s="356">
        <v>0.34</v>
      </c>
      <c r="K239" s="356">
        <v>0.36</v>
      </c>
      <c r="L239" s="356">
        <v>5.2</v>
      </c>
      <c r="M239" s="356">
        <v>7.2</v>
      </c>
      <c r="N239" s="356">
        <v>7.8</v>
      </c>
      <c r="O239" s="356">
        <v>3.8</v>
      </c>
      <c r="P239" s="356">
        <v>1.83</v>
      </c>
      <c r="Q239" s="356">
        <v>2.46</v>
      </c>
      <c r="R239" s="356">
        <v>23.33</v>
      </c>
      <c r="S239" s="356">
        <v>9.81</v>
      </c>
      <c r="T239" s="356">
        <v>0</v>
      </c>
      <c r="U239" s="356">
        <v>16.78</v>
      </c>
    </row>
    <row r="240" spans="1:21">
      <c r="A240" s="369" t="s">
        <v>837</v>
      </c>
      <c r="B240" s="358">
        <v>10.41</v>
      </c>
      <c r="C240" s="358">
        <v>11.99</v>
      </c>
      <c r="D240" s="358">
        <v>0</v>
      </c>
      <c r="E240" s="358">
        <v>0.5</v>
      </c>
      <c r="F240" s="358">
        <v>16.8</v>
      </c>
      <c r="G240" s="358">
        <v>5.7</v>
      </c>
      <c r="H240" s="358">
        <v>20.079999999999998</v>
      </c>
      <c r="I240" s="358">
        <v>13.65</v>
      </c>
      <c r="J240" s="358">
        <v>0.22</v>
      </c>
      <c r="K240" s="358">
        <v>0.37</v>
      </c>
      <c r="L240" s="358">
        <v>3.9</v>
      </c>
      <c r="M240" s="358">
        <v>7</v>
      </c>
      <c r="N240" s="358">
        <v>7</v>
      </c>
      <c r="O240" s="358">
        <v>3.7</v>
      </c>
      <c r="P240" s="358">
        <v>2.2400000000000002</v>
      </c>
      <c r="Q240" s="358">
        <v>1.9</v>
      </c>
      <c r="R240" s="358">
        <v>16.71</v>
      </c>
      <c r="S240" s="358">
        <v>9.91</v>
      </c>
      <c r="T240" s="358">
        <v>0</v>
      </c>
      <c r="U240" s="358">
        <v>16.510000000000002</v>
      </c>
    </row>
    <row r="241" spans="1:21">
      <c r="A241" s="368">
        <v>43103</v>
      </c>
      <c r="B241" s="356">
        <v>13.94</v>
      </c>
      <c r="C241" s="356">
        <v>12.76</v>
      </c>
      <c r="D241" s="356"/>
      <c r="E241" s="356"/>
      <c r="F241" s="356"/>
      <c r="G241" s="356"/>
      <c r="H241" s="356">
        <v>18.14</v>
      </c>
      <c r="I241" s="356">
        <v>14.65</v>
      </c>
      <c r="J241" s="356">
        <v>0.22</v>
      </c>
      <c r="K241" s="356">
        <v>0.36</v>
      </c>
      <c r="L241" s="356"/>
      <c r="M241" s="356"/>
      <c r="N241" s="356"/>
      <c r="O241" s="356"/>
      <c r="P241" s="356">
        <v>5.6</v>
      </c>
      <c r="Q241" s="356">
        <v>2.74</v>
      </c>
      <c r="R241" s="356">
        <v>12.42</v>
      </c>
      <c r="S241" s="356">
        <v>8.77</v>
      </c>
      <c r="T241" s="356">
        <v>0</v>
      </c>
      <c r="U241" s="356">
        <v>16.670000000000002</v>
      </c>
    </row>
    <row r="242" spans="1:21">
      <c r="A242" s="369">
        <v>43134</v>
      </c>
      <c r="B242" s="358">
        <v>15.78</v>
      </c>
      <c r="C242" s="358">
        <v>12.65</v>
      </c>
      <c r="D242" s="358">
        <v>0</v>
      </c>
      <c r="E242" s="358">
        <v>0.3</v>
      </c>
      <c r="F242" s="358">
        <v>19.5</v>
      </c>
      <c r="G242" s="358">
        <v>7.1</v>
      </c>
      <c r="H242" s="358">
        <v>16.39</v>
      </c>
      <c r="I242" s="358">
        <v>15.25</v>
      </c>
      <c r="J242" s="358">
        <v>0.2</v>
      </c>
      <c r="K242" s="358">
        <v>0.34</v>
      </c>
      <c r="L242" s="358">
        <v>4.8</v>
      </c>
      <c r="M242" s="358">
        <v>7</v>
      </c>
      <c r="N242" s="358">
        <v>2.9</v>
      </c>
      <c r="O242" s="358">
        <v>3.5</v>
      </c>
      <c r="P242" s="358">
        <v>10.7</v>
      </c>
      <c r="Q242" s="358">
        <v>2.81</v>
      </c>
      <c r="R242" s="358">
        <v>11.88</v>
      </c>
      <c r="S242" s="358">
        <v>10.99</v>
      </c>
      <c r="T242" s="358">
        <v>0.53</v>
      </c>
      <c r="U242" s="358">
        <v>16.649999999999999</v>
      </c>
    </row>
    <row r="243" spans="1:21">
      <c r="A243" s="368">
        <v>43162</v>
      </c>
      <c r="B243" s="356">
        <v>11.48</v>
      </c>
      <c r="C243" s="356">
        <v>12.73</v>
      </c>
      <c r="D243" s="356">
        <v>0</v>
      </c>
      <c r="E243" s="356">
        <v>0.3</v>
      </c>
      <c r="F243" s="356">
        <v>22.5</v>
      </c>
      <c r="G243" s="356">
        <v>7.1</v>
      </c>
      <c r="H243" s="356">
        <v>15.69</v>
      </c>
      <c r="I243" s="356">
        <v>14.84</v>
      </c>
      <c r="J243" s="356">
        <v>0.1</v>
      </c>
      <c r="K243" s="356">
        <v>0.35</v>
      </c>
      <c r="L243" s="356">
        <v>16.2</v>
      </c>
      <c r="M243" s="356">
        <v>7.4</v>
      </c>
      <c r="N243" s="356">
        <v>4.2</v>
      </c>
      <c r="O243" s="356">
        <v>3.5</v>
      </c>
      <c r="P243" s="356">
        <v>12.9</v>
      </c>
      <c r="Q243" s="356">
        <v>2.34</v>
      </c>
      <c r="R243" s="356">
        <v>5.56</v>
      </c>
      <c r="S243" s="356">
        <v>10.61</v>
      </c>
      <c r="T243" s="356">
        <v>0.44</v>
      </c>
      <c r="U243" s="356">
        <v>15.11</v>
      </c>
    </row>
    <row r="244" spans="1:21">
      <c r="A244" s="369">
        <v>43193</v>
      </c>
      <c r="B244" s="358">
        <v>16.309999999999999</v>
      </c>
      <c r="C244" s="358">
        <v>12.21</v>
      </c>
      <c r="D244" s="358">
        <v>0</v>
      </c>
      <c r="E244" s="358">
        <v>0.3</v>
      </c>
      <c r="F244" s="358">
        <v>17.8</v>
      </c>
      <c r="G244" s="358">
        <v>7.1</v>
      </c>
      <c r="H244" s="358">
        <v>6.79</v>
      </c>
      <c r="I244" s="358">
        <v>14.94</v>
      </c>
      <c r="J244" s="358">
        <v>0.04</v>
      </c>
      <c r="K244" s="358">
        <v>0.34</v>
      </c>
      <c r="L244" s="358">
        <v>7.1</v>
      </c>
      <c r="M244" s="358">
        <v>6.2</v>
      </c>
      <c r="N244" s="358">
        <v>4.5999999999999996</v>
      </c>
      <c r="O244" s="358">
        <v>3.4</v>
      </c>
      <c r="P244" s="358">
        <v>6.03</v>
      </c>
      <c r="Q244" s="358">
        <v>3.14</v>
      </c>
      <c r="R244" s="358">
        <v>4.3</v>
      </c>
      <c r="S244" s="358">
        <v>10.95</v>
      </c>
      <c r="T244" s="358">
        <v>0.57999999999999996</v>
      </c>
      <c r="U244" s="358">
        <v>15.98</v>
      </c>
    </row>
    <row r="245" spans="1:21">
      <c r="A245" s="368">
        <v>43223</v>
      </c>
      <c r="B245" s="356">
        <v>19.68</v>
      </c>
      <c r="C245" s="356">
        <v>12.77</v>
      </c>
      <c r="D245" s="356">
        <v>0</v>
      </c>
      <c r="E245" s="356">
        <v>0.3</v>
      </c>
      <c r="F245" s="356">
        <v>12.6</v>
      </c>
      <c r="G245" s="356">
        <v>7.7</v>
      </c>
      <c r="H245" s="356">
        <v>9.1999999999999993</v>
      </c>
      <c r="I245" s="356">
        <v>15.3</v>
      </c>
      <c r="J245" s="356">
        <v>0.03</v>
      </c>
      <c r="K245" s="356">
        <v>0.34</v>
      </c>
      <c r="L245" s="356">
        <v>7.5</v>
      </c>
      <c r="M245" s="356">
        <v>6.8</v>
      </c>
      <c r="N245" s="356">
        <v>4.4000000000000004</v>
      </c>
      <c r="O245" s="356">
        <v>3.4</v>
      </c>
      <c r="P245" s="356">
        <v>4.84</v>
      </c>
      <c r="Q245" s="356">
        <v>0</v>
      </c>
      <c r="R245" s="356">
        <v>4.43</v>
      </c>
      <c r="S245" s="356">
        <v>11.44</v>
      </c>
      <c r="T245" s="356">
        <v>0.61</v>
      </c>
      <c r="U245" s="356">
        <v>16.29</v>
      </c>
    </row>
    <row r="246" spans="1:21">
      <c r="A246" s="369">
        <v>43254</v>
      </c>
      <c r="B246" s="358">
        <v>20.5</v>
      </c>
      <c r="C246" s="358">
        <v>13.01</v>
      </c>
      <c r="D246" s="358">
        <v>0</v>
      </c>
      <c r="E246" s="358">
        <v>0.3</v>
      </c>
      <c r="F246" s="358">
        <v>12.7</v>
      </c>
      <c r="G246" s="358">
        <v>7.7</v>
      </c>
      <c r="H246" s="358">
        <v>12.43</v>
      </c>
      <c r="I246" s="358">
        <v>14.79</v>
      </c>
      <c r="J246" s="358">
        <v>0.06</v>
      </c>
      <c r="K246" s="358">
        <v>0.31</v>
      </c>
      <c r="L246" s="358">
        <v>11.2</v>
      </c>
      <c r="M246" s="358">
        <v>7.6</v>
      </c>
      <c r="N246" s="358">
        <v>6.6</v>
      </c>
      <c r="O246" s="358">
        <v>3.5</v>
      </c>
      <c r="P246" s="358">
        <v>7.18</v>
      </c>
      <c r="Q246" s="358">
        <v>0.4</v>
      </c>
      <c r="R246" s="358">
        <v>4.9000000000000004</v>
      </c>
      <c r="S246" s="358">
        <v>11.51</v>
      </c>
      <c r="T246" s="358">
        <v>0.7</v>
      </c>
      <c r="U246" s="358">
        <v>16.309999999999999</v>
      </c>
    </row>
    <row r="247" spans="1:21">
      <c r="A247" s="368">
        <v>43284</v>
      </c>
      <c r="B247" s="356">
        <v>19.559999999999999</v>
      </c>
      <c r="C247" s="356">
        <v>12.55</v>
      </c>
      <c r="D247" s="356">
        <v>0</v>
      </c>
      <c r="E247" s="356">
        <v>0.3</v>
      </c>
      <c r="F247" s="356">
        <v>14.4</v>
      </c>
      <c r="G247" s="356">
        <v>7.2</v>
      </c>
      <c r="H247" s="356">
        <v>17.190000000000001</v>
      </c>
      <c r="I247" s="356">
        <v>14.57</v>
      </c>
      <c r="J247" s="356">
        <v>0.1</v>
      </c>
      <c r="K247" s="356">
        <v>0.34</v>
      </c>
      <c r="L247" s="356">
        <v>12.3</v>
      </c>
      <c r="M247" s="356">
        <v>5.7</v>
      </c>
      <c r="N247" s="356">
        <v>7.5</v>
      </c>
      <c r="O247" s="356">
        <v>3.2</v>
      </c>
      <c r="P247" s="356">
        <v>6.33</v>
      </c>
      <c r="Q247" s="356">
        <v>9.61</v>
      </c>
      <c r="R247" s="356">
        <v>6.21</v>
      </c>
      <c r="S247" s="356">
        <v>10.74</v>
      </c>
      <c r="T247" s="356">
        <v>0.9</v>
      </c>
      <c r="U247" s="356">
        <v>15.88</v>
      </c>
    </row>
    <row r="248" spans="1:21">
      <c r="A248" s="369">
        <v>43315</v>
      </c>
      <c r="B248" s="358">
        <v>27.27</v>
      </c>
      <c r="C248" s="358">
        <v>13.15</v>
      </c>
      <c r="D248" s="358">
        <v>0</v>
      </c>
      <c r="E248" s="358">
        <v>0.5</v>
      </c>
      <c r="F248" s="358">
        <v>12.6</v>
      </c>
      <c r="G248" s="358">
        <v>6.9</v>
      </c>
      <c r="H248" s="358">
        <v>13.07</v>
      </c>
      <c r="I248" s="358">
        <v>14.47</v>
      </c>
      <c r="J248" s="358">
        <v>0.17</v>
      </c>
      <c r="K248" s="358">
        <v>0.34</v>
      </c>
      <c r="L248" s="358">
        <v>10.9</v>
      </c>
      <c r="M248" s="358">
        <v>6.5</v>
      </c>
      <c r="N248" s="358">
        <v>4.5999999999999996</v>
      </c>
      <c r="O248" s="358">
        <v>3.3</v>
      </c>
      <c r="P248" s="358">
        <v>2.4700000000000002</v>
      </c>
      <c r="Q248" s="358">
        <v>13.11</v>
      </c>
      <c r="R248" s="358">
        <v>8.8800000000000008</v>
      </c>
      <c r="S248" s="358">
        <v>9.9499999999999993</v>
      </c>
      <c r="T248" s="358">
        <v>0.56000000000000005</v>
      </c>
      <c r="U248" s="358">
        <v>16.170000000000002</v>
      </c>
    </row>
    <row r="249" spans="1:21">
      <c r="A249" s="368">
        <v>43346</v>
      </c>
      <c r="B249" s="356">
        <v>11</v>
      </c>
      <c r="C249" s="356">
        <v>11.28</v>
      </c>
      <c r="D249" s="356">
        <v>0</v>
      </c>
      <c r="E249" s="356">
        <v>0.5</v>
      </c>
      <c r="F249" s="356">
        <v>21.1</v>
      </c>
      <c r="G249" s="356">
        <v>7.7</v>
      </c>
      <c r="H249" s="356">
        <v>10.01</v>
      </c>
      <c r="I249" s="356">
        <v>14.62</v>
      </c>
      <c r="J249" s="356">
        <v>0.17</v>
      </c>
      <c r="K249" s="356">
        <v>0.35</v>
      </c>
      <c r="L249" s="356">
        <v>6.7</v>
      </c>
      <c r="M249" s="356">
        <v>6.9</v>
      </c>
      <c r="N249" s="356">
        <v>4.4000000000000004</v>
      </c>
      <c r="O249" s="356">
        <v>3.2</v>
      </c>
      <c r="P249" s="356">
        <v>19.010000000000002</v>
      </c>
      <c r="Q249" s="356">
        <v>10.27</v>
      </c>
      <c r="R249" s="356">
        <v>10.31</v>
      </c>
      <c r="S249" s="356">
        <v>9.56</v>
      </c>
      <c r="T249" s="356">
        <v>0.38</v>
      </c>
      <c r="U249" s="356">
        <v>15.99</v>
      </c>
    </row>
    <row r="250" spans="1:21">
      <c r="A250" s="369">
        <v>43376</v>
      </c>
      <c r="B250" s="358">
        <v>12</v>
      </c>
      <c r="C250" s="358">
        <v>11.3</v>
      </c>
      <c r="D250" s="358">
        <v>0</v>
      </c>
      <c r="E250" s="358">
        <v>0.3</v>
      </c>
      <c r="F250" s="358">
        <v>19.600000000000001</v>
      </c>
      <c r="G250" s="358">
        <v>7.4</v>
      </c>
      <c r="H250" s="358">
        <v>15.77</v>
      </c>
      <c r="I250" s="358">
        <v>14.55</v>
      </c>
      <c r="J250" s="358">
        <v>0.23</v>
      </c>
      <c r="K250" s="358">
        <v>0.32</v>
      </c>
      <c r="L250" s="358">
        <v>4.0999999999999996</v>
      </c>
      <c r="M250" s="358">
        <v>6.7</v>
      </c>
      <c r="N250" s="358">
        <v>4.4000000000000004</v>
      </c>
      <c r="O250" s="358">
        <v>3</v>
      </c>
      <c r="P250" s="358">
        <v>10.88</v>
      </c>
      <c r="Q250" s="358">
        <v>2.94</v>
      </c>
      <c r="R250" s="358">
        <v>16.82</v>
      </c>
      <c r="S250" s="358">
        <v>9.74</v>
      </c>
      <c r="T250" s="358">
        <v>0.47</v>
      </c>
      <c r="U250" s="358">
        <v>14.41</v>
      </c>
    </row>
    <row r="251" spans="1:21">
      <c r="A251" s="368">
        <v>43407</v>
      </c>
      <c r="B251" s="356">
        <v>16.34</v>
      </c>
      <c r="C251" s="356">
        <v>10.039999999999999</v>
      </c>
      <c r="D251" s="356">
        <v>0</v>
      </c>
      <c r="E251" s="356">
        <v>0.2</v>
      </c>
      <c r="F251" s="356">
        <v>20.3</v>
      </c>
      <c r="G251" s="356">
        <v>7.6</v>
      </c>
      <c r="H251" s="356">
        <v>14.3</v>
      </c>
      <c r="I251" s="356">
        <v>14.9</v>
      </c>
      <c r="J251" s="356">
        <v>0.25</v>
      </c>
      <c r="K251" s="356">
        <v>0.35</v>
      </c>
      <c r="L251" s="356">
        <v>5.7</v>
      </c>
      <c r="M251" s="356">
        <v>7.7</v>
      </c>
      <c r="N251" s="356">
        <v>6.6</v>
      </c>
      <c r="O251" s="356">
        <v>3.1</v>
      </c>
      <c r="P251" s="356">
        <v>5.8</v>
      </c>
      <c r="Q251" s="356">
        <v>2.97</v>
      </c>
      <c r="R251" s="356">
        <v>19.05</v>
      </c>
      <c r="S251" s="356">
        <v>9.66</v>
      </c>
      <c r="T251" s="356">
        <v>0.39</v>
      </c>
      <c r="U251" s="356">
        <v>13.84</v>
      </c>
    </row>
    <row r="252" spans="1:21">
      <c r="A252" s="369">
        <v>43437</v>
      </c>
      <c r="B252" s="358">
        <v>20.96</v>
      </c>
      <c r="C252" s="358">
        <v>11.59</v>
      </c>
      <c r="D252" s="358">
        <v>0</v>
      </c>
      <c r="E252" s="358">
        <v>0.3</v>
      </c>
      <c r="F252" s="358">
        <v>17.600000000000001</v>
      </c>
      <c r="G252" s="358">
        <v>7.7</v>
      </c>
      <c r="H252" s="358">
        <v>16.760000000000002</v>
      </c>
      <c r="I252" s="358">
        <v>14.83</v>
      </c>
      <c r="J252" s="358">
        <v>0.51</v>
      </c>
      <c r="K252" s="358">
        <v>0.35</v>
      </c>
      <c r="L252" s="358">
        <v>8.6999999999999993</v>
      </c>
      <c r="M252" s="358">
        <v>7.9</v>
      </c>
      <c r="N252" s="358">
        <v>7.4</v>
      </c>
      <c r="O252" s="358">
        <v>3.4</v>
      </c>
      <c r="P252" s="358">
        <v>7.18</v>
      </c>
      <c r="Q252" s="358">
        <v>0</v>
      </c>
      <c r="R252" s="358">
        <v>35.72</v>
      </c>
      <c r="S252" s="358">
        <v>6.79</v>
      </c>
      <c r="T252" s="358">
        <v>0.54</v>
      </c>
      <c r="U252" s="358">
        <v>14.15</v>
      </c>
    </row>
    <row r="253" spans="1:21">
      <c r="A253" s="368" t="s">
        <v>838</v>
      </c>
      <c r="B253" s="356">
        <v>13.89</v>
      </c>
      <c r="C253" s="356">
        <v>11.7</v>
      </c>
      <c r="D253" s="356">
        <v>0</v>
      </c>
      <c r="E253" s="356">
        <v>0.3</v>
      </c>
      <c r="F253" s="356">
        <v>23</v>
      </c>
      <c r="G253" s="356">
        <v>7.8</v>
      </c>
      <c r="H253" s="356">
        <v>21.81</v>
      </c>
      <c r="I253" s="356">
        <v>14.04</v>
      </c>
      <c r="J253" s="356">
        <v>0.36</v>
      </c>
      <c r="K253" s="356">
        <v>0.28999999999999998</v>
      </c>
      <c r="L253" s="356">
        <v>7.9</v>
      </c>
      <c r="M253" s="356">
        <v>7.5</v>
      </c>
      <c r="N253" s="356">
        <v>7.6</v>
      </c>
      <c r="O253" s="356">
        <v>3.5</v>
      </c>
      <c r="P253" s="356">
        <v>28.55</v>
      </c>
      <c r="Q253" s="356">
        <v>3.04</v>
      </c>
      <c r="R253" s="356">
        <v>12.26</v>
      </c>
      <c r="S253" s="356">
        <v>5.6</v>
      </c>
      <c r="T253" s="356">
        <v>0.69</v>
      </c>
      <c r="U253" s="356">
        <v>16.46</v>
      </c>
    </row>
    <row r="254" spans="1:21">
      <c r="A254" s="369" t="s">
        <v>839</v>
      </c>
      <c r="B254" s="358">
        <v>12.09</v>
      </c>
      <c r="C254" s="358">
        <v>10.34</v>
      </c>
      <c r="D254" s="358">
        <v>0</v>
      </c>
      <c r="E254" s="358">
        <v>0.3</v>
      </c>
      <c r="F254" s="358">
        <v>39.299999999999997</v>
      </c>
      <c r="G254" s="358">
        <v>7.5</v>
      </c>
      <c r="H254" s="358">
        <v>14.56</v>
      </c>
      <c r="I254" s="358">
        <v>11.86</v>
      </c>
      <c r="J254" s="358">
        <v>0.23</v>
      </c>
      <c r="K254" s="358">
        <v>0.24</v>
      </c>
      <c r="L254" s="358">
        <v>15.3</v>
      </c>
      <c r="M254" s="358">
        <v>6.1</v>
      </c>
      <c r="N254" s="358">
        <v>9.3000000000000007</v>
      </c>
      <c r="O254" s="358">
        <v>3.1</v>
      </c>
      <c r="P254" s="358">
        <v>21.27</v>
      </c>
      <c r="Q254" s="358">
        <v>0</v>
      </c>
      <c r="R254" s="358">
        <v>5.29</v>
      </c>
      <c r="S254" s="358">
        <v>7.13</v>
      </c>
      <c r="T254" s="358">
        <v>0.45</v>
      </c>
      <c r="U254" s="358">
        <v>16.32</v>
      </c>
    </row>
    <row r="255" spans="1:21">
      <c r="A255" s="368" t="s">
        <v>840</v>
      </c>
      <c r="B255" s="356">
        <v>10.92</v>
      </c>
      <c r="C255" s="356">
        <v>9.3800000000000008</v>
      </c>
      <c r="D255" s="356">
        <v>0</v>
      </c>
      <c r="E255" s="356">
        <v>0.2</v>
      </c>
      <c r="F255" s="356">
        <v>23.4</v>
      </c>
      <c r="G255" s="356">
        <v>7.6</v>
      </c>
      <c r="H255" s="356">
        <v>7.31</v>
      </c>
      <c r="I255" s="356">
        <v>9.74</v>
      </c>
      <c r="J255" s="356">
        <v>0.08</v>
      </c>
      <c r="K255" s="356">
        <v>0.28000000000000003</v>
      </c>
      <c r="L255" s="356">
        <v>15.2</v>
      </c>
      <c r="M255" s="356">
        <v>6.1</v>
      </c>
      <c r="N255" s="356">
        <v>5.4</v>
      </c>
      <c r="O255" s="356">
        <v>2.5</v>
      </c>
      <c r="P255" s="356">
        <v>5.98</v>
      </c>
      <c r="Q255" s="356">
        <v>2.69</v>
      </c>
      <c r="R255" s="356">
        <v>3.49</v>
      </c>
      <c r="S255" s="356">
        <v>9.39</v>
      </c>
      <c r="T255" s="356">
        <v>0.51</v>
      </c>
      <c r="U255" s="356">
        <v>9.5299999999999994</v>
      </c>
    </row>
    <row r="256" spans="1:21">
      <c r="A256" s="369" t="s">
        <v>841</v>
      </c>
      <c r="B256" s="358">
        <v>10.8</v>
      </c>
      <c r="C256" s="358">
        <v>9.94</v>
      </c>
      <c r="D256" s="358">
        <v>0</v>
      </c>
      <c r="E256" s="358">
        <v>0.5</v>
      </c>
      <c r="F256" s="358">
        <v>15.9</v>
      </c>
      <c r="G256" s="358">
        <v>7.6</v>
      </c>
      <c r="H256" s="358">
        <v>7.21</v>
      </c>
      <c r="I256" s="358">
        <v>10.81</v>
      </c>
      <c r="J256" s="358">
        <v>0.18</v>
      </c>
      <c r="K256" s="358">
        <v>0.27</v>
      </c>
      <c r="L256" s="358">
        <v>13.4</v>
      </c>
      <c r="M256" s="358">
        <v>7.2</v>
      </c>
      <c r="N256" s="358">
        <v>6.8</v>
      </c>
      <c r="O256" s="358">
        <v>2.5</v>
      </c>
      <c r="P256" s="358">
        <v>2.54</v>
      </c>
      <c r="Q256" s="358">
        <v>3.39</v>
      </c>
      <c r="R256" s="358">
        <v>5.69</v>
      </c>
      <c r="S256" s="358">
        <v>9.3000000000000007</v>
      </c>
      <c r="T256" s="358">
        <v>0.88</v>
      </c>
      <c r="U256" s="358">
        <v>8.09</v>
      </c>
    </row>
    <row r="257" spans="1:21">
      <c r="A257" s="368" t="s">
        <v>842</v>
      </c>
      <c r="B257" s="356">
        <v>10.35</v>
      </c>
      <c r="C257" s="356">
        <v>11.32</v>
      </c>
      <c r="D257" s="356">
        <v>0</v>
      </c>
      <c r="E257" s="356">
        <v>0.5</v>
      </c>
      <c r="F257" s="356">
        <v>16</v>
      </c>
      <c r="G257" s="356">
        <v>7.5</v>
      </c>
      <c r="H257" s="356">
        <v>5.84</v>
      </c>
      <c r="I257" s="356">
        <v>12.23</v>
      </c>
      <c r="J257" s="356">
        <v>0.09</v>
      </c>
      <c r="K257" s="356">
        <v>0.31</v>
      </c>
      <c r="L257" s="356">
        <v>4.5999999999999996</v>
      </c>
      <c r="M257" s="356">
        <v>7.6</v>
      </c>
      <c r="N257" s="356">
        <v>3.5</v>
      </c>
      <c r="O257" s="356">
        <v>3.9</v>
      </c>
      <c r="P257" s="356">
        <v>11.08</v>
      </c>
      <c r="Q257" s="356">
        <v>0</v>
      </c>
      <c r="R257" s="356">
        <v>5.82</v>
      </c>
      <c r="S257" s="356">
        <v>6.78</v>
      </c>
      <c r="T257" s="356">
        <v>0.56999999999999995</v>
      </c>
      <c r="U257" s="356">
        <v>15.54</v>
      </c>
    </row>
    <row r="258" spans="1:21">
      <c r="A258" s="369" t="s">
        <v>843</v>
      </c>
      <c r="B258" s="358">
        <v>10.35</v>
      </c>
      <c r="C258" s="358">
        <v>11.32</v>
      </c>
      <c r="D258" s="358">
        <v>0</v>
      </c>
      <c r="E258" s="358">
        <v>0.3</v>
      </c>
      <c r="F258" s="358">
        <v>22</v>
      </c>
      <c r="G258" s="358">
        <v>6.5</v>
      </c>
      <c r="H258" s="358">
        <v>8.76</v>
      </c>
      <c r="I258" s="358">
        <v>13.44</v>
      </c>
      <c r="J258" s="358">
        <v>0.09</v>
      </c>
      <c r="K258" s="358">
        <v>0.34</v>
      </c>
      <c r="L258" s="358">
        <v>13.4</v>
      </c>
      <c r="M258" s="358">
        <v>7.6</v>
      </c>
      <c r="N258" s="358">
        <v>9.4</v>
      </c>
      <c r="O258" s="358">
        <v>3.2</v>
      </c>
      <c r="P258" s="358">
        <v>6.06</v>
      </c>
      <c r="Q258" s="358">
        <v>2.66</v>
      </c>
      <c r="R258" s="358">
        <v>6.13</v>
      </c>
      <c r="S258" s="358">
        <v>9.33</v>
      </c>
      <c r="T258" s="358">
        <v>0.55000000000000004</v>
      </c>
      <c r="U258" s="358">
        <v>16.39</v>
      </c>
    </row>
    <row r="259" spans="1:21">
      <c r="A259" s="368" t="s">
        <v>844</v>
      </c>
      <c r="B259" s="356">
        <v>12.93</v>
      </c>
      <c r="C259" s="356">
        <v>12.57</v>
      </c>
      <c r="D259" s="356">
        <v>0</v>
      </c>
      <c r="E259" s="356">
        <v>0.3</v>
      </c>
      <c r="F259" s="356">
        <v>23.2</v>
      </c>
      <c r="G259" s="356">
        <v>6.9</v>
      </c>
      <c r="H259" s="356">
        <v>5.87</v>
      </c>
      <c r="I259" s="356">
        <v>14.6</v>
      </c>
      <c r="J259" s="356">
        <v>7.0000000000000007E-2</v>
      </c>
      <c r="K259" s="356">
        <v>0.31</v>
      </c>
      <c r="L259" s="356">
        <v>16.3</v>
      </c>
      <c r="M259" s="356">
        <v>3.7</v>
      </c>
      <c r="N259" s="356">
        <v>8.1</v>
      </c>
      <c r="O259" s="356">
        <v>3.3</v>
      </c>
      <c r="P259" s="356">
        <v>10.33</v>
      </c>
      <c r="Q259" s="356">
        <v>0</v>
      </c>
      <c r="R259" s="356">
        <v>5.33</v>
      </c>
      <c r="S259" s="356">
        <v>9.9600000000000009</v>
      </c>
      <c r="T259" s="356">
        <v>0.52</v>
      </c>
      <c r="U259" s="356">
        <v>15.68</v>
      </c>
    </row>
    <row r="260" spans="1:21">
      <c r="A260" s="369" t="s">
        <v>845</v>
      </c>
      <c r="B260" s="358">
        <v>7.72</v>
      </c>
      <c r="C260" s="358">
        <v>12.34</v>
      </c>
      <c r="D260" s="358">
        <v>0</v>
      </c>
      <c r="E260" s="358">
        <v>0.3</v>
      </c>
      <c r="F260" s="358">
        <v>24.8</v>
      </c>
      <c r="G260" s="358">
        <v>7.8</v>
      </c>
      <c r="H260" s="358">
        <v>4.93</v>
      </c>
      <c r="I260" s="358">
        <v>15.84</v>
      </c>
      <c r="J260" s="358">
        <v>0.15</v>
      </c>
      <c r="K260" s="358">
        <v>0.38</v>
      </c>
      <c r="L260" s="358">
        <v>9.6999999999999993</v>
      </c>
      <c r="M260" s="358">
        <v>6.8</v>
      </c>
      <c r="N260" s="358">
        <v>9.6999999999999993</v>
      </c>
      <c r="O260" s="358">
        <v>3.8</v>
      </c>
      <c r="P260" s="358">
        <v>19.95</v>
      </c>
      <c r="Q260" s="358">
        <v>3.35</v>
      </c>
      <c r="R260" s="358">
        <v>4.42</v>
      </c>
      <c r="S260" s="358">
        <v>10.74</v>
      </c>
      <c r="T260" s="358">
        <v>0.55000000000000004</v>
      </c>
      <c r="U260" s="358">
        <v>15.49</v>
      </c>
    </row>
    <row r="261" spans="1:21">
      <c r="A261" s="368" t="s">
        <v>846</v>
      </c>
      <c r="B261" s="356">
        <v>8.19</v>
      </c>
      <c r="C261" s="356">
        <v>11.43</v>
      </c>
      <c r="D261" s="356">
        <v>0</v>
      </c>
      <c r="E261" s="356">
        <v>0.2</v>
      </c>
      <c r="F261" s="356">
        <v>34.1</v>
      </c>
      <c r="G261" s="356">
        <v>7.4</v>
      </c>
      <c r="H261" s="356">
        <v>14.65</v>
      </c>
      <c r="I261" s="356">
        <v>15.32</v>
      </c>
      <c r="J261" s="356">
        <v>0.21</v>
      </c>
      <c r="K261" s="356">
        <v>0.36</v>
      </c>
      <c r="L261" s="356">
        <v>17.3</v>
      </c>
      <c r="M261" s="356">
        <v>8.1</v>
      </c>
      <c r="N261" s="356">
        <v>15.5</v>
      </c>
      <c r="O261" s="356">
        <v>4</v>
      </c>
      <c r="P261" s="356">
        <v>8.58</v>
      </c>
      <c r="Q261" s="356">
        <v>0</v>
      </c>
      <c r="R261" s="356">
        <v>9.25</v>
      </c>
      <c r="S261" s="356">
        <v>10.69</v>
      </c>
      <c r="T261" s="356">
        <v>0.47</v>
      </c>
      <c r="U261" s="356">
        <v>15.71</v>
      </c>
    </row>
    <row r="262" spans="1:21">
      <c r="A262" s="369" t="s">
        <v>847</v>
      </c>
      <c r="B262" s="358">
        <v>15.05</v>
      </c>
      <c r="C262" s="358">
        <v>11.79</v>
      </c>
      <c r="D262" s="358">
        <v>0</v>
      </c>
      <c r="E262" s="358">
        <v>0.3</v>
      </c>
      <c r="F262" s="358">
        <v>17.899999999999999</v>
      </c>
      <c r="G262" s="358">
        <v>7.5</v>
      </c>
      <c r="H262" s="358">
        <v>16.52</v>
      </c>
      <c r="I262" s="358">
        <v>16.22</v>
      </c>
      <c r="J262" s="358">
        <v>0.25</v>
      </c>
      <c r="K262" s="358">
        <v>0.37</v>
      </c>
      <c r="L262" s="358">
        <v>7.2</v>
      </c>
      <c r="M262" s="358">
        <v>8</v>
      </c>
      <c r="N262" s="358">
        <v>13.8</v>
      </c>
      <c r="O262" s="358">
        <v>4.3</v>
      </c>
      <c r="P262" s="358">
        <v>4.21</v>
      </c>
      <c r="Q262" s="358">
        <v>3.7</v>
      </c>
      <c r="R262" s="358">
        <v>16.57</v>
      </c>
      <c r="S262" s="358">
        <v>9.75</v>
      </c>
      <c r="T262" s="358">
        <v>0.37</v>
      </c>
      <c r="U262" s="358">
        <v>17.11</v>
      </c>
    </row>
    <row r="263" spans="1:21">
      <c r="A263" s="368" t="s">
        <v>848</v>
      </c>
      <c r="B263" s="356">
        <v>14</v>
      </c>
      <c r="C263" s="356">
        <v>11.66</v>
      </c>
      <c r="D263" s="356">
        <v>0</v>
      </c>
      <c r="E263" s="356">
        <v>0.4</v>
      </c>
      <c r="F263" s="356">
        <v>18.899999999999999</v>
      </c>
      <c r="G263" s="356">
        <v>7.7</v>
      </c>
      <c r="H263" s="356">
        <v>16.09</v>
      </c>
      <c r="I263" s="356">
        <v>16.73</v>
      </c>
      <c r="J263" s="356">
        <v>0.23</v>
      </c>
      <c r="K263" s="356">
        <v>0.34</v>
      </c>
      <c r="L263" s="356">
        <v>7.2</v>
      </c>
      <c r="M263" s="356">
        <v>8</v>
      </c>
      <c r="N263" s="356">
        <v>8.8000000000000007</v>
      </c>
      <c r="O263" s="356">
        <v>4.2</v>
      </c>
      <c r="P263" s="356">
        <v>1.8</v>
      </c>
      <c r="Q263" s="356">
        <v>3.48</v>
      </c>
      <c r="R263" s="356">
        <v>11.2</v>
      </c>
      <c r="S263" s="356">
        <v>9.68</v>
      </c>
      <c r="T263" s="356">
        <v>0.2</v>
      </c>
      <c r="U263" s="356">
        <v>17.95</v>
      </c>
    </row>
    <row r="264" spans="1:21">
      <c r="A264" s="369" t="s">
        <v>849</v>
      </c>
      <c r="B264" s="358">
        <v>9.9499999999999993</v>
      </c>
      <c r="C264" s="358">
        <v>11.11</v>
      </c>
      <c r="D264" s="358">
        <v>0</v>
      </c>
      <c r="E264" s="358">
        <v>0.3</v>
      </c>
      <c r="F264" s="358">
        <v>30.2</v>
      </c>
      <c r="G264" s="358">
        <v>7.7</v>
      </c>
      <c r="H264" s="358">
        <v>12.65</v>
      </c>
      <c r="I264" s="358">
        <v>14.5</v>
      </c>
      <c r="J264" s="358">
        <v>0.05</v>
      </c>
      <c r="K264" s="358">
        <v>0.38</v>
      </c>
      <c r="L264" s="358">
        <v>8.6999999999999993</v>
      </c>
      <c r="M264" s="358">
        <v>8</v>
      </c>
      <c r="N264" s="358">
        <v>6.9</v>
      </c>
      <c r="O264" s="358">
        <v>4.2</v>
      </c>
      <c r="P264" s="358">
        <v>3.02</v>
      </c>
      <c r="Q264" s="358">
        <v>2.97</v>
      </c>
      <c r="R264" s="358">
        <v>3.79</v>
      </c>
      <c r="S264" s="358">
        <v>9.5500000000000007</v>
      </c>
      <c r="T264" s="358">
        <v>0.13</v>
      </c>
      <c r="U264" s="358">
        <v>17.21</v>
      </c>
    </row>
    <row r="265" spans="1:21">
      <c r="A265" s="368" t="s">
        <v>850</v>
      </c>
      <c r="B265" s="356">
        <v>19.260000000000002</v>
      </c>
      <c r="C265" s="356">
        <v>11.78</v>
      </c>
      <c r="D265" s="356">
        <v>0</v>
      </c>
      <c r="E265" s="356">
        <v>0.5</v>
      </c>
      <c r="F265" s="356">
        <v>31.7</v>
      </c>
      <c r="G265" s="356">
        <v>7.7</v>
      </c>
      <c r="H265" s="356">
        <v>12.51</v>
      </c>
      <c r="I265" s="356">
        <v>15.15</v>
      </c>
      <c r="J265" s="356">
        <v>0.15</v>
      </c>
      <c r="K265" s="356">
        <v>0.37</v>
      </c>
      <c r="L265" s="356">
        <v>5.9</v>
      </c>
      <c r="M265" s="356">
        <v>8.1999999999999993</v>
      </c>
      <c r="N265" s="356">
        <v>11.9</v>
      </c>
      <c r="O265" s="356">
        <v>3.6</v>
      </c>
      <c r="P265" s="356">
        <v>6.35</v>
      </c>
      <c r="Q265" s="356">
        <v>2.69</v>
      </c>
      <c r="R265" s="356">
        <v>8.23</v>
      </c>
      <c r="S265" s="356">
        <v>9.69</v>
      </c>
      <c r="T265" s="356">
        <v>0.51</v>
      </c>
      <c r="U265" s="356">
        <v>16.05</v>
      </c>
    </row>
    <row r="266" spans="1:21">
      <c r="A266" s="369" t="s">
        <v>851</v>
      </c>
      <c r="B266" s="358">
        <v>12.66</v>
      </c>
      <c r="C266" s="358">
        <v>12.09</v>
      </c>
      <c r="D266" s="358">
        <v>0</v>
      </c>
      <c r="E266" s="358">
        <v>0.3</v>
      </c>
      <c r="F266" s="358">
        <v>26.7</v>
      </c>
      <c r="G266" s="358">
        <v>7.5</v>
      </c>
      <c r="H266" s="358">
        <v>11.07</v>
      </c>
      <c r="I266" s="358">
        <v>15.28</v>
      </c>
      <c r="J266" s="358">
        <v>0.11</v>
      </c>
      <c r="K266" s="358">
        <v>0.34</v>
      </c>
      <c r="L266" s="358">
        <v>3.7</v>
      </c>
      <c r="M266" s="358">
        <v>8.1</v>
      </c>
      <c r="N266" s="358">
        <v>6.6</v>
      </c>
      <c r="O266" s="358">
        <v>3.8</v>
      </c>
      <c r="P266" s="358">
        <v>3.14</v>
      </c>
      <c r="Q266" s="358">
        <v>2.69</v>
      </c>
      <c r="R266" s="358">
        <v>6.05</v>
      </c>
      <c r="S266" s="358">
        <v>9.48</v>
      </c>
      <c r="T266" s="358">
        <v>0.39</v>
      </c>
      <c r="U266" s="358">
        <v>16.64</v>
      </c>
    </row>
    <row r="267" spans="1:21">
      <c r="A267" s="368" t="s">
        <v>852</v>
      </c>
      <c r="B267" s="356">
        <v>10.71</v>
      </c>
      <c r="C267" s="356">
        <v>11.04</v>
      </c>
      <c r="D267" s="356">
        <v>0</v>
      </c>
      <c r="E267" s="356">
        <v>0.3</v>
      </c>
      <c r="F267" s="356">
        <v>29</v>
      </c>
      <c r="G267" s="356">
        <v>7.8</v>
      </c>
      <c r="H267" s="356">
        <v>8.1199999999999992</v>
      </c>
      <c r="I267" s="356">
        <v>14.32</v>
      </c>
      <c r="J267" s="356">
        <v>0.09</v>
      </c>
      <c r="K267" s="356">
        <v>0.35</v>
      </c>
      <c r="L267" s="356">
        <v>6.4</v>
      </c>
      <c r="M267" s="356">
        <v>7.8</v>
      </c>
      <c r="N267" s="356">
        <v>7.8</v>
      </c>
      <c r="O267" s="356">
        <v>3.9</v>
      </c>
      <c r="P267" s="356">
        <v>12.88</v>
      </c>
      <c r="Q267" s="356">
        <v>2.89</v>
      </c>
      <c r="R267" s="356">
        <v>3.44</v>
      </c>
      <c r="S267" s="356">
        <v>8.9700000000000006</v>
      </c>
      <c r="T267" s="356">
        <v>0.33</v>
      </c>
      <c r="U267" s="356">
        <v>16.649999999999999</v>
      </c>
    </row>
    <row r="268" spans="1:21">
      <c r="A268" s="369" t="s">
        <v>853</v>
      </c>
      <c r="B268" s="358">
        <v>9.32</v>
      </c>
      <c r="C268" s="358">
        <v>12.47</v>
      </c>
      <c r="D268" s="358">
        <v>0</v>
      </c>
      <c r="E268" s="358">
        <v>0.3</v>
      </c>
      <c r="F268" s="358">
        <v>19.7</v>
      </c>
      <c r="G268" s="358">
        <v>7.6</v>
      </c>
      <c r="H268" s="358">
        <v>12.55</v>
      </c>
      <c r="I268" s="358">
        <v>15.09</v>
      </c>
      <c r="J268" s="358">
        <v>0.18</v>
      </c>
      <c r="K268" s="358">
        <v>0.32</v>
      </c>
      <c r="L268" s="358">
        <v>11.1</v>
      </c>
      <c r="M268" s="358">
        <v>7.9</v>
      </c>
      <c r="N268" s="358">
        <v>11.7</v>
      </c>
      <c r="O268" s="358">
        <v>5</v>
      </c>
      <c r="P268" s="358">
        <v>4.93</v>
      </c>
      <c r="Q268" s="358">
        <v>0</v>
      </c>
      <c r="R268" s="358">
        <v>6.17</v>
      </c>
      <c r="S268" s="358">
        <v>9.6199999999999992</v>
      </c>
      <c r="T268" s="358">
        <v>0.54</v>
      </c>
      <c r="U268" s="358">
        <v>16.600000000000001</v>
      </c>
    </row>
    <row r="269" spans="1:21">
      <c r="A269" s="368" t="s">
        <v>854</v>
      </c>
      <c r="B269" s="356">
        <v>9.98</v>
      </c>
      <c r="C269" s="356">
        <v>10.61</v>
      </c>
      <c r="D269" s="356">
        <v>0</v>
      </c>
      <c r="E269" s="356">
        <v>0.3</v>
      </c>
      <c r="F269" s="356">
        <v>16.399999999999999</v>
      </c>
      <c r="G269" s="356">
        <v>7.5</v>
      </c>
      <c r="H269" s="356">
        <v>14.45</v>
      </c>
      <c r="I269" s="356">
        <v>14.62</v>
      </c>
      <c r="J269" s="356">
        <v>0.31</v>
      </c>
      <c r="K269" s="356">
        <v>0.33</v>
      </c>
      <c r="L269" s="356">
        <v>5.4</v>
      </c>
      <c r="M269" s="356">
        <v>7.3</v>
      </c>
      <c r="N269" s="356">
        <v>11.6</v>
      </c>
      <c r="O269" s="356">
        <v>4.5999999999999996</v>
      </c>
      <c r="P269" s="356">
        <v>4.62</v>
      </c>
      <c r="Q269" s="356">
        <v>0</v>
      </c>
      <c r="R269" s="356">
        <v>13.33</v>
      </c>
      <c r="S269" s="356">
        <v>9.9499999999999993</v>
      </c>
      <c r="T269" s="356">
        <v>0.41</v>
      </c>
      <c r="U269" s="356">
        <v>16.13</v>
      </c>
    </row>
    <row r="270" spans="1:21">
      <c r="A270" s="369" t="s">
        <v>855</v>
      </c>
      <c r="B270" s="358">
        <v>16.16</v>
      </c>
      <c r="C270" s="358">
        <v>10.119999999999999</v>
      </c>
      <c r="D270" s="358">
        <v>0</v>
      </c>
      <c r="E270" s="358">
        <v>0.3</v>
      </c>
      <c r="F270" s="358">
        <v>21.7</v>
      </c>
      <c r="G270" s="358">
        <v>7.6</v>
      </c>
      <c r="H270" s="358">
        <v>13.48</v>
      </c>
      <c r="I270" s="358">
        <v>13.94</v>
      </c>
      <c r="J270" s="358">
        <v>0.19</v>
      </c>
      <c r="K270" s="358">
        <v>0.18</v>
      </c>
      <c r="L270" s="358">
        <v>15.3</v>
      </c>
      <c r="M270" s="358">
        <v>7.9</v>
      </c>
      <c r="N270" s="358">
        <v>13.5</v>
      </c>
      <c r="O270" s="358">
        <v>5.5</v>
      </c>
      <c r="P270" s="358">
        <v>3</v>
      </c>
      <c r="Q270" s="358">
        <v>0</v>
      </c>
      <c r="R270" s="358">
        <v>17.22</v>
      </c>
      <c r="S270" s="358">
        <v>9.73</v>
      </c>
      <c r="T270" s="358">
        <v>0.4</v>
      </c>
      <c r="U270" s="358">
        <v>16.329999999999998</v>
      </c>
    </row>
    <row r="271" spans="1:21">
      <c r="A271" s="368" t="s">
        <v>856</v>
      </c>
      <c r="B271" s="356">
        <v>13.49</v>
      </c>
      <c r="C271" s="356">
        <v>10.25</v>
      </c>
      <c r="D271" s="356">
        <v>0</v>
      </c>
      <c r="E271" s="356">
        <v>0.3</v>
      </c>
      <c r="F271" s="356">
        <v>32.5</v>
      </c>
      <c r="G271" s="356">
        <v>7.8</v>
      </c>
      <c r="H271" s="356">
        <v>16.079999999999998</v>
      </c>
      <c r="I271" s="356">
        <v>15.19</v>
      </c>
      <c r="J271" s="356">
        <v>0.34</v>
      </c>
      <c r="K271" s="356">
        <v>0.28000000000000003</v>
      </c>
      <c r="L271" s="356">
        <v>22.4</v>
      </c>
      <c r="M271" s="356">
        <v>7.8</v>
      </c>
      <c r="N271" s="356">
        <v>19</v>
      </c>
      <c r="O271" s="356">
        <v>5.6</v>
      </c>
      <c r="P271" s="356">
        <v>12</v>
      </c>
      <c r="Q271" s="356">
        <v>0</v>
      </c>
      <c r="R271" s="356">
        <v>17.88</v>
      </c>
      <c r="S271" s="356">
        <v>9.3800000000000008</v>
      </c>
      <c r="T271" s="356">
        <v>0.52</v>
      </c>
      <c r="U271" s="356">
        <v>15.76</v>
      </c>
    </row>
    <row r="272" spans="1:21">
      <c r="A272" s="369">
        <v>43104</v>
      </c>
      <c r="B272" s="358">
        <v>10.26</v>
      </c>
      <c r="C272" s="358">
        <v>11.79</v>
      </c>
      <c r="D272" s="358">
        <v>0</v>
      </c>
      <c r="E272" s="358">
        <v>0.5</v>
      </c>
      <c r="F272" s="358">
        <v>20.3</v>
      </c>
      <c r="G272" s="358">
        <v>7.8</v>
      </c>
      <c r="H272" s="358">
        <v>8.25</v>
      </c>
      <c r="I272" s="358">
        <v>15.06</v>
      </c>
      <c r="J272" s="358">
        <v>0.04</v>
      </c>
      <c r="K272" s="358">
        <v>0.32</v>
      </c>
      <c r="L272" s="358">
        <v>14.4</v>
      </c>
      <c r="M272" s="358">
        <v>7.7</v>
      </c>
      <c r="N272" s="358">
        <v>13.4</v>
      </c>
      <c r="O272" s="358">
        <v>5.6</v>
      </c>
      <c r="P272" s="358">
        <v>17</v>
      </c>
      <c r="Q272" s="358">
        <v>7</v>
      </c>
      <c r="R272" s="358">
        <v>6.16</v>
      </c>
      <c r="S272" s="358">
        <v>9.36</v>
      </c>
      <c r="T272" s="358">
        <v>0.81</v>
      </c>
      <c r="U272" s="358">
        <v>15.39</v>
      </c>
    </row>
    <row r="273" spans="1:21">
      <c r="A273" s="368">
        <v>43135</v>
      </c>
      <c r="B273" s="356">
        <v>15.42</v>
      </c>
      <c r="C273" s="356">
        <v>7.77</v>
      </c>
      <c r="D273" s="356">
        <v>0</v>
      </c>
      <c r="E273" s="356">
        <v>0.3</v>
      </c>
      <c r="F273" s="356">
        <v>19.5</v>
      </c>
      <c r="G273" s="356">
        <v>7.1</v>
      </c>
      <c r="H273" s="356">
        <v>12.65</v>
      </c>
      <c r="I273" s="356">
        <v>14.05</v>
      </c>
      <c r="J273" s="356">
        <v>0.12</v>
      </c>
      <c r="K273" s="356">
        <v>0.33</v>
      </c>
      <c r="L273" s="356">
        <v>4.8</v>
      </c>
      <c r="M273" s="356">
        <v>7</v>
      </c>
      <c r="N273" s="356">
        <v>2.9</v>
      </c>
      <c r="O273" s="356">
        <v>3.5</v>
      </c>
      <c r="P273" s="356">
        <v>18.04</v>
      </c>
      <c r="Q273" s="356">
        <v>8</v>
      </c>
      <c r="R273" s="356">
        <v>6.68</v>
      </c>
      <c r="S273" s="356">
        <v>9.59</v>
      </c>
      <c r="T273" s="356">
        <v>0.8</v>
      </c>
      <c r="U273" s="356">
        <v>15.24</v>
      </c>
    </row>
    <row r="274" spans="1:21">
      <c r="A274" s="369">
        <v>43163</v>
      </c>
      <c r="B274" s="358">
        <v>8.99</v>
      </c>
      <c r="C274" s="358">
        <v>13.91</v>
      </c>
      <c r="D274" s="358">
        <v>0</v>
      </c>
      <c r="E274" s="358">
        <v>0.3</v>
      </c>
      <c r="F274" s="358">
        <v>17.399999999999999</v>
      </c>
      <c r="G274" s="358">
        <v>7.6</v>
      </c>
      <c r="H274" s="358">
        <v>6.97</v>
      </c>
      <c r="I274" s="358">
        <v>15.36</v>
      </c>
      <c r="J274" s="358">
        <v>0.09</v>
      </c>
      <c r="K274" s="358">
        <v>0.33</v>
      </c>
      <c r="L274" s="358">
        <v>8.1</v>
      </c>
      <c r="M274" s="358">
        <v>7.5</v>
      </c>
      <c r="N274" s="358">
        <v>10</v>
      </c>
      <c r="O274" s="358">
        <v>5.5</v>
      </c>
      <c r="P274" s="358">
        <v>16.07</v>
      </c>
      <c r="Q274" s="358">
        <v>6.33</v>
      </c>
      <c r="R274" s="358">
        <v>3.11</v>
      </c>
      <c r="S274" s="358">
        <v>9.09</v>
      </c>
      <c r="T274" s="358">
        <v>0.56999999999999995</v>
      </c>
      <c r="U274" s="358">
        <v>15.92</v>
      </c>
    </row>
    <row r="275" spans="1:21">
      <c r="A275" s="368">
        <v>43194</v>
      </c>
      <c r="B275" s="356">
        <v>9.8800000000000008</v>
      </c>
      <c r="C275" s="356">
        <v>12.57</v>
      </c>
      <c r="D275" s="356">
        <v>0</v>
      </c>
      <c r="E275" s="356">
        <v>0.3</v>
      </c>
      <c r="F275" s="356">
        <v>20.7</v>
      </c>
      <c r="G275" s="356">
        <v>7.5</v>
      </c>
      <c r="H275" s="356">
        <v>8.65</v>
      </c>
      <c r="I275" s="356">
        <v>15.39</v>
      </c>
      <c r="J275" s="356">
        <v>0.08</v>
      </c>
      <c r="K275" s="356">
        <v>0.37</v>
      </c>
      <c r="L275" s="356">
        <v>18.100000000000001</v>
      </c>
      <c r="M275" s="356">
        <v>7.5</v>
      </c>
      <c r="N275" s="356">
        <v>11.1</v>
      </c>
      <c r="O275" s="356">
        <v>5.2</v>
      </c>
      <c r="P275" s="356">
        <v>12.29</v>
      </c>
      <c r="Q275" s="356">
        <v>6.85</v>
      </c>
      <c r="R275" s="356">
        <v>2.8</v>
      </c>
      <c r="S275" s="356">
        <v>9.85</v>
      </c>
      <c r="T275" s="356">
        <v>0.47</v>
      </c>
      <c r="U275" s="356">
        <v>15.86</v>
      </c>
    </row>
    <row r="276" spans="1:21">
      <c r="A276" s="369">
        <v>43224</v>
      </c>
      <c r="B276" s="358">
        <v>11.97</v>
      </c>
      <c r="C276" s="358">
        <v>12.01</v>
      </c>
      <c r="D276" s="358">
        <v>0</v>
      </c>
      <c r="E276" s="358">
        <v>0.3</v>
      </c>
      <c r="F276" s="358">
        <v>24</v>
      </c>
      <c r="G276" s="358">
        <v>6.9</v>
      </c>
      <c r="H276" s="358">
        <v>8.7200000000000006</v>
      </c>
      <c r="I276" s="358">
        <v>14.48</v>
      </c>
      <c r="J276" s="358">
        <v>0.1</v>
      </c>
      <c r="K276" s="358">
        <v>0.37</v>
      </c>
      <c r="L276" s="358">
        <v>19.8</v>
      </c>
      <c r="M276" s="358">
        <v>7.4</v>
      </c>
      <c r="N276" s="358">
        <v>14</v>
      </c>
      <c r="O276" s="358">
        <v>5.2</v>
      </c>
      <c r="P276" s="358">
        <v>17.77</v>
      </c>
      <c r="Q276" s="358">
        <v>9.84</v>
      </c>
      <c r="R276" s="358">
        <v>3.29</v>
      </c>
      <c r="S276" s="358">
        <v>9.99</v>
      </c>
      <c r="T276" s="358">
        <v>0.79</v>
      </c>
      <c r="U276" s="358">
        <v>14.32</v>
      </c>
    </row>
    <row r="277" spans="1:21">
      <c r="A277" s="368">
        <v>43255</v>
      </c>
      <c r="B277" s="356">
        <v>9.25</v>
      </c>
      <c r="C277" s="356">
        <v>10.08</v>
      </c>
      <c r="D277" s="356">
        <v>0</v>
      </c>
      <c r="E277" s="356">
        <v>0.3</v>
      </c>
      <c r="F277" s="356">
        <v>26.9</v>
      </c>
      <c r="G277" s="356">
        <v>7.2</v>
      </c>
      <c r="H277" s="356">
        <v>8.41</v>
      </c>
      <c r="I277" s="356">
        <v>12.05</v>
      </c>
      <c r="J277" s="356">
        <v>0.03</v>
      </c>
      <c r="K277" s="356">
        <v>0.31</v>
      </c>
      <c r="L277" s="356">
        <v>17.2</v>
      </c>
      <c r="M277" s="356">
        <v>6.5</v>
      </c>
      <c r="N277" s="356">
        <v>8.5</v>
      </c>
      <c r="O277" s="356">
        <v>4</v>
      </c>
      <c r="P277" s="356">
        <v>8.7200000000000006</v>
      </c>
      <c r="Q277" s="356">
        <v>6.29</v>
      </c>
      <c r="R277" s="356">
        <v>2.16</v>
      </c>
      <c r="S277" s="356">
        <v>8.5</v>
      </c>
      <c r="T277" s="356">
        <v>0.45</v>
      </c>
      <c r="U277" s="356">
        <v>14.07</v>
      </c>
    </row>
    <row r="278" spans="1:21">
      <c r="A278" s="369">
        <v>43285</v>
      </c>
      <c r="B278" s="358">
        <v>15.52</v>
      </c>
      <c r="C278" s="358">
        <v>12.28</v>
      </c>
      <c r="D278" s="358">
        <v>0</v>
      </c>
      <c r="E278" s="358">
        <v>0.2</v>
      </c>
      <c r="F278" s="358">
        <v>19.3</v>
      </c>
      <c r="G278" s="358">
        <v>7.4</v>
      </c>
      <c r="H278" s="358">
        <v>13.6</v>
      </c>
      <c r="I278" s="358">
        <v>15.59</v>
      </c>
      <c r="J278" s="358">
        <v>0.04</v>
      </c>
      <c r="K278" s="358">
        <v>0.33</v>
      </c>
      <c r="L278" s="358">
        <v>11</v>
      </c>
      <c r="M278" s="358">
        <v>6.7</v>
      </c>
      <c r="N278" s="358">
        <v>11.1</v>
      </c>
      <c r="O278" s="358">
        <v>4.7</v>
      </c>
      <c r="P278" s="358">
        <v>3.64</v>
      </c>
      <c r="Q278" s="358">
        <v>10.78</v>
      </c>
      <c r="R278" s="358">
        <v>5.93</v>
      </c>
      <c r="S278" s="358">
        <v>10.47</v>
      </c>
      <c r="T278" s="358">
        <v>0.95</v>
      </c>
      <c r="U278" s="358">
        <v>14.32</v>
      </c>
    </row>
    <row r="279" spans="1:21">
      <c r="A279" s="368">
        <v>43316</v>
      </c>
      <c r="B279" s="356">
        <v>18.79</v>
      </c>
      <c r="C279" s="356">
        <v>11.62</v>
      </c>
      <c r="D279" s="356">
        <v>0</v>
      </c>
      <c r="E279" s="356">
        <v>0.3</v>
      </c>
      <c r="F279" s="356">
        <v>13</v>
      </c>
      <c r="G279" s="356">
        <v>6.9</v>
      </c>
      <c r="H279" s="356">
        <v>12.43</v>
      </c>
      <c r="I279" s="356">
        <v>15.37</v>
      </c>
      <c r="J279" s="356">
        <v>0.09</v>
      </c>
      <c r="K279" s="356">
        <v>0.36</v>
      </c>
      <c r="L279" s="356">
        <v>3.6</v>
      </c>
      <c r="M279" s="356">
        <v>6.8</v>
      </c>
      <c r="N279" s="356">
        <v>9.4</v>
      </c>
      <c r="O279" s="356">
        <v>4.9000000000000004</v>
      </c>
      <c r="P279" s="356">
        <v>8.4600000000000009</v>
      </c>
      <c r="Q279" s="356">
        <v>7.08</v>
      </c>
      <c r="R279" s="356">
        <v>7.93</v>
      </c>
      <c r="S279" s="356">
        <v>9.76</v>
      </c>
      <c r="T279" s="356">
        <v>0.68</v>
      </c>
      <c r="U279" s="356">
        <v>13.23</v>
      </c>
    </row>
    <row r="280" spans="1:21">
      <c r="A280" s="369">
        <v>43347</v>
      </c>
      <c r="B280" s="358">
        <v>13.97</v>
      </c>
      <c r="C280" s="358">
        <v>13.07</v>
      </c>
      <c r="D280" s="358">
        <v>0</v>
      </c>
      <c r="E280" s="358">
        <v>0.5</v>
      </c>
      <c r="F280" s="358">
        <v>14.3</v>
      </c>
      <c r="G280" s="358">
        <v>7.2</v>
      </c>
      <c r="H280" s="358">
        <v>11.53</v>
      </c>
      <c r="I280" s="358">
        <v>16.41</v>
      </c>
      <c r="J280" s="358">
        <v>0.17</v>
      </c>
      <c r="K280" s="358">
        <v>0.33</v>
      </c>
      <c r="L280" s="358">
        <v>5.8</v>
      </c>
      <c r="M280" s="358">
        <v>6.3</v>
      </c>
      <c r="N280" s="358">
        <v>7.4</v>
      </c>
      <c r="O280" s="358">
        <v>5.7</v>
      </c>
      <c r="P280" s="358">
        <v>14.04</v>
      </c>
      <c r="Q280" s="358">
        <v>5.22</v>
      </c>
      <c r="R280" s="358">
        <v>7.36</v>
      </c>
      <c r="S280" s="358">
        <v>8.6199999999999992</v>
      </c>
      <c r="T280" s="358">
        <v>0.22</v>
      </c>
      <c r="U280" s="358">
        <v>17.05</v>
      </c>
    </row>
    <row r="281" spans="1:21">
      <c r="A281" s="368">
        <v>43377</v>
      </c>
      <c r="B281" s="356">
        <v>12.93</v>
      </c>
      <c r="C281" s="356">
        <v>13</v>
      </c>
      <c r="D281" s="356">
        <v>0</v>
      </c>
      <c r="E281" s="356">
        <v>0.5</v>
      </c>
      <c r="F281" s="356">
        <v>14.6</v>
      </c>
      <c r="G281" s="356">
        <v>7.1</v>
      </c>
      <c r="H281" s="356">
        <v>6.73</v>
      </c>
      <c r="I281" s="356">
        <v>16.32</v>
      </c>
      <c r="J281" s="356">
        <v>0.1</v>
      </c>
      <c r="K281" s="356">
        <v>0.35</v>
      </c>
      <c r="L281" s="356">
        <v>3.5</v>
      </c>
      <c r="M281" s="356">
        <v>6.4</v>
      </c>
      <c r="N281" s="356">
        <v>8.6999999999999993</v>
      </c>
      <c r="O281" s="356">
        <v>5.4</v>
      </c>
      <c r="P281" s="356">
        <v>18.84</v>
      </c>
      <c r="Q281" s="356">
        <v>8.6999999999999993</v>
      </c>
      <c r="R281" s="356">
        <v>7.23</v>
      </c>
      <c r="S281" s="356">
        <v>9.06</v>
      </c>
      <c r="T281" s="356">
        <v>0.24</v>
      </c>
      <c r="U281" s="356">
        <v>17.420000000000002</v>
      </c>
    </row>
    <row r="282" spans="1:21">
      <c r="A282" s="369">
        <v>43408</v>
      </c>
      <c r="B282" s="358">
        <v>13.4</v>
      </c>
      <c r="C282" s="358">
        <v>12.99</v>
      </c>
      <c r="D282" s="358">
        <v>0</v>
      </c>
      <c r="E282" s="358">
        <v>0.3</v>
      </c>
      <c r="F282" s="358">
        <v>19.899999999999999</v>
      </c>
      <c r="G282" s="358">
        <v>6.9</v>
      </c>
      <c r="H282" s="358">
        <v>6.86</v>
      </c>
      <c r="I282" s="358">
        <v>16.13</v>
      </c>
      <c r="J282" s="358">
        <v>0.11</v>
      </c>
      <c r="K282" s="358">
        <v>0.36</v>
      </c>
      <c r="L282" s="358">
        <v>9.6999999999999993</v>
      </c>
      <c r="M282" s="358">
        <v>6.4</v>
      </c>
      <c r="N282" s="358">
        <v>10.8</v>
      </c>
      <c r="O282" s="358">
        <v>5.3</v>
      </c>
      <c r="P282" s="358">
        <v>14.5</v>
      </c>
      <c r="Q282" s="358">
        <v>8.2200000000000006</v>
      </c>
      <c r="R282" s="358">
        <v>5.99</v>
      </c>
      <c r="S282" s="358">
        <v>8.7100000000000009</v>
      </c>
      <c r="T282" s="358">
        <v>0.59</v>
      </c>
      <c r="U282" s="358">
        <v>16.39</v>
      </c>
    </row>
    <row r="283" spans="1:21">
      <c r="A283" s="368">
        <v>43438</v>
      </c>
      <c r="B283" s="356">
        <v>10.73</v>
      </c>
      <c r="C283" s="356">
        <v>12.91</v>
      </c>
      <c r="D283" s="356">
        <v>0</v>
      </c>
      <c r="E283" s="356">
        <v>0.3</v>
      </c>
      <c r="F283" s="356">
        <v>24</v>
      </c>
      <c r="G283" s="356">
        <v>7.4</v>
      </c>
      <c r="H283" s="356">
        <v>5.21</v>
      </c>
      <c r="I283" s="356">
        <v>17.420000000000002</v>
      </c>
      <c r="J283" s="356">
        <v>7.0000000000000007E-2</v>
      </c>
      <c r="K283" s="356">
        <v>0.35</v>
      </c>
      <c r="L283" s="356">
        <v>8.6</v>
      </c>
      <c r="M283" s="356">
        <v>6.3</v>
      </c>
      <c r="N283" s="356">
        <v>8.1</v>
      </c>
      <c r="O283" s="356">
        <v>5.4</v>
      </c>
      <c r="P283" s="356">
        <v>7.09</v>
      </c>
      <c r="Q283" s="356">
        <v>11.34</v>
      </c>
      <c r="R283" s="356">
        <v>3.83</v>
      </c>
      <c r="S283" s="356">
        <v>9.0299999999999994</v>
      </c>
      <c r="T283" s="356">
        <v>0.28000000000000003</v>
      </c>
      <c r="U283" s="356">
        <v>17.91</v>
      </c>
    </row>
    <row r="284" spans="1:21">
      <c r="A284" s="369" t="s">
        <v>857</v>
      </c>
      <c r="B284" s="358">
        <v>16.420000000000002</v>
      </c>
      <c r="C284" s="358">
        <v>13.28</v>
      </c>
      <c r="D284" s="358">
        <v>0</v>
      </c>
      <c r="E284" s="358">
        <v>0.3</v>
      </c>
      <c r="F284" s="358">
        <v>19.899999999999999</v>
      </c>
      <c r="G284" s="358">
        <v>7.1</v>
      </c>
      <c r="H284" s="358">
        <v>10.15</v>
      </c>
      <c r="I284" s="358">
        <v>17.66</v>
      </c>
      <c r="J284" s="358">
        <v>0.11</v>
      </c>
      <c r="K284" s="358">
        <v>0.32</v>
      </c>
      <c r="L284" s="358">
        <v>4.9000000000000004</v>
      </c>
      <c r="M284" s="358">
        <v>6.6</v>
      </c>
      <c r="N284" s="358">
        <v>11.2</v>
      </c>
      <c r="O284" s="358">
        <v>5.8</v>
      </c>
      <c r="P284" s="358">
        <v>15.19</v>
      </c>
      <c r="Q284" s="358">
        <v>7.4</v>
      </c>
      <c r="R284" s="358">
        <v>4.8600000000000003</v>
      </c>
      <c r="S284" s="358">
        <v>7</v>
      </c>
      <c r="T284" s="358">
        <v>0.53</v>
      </c>
      <c r="U284" s="358">
        <v>18.190000000000001</v>
      </c>
    </row>
    <row r="285" spans="1:21">
      <c r="A285" s="368" t="s">
        <v>858</v>
      </c>
      <c r="B285" s="356">
        <v>11.32</v>
      </c>
      <c r="C285" s="356">
        <v>13.27</v>
      </c>
      <c r="D285" s="356">
        <v>0</v>
      </c>
      <c r="E285" s="356">
        <v>0.3</v>
      </c>
      <c r="F285" s="356">
        <v>16</v>
      </c>
      <c r="G285" s="356">
        <v>7.3</v>
      </c>
      <c r="H285" s="356">
        <v>6.28</v>
      </c>
      <c r="I285" s="356">
        <v>18.510000000000002</v>
      </c>
      <c r="J285" s="356">
        <v>0.09</v>
      </c>
      <c r="K285" s="356">
        <v>0.35</v>
      </c>
      <c r="L285" s="356">
        <v>9.6999999999999993</v>
      </c>
      <c r="M285" s="356">
        <v>7</v>
      </c>
      <c r="N285" s="356">
        <v>9.5</v>
      </c>
      <c r="O285" s="356">
        <v>5.9</v>
      </c>
      <c r="P285" s="356">
        <v>10.99</v>
      </c>
      <c r="Q285" s="356">
        <v>11.67</v>
      </c>
      <c r="R285" s="356">
        <v>3.07</v>
      </c>
      <c r="S285" s="356">
        <v>9.7200000000000006</v>
      </c>
      <c r="T285" s="356">
        <v>0.23</v>
      </c>
      <c r="U285" s="356">
        <v>16.09</v>
      </c>
    </row>
    <row r="286" spans="1:21">
      <c r="A286" s="369" t="s">
        <v>859</v>
      </c>
      <c r="B286" s="358">
        <v>13.22</v>
      </c>
      <c r="C286" s="358">
        <v>12.76</v>
      </c>
      <c r="D286" s="358">
        <v>0</v>
      </c>
      <c r="E286" s="358">
        <v>0.3</v>
      </c>
      <c r="F286" s="358">
        <v>21.1</v>
      </c>
      <c r="G286" s="358">
        <v>6.2</v>
      </c>
      <c r="H286" s="358">
        <v>13.31</v>
      </c>
      <c r="I286" s="358">
        <v>16.77</v>
      </c>
      <c r="J286" s="358">
        <v>0.1</v>
      </c>
      <c r="K286" s="358">
        <v>0.35</v>
      </c>
      <c r="L286" s="358">
        <v>14.6</v>
      </c>
      <c r="M286" s="358">
        <v>6.8</v>
      </c>
      <c r="N286" s="358">
        <v>14.1</v>
      </c>
      <c r="O286" s="358">
        <v>5.7</v>
      </c>
      <c r="P286" s="358">
        <v>10.91</v>
      </c>
      <c r="Q286" s="358">
        <v>8.17</v>
      </c>
      <c r="R286" s="358">
        <v>2.0499999999999998</v>
      </c>
      <c r="S286" s="358">
        <v>9.56</v>
      </c>
      <c r="T286" s="358">
        <v>0.34</v>
      </c>
      <c r="U286" s="358">
        <v>13.66</v>
      </c>
    </row>
    <row r="287" spans="1:21">
      <c r="A287" s="368" t="s">
        <v>860</v>
      </c>
      <c r="B287" s="356">
        <v>6.46</v>
      </c>
      <c r="C287" s="356">
        <v>12.17</v>
      </c>
      <c r="D287" s="356">
        <v>0</v>
      </c>
      <c r="E287" s="356">
        <v>0.3</v>
      </c>
      <c r="F287" s="356">
        <v>16.100000000000001</v>
      </c>
      <c r="G287" s="356">
        <v>7.1</v>
      </c>
      <c r="H287" s="356">
        <v>6.15</v>
      </c>
      <c r="I287" s="356">
        <v>17.940000000000001</v>
      </c>
      <c r="J287" s="356">
        <v>0.09</v>
      </c>
      <c r="K287" s="356">
        <v>0.37</v>
      </c>
      <c r="L287" s="356">
        <v>13.6</v>
      </c>
      <c r="M287" s="356">
        <v>7.3</v>
      </c>
      <c r="N287" s="356">
        <v>8.3000000000000007</v>
      </c>
      <c r="O287" s="356">
        <v>5.7</v>
      </c>
      <c r="P287" s="356">
        <v>16.45</v>
      </c>
      <c r="Q287" s="356">
        <v>7.62</v>
      </c>
      <c r="R287" s="356">
        <v>2.93</v>
      </c>
      <c r="S287" s="356">
        <v>8.75</v>
      </c>
      <c r="T287" s="356">
        <v>0.18</v>
      </c>
      <c r="U287" s="356">
        <v>17.920000000000002</v>
      </c>
    </row>
    <row r="288" spans="1:21">
      <c r="A288" s="369" t="s">
        <v>861</v>
      </c>
      <c r="B288" s="358">
        <v>10.53</v>
      </c>
      <c r="C288" s="358">
        <v>13.03</v>
      </c>
      <c r="D288" s="358">
        <v>0</v>
      </c>
      <c r="E288" s="358">
        <v>0.5</v>
      </c>
      <c r="F288" s="358">
        <v>25.5</v>
      </c>
      <c r="G288" s="358">
        <v>7.4</v>
      </c>
      <c r="H288" s="358">
        <v>11.82</v>
      </c>
      <c r="I288" s="358">
        <v>18.16</v>
      </c>
      <c r="J288" s="358">
        <v>0.1</v>
      </c>
      <c r="K288" s="358">
        <v>0.33</v>
      </c>
      <c r="L288" s="358">
        <v>16.600000000000001</v>
      </c>
      <c r="M288" s="358">
        <v>7.6</v>
      </c>
      <c r="N288" s="358">
        <v>9.9</v>
      </c>
      <c r="O288" s="358">
        <v>5.0999999999999996</v>
      </c>
      <c r="P288" s="358">
        <v>5.52</v>
      </c>
      <c r="Q288" s="358">
        <v>8.16</v>
      </c>
      <c r="R288" s="358">
        <v>2.56</v>
      </c>
      <c r="S288" s="358">
        <v>10.14</v>
      </c>
      <c r="T288" s="358">
        <v>0.53</v>
      </c>
      <c r="U288" s="358">
        <v>17.59</v>
      </c>
    </row>
    <row r="289" spans="1:21">
      <c r="A289" s="368" t="s">
        <v>862</v>
      </c>
      <c r="B289" s="356">
        <v>7.36</v>
      </c>
      <c r="C289" s="356">
        <v>12.81</v>
      </c>
      <c r="D289" s="356">
        <v>0</v>
      </c>
      <c r="E289" s="356">
        <v>0.5</v>
      </c>
      <c r="F289" s="356">
        <v>32</v>
      </c>
      <c r="G289" s="356">
        <v>7.5</v>
      </c>
      <c r="H289" s="356">
        <v>9.6199999999999992</v>
      </c>
      <c r="I289" s="356">
        <v>17.899999999999999</v>
      </c>
      <c r="J289" s="356">
        <v>0.13</v>
      </c>
      <c r="K289" s="356">
        <v>0.34</v>
      </c>
      <c r="L289" s="356">
        <v>11.3</v>
      </c>
      <c r="M289" s="356">
        <v>8</v>
      </c>
      <c r="N289" s="356">
        <v>10.9</v>
      </c>
      <c r="O289" s="356">
        <v>6.1</v>
      </c>
      <c r="P289" s="356">
        <v>13.26</v>
      </c>
      <c r="Q289" s="356">
        <v>8.4700000000000006</v>
      </c>
      <c r="R289" s="356">
        <v>4.97</v>
      </c>
      <c r="S289" s="356">
        <v>10.32</v>
      </c>
      <c r="T289" s="356">
        <v>0.1</v>
      </c>
      <c r="U289" s="356">
        <v>17.63</v>
      </c>
    </row>
    <row r="290" spans="1:21">
      <c r="A290" s="369" t="s">
        <v>863</v>
      </c>
      <c r="B290" s="358">
        <v>12.06</v>
      </c>
      <c r="C290" s="358">
        <v>10.93</v>
      </c>
      <c r="D290" s="358">
        <v>0</v>
      </c>
      <c r="E290" s="358">
        <v>0.3</v>
      </c>
      <c r="F290" s="358">
        <v>36.9</v>
      </c>
      <c r="G290" s="358">
        <v>7.6</v>
      </c>
      <c r="H290" s="358">
        <v>16.440000000000001</v>
      </c>
      <c r="I290" s="358">
        <v>16.760000000000002</v>
      </c>
      <c r="J290" s="358">
        <v>0.2</v>
      </c>
      <c r="K290" s="358">
        <v>0.31</v>
      </c>
      <c r="L290" s="358">
        <v>61.1</v>
      </c>
      <c r="M290" s="358">
        <v>7.4</v>
      </c>
      <c r="N290" s="358">
        <v>16.7</v>
      </c>
      <c r="O290" s="358">
        <v>6.3</v>
      </c>
      <c r="P290" s="358">
        <v>16.03</v>
      </c>
      <c r="Q290" s="358">
        <v>11.96</v>
      </c>
      <c r="R290" s="358">
        <v>10.35</v>
      </c>
      <c r="S290" s="358">
        <v>9.9499999999999993</v>
      </c>
      <c r="T290" s="358">
        <v>0.3</v>
      </c>
      <c r="U290" s="358">
        <v>17.64</v>
      </c>
    </row>
    <row r="291" spans="1:21">
      <c r="A291" s="368" t="s">
        <v>864</v>
      </c>
      <c r="B291" s="356">
        <v>14.66</v>
      </c>
      <c r="C291" s="356">
        <v>11.42</v>
      </c>
      <c r="D291" s="356">
        <v>0</v>
      </c>
      <c r="E291" s="356">
        <v>0.2</v>
      </c>
      <c r="F291" s="356">
        <v>34.299999999999997</v>
      </c>
      <c r="G291" s="356">
        <v>7.4</v>
      </c>
      <c r="H291" s="356">
        <v>22.36</v>
      </c>
      <c r="I291" s="356">
        <v>16.25</v>
      </c>
      <c r="J291" s="356">
        <v>0.26</v>
      </c>
      <c r="K291" s="356">
        <v>0.33</v>
      </c>
      <c r="L291" s="356">
        <v>28.7</v>
      </c>
      <c r="M291" s="356">
        <v>7.7</v>
      </c>
      <c r="N291" s="356">
        <v>18.8</v>
      </c>
      <c r="O291" s="356">
        <v>6.5</v>
      </c>
      <c r="P291" s="356">
        <v>35.049999999999997</v>
      </c>
      <c r="Q291" s="356">
        <v>7.34</v>
      </c>
      <c r="R291" s="356">
        <v>14.62</v>
      </c>
      <c r="S291" s="356">
        <v>10.1</v>
      </c>
      <c r="T291" s="356">
        <v>0.63</v>
      </c>
      <c r="U291" s="356">
        <v>18.23</v>
      </c>
    </row>
    <row r="292" spans="1:21">
      <c r="A292" s="369">
        <v>6679302</v>
      </c>
      <c r="B292" s="358">
        <v>15.23</v>
      </c>
      <c r="C292" s="358">
        <v>12.56</v>
      </c>
      <c r="D292" s="358">
        <v>0</v>
      </c>
      <c r="E292" s="358">
        <v>0.4</v>
      </c>
      <c r="F292" s="358">
        <v>15.2</v>
      </c>
      <c r="G292" s="358">
        <v>7.7</v>
      </c>
      <c r="H292" s="358">
        <v>12.95</v>
      </c>
      <c r="I292" s="358">
        <v>18.420000000000002</v>
      </c>
      <c r="J292" s="358">
        <v>0.12</v>
      </c>
      <c r="K292" s="358">
        <v>0.34</v>
      </c>
      <c r="L292" s="358">
        <v>12.1</v>
      </c>
      <c r="M292" s="358">
        <v>7.9</v>
      </c>
      <c r="N292" s="358">
        <v>13.8</v>
      </c>
      <c r="O292" s="358">
        <v>6.7</v>
      </c>
      <c r="P292" s="358">
        <v>8.2200000000000006</v>
      </c>
      <c r="Q292" s="358">
        <v>9.9499999999999993</v>
      </c>
      <c r="R292" s="358">
        <v>6.43</v>
      </c>
      <c r="S292" s="358">
        <v>10.3</v>
      </c>
      <c r="T292" s="358">
        <v>0.45</v>
      </c>
      <c r="U292" s="358">
        <v>18.57</v>
      </c>
    </row>
    <row r="293" spans="1:21">
      <c r="A293" s="368" t="s">
        <v>865</v>
      </c>
      <c r="B293" s="356">
        <v>13.64</v>
      </c>
      <c r="C293" s="356">
        <v>11.4</v>
      </c>
      <c r="D293" s="356">
        <v>0</v>
      </c>
      <c r="E293" s="356">
        <v>0.3</v>
      </c>
      <c r="F293" s="356">
        <v>16.3</v>
      </c>
      <c r="G293" s="356">
        <v>7.7</v>
      </c>
      <c r="H293" s="356">
        <v>20.83</v>
      </c>
      <c r="I293" s="356">
        <v>16.22</v>
      </c>
      <c r="J293" s="356">
        <v>0.3</v>
      </c>
      <c r="K293" s="356">
        <v>0.31</v>
      </c>
      <c r="L293" s="356">
        <v>10</v>
      </c>
      <c r="M293" s="356">
        <v>7.5</v>
      </c>
      <c r="N293" s="356">
        <v>14.2</v>
      </c>
      <c r="O293" s="356">
        <v>6.8</v>
      </c>
      <c r="P293" s="356">
        <v>14.62</v>
      </c>
      <c r="Q293" s="356">
        <v>9.7200000000000006</v>
      </c>
      <c r="R293" s="356">
        <v>12.98</v>
      </c>
      <c r="S293" s="356">
        <v>10.51</v>
      </c>
      <c r="T293" s="356">
        <v>0.53</v>
      </c>
      <c r="U293" s="356">
        <v>16.73</v>
      </c>
    </row>
    <row r="294" spans="1:21">
      <c r="A294" s="369" t="s">
        <v>866</v>
      </c>
      <c r="B294" s="358">
        <v>8.73</v>
      </c>
      <c r="C294" s="358">
        <v>12.22</v>
      </c>
      <c r="D294" s="358">
        <v>0</v>
      </c>
      <c r="E294" s="358">
        <v>0.3</v>
      </c>
      <c r="F294" s="358">
        <v>19.8</v>
      </c>
      <c r="G294" s="358">
        <v>7.8</v>
      </c>
      <c r="H294" s="358">
        <v>13.07</v>
      </c>
      <c r="I294" s="358">
        <v>17.07</v>
      </c>
      <c r="J294" s="358">
        <v>0.18</v>
      </c>
      <c r="K294" s="358">
        <v>0.27</v>
      </c>
      <c r="L294" s="358">
        <v>8.9</v>
      </c>
      <c r="M294" s="358">
        <v>7.7</v>
      </c>
      <c r="N294" s="358">
        <v>10.8</v>
      </c>
      <c r="O294" s="358">
        <v>6.8</v>
      </c>
      <c r="P294" s="358">
        <v>2.58</v>
      </c>
      <c r="Q294" s="358">
        <v>8.8699999999999992</v>
      </c>
      <c r="R294" s="358">
        <v>9.25</v>
      </c>
      <c r="S294" s="358">
        <v>10.36</v>
      </c>
      <c r="T294" s="358">
        <v>0.55000000000000004</v>
      </c>
      <c r="U294" s="358">
        <v>17.11</v>
      </c>
    </row>
    <row r="295" spans="1:21">
      <c r="A295" s="368" t="s">
        <v>867</v>
      </c>
      <c r="B295" s="356">
        <v>16.48</v>
      </c>
      <c r="C295" s="356">
        <v>10.97</v>
      </c>
      <c r="D295" s="356">
        <v>0</v>
      </c>
      <c r="E295" s="356">
        <v>0.3</v>
      </c>
      <c r="F295" s="356">
        <v>28</v>
      </c>
      <c r="G295" s="356">
        <v>7.8</v>
      </c>
      <c r="H295" s="356">
        <v>14.9</v>
      </c>
      <c r="I295" s="356">
        <v>17.899999999999999</v>
      </c>
      <c r="J295" s="356">
        <v>0.24</v>
      </c>
      <c r="K295" s="356">
        <v>0.37</v>
      </c>
      <c r="L295" s="356">
        <v>4.3</v>
      </c>
      <c r="M295" s="356">
        <v>7.7</v>
      </c>
      <c r="N295" s="356">
        <v>16.600000000000001</v>
      </c>
      <c r="O295" s="356">
        <v>6.7</v>
      </c>
      <c r="P295" s="356">
        <v>8.48</v>
      </c>
      <c r="Q295" s="356">
        <v>9.67</v>
      </c>
      <c r="R295" s="356">
        <v>9.7799999999999994</v>
      </c>
      <c r="S295" s="356">
        <v>10.83</v>
      </c>
      <c r="T295" s="356">
        <v>0.42</v>
      </c>
      <c r="U295" s="356">
        <v>17.38</v>
      </c>
    </row>
    <row r="296" spans="1:21">
      <c r="A296" s="369" t="s">
        <v>868</v>
      </c>
      <c r="B296" s="358">
        <v>11.71</v>
      </c>
      <c r="C296" s="358">
        <v>11.68</v>
      </c>
      <c r="D296" s="358">
        <v>0</v>
      </c>
      <c r="E296" s="358">
        <v>0.5</v>
      </c>
      <c r="F296" s="358">
        <v>33</v>
      </c>
      <c r="G296" s="358">
        <v>7.8</v>
      </c>
      <c r="H296" s="358">
        <v>16.68</v>
      </c>
      <c r="I296" s="358">
        <v>18.29</v>
      </c>
      <c r="J296" s="358">
        <v>0.27</v>
      </c>
      <c r="K296" s="358">
        <v>0.34</v>
      </c>
      <c r="L296" s="358">
        <v>12.7</v>
      </c>
      <c r="M296" s="358">
        <v>7.5</v>
      </c>
      <c r="N296" s="358">
        <v>19</v>
      </c>
      <c r="O296" s="358">
        <v>6.6</v>
      </c>
      <c r="P296" s="358">
        <v>20.11</v>
      </c>
      <c r="Q296" s="358">
        <v>12.35</v>
      </c>
      <c r="R296" s="358">
        <v>13.92</v>
      </c>
      <c r="S296" s="358">
        <v>10.33</v>
      </c>
      <c r="T296" s="358">
        <v>0.57999999999999996</v>
      </c>
      <c r="U296" s="358">
        <v>17.38</v>
      </c>
    </row>
    <row r="297" spans="1:21">
      <c r="A297" s="368" t="s">
        <v>869</v>
      </c>
      <c r="B297" s="356">
        <v>12.12</v>
      </c>
      <c r="C297" s="356">
        <v>11.98</v>
      </c>
      <c r="D297" s="356">
        <v>0</v>
      </c>
      <c r="E297" s="356">
        <v>0.5</v>
      </c>
      <c r="F297" s="356">
        <v>27.3</v>
      </c>
      <c r="G297" s="356">
        <v>7.6</v>
      </c>
      <c r="H297" s="356">
        <v>12.44</v>
      </c>
      <c r="I297" s="356">
        <v>19.61</v>
      </c>
      <c r="J297" s="356">
        <v>0.13</v>
      </c>
      <c r="K297" s="356">
        <v>0.37</v>
      </c>
      <c r="L297" s="356">
        <v>18.2</v>
      </c>
      <c r="M297" s="356">
        <v>7.3</v>
      </c>
      <c r="N297" s="356">
        <v>18.7</v>
      </c>
      <c r="O297" s="356">
        <v>6</v>
      </c>
      <c r="P297" s="356">
        <v>18.14</v>
      </c>
      <c r="Q297" s="356">
        <v>11.93</v>
      </c>
      <c r="R297" s="356">
        <v>5.38</v>
      </c>
      <c r="S297" s="356">
        <v>10.17</v>
      </c>
      <c r="T297" s="356">
        <v>0.73</v>
      </c>
      <c r="U297" s="356">
        <v>15.16</v>
      </c>
    </row>
    <row r="298" spans="1:21">
      <c r="A298" s="369" t="s">
        <v>870</v>
      </c>
      <c r="B298" s="358">
        <v>18.510000000000002</v>
      </c>
      <c r="C298" s="358">
        <v>12.47</v>
      </c>
      <c r="D298" s="358">
        <v>0</v>
      </c>
      <c r="E298" s="358">
        <v>0.3</v>
      </c>
      <c r="F298" s="358">
        <v>16.899999999999999</v>
      </c>
      <c r="G298" s="358">
        <v>7.3</v>
      </c>
      <c r="H298" s="358">
        <v>8.76</v>
      </c>
      <c r="I298" s="358">
        <v>18.649999999999999</v>
      </c>
      <c r="J298" s="358">
        <v>0.08</v>
      </c>
      <c r="K298" s="358">
        <v>0.37</v>
      </c>
      <c r="L298" s="358">
        <v>19.2</v>
      </c>
      <c r="M298" s="358">
        <v>6.9</v>
      </c>
      <c r="N298" s="358">
        <v>12.3</v>
      </c>
      <c r="O298" s="358">
        <v>5.5</v>
      </c>
      <c r="P298" s="358">
        <v>20.84</v>
      </c>
      <c r="Q298" s="358">
        <v>8.4499999999999993</v>
      </c>
      <c r="R298" s="358">
        <v>2.2799999999999998</v>
      </c>
      <c r="S298" s="358">
        <v>9.3699999999999992</v>
      </c>
      <c r="T298" s="358">
        <v>0.77</v>
      </c>
      <c r="U298" s="358">
        <v>17.3</v>
      </c>
    </row>
    <row r="299" spans="1:21">
      <c r="A299" s="368" t="s">
        <v>871</v>
      </c>
      <c r="B299" s="356">
        <v>14.56</v>
      </c>
      <c r="C299" s="356">
        <v>12.9</v>
      </c>
      <c r="D299" s="356">
        <v>0</v>
      </c>
      <c r="E299" s="356">
        <v>0.3</v>
      </c>
      <c r="F299" s="356">
        <v>24.3</v>
      </c>
      <c r="G299" s="356">
        <v>7.4</v>
      </c>
      <c r="H299" s="356">
        <v>9.5299999999999994</v>
      </c>
      <c r="I299" s="356">
        <v>18.8</v>
      </c>
      <c r="J299" s="356">
        <v>0.11</v>
      </c>
      <c r="K299" s="356">
        <v>0.27</v>
      </c>
      <c r="L299" s="356">
        <v>24.7</v>
      </c>
      <c r="M299" s="356">
        <v>6.7</v>
      </c>
      <c r="N299" s="356">
        <v>16.7</v>
      </c>
      <c r="O299" s="356">
        <v>5.6</v>
      </c>
      <c r="P299" s="356">
        <v>18.73</v>
      </c>
      <c r="Q299" s="356">
        <v>7.91</v>
      </c>
      <c r="R299" s="356">
        <v>2.2400000000000002</v>
      </c>
      <c r="S299" s="356">
        <v>8.9499999999999993</v>
      </c>
      <c r="T299" s="356">
        <v>0.61</v>
      </c>
      <c r="U299" s="356">
        <v>17.649999999999999</v>
      </c>
    </row>
    <row r="300" spans="1:21">
      <c r="A300" s="369" t="s">
        <v>872</v>
      </c>
      <c r="B300" s="358">
        <v>12.06</v>
      </c>
      <c r="C300" s="358">
        <v>11.57</v>
      </c>
      <c r="D300" s="358">
        <v>0</v>
      </c>
      <c r="E300" s="358"/>
      <c r="F300" s="358"/>
      <c r="G300" s="358"/>
      <c r="H300" s="358">
        <v>18.22</v>
      </c>
      <c r="I300" s="358">
        <v>15.95</v>
      </c>
      <c r="J300" s="358">
        <v>0.24</v>
      </c>
      <c r="K300" s="358">
        <v>0.3</v>
      </c>
      <c r="L300" s="358"/>
      <c r="M300" s="358"/>
      <c r="N300" s="358"/>
      <c r="O300" s="358"/>
      <c r="P300" s="358">
        <v>25.4</v>
      </c>
      <c r="Q300" s="358">
        <v>8.4700000000000006</v>
      </c>
      <c r="R300" s="358">
        <v>10.27</v>
      </c>
      <c r="S300" s="358">
        <v>9.24</v>
      </c>
      <c r="T300" s="358">
        <v>0.75</v>
      </c>
      <c r="U300" s="358">
        <v>16.62</v>
      </c>
    </row>
    <row r="301" spans="1:21">
      <c r="A301" s="368" t="s">
        <v>873</v>
      </c>
      <c r="B301" s="356">
        <v>19.78</v>
      </c>
      <c r="C301" s="356">
        <v>11.95</v>
      </c>
      <c r="D301" s="356">
        <v>0</v>
      </c>
      <c r="E301" s="356">
        <v>0.3</v>
      </c>
      <c r="F301" s="356">
        <v>55.3</v>
      </c>
      <c r="G301" s="356">
        <v>7.2</v>
      </c>
      <c r="H301" s="356">
        <v>23.99</v>
      </c>
      <c r="I301" s="356">
        <v>17.829999999999998</v>
      </c>
      <c r="J301" s="356">
        <v>0.44</v>
      </c>
      <c r="K301" s="356">
        <v>0.31</v>
      </c>
      <c r="L301" s="356">
        <v>34</v>
      </c>
      <c r="M301" s="356">
        <v>7</v>
      </c>
      <c r="N301" s="356">
        <v>31.3</v>
      </c>
      <c r="O301" s="356">
        <v>6.8</v>
      </c>
      <c r="P301" s="356">
        <v>34.020000000000003</v>
      </c>
      <c r="Q301" s="356">
        <v>12.41</v>
      </c>
      <c r="R301" s="356">
        <v>27.75</v>
      </c>
      <c r="S301" s="356">
        <v>10.17</v>
      </c>
      <c r="T301" s="356">
        <v>0.43</v>
      </c>
      <c r="U301" s="356">
        <v>18.09</v>
      </c>
    </row>
    <row r="302" spans="1:21">
      <c r="A302" s="369">
        <v>43105</v>
      </c>
      <c r="B302" s="358">
        <v>22.1</v>
      </c>
      <c r="C302" s="358">
        <v>11.94</v>
      </c>
      <c r="D302" s="358">
        <v>0</v>
      </c>
      <c r="E302" s="358">
        <v>0.3</v>
      </c>
      <c r="F302" s="358">
        <v>47.2</v>
      </c>
      <c r="G302" s="358">
        <v>7.6</v>
      </c>
      <c r="H302" s="358">
        <v>20.28</v>
      </c>
      <c r="I302" s="358">
        <v>19.38</v>
      </c>
      <c r="J302" s="358">
        <v>0.2</v>
      </c>
      <c r="K302" s="358">
        <v>0.28999999999999998</v>
      </c>
      <c r="L302" s="358">
        <v>30.6</v>
      </c>
      <c r="M302" s="358">
        <v>7.2</v>
      </c>
      <c r="N302" s="358">
        <v>29</v>
      </c>
      <c r="O302" s="358">
        <v>6.6</v>
      </c>
      <c r="P302" s="358">
        <v>34.61</v>
      </c>
      <c r="Q302" s="358">
        <v>12.03</v>
      </c>
      <c r="R302" s="358">
        <v>27.61</v>
      </c>
      <c r="S302" s="358">
        <v>9.3699999999999992</v>
      </c>
      <c r="T302" s="358">
        <v>0.47</v>
      </c>
      <c r="U302" s="358">
        <v>17.91</v>
      </c>
    </row>
    <row r="303" spans="1:21">
      <c r="A303" s="368">
        <v>43136</v>
      </c>
      <c r="B303" s="356">
        <v>18.52</v>
      </c>
      <c r="C303" s="356">
        <v>12.05</v>
      </c>
      <c r="D303" s="356">
        <v>0</v>
      </c>
      <c r="E303" s="356">
        <v>0.3</v>
      </c>
      <c r="F303" s="356">
        <v>40</v>
      </c>
      <c r="G303" s="356">
        <v>7.6</v>
      </c>
      <c r="H303" s="356">
        <v>22.01</v>
      </c>
      <c r="I303" s="356">
        <v>18.149999999999999</v>
      </c>
      <c r="J303" s="356">
        <v>0.22</v>
      </c>
      <c r="K303" s="356">
        <v>0.09</v>
      </c>
      <c r="L303" s="356">
        <v>22.5</v>
      </c>
      <c r="M303" s="356">
        <v>7.1</v>
      </c>
      <c r="N303" s="356">
        <v>25.7</v>
      </c>
      <c r="O303" s="356">
        <v>6.5</v>
      </c>
      <c r="P303" s="356">
        <v>25.78</v>
      </c>
      <c r="Q303" s="356">
        <v>6.99</v>
      </c>
      <c r="R303" s="356">
        <v>34.57</v>
      </c>
      <c r="S303" s="356">
        <v>9.7200000000000006</v>
      </c>
      <c r="T303" s="356">
        <v>0.42</v>
      </c>
      <c r="U303" s="356">
        <v>17.55</v>
      </c>
    </row>
    <row r="304" spans="1:21">
      <c r="A304" s="369">
        <v>43164</v>
      </c>
      <c r="B304" s="358">
        <v>18.86</v>
      </c>
      <c r="C304" s="358">
        <v>11.17</v>
      </c>
      <c r="D304" s="358">
        <v>0</v>
      </c>
      <c r="E304" s="358">
        <v>0.5</v>
      </c>
      <c r="F304" s="358">
        <v>37.799999999999997</v>
      </c>
      <c r="G304" s="358">
        <v>7.4</v>
      </c>
      <c r="H304" s="358">
        <v>16.04</v>
      </c>
      <c r="I304" s="358">
        <v>18.329999999999998</v>
      </c>
      <c r="J304" s="358">
        <v>0.17</v>
      </c>
      <c r="K304" s="358">
        <v>0.36</v>
      </c>
      <c r="L304" s="358">
        <v>16.399999999999999</v>
      </c>
      <c r="M304" s="358">
        <v>7.2</v>
      </c>
      <c r="N304" s="358">
        <v>16.100000000000001</v>
      </c>
      <c r="O304" s="358">
        <v>6.5</v>
      </c>
      <c r="P304" s="358">
        <v>14.37</v>
      </c>
      <c r="Q304" s="358">
        <v>9.94</v>
      </c>
      <c r="R304" s="358">
        <v>10.220000000000001</v>
      </c>
      <c r="S304" s="358">
        <v>10.050000000000001</v>
      </c>
      <c r="T304" s="358">
        <v>0.3</v>
      </c>
      <c r="U304" s="358">
        <v>13.05</v>
      </c>
    </row>
    <row r="305" spans="1:21">
      <c r="A305" s="368">
        <v>43195</v>
      </c>
      <c r="B305" s="356">
        <v>13.17</v>
      </c>
      <c r="C305" s="356">
        <v>6.86</v>
      </c>
      <c r="D305" s="356">
        <v>0</v>
      </c>
      <c r="E305" s="356">
        <v>0.5</v>
      </c>
      <c r="F305" s="356">
        <v>20.8</v>
      </c>
      <c r="G305" s="356">
        <v>6.6</v>
      </c>
      <c r="H305" s="356">
        <v>11.32</v>
      </c>
      <c r="I305" s="356">
        <v>17.8</v>
      </c>
      <c r="J305" s="356">
        <v>0.11</v>
      </c>
      <c r="K305" s="356">
        <v>0.37</v>
      </c>
      <c r="L305" s="356">
        <v>15.1</v>
      </c>
      <c r="M305" s="356">
        <v>7.2</v>
      </c>
      <c r="N305" s="356">
        <v>12.3</v>
      </c>
      <c r="O305" s="356">
        <v>6.3</v>
      </c>
      <c r="P305" s="356">
        <v>6.51</v>
      </c>
      <c r="Q305" s="356">
        <v>10.84</v>
      </c>
      <c r="R305" s="356">
        <v>4.43</v>
      </c>
      <c r="S305" s="356">
        <v>7.22</v>
      </c>
      <c r="T305" s="356">
        <v>0.42</v>
      </c>
      <c r="U305" s="356">
        <v>17.64</v>
      </c>
    </row>
    <row r="306" spans="1:21">
      <c r="A306" s="369">
        <v>43225</v>
      </c>
      <c r="B306" s="358">
        <v>9.52</v>
      </c>
      <c r="C306" s="358">
        <v>13.09</v>
      </c>
      <c r="D306" s="358">
        <v>0</v>
      </c>
      <c r="E306" s="358">
        <v>0.3</v>
      </c>
      <c r="F306" s="358">
        <v>25.7</v>
      </c>
      <c r="G306" s="358">
        <v>6.9</v>
      </c>
      <c r="H306" s="358">
        <v>13.71</v>
      </c>
      <c r="I306" s="358">
        <v>17.16</v>
      </c>
      <c r="J306" s="358">
        <v>0.09</v>
      </c>
      <c r="K306" s="358">
        <v>0.26</v>
      </c>
      <c r="L306" s="358">
        <v>12.7</v>
      </c>
      <c r="M306" s="358">
        <v>6.7</v>
      </c>
      <c r="N306" s="358">
        <v>11.8</v>
      </c>
      <c r="O306" s="358">
        <v>6.2</v>
      </c>
      <c r="P306" s="358">
        <v>17.63</v>
      </c>
      <c r="Q306" s="358">
        <v>7.01</v>
      </c>
      <c r="R306" s="358">
        <v>4.21</v>
      </c>
      <c r="S306" s="358">
        <v>6.87</v>
      </c>
      <c r="T306" s="358">
        <v>0.68</v>
      </c>
      <c r="U306" s="358">
        <v>15.91</v>
      </c>
    </row>
    <row r="307" spans="1:21">
      <c r="A307" s="368">
        <v>43256</v>
      </c>
      <c r="B307" s="356">
        <v>9.52</v>
      </c>
      <c r="C307" s="356">
        <v>13.09</v>
      </c>
      <c r="D307" s="356">
        <v>0</v>
      </c>
      <c r="E307" s="356">
        <v>0.3</v>
      </c>
      <c r="F307" s="356">
        <v>30.4</v>
      </c>
      <c r="G307" s="356">
        <v>7.3</v>
      </c>
      <c r="H307" s="356">
        <v>13.71</v>
      </c>
      <c r="I307" s="356">
        <v>17.16</v>
      </c>
      <c r="J307" s="356">
        <v>0.09</v>
      </c>
      <c r="K307" s="356">
        <v>0.26</v>
      </c>
      <c r="L307" s="356">
        <v>24</v>
      </c>
      <c r="M307" s="356">
        <v>7.5</v>
      </c>
      <c r="N307" s="356">
        <v>17.2</v>
      </c>
      <c r="O307" s="356">
        <v>5.9</v>
      </c>
      <c r="P307" s="356">
        <v>39.049999999999997</v>
      </c>
      <c r="Q307" s="356">
        <v>12.45</v>
      </c>
      <c r="R307" s="356">
        <v>4.21</v>
      </c>
      <c r="S307" s="356">
        <v>6.87</v>
      </c>
      <c r="T307" s="356">
        <v>0.68</v>
      </c>
      <c r="U307" s="356">
        <v>15.91</v>
      </c>
    </row>
    <row r="308" spans="1:21">
      <c r="A308" s="369">
        <v>43286</v>
      </c>
      <c r="B308" s="358">
        <v>15.3</v>
      </c>
      <c r="C308" s="358">
        <v>12.69</v>
      </c>
      <c r="D308" s="358">
        <v>0</v>
      </c>
      <c r="E308" s="358">
        <v>0.3</v>
      </c>
      <c r="F308" s="358">
        <v>47.1</v>
      </c>
      <c r="G308" s="358">
        <v>7.4</v>
      </c>
      <c r="H308" s="358">
        <v>18.170000000000002</v>
      </c>
      <c r="I308" s="358">
        <v>18.77</v>
      </c>
      <c r="J308" s="358">
        <v>0.23</v>
      </c>
      <c r="K308" s="358">
        <v>0.1</v>
      </c>
      <c r="L308" s="358">
        <v>23.8</v>
      </c>
      <c r="M308" s="358">
        <v>8.1999999999999993</v>
      </c>
      <c r="N308" s="358">
        <v>15.1</v>
      </c>
      <c r="O308" s="358">
        <v>6.3</v>
      </c>
      <c r="P308" s="358">
        <v>22.57</v>
      </c>
      <c r="Q308" s="358">
        <v>8.01</v>
      </c>
      <c r="R308" s="358">
        <v>13.31</v>
      </c>
      <c r="S308" s="358">
        <v>7.48</v>
      </c>
      <c r="T308" s="358">
        <v>0.46</v>
      </c>
      <c r="U308" s="358">
        <v>16.440000000000001</v>
      </c>
    </row>
    <row r="309" spans="1:21">
      <c r="A309" s="368">
        <v>43317</v>
      </c>
      <c r="B309" s="356">
        <v>19.670000000000002</v>
      </c>
      <c r="C309" s="356">
        <v>11.81</v>
      </c>
      <c r="D309" s="356">
        <v>0</v>
      </c>
      <c r="E309" s="356">
        <v>0.3</v>
      </c>
      <c r="F309" s="356">
        <v>41.1</v>
      </c>
      <c r="G309" s="356">
        <v>7</v>
      </c>
      <c r="H309" s="356">
        <v>18.170000000000002</v>
      </c>
      <c r="I309" s="356">
        <v>18.77</v>
      </c>
      <c r="J309" s="356">
        <v>0.27</v>
      </c>
      <c r="K309" s="356">
        <v>0.33</v>
      </c>
      <c r="L309" s="356">
        <v>21.8</v>
      </c>
      <c r="M309" s="356">
        <v>7.6</v>
      </c>
      <c r="N309" s="356">
        <v>17.100000000000001</v>
      </c>
      <c r="O309" s="356">
        <v>6.5</v>
      </c>
      <c r="P309" s="356">
        <v>10.57</v>
      </c>
      <c r="Q309" s="356">
        <v>11.34</v>
      </c>
      <c r="R309" s="356">
        <v>16.77</v>
      </c>
      <c r="S309" s="356">
        <v>7.65</v>
      </c>
      <c r="T309" s="356">
        <v>0.18</v>
      </c>
      <c r="U309" s="356">
        <v>17.239999999999998</v>
      </c>
    </row>
    <row r="310" spans="1:21">
      <c r="A310" s="369">
        <v>43348</v>
      </c>
      <c r="B310" s="358">
        <v>16.16</v>
      </c>
      <c r="C310" s="358">
        <v>11.96</v>
      </c>
      <c r="D310" s="358">
        <v>0</v>
      </c>
      <c r="E310" s="358">
        <v>0.3</v>
      </c>
      <c r="F310" s="358">
        <v>26.9</v>
      </c>
      <c r="G310" s="358">
        <v>7.2</v>
      </c>
      <c r="H310" s="358">
        <v>22.64</v>
      </c>
      <c r="I310" s="358">
        <v>17.62</v>
      </c>
      <c r="J310" s="358">
        <v>0.04</v>
      </c>
      <c r="K310" s="358">
        <v>0.32</v>
      </c>
      <c r="L310" s="358">
        <v>12.8</v>
      </c>
      <c r="M310" s="358">
        <v>7.4</v>
      </c>
      <c r="N310" s="358">
        <v>16</v>
      </c>
      <c r="O310" s="358">
        <v>6.2</v>
      </c>
      <c r="P310" s="358">
        <v>6.27</v>
      </c>
      <c r="Q310" s="358">
        <v>8.24</v>
      </c>
      <c r="R310" s="358">
        <v>4.7699999999999996</v>
      </c>
      <c r="S310" s="358">
        <v>8.23</v>
      </c>
      <c r="T310" s="358">
        <v>0.41</v>
      </c>
      <c r="U310" s="358">
        <v>15.53</v>
      </c>
    </row>
    <row r="311" spans="1:21">
      <c r="A311" s="368">
        <v>43378</v>
      </c>
      <c r="B311" s="356">
        <v>13.53</v>
      </c>
      <c r="C311" s="356">
        <v>11.11</v>
      </c>
      <c r="D311" s="356">
        <v>0</v>
      </c>
      <c r="E311" s="356">
        <v>0.3</v>
      </c>
      <c r="F311" s="356">
        <v>25.1</v>
      </c>
      <c r="G311" s="356">
        <v>7.2</v>
      </c>
      <c r="H311" s="356">
        <v>13.61</v>
      </c>
      <c r="I311" s="356">
        <v>15.78</v>
      </c>
      <c r="J311" s="356">
        <v>0.11</v>
      </c>
      <c r="K311" s="356">
        <v>0.34</v>
      </c>
      <c r="L311" s="356">
        <v>8.1999999999999993</v>
      </c>
      <c r="M311" s="356">
        <v>7.1</v>
      </c>
      <c r="N311" s="356">
        <v>15.2</v>
      </c>
      <c r="O311" s="356">
        <v>6.1</v>
      </c>
      <c r="P311" s="356">
        <v>7.92</v>
      </c>
      <c r="Q311" s="356">
        <v>8.51</v>
      </c>
      <c r="R311" s="356">
        <v>2.59</v>
      </c>
      <c r="S311" s="356">
        <v>8.1999999999999993</v>
      </c>
      <c r="T311" s="356">
        <v>0.53</v>
      </c>
      <c r="U311" s="356">
        <v>15.7</v>
      </c>
    </row>
    <row r="312" spans="1:21">
      <c r="A312" s="369">
        <v>43409</v>
      </c>
      <c r="B312" s="358">
        <v>13.4</v>
      </c>
      <c r="C312" s="358">
        <v>12.9</v>
      </c>
      <c r="D312" s="358">
        <v>0</v>
      </c>
      <c r="E312" s="358">
        <v>0.5</v>
      </c>
      <c r="F312" s="358">
        <v>28.3</v>
      </c>
      <c r="G312" s="358">
        <v>7.3</v>
      </c>
      <c r="H312" s="358">
        <v>20.239999999999998</v>
      </c>
      <c r="I312" s="358">
        <v>17.07</v>
      </c>
      <c r="J312" s="358">
        <v>0.08</v>
      </c>
      <c r="K312" s="358">
        <v>0.34</v>
      </c>
      <c r="L312" s="358">
        <v>14.6</v>
      </c>
      <c r="M312" s="358">
        <v>7.5</v>
      </c>
      <c r="N312" s="358">
        <v>28.3</v>
      </c>
      <c r="O312" s="358">
        <v>6</v>
      </c>
      <c r="P312" s="358">
        <v>22.15</v>
      </c>
      <c r="Q312" s="358">
        <v>11.92</v>
      </c>
      <c r="R312" s="358">
        <v>6.84</v>
      </c>
      <c r="S312" s="358">
        <v>10.31</v>
      </c>
      <c r="T312" s="358">
        <v>0.64</v>
      </c>
      <c r="U312" s="358">
        <v>17.2</v>
      </c>
    </row>
    <row r="313" spans="1:21">
      <c r="A313" s="368">
        <v>43439</v>
      </c>
      <c r="B313" s="356">
        <v>17.5</v>
      </c>
      <c r="C313" s="356">
        <v>12.16</v>
      </c>
      <c r="D313" s="356"/>
      <c r="E313" s="356"/>
      <c r="F313" s="356"/>
      <c r="G313" s="356"/>
      <c r="H313" s="356">
        <v>23.26</v>
      </c>
      <c r="I313" s="356">
        <v>17.48</v>
      </c>
      <c r="J313" s="356">
        <v>0.21</v>
      </c>
      <c r="K313" s="356">
        <v>0.32</v>
      </c>
      <c r="L313" s="356"/>
      <c r="M313" s="356"/>
      <c r="N313" s="356"/>
      <c r="O313" s="356"/>
      <c r="P313" s="356">
        <v>36.51</v>
      </c>
      <c r="Q313" s="356">
        <v>8.52</v>
      </c>
      <c r="R313" s="356">
        <v>11.35</v>
      </c>
      <c r="S313" s="356">
        <v>8.11</v>
      </c>
      <c r="T313" s="356">
        <v>0.53</v>
      </c>
      <c r="U313" s="356">
        <v>16.920000000000002</v>
      </c>
    </row>
    <row r="314" spans="1:21">
      <c r="A314" s="369" t="s">
        <v>874</v>
      </c>
      <c r="B314" s="358">
        <v>13.79</v>
      </c>
      <c r="C314" s="358">
        <v>12.69</v>
      </c>
      <c r="D314" s="358">
        <v>0</v>
      </c>
      <c r="E314" s="358">
        <v>0.3</v>
      </c>
      <c r="F314" s="358">
        <v>36.299999999999997</v>
      </c>
      <c r="G314" s="358">
        <v>7.2</v>
      </c>
      <c r="H314" s="358">
        <v>13.28</v>
      </c>
      <c r="I314" s="358">
        <v>17.89</v>
      </c>
      <c r="J314" s="358">
        <v>0.1</v>
      </c>
      <c r="K314" s="358">
        <v>0.31</v>
      </c>
      <c r="L314" s="358">
        <v>19.100000000000001</v>
      </c>
      <c r="M314" s="358">
        <v>7.2</v>
      </c>
      <c r="N314" s="358">
        <v>16.5</v>
      </c>
      <c r="O314" s="358">
        <v>5.8</v>
      </c>
      <c r="P314" s="358">
        <v>12.36</v>
      </c>
      <c r="Q314" s="358">
        <v>6.29</v>
      </c>
      <c r="R314" s="358">
        <v>6.64</v>
      </c>
      <c r="S314" s="358">
        <v>10.19</v>
      </c>
      <c r="T314" s="358">
        <v>0.54</v>
      </c>
      <c r="U314" s="358">
        <v>15.62</v>
      </c>
    </row>
    <row r="315" spans="1:21">
      <c r="A315" s="368" t="s">
        <v>875</v>
      </c>
      <c r="B315" s="356">
        <v>11.01</v>
      </c>
      <c r="C315" s="356">
        <v>11.24</v>
      </c>
      <c r="D315" s="356">
        <v>0</v>
      </c>
      <c r="E315" s="356">
        <v>0.3</v>
      </c>
      <c r="F315" s="356">
        <v>42</v>
      </c>
      <c r="G315" s="356">
        <v>6.7</v>
      </c>
      <c r="H315" s="356">
        <v>20.69</v>
      </c>
      <c r="I315" s="356">
        <v>16.32</v>
      </c>
      <c r="J315" s="356">
        <v>0.1</v>
      </c>
      <c r="K315" s="356">
        <v>0.23</v>
      </c>
      <c r="L315" s="356">
        <v>14</v>
      </c>
      <c r="M315" s="356">
        <v>7</v>
      </c>
      <c r="N315" s="356">
        <v>23.1</v>
      </c>
      <c r="O315" s="356">
        <v>6.3</v>
      </c>
      <c r="P315" s="356">
        <v>9.5500000000000007</v>
      </c>
      <c r="Q315" s="356">
        <v>6.89</v>
      </c>
      <c r="R315" s="356">
        <v>8.02</v>
      </c>
      <c r="S315" s="356">
        <v>9.84</v>
      </c>
      <c r="T315" s="356">
        <v>0.7</v>
      </c>
      <c r="U315" s="356">
        <v>15.62</v>
      </c>
    </row>
    <row r="316" spans="1:21">
      <c r="A316" s="369" t="s">
        <v>876</v>
      </c>
      <c r="B316" s="358">
        <v>4.09</v>
      </c>
      <c r="C316" s="358">
        <v>9.4</v>
      </c>
      <c r="D316" s="358">
        <v>0</v>
      </c>
      <c r="E316" s="358">
        <v>0.3</v>
      </c>
      <c r="F316" s="358">
        <v>36.700000000000003</v>
      </c>
      <c r="G316" s="358">
        <v>6.76</v>
      </c>
      <c r="H316" s="358">
        <v>9.32</v>
      </c>
      <c r="I316" s="358">
        <v>13.78</v>
      </c>
      <c r="J316" s="358">
        <v>0.31</v>
      </c>
      <c r="K316" s="358">
        <v>0.38</v>
      </c>
      <c r="L316" s="358">
        <v>11.5</v>
      </c>
      <c r="M316" s="358">
        <v>6.6</v>
      </c>
      <c r="N316" s="358">
        <v>14.9</v>
      </c>
      <c r="O316" s="358">
        <v>6</v>
      </c>
      <c r="P316" s="358">
        <v>17.670000000000002</v>
      </c>
      <c r="Q316" s="358">
        <v>10.34</v>
      </c>
      <c r="R316" s="358">
        <v>2.56</v>
      </c>
      <c r="S316" s="358">
        <v>7.52</v>
      </c>
      <c r="T316" s="358">
        <v>0.55000000000000004</v>
      </c>
      <c r="U316" s="358">
        <v>17.489999999999998</v>
      </c>
    </row>
    <row r="317" spans="1:21">
      <c r="A317" s="368" t="s">
        <v>877</v>
      </c>
      <c r="B317" s="356">
        <v>4.2699999999999996</v>
      </c>
      <c r="C317" s="356">
        <v>12.42</v>
      </c>
      <c r="D317" s="356">
        <v>0</v>
      </c>
      <c r="E317" s="356">
        <v>0.2</v>
      </c>
      <c r="F317" s="356">
        <v>37.700000000000003</v>
      </c>
      <c r="G317" s="356">
        <v>6.6</v>
      </c>
      <c r="H317" s="356">
        <v>9.74</v>
      </c>
      <c r="I317" s="356">
        <v>19.190000000000001</v>
      </c>
      <c r="J317" s="356">
        <v>0.02</v>
      </c>
      <c r="K317" s="356">
        <v>0.22</v>
      </c>
      <c r="L317" s="356">
        <v>18.600000000000001</v>
      </c>
      <c r="M317" s="356">
        <v>6.6</v>
      </c>
      <c r="N317" s="356">
        <v>15.8</v>
      </c>
      <c r="O317" s="356">
        <v>5.7</v>
      </c>
      <c r="P317" s="356">
        <v>7</v>
      </c>
      <c r="Q317" s="356">
        <v>5.53</v>
      </c>
      <c r="R317" s="356">
        <v>3.27</v>
      </c>
      <c r="S317" s="356">
        <v>8.2100000000000009</v>
      </c>
      <c r="T317" s="356">
        <v>0.35</v>
      </c>
      <c r="U317" s="356">
        <v>16.989999999999998</v>
      </c>
    </row>
    <row r="318" spans="1:21">
      <c r="A318" s="369" t="s">
        <v>878</v>
      </c>
      <c r="B318" s="358">
        <v>10.36</v>
      </c>
      <c r="C318" s="358">
        <v>12.54</v>
      </c>
      <c r="D318" s="358">
        <v>0</v>
      </c>
      <c r="E318" s="358">
        <v>0.3</v>
      </c>
      <c r="F318" s="358">
        <v>33.4</v>
      </c>
      <c r="G318" s="358">
        <v>6.7</v>
      </c>
      <c r="H318" s="358">
        <v>13.09</v>
      </c>
      <c r="I318" s="358">
        <v>18.23</v>
      </c>
      <c r="J318" s="358">
        <v>0.12</v>
      </c>
      <c r="K318" s="358">
        <v>0.32</v>
      </c>
      <c r="L318" s="358">
        <v>18.399999999999999</v>
      </c>
      <c r="M318" s="358">
        <v>7.1</v>
      </c>
      <c r="N318" s="358">
        <v>18</v>
      </c>
      <c r="O318" s="358">
        <v>5.6</v>
      </c>
      <c r="P318" s="358">
        <v>14.64</v>
      </c>
      <c r="Q318" s="358">
        <v>6.04</v>
      </c>
      <c r="R318" s="358">
        <v>5.6</v>
      </c>
      <c r="S318" s="358">
        <v>7.57</v>
      </c>
      <c r="T318" s="358">
        <v>0.31</v>
      </c>
      <c r="U318" s="358">
        <v>16.29</v>
      </c>
    </row>
    <row r="319" spans="1:21">
      <c r="A319" s="368" t="s">
        <v>879</v>
      </c>
      <c r="B319" s="356">
        <v>9.4499999999999993</v>
      </c>
      <c r="C319" s="356">
        <v>11.39</v>
      </c>
      <c r="D319" s="356">
        <v>0</v>
      </c>
      <c r="E319" s="356">
        <v>0.3</v>
      </c>
      <c r="F319" s="356">
        <v>49.1</v>
      </c>
      <c r="G319" s="356">
        <v>6.6</v>
      </c>
      <c r="H319" s="356">
        <v>15.34</v>
      </c>
      <c r="I319" s="356">
        <v>17.22</v>
      </c>
      <c r="J319" s="356">
        <v>0.3</v>
      </c>
      <c r="K319" s="356">
        <v>0.27</v>
      </c>
      <c r="L319" s="356">
        <v>27</v>
      </c>
      <c r="M319" s="356">
        <v>7.1</v>
      </c>
      <c r="N319" s="356">
        <v>27.1</v>
      </c>
      <c r="O319" s="356">
        <v>6</v>
      </c>
      <c r="P319" s="356">
        <v>8.4700000000000006</v>
      </c>
      <c r="Q319" s="356">
        <v>6.28</v>
      </c>
      <c r="R319" s="356">
        <v>15.74</v>
      </c>
      <c r="S319" s="356">
        <v>9.2200000000000006</v>
      </c>
      <c r="T319" s="356">
        <v>0.32</v>
      </c>
      <c r="U319" s="356">
        <v>15.82</v>
      </c>
    </row>
    <row r="320" spans="1:21">
      <c r="A320" s="369" t="s">
        <v>880</v>
      </c>
      <c r="B320" s="358">
        <v>19.25</v>
      </c>
      <c r="C320" s="358">
        <v>12.05</v>
      </c>
      <c r="D320" s="358">
        <v>0</v>
      </c>
      <c r="E320" s="358">
        <v>0.5</v>
      </c>
      <c r="F320" s="358">
        <v>39.700000000000003</v>
      </c>
      <c r="G320" s="358">
        <v>6.8</v>
      </c>
      <c r="H320" s="358">
        <v>17.63</v>
      </c>
      <c r="I320" s="358">
        <v>17.899999999999999</v>
      </c>
      <c r="J320" s="358">
        <v>0.33</v>
      </c>
      <c r="K320" s="358">
        <v>0.28000000000000003</v>
      </c>
      <c r="L320" s="358">
        <v>20.2</v>
      </c>
      <c r="M320" s="358">
        <v>7.1</v>
      </c>
      <c r="N320" s="358">
        <v>19.600000000000001</v>
      </c>
      <c r="O320" s="358">
        <v>6</v>
      </c>
      <c r="P320" s="358">
        <v>10.97</v>
      </c>
      <c r="Q320" s="358">
        <v>6.71</v>
      </c>
      <c r="R320" s="358">
        <v>22.99</v>
      </c>
      <c r="S320" s="358">
        <v>8.3000000000000007</v>
      </c>
      <c r="T320" s="358">
        <v>0.36</v>
      </c>
      <c r="U320" s="358">
        <v>16.98</v>
      </c>
    </row>
    <row r="321" spans="1:21">
      <c r="A321" s="368" t="s">
        <v>881</v>
      </c>
      <c r="B321" s="356">
        <v>22.86</v>
      </c>
      <c r="C321" s="356">
        <v>11.26</v>
      </c>
      <c r="D321" s="356">
        <v>0</v>
      </c>
      <c r="E321" s="356">
        <v>0.5</v>
      </c>
      <c r="F321" s="356">
        <v>28.6</v>
      </c>
      <c r="G321" s="356">
        <v>6.7</v>
      </c>
      <c r="H321" s="356">
        <v>26.01</v>
      </c>
      <c r="I321" s="356">
        <v>16.02</v>
      </c>
      <c r="J321" s="356">
        <v>0.38</v>
      </c>
      <c r="K321" s="356">
        <v>0.26</v>
      </c>
      <c r="L321" s="356">
        <v>14</v>
      </c>
      <c r="M321" s="356">
        <v>6.8</v>
      </c>
      <c r="N321" s="356">
        <v>25.4</v>
      </c>
      <c r="O321" s="356">
        <v>5.6</v>
      </c>
      <c r="P321" s="356">
        <v>13.07</v>
      </c>
      <c r="Q321" s="356">
        <v>11.16</v>
      </c>
      <c r="R321" s="356">
        <v>49.18</v>
      </c>
      <c r="S321" s="356">
        <v>9.61</v>
      </c>
      <c r="T321" s="356">
        <v>0.8</v>
      </c>
      <c r="U321" s="356">
        <v>16.920000000000002</v>
      </c>
    </row>
    <row r="322" spans="1:21">
      <c r="A322" s="369" t="s">
        <v>882</v>
      </c>
      <c r="B322" s="358">
        <v>21.2</v>
      </c>
      <c r="C322" s="358">
        <v>11.68</v>
      </c>
      <c r="D322" s="358">
        <v>0</v>
      </c>
      <c r="E322" s="358">
        <v>0.3</v>
      </c>
      <c r="F322" s="358">
        <v>25.2</v>
      </c>
      <c r="G322" s="358">
        <v>6.7</v>
      </c>
      <c r="H322" s="358">
        <v>24.04</v>
      </c>
      <c r="I322" s="358">
        <v>17.91</v>
      </c>
      <c r="J322" s="358">
        <v>0.46</v>
      </c>
      <c r="K322" s="358">
        <v>0.28999999999999998</v>
      </c>
      <c r="L322" s="358">
        <v>16.600000000000001</v>
      </c>
      <c r="M322" s="358">
        <v>6.9</v>
      </c>
      <c r="N322" s="358">
        <v>26.1</v>
      </c>
      <c r="O322" s="358">
        <v>5.3</v>
      </c>
      <c r="P322" s="358">
        <v>18.46</v>
      </c>
      <c r="Q322" s="358">
        <v>6.89</v>
      </c>
      <c r="R322" s="358">
        <v>36.83</v>
      </c>
      <c r="S322" s="358">
        <v>7.92</v>
      </c>
      <c r="T322" s="358">
        <v>0.39</v>
      </c>
      <c r="U322" s="358">
        <v>15.66</v>
      </c>
    </row>
    <row r="323" spans="1:21">
      <c r="A323" s="368" t="s">
        <v>883</v>
      </c>
      <c r="B323" s="356">
        <v>9.58</v>
      </c>
      <c r="C323" s="356">
        <v>11.29</v>
      </c>
      <c r="D323" s="356">
        <v>0</v>
      </c>
      <c r="E323" s="356">
        <v>0.3</v>
      </c>
      <c r="F323" s="356">
        <v>19.399999999999999</v>
      </c>
      <c r="G323" s="356">
        <v>6.9</v>
      </c>
      <c r="H323" s="356">
        <v>14.22</v>
      </c>
      <c r="I323" s="356">
        <v>16.46</v>
      </c>
      <c r="J323" s="356">
        <v>0.16</v>
      </c>
      <c r="K323" s="356">
        <v>0.36</v>
      </c>
      <c r="L323" s="356">
        <v>14.2</v>
      </c>
      <c r="M323" s="356">
        <v>7.1</v>
      </c>
      <c r="N323" s="356">
        <v>17.899999999999999</v>
      </c>
      <c r="O323" s="356">
        <v>5</v>
      </c>
      <c r="P323" s="356">
        <v>23.01</v>
      </c>
      <c r="Q323" s="356">
        <v>11.51</v>
      </c>
      <c r="R323" s="356">
        <v>20</v>
      </c>
      <c r="S323" s="356">
        <v>9.33</v>
      </c>
      <c r="T323" s="356">
        <v>0.26</v>
      </c>
      <c r="U323" s="356">
        <v>15.77</v>
      </c>
    </row>
    <row r="324" spans="1:21">
      <c r="A324" s="369" t="s">
        <v>884</v>
      </c>
      <c r="B324" s="358">
        <v>11.21</v>
      </c>
      <c r="C324" s="358">
        <v>10.46</v>
      </c>
      <c r="D324" s="358">
        <v>0</v>
      </c>
      <c r="E324" s="358">
        <v>0.3</v>
      </c>
      <c r="F324" s="358">
        <v>22.6</v>
      </c>
      <c r="G324" s="358">
        <v>6.9</v>
      </c>
      <c r="H324" s="358">
        <v>17.350000000000001</v>
      </c>
      <c r="I324" s="358">
        <v>16.75</v>
      </c>
      <c r="J324" s="358">
        <v>0.28000000000000003</v>
      </c>
      <c r="K324" s="358">
        <v>0.3</v>
      </c>
      <c r="L324" s="358">
        <v>18.899999999999999</v>
      </c>
      <c r="M324" s="358">
        <v>6.8</v>
      </c>
      <c r="N324" s="358">
        <v>21.1</v>
      </c>
      <c r="O324" s="358">
        <v>5.0999999999999996</v>
      </c>
      <c r="P324" s="358">
        <v>6.76</v>
      </c>
      <c r="Q324" s="358">
        <v>7.87</v>
      </c>
      <c r="R324" s="358">
        <v>18.260000000000002</v>
      </c>
      <c r="S324" s="358">
        <v>8.14</v>
      </c>
      <c r="T324" s="358">
        <v>0.34</v>
      </c>
      <c r="U324" s="358">
        <v>12.56</v>
      </c>
    </row>
    <row r="325" spans="1:21">
      <c r="A325" s="368" t="s">
        <v>885</v>
      </c>
      <c r="B325" s="356">
        <v>8.06</v>
      </c>
      <c r="C325" s="356">
        <v>10.27</v>
      </c>
      <c r="D325" s="356">
        <v>0</v>
      </c>
      <c r="E325" s="356">
        <v>0.3</v>
      </c>
      <c r="F325" s="356">
        <v>31.8</v>
      </c>
      <c r="G325" s="356">
        <v>7</v>
      </c>
      <c r="H325" s="356">
        <v>22.87</v>
      </c>
      <c r="I325" s="356">
        <v>17.22</v>
      </c>
      <c r="J325" s="356">
        <v>0.18</v>
      </c>
      <c r="K325" s="356">
        <v>0.27</v>
      </c>
      <c r="L325" s="356">
        <v>26.4</v>
      </c>
      <c r="M325" s="356">
        <v>6.9</v>
      </c>
      <c r="N325" s="356">
        <v>30.2</v>
      </c>
      <c r="O325" s="356">
        <v>5.0999999999999996</v>
      </c>
      <c r="P325" s="356">
        <v>7.72</v>
      </c>
      <c r="Q325" s="356">
        <v>11.45</v>
      </c>
      <c r="R325" s="356">
        <v>17.989999999999998</v>
      </c>
      <c r="S325" s="356">
        <v>7.34</v>
      </c>
      <c r="T325" s="356">
        <v>0.38</v>
      </c>
      <c r="U325" s="356">
        <v>14.91</v>
      </c>
    </row>
    <row r="326" spans="1:21">
      <c r="A326" s="369" t="s">
        <v>886</v>
      </c>
      <c r="B326" s="358">
        <v>8.8699999999999992</v>
      </c>
      <c r="C326" s="358">
        <v>9.4600000000000009</v>
      </c>
      <c r="D326" s="358">
        <v>0</v>
      </c>
      <c r="E326" s="358">
        <v>0.3</v>
      </c>
      <c r="F326" s="358">
        <v>46.9</v>
      </c>
      <c r="G326" s="358">
        <v>7.3</v>
      </c>
      <c r="H326" s="358">
        <v>25.28</v>
      </c>
      <c r="I326" s="358">
        <v>15.63</v>
      </c>
      <c r="J326" s="358">
        <v>0.11</v>
      </c>
      <c r="K326" s="358">
        <v>0.18</v>
      </c>
      <c r="L326" s="358">
        <v>18.2</v>
      </c>
      <c r="M326" s="358">
        <v>7.3</v>
      </c>
      <c r="N326" s="358">
        <v>29.6</v>
      </c>
      <c r="O326" s="358">
        <v>6</v>
      </c>
      <c r="P326" s="358">
        <v>12.01</v>
      </c>
      <c r="Q326" s="358">
        <v>12.14</v>
      </c>
      <c r="R326" s="358">
        <v>13.55</v>
      </c>
      <c r="S326" s="358">
        <v>6.18</v>
      </c>
      <c r="T326" s="358">
        <v>0.43</v>
      </c>
      <c r="U326" s="358">
        <v>16.36</v>
      </c>
    </row>
    <row r="327" spans="1:21">
      <c r="A327" s="368" t="s">
        <v>887</v>
      </c>
      <c r="B327" s="356">
        <v>8.57</v>
      </c>
      <c r="C327" s="356">
        <v>11.66</v>
      </c>
      <c r="D327" s="356">
        <v>0</v>
      </c>
      <c r="E327" s="356">
        <v>0.3</v>
      </c>
      <c r="F327" s="356">
        <v>54.1</v>
      </c>
      <c r="G327" s="356">
        <v>7.1</v>
      </c>
      <c r="H327" s="356">
        <v>9.76</v>
      </c>
      <c r="I327" s="356">
        <v>16.04</v>
      </c>
      <c r="J327" s="356">
        <v>0.01</v>
      </c>
      <c r="K327" s="356">
        <v>0.17</v>
      </c>
      <c r="L327" s="356">
        <v>15.2</v>
      </c>
      <c r="M327" s="356">
        <v>6.7</v>
      </c>
      <c r="N327" s="356">
        <v>20.399999999999999</v>
      </c>
      <c r="O327" s="356">
        <v>6.1</v>
      </c>
      <c r="P327" s="356">
        <v>14.05</v>
      </c>
      <c r="Q327" s="356">
        <v>8.5399999999999991</v>
      </c>
      <c r="R327" s="356">
        <v>2.29</v>
      </c>
      <c r="S327" s="356">
        <v>8.57</v>
      </c>
      <c r="T327" s="356">
        <v>0.49</v>
      </c>
      <c r="U327" s="356">
        <v>16.47</v>
      </c>
    </row>
    <row r="328" spans="1:21">
      <c r="A328" s="369" t="s">
        <v>888</v>
      </c>
      <c r="B328" s="358">
        <v>7.48</v>
      </c>
      <c r="C328" s="358">
        <v>12.22</v>
      </c>
      <c r="D328" s="358">
        <v>0</v>
      </c>
      <c r="E328" s="358">
        <v>0.5</v>
      </c>
      <c r="F328" s="358">
        <v>55</v>
      </c>
      <c r="G328" s="358">
        <v>6.9</v>
      </c>
      <c r="H328" s="358">
        <v>11.55</v>
      </c>
      <c r="I328" s="358">
        <v>18.03</v>
      </c>
      <c r="J328" s="358">
        <v>0.06</v>
      </c>
      <c r="K328" s="358">
        <v>0.18</v>
      </c>
      <c r="L328" s="358">
        <v>14</v>
      </c>
      <c r="M328" s="358">
        <v>7.4</v>
      </c>
      <c r="N328" s="358">
        <v>14.7</v>
      </c>
      <c r="O328" s="358">
        <v>5.9</v>
      </c>
      <c r="P328" s="358">
        <v>6.58</v>
      </c>
      <c r="Q328" s="358">
        <v>12.82</v>
      </c>
      <c r="R328" s="358">
        <v>15.05</v>
      </c>
      <c r="S328" s="358">
        <v>8.6199999999999992</v>
      </c>
      <c r="T328" s="358">
        <v>0.47</v>
      </c>
      <c r="U328" s="358">
        <v>15.89</v>
      </c>
    </row>
    <row r="329" spans="1:21">
      <c r="A329" s="368" t="s">
        <v>889</v>
      </c>
      <c r="B329" s="356">
        <v>5.96</v>
      </c>
      <c r="C329" s="356">
        <v>11.83</v>
      </c>
      <c r="D329" s="356">
        <v>0</v>
      </c>
      <c r="E329" s="356">
        <v>0.5</v>
      </c>
      <c r="F329" s="356">
        <v>66.599999999999994</v>
      </c>
      <c r="G329" s="356">
        <v>6.9</v>
      </c>
      <c r="H329" s="356">
        <v>13.69</v>
      </c>
      <c r="I329" s="356">
        <v>18.079999999999998</v>
      </c>
      <c r="J329" s="356">
        <v>0.23</v>
      </c>
      <c r="K329" s="356">
        <v>0.2</v>
      </c>
      <c r="L329" s="356">
        <v>15</v>
      </c>
      <c r="M329" s="356">
        <v>7.3</v>
      </c>
      <c r="N329" s="356">
        <v>22.9</v>
      </c>
      <c r="O329" s="356">
        <v>6</v>
      </c>
      <c r="P329" s="356">
        <v>6.41</v>
      </c>
      <c r="Q329" s="356">
        <v>8.59</v>
      </c>
      <c r="R329" s="356">
        <v>39.49</v>
      </c>
      <c r="S329" s="356">
        <v>9.52</v>
      </c>
      <c r="T329" s="356">
        <v>0.28999999999999998</v>
      </c>
      <c r="U329" s="356">
        <v>16.98</v>
      </c>
    </row>
    <row r="330" spans="1:21">
      <c r="A330" s="369" t="s">
        <v>890</v>
      </c>
      <c r="B330" s="358">
        <v>22.39</v>
      </c>
      <c r="C330" s="358">
        <v>11.85</v>
      </c>
      <c r="D330" s="358">
        <v>0</v>
      </c>
      <c r="E330" s="358">
        <v>0.3</v>
      </c>
      <c r="F330" s="358">
        <v>68.900000000000006</v>
      </c>
      <c r="G330" s="358">
        <v>6.7</v>
      </c>
      <c r="H330" s="358">
        <v>28.59</v>
      </c>
      <c r="I330" s="358">
        <v>18.489999999999998</v>
      </c>
      <c r="J330" s="358">
        <v>0.56000000000000005</v>
      </c>
      <c r="K330" s="358">
        <v>0.11</v>
      </c>
      <c r="L330" s="358">
        <v>22.3</v>
      </c>
      <c r="M330" s="358">
        <v>7</v>
      </c>
      <c r="N330" s="358">
        <v>38.799999999999997</v>
      </c>
      <c r="O330" s="358">
        <v>5.7</v>
      </c>
      <c r="P330" s="358">
        <v>27.25</v>
      </c>
      <c r="Q330" s="358">
        <v>12.05</v>
      </c>
      <c r="R330" s="358">
        <v>78.8</v>
      </c>
      <c r="S330" s="358">
        <v>10.78</v>
      </c>
      <c r="T330" s="358">
        <v>0.6</v>
      </c>
      <c r="U330" s="358">
        <v>17.14</v>
      </c>
    </row>
    <row r="331" spans="1:21">
      <c r="A331" s="368" t="s">
        <v>891</v>
      </c>
      <c r="B331" s="356">
        <v>22.32</v>
      </c>
      <c r="C331" s="356">
        <v>10.99</v>
      </c>
      <c r="D331" s="356">
        <v>0</v>
      </c>
      <c r="E331" s="356">
        <v>0.3</v>
      </c>
      <c r="F331" s="356">
        <v>47.7</v>
      </c>
      <c r="G331" s="356">
        <v>6.2</v>
      </c>
      <c r="H331" s="356">
        <v>27.89</v>
      </c>
      <c r="I331" s="356">
        <v>17.21</v>
      </c>
      <c r="J331" s="356">
        <v>0.53</v>
      </c>
      <c r="K331" s="356">
        <v>0.16</v>
      </c>
      <c r="L331" s="356">
        <v>22.7</v>
      </c>
      <c r="M331" s="356">
        <v>7.5</v>
      </c>
      <c r="N331" s="356">
        <v>29.8</v>
      </c>
      <c r="O331" s="356">
        <v>6</v>
      </c>
      <c r="P331" s="356">
        <v>20.5</v>
      </c>
      <c r="Q331" s="356">
        <v>8.08</v>
      </c>
      <c r="R331" s="356">
        <v>83.23</v>
      </c>
      <c r="S331" s="356">
        <v>10.5</v>
      </c>
      <c r="T331" s="356">
        <v>0.7</v>
      </c>
      <c r="U331" s="356">
        <v>15.62</v>
      </c>
    </row>
    <row r="332" spans="1:21">
      <c r="A332" s="369" t="s">
        <v>892</v>
      </c>
      <c r="B332" s="358">
        <v>21.13</v>
      </c>
      <c r="C332" s="358">
        <v>11.71</v>
      </c>
      <c r="D332" s="358">
        <v>0</v>
      </c>
      <c r="E332" s="358">
        <v>0.3</v>
      </c>
      <c r="F332" s="358">
        <v>22.4</v>
      </c>
      <c r="G332" s="358">
        <v>6.3</v>
      </c>
      <c r="H332" s="358">
        <v>23.78</v>
      </c>
      <c r="I332" s="358">
        <v>19.59</v>
      </c>
      <c r="J332" s="358">
        <v>0.3</v>
      </c>
      <c r="K332" s="358">
        <v>0.27</v>
      </c>
      <c r="L332" s="358">
        <v>11.3</v>
      </c>
      <c r="M332" s="358">
        <v>6.2</v>
      </c>
      <c r="N332" s="358">
        <v>24.7</v>
      </c>
      <c r="O332" s="358">
        <v>5.9</v>
      </c>
      <c r="P332" s="358">
        <v>19.02</v>
      </c>
      <c r="Q332" s="358">
        <v>8.43</v>
      </c>
      <c r="R332" s="358">
        <v>72.72</v>
      </c>
      <c r="S332" s="358">
        <v>10.44</v>
      </c>
      <c r="T332" s="358">
        <v>0.84</v>
      </c>
      <c r="U332" s="358">
        <v>14.75</v>
      </c>
    </row>
    <row r="333" spans="1:21">
      <c r="A333" s="368">
        <v>43106</v>
      </c>
      <c r="B333" s="356">
        <v>5.69</v>
      </c>
      <c r="C333" s="356">
        <v>9.26</v>
      </c>
      <c r="D333" s="356">
        <v>0</v>
      </c>
      <c r="E333" s="356">
        <v>0.3</v>
      </c>
      <c r="F333" s="356">
        <v>25.2</v>
      </c>
      <c r="G333" s="356">
        <v>6.3</v>
      </c>
      <c r="H333" s="356">
        <v>10.99</v>
      </c>
      <c r="I333" s="356">
        <v>17.309999999999999</v>
      </c>
      <c r="J333" s="356">
        <v>0.38</v>
      </c>
      <c r="K333" s="356">
        <v>0.28000000000000003</v>
      </c>
      <c r="L333" s="356">
        <v>13.8</v>
      </c>
      <c r="M333" s="356">
        <v>6.7</v>
      </c>
      <c r="N333" s="356">
        <v>13.9</v>
      </c>
      <c r="O333" s="356">
        <v>5.6</v>
      </c>
      <c r="P333" s="356">
        <v>45.61</v>
      </c>
      <c r="Q333" s="356">
        <v>10.71</v>
      </c>
      <c r="R333" s="356">
        <v>49.92</v>
      </c>
      <c r="S333" s="356">
        <v>10.08</v>
      </c>
      <c r="T333" s="356">
        <v>0.24</v>
      </c>
      <c r="U333" s="356">
        <v>14.62</v>
      </c>
    </row>
    <row r="334" spans="1:21">
      <c r="A334" s="369">
        <v>43137</v>
      </c>
      <c r="B334" s="358">
        <v>18.3</v>
      </c>
      <c r="C334" s="358">
        <v>8.14</v>
      </c>
      <c r="D334" s="358">
        <v>0</v>
      </c>
      <c r="E334" s="358">
        <v>0.3</v>
      </c>
      <c r="F334" s="358">
        <v>34.5</v>
      </c>
      <c r="G334" s="358">
        <v>6.2</v>
      </c>
      <c r="H334" s="358">
        <v>12.77</v>
      </c>
      <c r="I334" s="358">
        <v>14.54</v>
      </c>
      <c r="J334" s="358">
        <v>0.38</v>
      </c>
      <c r="K334" s="358">
        <v>0.27</v>
      </c>
      <c r="L334" s="358">
        <v>17.2</v>
      </c>
      <c r="M334" s="358">
        <v>6.7</v>
      </c>
      <c r="N334" s="358">
        <v>16.2</v>
      </c>
      <c r="O334" s="358">
        <v>4.7</v>
      </c>
      <c r="P334" s="358">
        <v>45.92</v>
      </c>
      <c r="Q334" s="358">
        <v>7.83</v>
      </c>
      <c r="R334" s="358">
        <v>53.53</v>
      </c>
      <c r="S334" s="358">
        <v>9.1999999999999993</v>
      </c>
      <c r="T334" s="358">
        <v>0.23</v>
      </c>
      <c r="U334" s="358">
        <v>7.5</v>
      </c>
    </row>
    <row r="335" spans="1:21">
      <c r="A335" s="368">
        <v>43165</v>
      </c>
      <c r="B335" s="356">
        <v>20.83</v>
      </c>
      <c r="C335" s="356">
        <v>10.3</v>
      </c>
      <c r="D335" s="356">
        <v>0</v>
      </c>
      <c r="E335" s="356">
        <v>0.5</v>
      </c>
      <c r="F335" s="356">
        <v>37.799999999999997</v>
      </c>
      <c r="G335" s="356">
        <v>7.4</v>
      </c>
      <c r="H335" s="356">
        <v>20.47</v>
      </c>
      <c r="I335" s="356">
        <v>18.3</v>
      </c>
      <c r="J335" s="356">
        <v>0.55000000000000004</v>
      </c>
      <c r="K335" s="356">
        <v>0.21</v>
      </c>
      <c r="L335" s="356">
        <v>16.399999999999999</v>
      </c>
      <c r="M335" s="356">
        <v>7.2</v>
      </c>
      <c r="N335" s="356">
        <v>16.100000000000001</v>
      </c>
      <c r="O335" s="356">
        <v>6.5</v>
      </c>
      <c r="P335" s="356">
        <v>52.65</v>
      </c>
      <c r="Q335" s="356">
        <v>10.95</v>
      </c>
      <c r="R335" s="356">
        <v>66.59</v>
      </c>
      <c r="S335" s="356">
        <v>8.2799999999999994</v>
      </c>
      <c r="T335" s="356">
        <v>0.41</v>
      </c>
      <c r="U335" s="356">
        <v>16.02</v>
      </c>
    </row>
    <row r="336" spans="1:21">
      <c r="A336" s="369"/>
      <c r="B336" s="358"/>
      <c r="C336" s="358"/>
      <c r="D336" s="358"/>
      <c r="E336" s="358"/>
      <c r="F336" s="358"/>
      <c r="G336" s="358"/>
      <c r="H336" s="358"/>
      <c r="I336" s="358"/>
      <c r="J336" s="358"/>
      <c r="K336" s="358"/>
      <c r="L336" s="358"/>
      <c r="M336" s="358"/>
      <c r="N336" s="358"/>
      <c r="O336" s="358"/>
      <c r="P336" s="358"/>
      <c r="Q336" s="358"/>
      <c r="R336" s="358"/>
      <c r="S336" s="358"/>
      <c r="T336" s="358"/>
      <c r="U336" s="358"/>
    </row>
    <row r="337" spans="1:21">
      <c r="A337" s="368"/>
      <c r="B337" s="356"/>
      <c r="C337" s="356"/>
      <c r="D337" s="356"/>
      <c r="E337" s="356"/>
      <c r="F337" s="356"/>
      <c r="G337" s="356"/>
      <c r="H337" s="356"/>
      <c r="I337" s="356"/>
      <c r="J337" s="356"/>
      <c r="K337" s="356"/>
      <c r="L337" s="356"/>
      <c r="M337" s="356"/>
      <c r="N337" s="356"/>
      <c r="O337" s="356"/>
      <c r="P337" s="356"/>
      <c r="Q337" s="356"/>
      <c r="R337" s="356"/>
      <c r="S337" s="356"/>
      <c r="T337" s="356"/>
      <c r="U337" s="356"/>
    </row>
    <row r="338" spans="1:21">
      <c r="A338" s="369"/>
      <c r="B338" s="358"/>
      <c r="C338" s="358"/>
      <c r="D338" s="358"/>
      <c r="E338" s="358"/>
      <c r="F338" s="358"/>
      <c r="G338" s="358"/>
      <c r="H338" s="358"/>
      <c r="I338" s="358"/>
      <c r="J338" s="358"/>
      <c r="K338" s="358"/>
      <c r="L338" s="358"/>
      <c r="M338" s="358"/>
      <c r="N338" s="358"/>
      <c r="O338" s="358"/>
      <c r="P338" s="358"/>
      <c r="Q338" s="358"/>
      <c r="R338" s="358"/>
      <c r="S338" s="358"/>
      <c r="T338" s="358"/>
      <c r="U338" s="358"/>
    </row>
    <row r="339" spans="1:21">
      <c r="A339" s="368"/>
      <c r="B339" s="356"/>
      <c r="C339" s="356"/>
      <c r="D339" s="356"/>
      <c r="E339" s="356"/>
      <c r="F339" s="356"/>
      <c r="G339" s="356"/>
      <c r="H339" s="356"/>
      <c r="I339" s="356"/>
      <c r="J339" s="356"/>
      <c r="K339" s="356"/>
      <c r="L339" s="356"/>
      <c r="M339" s="356"/>
      <c r="N339" s="356"/>
      <c r="O339" s="356"/>
      <c r="P339" s="356"/>
      <c r="Q339" s="356"/>
      <c r="R339" s="356"/>
      <c r="S339" s="356"/>
      <c r="T339" s="356"/>
      <c r="U339" s="356"/>
    </row>
    <row r="340" spans="1:21">
      <c r="A340" s="366"/>
    </row>
    <row r="341" spans="1:21">
      <c r="A341" s="366"/>
    </row>
    <row r="342" spans="1:21">
      <c r="A342" s="366"/>
    </row>
    <row r="343" spans="1:21">
      <c r="A343" s="366"/>
    </row>
    <row r="344" spans="1:21">
      <c r="A344" s="366"/>
    </row>
    <row r="345" spans="1:21">
      <c r="A345" s="366"/>
    </row>
    <row r="346" spans="1:21">
      <c r="A346" s="366"/>
    </row>
    <row r="347" spans="1:21">
      <c r="A347" s="366"/>
    </row>
    <row r="348" spans="1:21">
      <c r="A348" s="366"/>
    </row>
    <row r="349" spans="1:21">
      <c r="A349" s="366"/>
    </row>
    <row r="350" spans="1:21">
      <c r="A350" s="366"/>
    </row>
    <row r="351" spans="1:21">
      <c r="A351" s="366"/>
    </row>
    <row r="352" spans="1:21">
      <c r="A352" s="366"/>
    </row>
    <row r="353" spans="1:1">
      <c r="A353" s="366"/>
    </row>
    <row r="354" spans="1:1">
      <c r="A354" s="366"/>
    </row>
    <row r="355" spans="1:1">
      <c r="A355" s="366"/>
    </row>
    <row r="356" spans="1:1">
      <c r="A356" s="366"/>
    </row>
    <row r="357" spans="1:1">
      <c r="A357" s="366"/>
    </row>
    <row r="358" spans="1:1">
      <c r="A358" s="366"/>
    </row>
    <row r="359" spans="1:1">
      <c r="A359" s="366"/>
    </row>
    <row r="360" spans="1:1">
      <c r="A360" s="366"/>
    </row>
    <row r="361" spans="1:1">
      <c r="A361" s="366"/>
    </row>
    <row r="362" spans="1:1">
      <c r="A362" s="366"/>
    </row>
    <row r="363" spans="1:1">
      <c r="A363" s="366"/>
    </row>
    <row r="364" spans="1:1">
      <c r="A364" s="366"/>
    </row>
    <row r="365" spans="1:1">
      <c r="A365" s="366"/>
    </row>
    <row r="366" spans="1:1">
      <c r="A366" s="366"/>
    </row>
    <row r="367" spans="1:1">
      <c r="A367" s="366"/>
    </row>
    <row r="368" spans="1:1">
      <c r="A368" s="366"/>
    </row>
    <row r="369" spans="1:1">
      <c r="A369" s="366"/>
    </row>
    <row r="370" spans="1:1">
      <c r="A370" s="366"/>
    </row>
    <row r="371" spans="1:1">
      <c r="A371" s="366"/>
    </row>
    <row r="372" spans="1:1">
      <c r="A372" s="366"/>
    </row>
    <row r="373" spans="1:1">
      <c r="A373" s="366"/>
    </row>
    <row r="374" spans="1:1">
      <c r="A374" s="366"/>
    </row>
    <row r="375" spans="1:1">
      <c r="A375" s="366"/>
    </row>
    <row r="376" spans="1:1">
      <c r="A376" s="366"/>
    </row>
    <row r="377" spans="1:1">
      <c r="A377" s="366"/>
    </row>
    <row r="378" spans="1:1">
      <c r="A378" s="366"/>
    </row>
    <row r="379" spans="1:1">
      <c r="A379" s="366"/>
    </row>
    <row r="380" spans="1:1">
      <c r="A380" s="366"/>
    </row>
    <row r="381" spans="1:1">
      <c r="A381" s="366"/>
    </row>
    <row r="382" spans="1:1">
      <c r="A382" s="366"/>
    </row>
    <row r="383" spans="1:1">
      <c r="A383" s="366"/>
    </row>
    <row r="384" spans="1:1">
      <c r="A384" s="366"/>
    </row>
    <row r="385" spans="1:1">
      <c r="A385" s="366"/>
    </row>
    <row r="386" spans="1:1">
      <c r="A386" s="366"/>
    </row>
    <row r="387" spans="1:1">
      <c r="A387" s="366"/>
    </row>
    <row r="388" spans="1:1">
      <c r="A388" s="366"/>
    </row>
    <row r="389" spans="1:1">
      <c r="A389" s="366"/>
    </row>
    <row r="390" spans="1:1">
      <c r="A390" s="366"/>
    </row>
    <row r="391" spans="1:1">
      <c r="A391" s="366"/>
    </row>
    <row r="392" spans="1:1">
      <c r="A392" s="366"/>
    </row>
    <row r="393" spans="1:1">
      <c r="A393" s="366"/>
    </row>
    <row r="394" spans="1:1">
      <c r="A394" s="366"/>
    </row>
    <row r="395" spans="1:1">
      <c r="A395" s="366"/>
    </row>
    <row r="396" spans="1:1">
      <c r="A396" s="366"/>
    </row>
    <row r="397" spans="1:1">
      <c r="A397" s="366"/>
    </row>
    <row r="398" spans="1:1">
      <c r="A398" s="366"/>
    </row>
    <row r="399" spans="1:1">
      <c r="A399" s="366"/>
    </row>
    <row r="400" spans="1:1">
      <c r="A400" s="366"/>
    </row>
    <row r="401" spans="1:1">
      <c r="A401" s="366"/>
    </row>
    <row r="402" spans="1:1">
      <c r="A402" s="366"/>
    </row>
    <row r="403" spans="1:1">
      <c r="A403" s="366"/>
    </row>
    <row r="404" spans="1:1">
      <c r="A404" s="366"/>
    </row>
    <row r="405" spans="1:1">
      <c r="A405" s="366"/>
    </row>
    <row r="406" spans="1:1">
      <c r="A406" s="366"/>
    </row>
    <row r="407" spans="1:1">
      <c r="A407" s="366"/>
    </row>
    <row r="408" spans="1:1">
      <c r="A408" s="366"/>
    </row>
    <row r="409" spans="1:1">
      <c r="A409" s="366"/>
    </row>
    <row r="410" spans="1:1">
      <c r="A410" s="366"/>
    </row>
    <row r="411" spans="1:1">
      <c r="A411" s="366"/>
    </row>
    <row r="412" spans="1:1">
      <c r="A412" s="366"/>
    </row>
    <row r="413" spans="1:1">
      <c r="A413" s="366"/>
    </row>
    <row r="414" spans="1:1">
      <c r="A414" s="366"/>
    </row>
    <row r="415" spans="1:1">
      <c r="A415" s="366"/>
    </row>
    <row r="416" spans="1:1">
      <c r="A416" s="366"/>
    </row>
    <row r="417" spans="1:1">
      <c r="A417" s="366"/>
    </row>
    <row r="418" spans="1:1">
      <c r="A418" s="366"/>
    </row>
    <row r="419" spans="1:1">
      <c r="A419" s="366"/>
    </row>
    <row r="420" spans="1:1">
      <c r="A420" s="366"/>
    </row>
    <row r="421" spans="1:1">
      <c r="A421" s="366"/>
    </row>
    <row r="422" spans="1:1">
      <c r="A422" s="366"/>
    </row>
    <row r="423" spans="1:1">
      <c r="A423" s="366"/>
    </row>
    <row r="424" spans="1:1">
      <c r="A424" s="366"/>
    </row>
    <row r="425" spans="1:1">
      <c r="A425" s="366"/>
    </row>
    <row r="426" spans="1:1">
      <c r="A426" s="366"/>
    </row>
    <row r="427" spans="1:1">
      <c r="A427" s="366"/>
    </row>
    <row r="428" spans="1:1">
      <c r="A428" s="366"/>
    </row>
    <row r="429" spans="1:1">
      <c r="A429" s="366"/>
    </row>
    <row r="430" spans="1:1">
      <c r="A430" s="366"/>
    </row>
    <row r="431" spans="1:1">
      <c r="A431" s="366"/>
    </row>
    <row r="432" spans="1:1">
      <c r="A432" s="366"/>
    </row>
    <row r="433" spans="1:1">
      <c r="A433" s="366"/>
    </row>
    <row r="434" spans="1:1">
      <c r="A434" s="366"/>
    </row>
    <row r="435" spans="1:1">
      <c r="A435" s="366"/>
    </row>
    <row r="436" spans="1:1">
      <c r="A436" s="366"/>
    </row>
    <row r="437" spans="1:1">
      <c r="A437" s="366"/>
    </row>
    <row r="438" spans="1:1">
      <c r="A438" s="366"/>
    </row>
    <row r="439" spans="1:1">
      <c r="A439" s="366"/>
    </row>
    <row r="440" spans="1:1">
      <c r="A440" s="366"/>
    </row>
    <row r="441" spans="1:1">
      <c r="A441" s="366"/>
    </row>
    <row r="442" spans="1:1">
      <c r="A442" s="366"/>
    </row>
    <row r="443" spans="1:1">
      <c r="A443" s="366"/>
    </row>
    <row r="444" spans="1:1">
      <c r="A444" s="366"/>
    </row>
    <row r="445" spans="1:1">
      <c r="A445" s="366"/>
    </row>
    <row r="446" spans="1:1">
      <c r="A446" s="366"/>
    </row>
    <row r="447" spans="1:1">
      <c r="A447" s="366"/>
    </row>
    <row r="448" spans="1:1">
      <c r="A448" s="366"/>
    </row>
    <row r="449" spans="1:1">
      <c r="A449" s="366"/>
    </row>
    <row r="450" spans="1:1">
      <c r="A450" s="366"/>
    </row>
    <row r="451" spans="1:1">
      <c r="A451" s="366"/>
    </row>
    <row r="452" spans="1:1">
      <c r="A452" s="366"/>
    </row>
    <row r="453" spans="1:1">
      <c r="A453" s="366"/>
    </row>
    <row r="454" spans="1:1">
      <c r="A454" s="366"/>
    </row>
    <row r="455" spans="1:1">
      <c r="A455" s="366"/>
    </row>
    <row r="456" spans="1:1">
      <c r="A456" s="366"/>
    </row>
    <row r="457" spans="1:1">
      <c r="A457" s="366"/>
    </row>
    <row r="458" spans="1:1">
      <c r="A458" s="366"/>
    </row>
    <row r="459" spans="1:1">
      <c r="A459" s="366"/>
    </row>
    <row r="460" spans="1:1">
      <c r="A460" s="366"/>
    </row>
    <row r="461" spans="1:1">
      <c r="A461" s="366"/>
    </row>
    <row r="462" spans="1:1">
      <c r="A462" s="366"/>
    </row>
    <row r="463" spans="1:1">
      <c r="A463" s="366"/>
    </row>
    <row r="464" spans="1:1">
      <c r="A464" s="366"/>
    </row>
    <row r="465" spans="1:1">
      <c r="A465" s="366"/>
    </row>
    <row r="466" spans="1:1">
      <c r="A466" s="366"/>
    </row>
    <row r="467" spans="1:1">
      <c r="A467" s="366"/>
    </row>
    <row r="468" spans="1:1">
      <c r="A468" s="366"/>
    </row>
    <row r="469" spans="1:1">
      <c r="A469" s="366"/>
    </row>
    <row r="470" spans="1:1">
      <c r="A470" s="366"/>
    </row>
    <row r="471" spans="1:1">
      <c r="A471" s="366"/>
    </row>
    <row r="472" spans="1:1">
      <c r="A472" s="366"/>
    </row>
    <row r="473" spans="1:1">
      <c r="A473" s="366"/>
    </row>
    <row r="474" spans="1:1">
      <c r="A474" s="366"/>
    </row>
    <row r="475" spans="1:1">
      <c r="A475" s="366"/>
    </row>
    <row r="476" spans="1:1">
      <c r="A476" s="366"/>
    </row>
    <row r="477" spans="1:1">
      <c r="A477" s="366"/>
    </row>
    <row r="478" spans="1:1">
      <c r="A478" s="366"/>
    </row>
    <row r="479" spans="1:1">
      <c r="A479" s="366"/>
    </row>
    <row r="480" spans="1:1">
      <c r="A480" s="366"/>
    </row>
    <row r="481" spans="1:1">
      <c r="A481" s="366"/>
    </row>
    <row r="482" spans="1:1">
      <c r="A482" s="366"/>
    </row>
    <row r="483" spans="1:1">
      <c r="A483" s="366"/>
    </row>
    <row r="484" spans="1:1">
      <c r="A484" s="366"/>
    </row>
    <row r="485" spans="1:1">
      <c r="A485" s="366"/>
    </row>
    <row r="486" spans="1:1">
      <c r="A486" s="366"/>
    </row>
    <row r="487" spans="1:1">
      <c r="A487" s="366"/>
    </row>
    <row r="488" spans="1:1">
      <c r="A488" s="366"/>
    </row>
    <row r="489" spans="1:1">
      <c r="A489" s="366"/>
    </row>
    <row r="490" spans="1:1">
      <c r="A490" s="366"/>
    </row>
    <row r="491" spans="1:1">
      <c r="A491" s="366"/>
    </row>
    <row r="492" spans="1:1">
      <c r="A492" s="366"/>
    </row>
    <row r="493" spans="1:1">
      <c r="A493" s="366"/>
    </row>
    <row r="494" spans="1:1">
      <c r="A494" s="366"/>
    </row>
    <row r="495" spans="1:1">
      <c r="A495" s="366"/>
    </row>
    <row r="496" spans="1:1">
      <c r="A496" s="366"/>
    </row>
    <row r="497" spans="1:1">
      <c r="A497" s="366"/>
    </row>
    <row r="498" spans="1:1">
      <c r="A498" s="366"/>
    </row>
    <row r="499" spans="1:1">
      <c r="A499" s="366"/>
    </row>
    <row r="500" spans="1:1">
      <c r="A500" s="366"/>
    </row>
    <row r="501" spans="1:1">
      <c r="A501" s="366"/>
    </row>
    <row r="502" spans="1:1">
      <c r="A502" s="366"/>
    </row>
    <row r="503" spans="1:1">
      <c r="A503" s="366"/>
    </row>
    <row r="504" spans="1:1">
      <c r="A504" s="366"/>
    </row>
    <row r="505" spans="1:1">
      <c r="A505" s="366"/>
    </row>
    <row r="506" spans="1:1">
      <c r="A506" s="366"/>
    </row>
    <row r="507" spans="1:1">
      <c r="A507" s="366"/>
    </row>
    <row r="508" spans="1:1">
      <c r="A508" s="366"/>
    </row>
    <row r="509" spans="1:1">
      <c r="A509" s="366"/>
    </row>
    <row r="510" spans="1:1">
      <c r="A510" s="366"/>
    </row>
    <row r="511" spans="1:1">
      <c r="A511" s="366"/>
    </row>
    <row r="512" spans="1:1">
      <c r="A512" s="366"/>
    </row>
    <row r="513" spans="1:1">
      <c r="A513" s="366"/>
    </row>
    <row r="514" spans="1:1">
      <c r="A514" s="366"/>
    </row>
    <row r="515" spans="1:1">
      <c r="A515" s="366"/>
    </row>
    <row r="516" spans="1:1">
      <c r="A516" s="366"/>
    </row>
    <row r="517" spans="1:1">
      <c r="A517" s="366"/>
    </row>
    <row r="518" spans="1:1">
      <c r="A518" s="366"/>
    </row>
    <row r="519" spans="1:1">
      <c r="A519" s="366"/>
    </row>
    <row r="520" spans="1:1">
      <c r="A520" s="366"/>
    </row>
    <row r="521" spans="1:1">
      <c r="A521" s="366"/>
    </row>
    <row r="522" spans="1:1">
      <c r="A522" s="366"/>
    </row>
    <row r="523" spans="1:1">
      <c r="A523" s="366"/>
    </row>
    <row r="524" spans="1:1">
      <c r="A524" s="366"/>
    </row>
    <row r="525" spans="1:1">
      <c r="A525" s="366"/>
    </row>
    <row r="526" spans="1:1">
      <c r="A526" s="366"/>
    </row>
    <row r="527" spans="1:1">
      <c r="A527" s="366"/>
    </row>
    <row r="528" spans="1:1">
      <c r="A528" s="366"/>
    </row>
    <row r="529" spans="1:1">
      <c r="A529" s="366"/>
    </row>
    <row r="530" spans="1:1">
      <c r="A530" s="366"/>
    </row>
    <row r="531" spans="1:1">
      <c r="A531" s="366"/>
    </row>
    <row r="532" spans="1:1">
      <c r="A532" s="366"/>
    </row>
    <row r="533" spans="1:1">
      <c r="A533" s="366"/>
    </row>
    <row r="534" spans="1:1">
      <c r="A534" s="366"/>
    </row>
    <row r="535" spans="1:1">
      <c r="A535" s="366"/>
    </row>
    <row r="536" spans="1:1">
      <c r="A536" s="366"/>
    </row>
    <row r="537" spans="1:1">
      <c r="A537" s="366"/>
    </row>
    <row r="538" spans="1:1">
      <c r="A538" s="366"/>
    </row>
    <row r="539" spans="1:1">
      <c r="A539" s="366"/>
    </row>
    <row r="540" spans="1:1">
      <c r="A540" s="366"/>
    </row>
    <row r="541" spans="1:1">
      <c r="A541" s="366"/>
    </row>
    <row r="542" spans="1:1">
      <c r="A542" s="366"/>
    </row>
    <row r="543" spans="1:1">
      <c r="A543" s="366"/>
    </row>
    <row r="544" spans="1:1">
      <c r="A544" s="366"/>
    </row>
    <row r="545" spans="1:1">
      <c r="A545" s="366"/>
    </row>
    <row r="546" spans="1:1">
      <c r="A546" s="366"/>
    </row>
    <row r="547" spans="1:1">
      <c r="A547" s="366"/>
    </row>
    <row r="548" spans="1:1">
      <c r="A548" s="366"/>
    </row>
    <row r="549" spans="1:1">
      <c r="A549" s="366"/>
    </row>
    <row r="550" spans="1:1">
      <c r="A550" s="366"/>
    </row>
    <row r="551" spans="1:1">
      <c r="A551" s="366"/>
    </row>
    <row r="552" spans="1:1">
      <c r="A552" s="366"/>
    </row>
    <row r="553" spans="1:1">
      <c r="A553" s="366"/>
    </row>
    <row r="554" spans="1:1">
      <c r="A554" s="366"/>
    </row>
    <row r="555" spans="1:1">
      <c r="A555" s="366"/>
    </row>
    <row r="556" spans="1:1">
      <c r="A556" s="366"/>
    </row>
    <row r="557" spans="1:1">
      <c r="A557" s="366"/>
    </row>
    <row r="558" spans="1:1">
      <c r="A558" s="366"/>
    </row>
    <row r="559" spans="1:1">
      <c r="A559" s="366"/>
    </row>
    <row r="560" spans="1:1">
      <c r="A560" s="366"/>
    </row>
    <row r="561" spans="1:1">
      <c r="A561" s="366"/>
    </row>
    <row r="562" spans="1:1">
      <c r="A562" s="366"/>
    </row>
    <row r="563" spans="1:1">
      <c r="A563" s="366"/>
    </row>
    <row r="564" spans="1:1">
      <c r="A564" s="366"/>
    </row>
    <row r="565" spans="1:1">
      <c r="A565" s="366"/>
    </row>
    <row r="566" spans="1:1">
      <c r="A566" s="366"/>
    </row>
    <row r="567" spans="1:1">
      <c r="A567" s="366"/>
    </row>
    <row r="568" spans="1:1">
      <c r="A568" s="366"/>
    </row>
    <row r="569" spans="1:1">
      <c r="A569" s="366"/>
    </row>
    <row r="570" spans="1:1">
      <c r="A570" s="366"/>
    </row>
    <row r="571" spans="1:1">
      <c r="A571" s="366"/>
    </row>
    <row r="572" spans="1:1">
      <c r="A572" s="366"/>
    </row>
    <row r="573" spans="1:1">
      <c r="A573" s="366"/>
    </row>
    <row r="574" spans="1:1">
      <c r="A574" s="366"/>
    </row>
    <row r="575" spans="1:1">
      <c r="A575" s="366"/>
    </row>
    <row r="576" spans="1:1">
      <c r="A576" s="366"/>
    </row>
    <row r="577" spans="1:1">
      <c r="A577" s="366"/>
    </row>
    <row r="578" spans="1:1">
      <c r="A578" s="366"/>
    </row>
    <row r="579" spans="1:1">
      <c r="A579" s="366"/>
    </row>
    <row r="580" spans="1:1">
      <c r="A580" s="366"/>
    </row>
    <row r="581" spans="1:1">
      <c r="A581" s="366"/>
    </row>
    <row r="582" spans="1:1">
      <c r="A582" s="366"/>
    </row>
    <row r="583" spans="1:1">
      <c r="A583" s="366"/>
    </row>
    <row r="584" spans="1:1">
      <c r="A584" s="366"/>
    </row>
    <row r="585" spans="1:1">
      <c r="A585" s="366"/>
    </row>
    <row r="586" spans="1:1">
      <c r="A586" s="366"/>
    </row>
    <row r="587" spans="1:1">
      <c r="A587" s="366"/>
    </row>
    <row r="588" spans="1:1">
      <c r="A588" s="366"/>
    </row>
    <row r="589" spans="1:1">
      <c r="A589" s="366"/>
    </row>
    <row r="590" spans="1:1">
      <c r="A590" s="366"/>
    </row>
    <row r="591" spans="1:1">
      <c r="A591" s="366"/>
    </row>
    <row r="592" spans="1:1">
      <c r="A592" s="366"/>
    </row>
    <row r="593" spans="1:1">
      <c r="A593" s="366"/>
    </row>
    <row r="594" spans="1:1">
      <c r="A594" s="366"/>
    </row>
    <row r="595" spans="1:1">
      <c r="A595" s="366"/>
    </row>
    <row r="596" spans="1:1">
      <c r="A596" s="366"/>
    </row>
    <row r="597" spans="1:1">
      <c r="A597" s="366"/>
    </row>
    <row r="598" spans="1:1">
      <c r="A598" s="366"/>
    </row>
    <row r="599" spans="1:1">
      <c r="A599" s="366"/>
    </row>
    <row r="600" spans="1:1">
      <c r="A600" s="366"/>
    </row>
    <row r="601" spans="1:1">
      <c r="A601" s="366"/>
    </row>
    <row r="602" spans="1:1">
      <c r="A602" s="366"/>
    </row>
    <row r="603" spans="1:1">
      <c r="A603" s="366"/>
    </row>
    <row r="604" spans="1:1">
      <c r="A604" s="366"/>
    </row>
    <row r="605" spans="1:1">
      <c r="A605" s="366"/>
    </row>
    <row r="606" spans="1:1">
      <c r="A606" s="366"/>
    </row>
    <row r="607" spans="1:1">
      <c r="A607" s="366"/>
    </row>
    <row r="608" spans="1:1">
      <c r="A608" s="366"/>
    </row>
    <row r="609" spans="1:1">
      <c r="A609" s="366"/>
    </row>
    <row r="610" spans="1:1">
      <c r="A610" s="366"/>
    </row>
    <row r="611" spans="1:1">
      <c r="A611" s="366"/>
    </row>
    <row r="612" spans="1:1">
      <c r="A612" s="366"/>
    </row>
    <row r="613" spans="1:1">
      <c r="A613" s="366"/>
    </row>
    <row r="614" spans="1:1">
      <c r="A614" s="366"/>
    </row>
    <row r="615" spans="1:1">
      <c r="A615" s="366"/>
    </row>
    <row r="616" spans="1:1">
      <c r="A616" s="366"/>
    </row>
    <row r="617" spans="1:1">
      <c r="A617" s="366"/>
    </row>
    <row r="618" spans="1:1">
      <c r="A618" s="366"/>
    </row>
    <row r="619" spans="1:1">
      <c r="A619" s="366"/>
    </row>
    <row r="620" spans="1:1">
      <c r="A620" s="366"/>
    </row>
    <row r="621" spans="1:1">
      <c r="A621" s="366"/>
    </row>
    <row r="622" spans="1:1">
      <c r="A622" s="366"/>
    </row>
    <row r="623" spans="1:1">
      <c r="A623" s="366"/>
    </row>
    <row r="624" spans="1:1">
      <c r="A624" s="366"/>
    </row>
    <row r="625" spans="1:1">
      <c r="A625" s="366"/>
    </row>
    <row r="626" spans="1:1">
      <c r="A626" s="366"/>
    </row>
    <row r="627" spans="1:1">
      <c r="A627" s="366"/>
    </row>
    <row r="628" spans="1:1">
      <c r="A628" s="366"/>
    </row>
    <row r="629" spans="1:1">
      <c r="A629" s="366"/>
    </row>
    <row r="630" spans="1:1">
      <c r="A630" s="366"/>
    </row>
    <row r="631" spans="1:1">
      <c r="A631" s="366"/>
    </row>
    <row r="632" spans="1:1">
      <c r="A632" s="366"/>
    </row>
    <row r="633" spans="1:1">
      <c r="A633" s="366"/>
    </row>
    <row r="634" spans="1:1">
      <c r="A634" s="366"/>
    </row>
    <row r="635" spans="1:1">
      <c r="A635" s="366"/>
    </row>
    <row r="636" spans="1:1">
      <c r="A636" s="366"/>
    </row>
    <row r="637" spans="1:1">
      <c r="A637" s="366"/>
    </row>
    <row r="638" spans="1:1">
      <c r="A638" s="366"/>
    </row>
    <row r="639" spans="1:1">
      <c r="A639" s="366"/>
    </row>
    <row r="640" spans="1:1">
      <c r="A640" s="366"/>
    </row>
    <row r="641" spans="1:1">
      <c r="A641" s="366"/>
    </row>
    <row r="642" spans="1:1">
      <c r="A642" s="366"/>
    </row>
    <row r="643" spans="1:1">
      <c r="A643" s="366"/>
    </row>
    <row r="644" spans="1:1">
      <c r="A644" s="366"/>
    </row>
    <row r="645" spans="1:1">
      <c r="A645" s="366"/>
    </row>
    <row r="646" spans="1:1">
      <c r="A646" s="366"/>
    </row>
    <row r="647" spans="1:1">
      <c r="A647" s="366"/>
    </row>
    <row r="648" spans="1:1">
      <c r="A648" s="366"/>
    </row>
    <row r="649" spans="1:1">
      <c r="A649" s="366"/>
    </row>
    <row r="650" spans="1:1">
      <c r="A650" s="366"/>
    </row>
    <row r="651" spans="1:1">
      <c r="A651" s="366"/>
    </row>
    <row r="652" spans="1:1">
      <c r="A652" s="366"/>
    </row>
    <row r="653" spans="1:1">
      <c r="A653" s="366"/>
    </row>
    <row r="654" spans="1:1">
      <c r="A654" s="366"/>
    </row>
    <row r="655" spans="1:1">
      <c r="A655" s="366"/>
    </row>
    <row r="656" spans="1:1">
      <c r="A656" s="366"/>
    </row>
    <row r="657" spans="1:1">
      <c r="A657" s="366"/>
    </row>
    <row r="658" spans="1:1">
      <c r="A658" s="366"/>
    </row>
    <row r="659" spans="1:1">
      <c r="A659" s="366"/>
    </row>
    <row r="660" spans="1:1">
      <c r="A660" s="366"/>
    </row>
    <row r="661" spans="1:1">
      <c r="A661" s="366"/>
    </row>
    <row r="662" spans="1:1">
      <c r="A662" s="366"/>
    </row>
    <row r="663" spans="1:1">
      <c r="A663" s="366"/>
    </row>
    <row r="664" spans="1:1">
      <c r="A664" s="366"/>
    </row>
    <row r="665" spans="1:1">
      <c r="A665" s="366"/>
    </row>
    <row r="666" spans="1:1">
      <c r="A666" s="366"/>
    </row>
    <row r="667" spans="1:1">
      <c r="A667" s="366"/>
    </row>
    <row r="668" spans="1:1">
      <c r="A668" s="366"/>
    </row>
    <row r="669" spans="1:1">
      <c r="A669" s="366"/>
    </row>
    <row r="670" spans="1:1">
      <c r="A670" s="366"/>
    </row>
    <row r="671" spans="1:1">
      <c r="A671" s="366"/>
    </row>
    <row r="672" spans="1:1">
      <c r="A672" s="366"/>
    </row>
    <row r="673" spans="1:1">
      <c r="A673" s="366"/>
    </row>
    <row r="674" spans="1:1">
      <c r="A674" s="366"/>
    </row>
    <row r="675" spans="1:1">
      <c r="A675" s="366"/>
    </row>
    <row r="676" spans="1:1">
      <c r="A676" s="366"/>
    </row>
    <row r="677" spans="1:1">
      <c r="A677" s="366"/>
    </row>
    <row r="678" spans="1:1">
      <c r="A678" s="366"/>
    </row>
    <row r="679" spans="1:1">
      <c r="A679" s="366"/>
    </row>
    <row r="680" spans="1:1">
      <c r="A680" s="366"/>
    </row>
    <row r="681" spans="1:1">
      <c r="A681" s="366"/>
    </row>
    <row r="682" spans="1:1">
      <c r="A682" s="366"/>
    </row>
    <row r="683" spans="1:1">
      <c r="A683" s="366"/>
    </row>
    <row r="684" spans="1:1">
      <c r="A684" s="366"/>
    </row>
    <row r="685" spans="1:1">
      <c r="A685" s="366"/>
    </row>
    <row r="686" spans="1:1">
      <c r="A686" s="366"/>
    </row>
    <row r="687" spans="1:1">
      <c r="A687" s="366"/>
    </row>
    <row r="688" spans="1:1">
      <c r="A688" s="366"/>
    </row>
    <row r="689" spans="1:1">
      <c r="A689" s="366"/>
    </row>
    <row r="690" spans="1:1">
      <c r="A690" s="366"/>
    </row>
    <row r="691" spans="1:1">
      <c r="A691" s="366"/>
    </row>
    <row r="692" spans="1:1">
      <c r="A692" s="366"/>
    </row>
    <row r="693" spans="1:1">
      <c r="A693" s="366"/>
    </row>
    <row r="694" spans="1:1">
      <c r="A694" s="366"/>
    </row>
    <row r="695" spans="1:1">
      <c r="A695" s="366"/>
    </row>
    <row r="696" spans="1:1">
      <c r="A696" s="366"/>
    </row>
    <row r="697" spans="1:1">
      <c r="A697" s="366"/>
    </row>
    <row r="698" spans="1:1">
      <c r="A698" s="366"/>
    </row>
    <row r="699" spans="1:1">
      <c r="A699" s="366"/>
    </row>
    <row r="700" spans="1:1">
      <c r="A700" s="366"/>
    </row>
    <row r="701" spans="1:1">
      <c r="A701" s="366"/>
    </row>
    <row r="702" spans="1:1">
      <c r="A702" s="366"/>
    </row>
    <row r="703" spans="1:1">
      <c r="A703" s="366"/>
    </row>
    <row r="704" spans="1:1">
      <c r="A704" s="366"/>
    </row>
    <row r="705" spans="1:1">
      <c r="A705" s="366"/>
    </row>
    <row r="706" spans="1:1">
      <c r="A706" s="366"/>
    </row>
    <row r="707" spans="1:1">
      <c r="A707" s="366"/>
    </row>
    <row r="708" spans="1:1">
      <c r="A708" s="366"/>
    </row>
    <row r="709" spans="1:1">
      <c r="A709" s="366"/>
    </row>
    <row r="710" spans="1:1">
      <c r="A710" s="366"/>
    </row>
    <row r="711" spans="1:1">
      <c r="A711" s="366"/>
    </row>
    <row r="712" spans="1:1">
      <c r="A712" s="366"/>
    </row>
    <row r="713" spans="1:1">
      <c r="A713" s="366"/>
    </row>
    <row r="714" spans="1:1">
      <c r="A714" s="366"/>
    </row>
    <row r="715" spans="1:1">
      <c r="A715" s="366"/>
    </row>
    <row r="716" spans="1:1">
      <c r="A716" s="366"/>
    </row>
    <row r="717" spans="1:1">
      <c r="A717" s="366"/>
    </row>
    <row r="718" spans="1:1">
      <c r="A718" s="366"/>
    </row>
    <row r="719" spans="1:1">
      <c r="A719" s="366"/>
    </row>
    <row r="720" spans="1:1">
      <c r="A720" s="366"/>
    </row>
    <row r="721" spans="1:1">
      <c r="A721" s="366"/>
    </row>
    <row r="722" spans="1:1">
      <c r="A722" s="366"/>
    </row>
    <row r="723" spans="1:1">
      <c r="A723" s="366"/>
    </row>
    <row r="724" spans="1:1">
      <c r="A724" s="366"/>
    </row>
    <row r="725" spans="1:1">
      <c r="A725" s="366"/>
    </row>
    <row r="726" spans="1:1">
      <c r="A726" s="366"/>
    </row>
    <row r="727" spans="1:1">
      <c r="A727" s="366"/>
    </row>
    <row r="728" spans="1:1">
      <c r="A728" s="366"/>
    </row>
    <row r="729" spans="1:1">
      <c r="A729" s="366"/>
    </row>
    <row r="730" spans="1:1">
      <c r="A730" s="366"/>
    </row>
    <row r="731" spans="1:1">
      <c r="A731" s="366"/>
    </row>
    <row r="732" spans="1:1">
      <c r="A732" s="366"/>
    </row>
    <row r="733" spans="1:1">
      <c r="A733" s="366"/>
    </row>
    <row r="734" spans="1:1">
      <c r="A734" s="366"/>
    </row>
    <row r="735" spans="1:1">
      <c r="A735" s="366"/>
    </row>
    <row r="736" spans="1:1">
      <c r="A736" s="366"/>
    </row>
    <row r="737" spans="1:1">
      <c r="A737" s="366"/>
    </row>
    <row r="738" spans="1:1">
      <c r="A738" s="366"/>
    </row>
    <row r="739" spans="1:1">
      <c r="A739" s="366"/>
    </row>
    <row r="740" spans="1:1">
      <c r="A740" s="366"/>
    </row>
    <row r="741" spans="1:1">
      <c r="A741" s="366"/>
    </row>
    <row r="742" spans="1:1">
      <c r="A742" s="366"/>
    </row>
    <row r="743" spans="1:1">
      <c r="A743" s="366"/>
    </row>
    <row r="744" spans="1:1">
      <c r="A744" s="366"/>
    </row>
    <row r="745" spans="1:1">
      <c r="A745" s="366"/>
    </row>
    <row r="746" spans="1:1">
      <c r="A746" s="366"/>
    </row>
    <row r="747" spans="1:1">
      <c r="A747" s="366"/>
    </row>
    <row r="748" spans="1:1">
      <c r="A748" s="366"/>
    </row>
    <row r="749" spans="1:1">
      <c r="A749" s="366"/>
    </row>
    <row r="750" spans="1:1">
      <c r="A750" s="366"/>
    </row>
    <row r="751" spans="1:1">
      <c r="A751" s="366"/>
    </row>
    <row r="752" spans="1:1">
      <c r="A752" s="366"/>
    </row>
    <row r="753" spans="1:1">
      <c r="A753" s="366"/>
    </row>
    <row r="754" spans="1:1">
      <c r="A754" s="366"/>
    </row>
    <row r="755" spans="1:1">
      <c r="A755" s="366"/>
    </row>
    <row r="756" spans="1:1">
      <c r="A756" s="366"/>
    </row>
    <row r="757" spans="1:1">
      <c r="A757" s="366"/>
    </row>
    <row r="758" spans="1:1">
      <c r="A758" s="366"/>
    </row>
    <row r="759" spans="1:1">
      <c r="A759" s="366"/>
    </row>
    <row r="760" spans="1:1">
      <c r="A760" s="366"/>
    </row>
    <row r="761" spans="1:1">
      <c r="A761" s="366"/>
    </row>
    <row r="762" spans="1:1">
      <c r="A762" s="366"/>
    </row>
    <row r="763" spans="1:1">
      <c r="A763" s="366"/>
    </row>
    <row r="764" spans="1:1">
      <c r="A764" s="366"/>
    </row>
    <row r="765" spans="1:1">
      <c r="A765" s="366"/>
    </row>
    <row r="766" spans="1:1">
      <c r="A766" s="366"/>
    </row>
    <row r="767" spans="1:1">
      <c r="A767" s="366"/>
    </row>
    <row r="768" spans="1:1">
      <c r="A768" s="366"/>
    </row>
    <row r="769" spans="1:1">
      <c r="A769" s="366"/>
    </row>
    <row r="770" spans="1:1">
      <c r="A770" s="366"/>
    </row>
    <row r="771" spans="1:1">
      <c r="A771" s="366"/>
    </row>
    <row r="772" spans="1:1">
      <c r="A772" s="366"/>
    </row>
    <row r="773" spans="1:1">
      <c r="A773" s="366"/>
    </row>
    <row r="774" spans="1:1">
      <c r="A774" s="366"/>
    </row>
    <row r="775" spans="1:1">
      <c r="A775" s="366"/>
    </row>
    <row r="776" spans="1:1">
      <c r="A776" s="366"/>
    </row>
    <row r="777" spans="1:1">
      <c r="A777" s="366"/>
    </row>
    <row r="778" spans="1:1">
      <c r="A778" s="366"/>
    </row>
    <row r="779" spans="1:1">
      <c r="A779" s="366"/>
    </row>
    <row r="780" spans="1:1">
      <c r="A780" s="366"/>
    </row>
    <row r="781" spans="1:1">
      <c r="A781" s="366"/>
    </row>
    <row r="782" spans="1:1">
      <c r="A782" s="366"/>
    </row>
    <row r="783" spans="1:1">
      <c r="A783" s="366"/>
    </row>
    <row r="784" spans="1:1">
      <c r="A784" s="366"/>
    </row>
    <row r="785" spans="1:1">
      <c r="A785" s="366"/>
    </row>
    <row r="786" spans="1:1">
      <c r="A786" s="366"/>
    </row>
    <row r="787" spans="1:1">
      <c r="A787" s="366"/>
    </row>
    <row r="788" spans="1:1">
      <c r="A788" s="366"/>
    </row>
    <row r="789" spans="1:1">
      <c r="A789" s="366"/>
    </row>
    <row r="790" spans="1:1">
      <c r="A790" s="366"/>
    </row>
    <row r="791" spans="1:1">
      <c r="A791" s="366"/>
    </row>
    <row r="792" spans="1:1">
      <c r="A792" s="366"/>
    </row>
    <row r="793" spans="1:1">
      <c r="A793" s="366"/>
    </row>
    <row r="794" spans="1:1">
      <c r="A794" s="366"/>
    </row>
    <row r="795" spans="1:1">
      <c r="A795" s="366"/>
    </row>
    <row r="796" spans="1:1">
      <c r="A796" s="366"/>
    </row>
    <row r="797" spans="1:1">
      <c r="A797" s="366"/>
    </row>
    <row r="798" spans="1:1">
      <c r="A798" s="366"/>
    </row>
    <row r="799" spans="1:1">
      <c r="A799" s="366"/>
    </row>
    <row r="800" spans="1:1">
      <c r="A800" s="366"/>
    </row>
    <row r="801" spans="1:1">
      <c r="A801" s="366"/>
    </row>
    <row r="802" spans="1:1">
      <c r="A802" s="366"/>
    </row>
    <row r="803" spans="1:1">
      <c r="A803" s="366"/>
    </row>
    <row r="804" spans="1:1">
      <c r="A804" s="366"/>
    </row>
    <row r="805" spans="1:1">
      <c r="A805" s="366"/>
    </row>
    <row r="806" spans="1:1">
      <c r="A806" s="366"/>
    </row>
    <row r="807" spans="1:1">
      <c r="A807" s="366"/>
    </row>
    <row r="808" spans="1:1">
      <c r="A808" s="366"/>
    </row>
    <row r="809" spans="1:1">
      <c r="A809" s="366"/>
    </row>
    <row r="810" spans="1:1">
      <c r="A810" s="366"/>
    </row>
    <row r="811" spans="1:1">
      <c r="A811" s="366"/>
    </row>
    <row r="812" spans="1:1">
      <c r="A812" s="366"/>
    </row>
    <row r="813" spans="1:1">
      <c r="A813" s="366"/>
    </row>
    <row r="814" spans="1:1">
      <c r="A814" s="366"/>
    </row>
    <row r="815" spans="1:1">
      <c r="A815" s="366"/>
    </row>
    <row r="816" spans="1:1">
      <c r="A816" s="366"/>
    </row>
    <row r="817" spans="1:1">
      <c r="A817" s="366"/>
    </row>
    <row r="818" spans="1:1">
      <c r="A818" s="366"/>
    </row>
    <row r="819" spans="1:1">
      <c r="A819" s="366"/>
    </row>
    <row r="820" spans="1:1">
      <c r="A820" s="366"/>
    </row>
    <row r="821" spans="1:1">
      <c r="A821" s="366"/>
    </row>
    <row r="822" spans="1:1">
      <c r="A822" s="366"/>
    </row>
    <row r="823" spans="1:1">
      <c r="A823" s="366"/>
    </row>
    <row r="824" spans="1:1">
      <c r="A824" s="366"/>
    </row>
    <row r="825" spans="1:1">
      <c r="A825" s="366"/>
    </row>
    <row r="826" spans="1:1">
      <c r="A826" s="366"/>
    </row>
    <row r="827" spans="1:1">
      <c r="A827" s="366"/>
    </row>
    <row r="828" spans="1:1">
      <c r="A828" s="366"/>
    </row>
    <row r="829" spans="1:1">
      <c r="A829" s="366"/>
    </row>
    <row r="830" spans="1:1">
      <c r="A830" s="366"/>
    </row>
    <row r="831" spans="1:1">
      <c r="A831" s="366"/>
    </row>
    <row r="832" spans="1:1">
      <c r="A832" s="366"/>
    </row>
    <row r="833" spans="1:1">
      <c r="A833" s="366"/>
    </row>
    <row r="834" spans="1:1">
      <c r="A834" s="366"/>
    </row>
    <row r="835" spans="1:1">
      <c r="A835" s="366"/>
    </row>
    <row r="836" spans="1:1">
      <c r="A836" s="366"/>
    </row>
    <row r="837" spans="1:1">
      <c r="A837" s="366"/>
    </row>
    <row r="838" spans="1:1">
      <c r="A838" s="366"/>
    </row>
    <row r="839" spans="1:1">
      <c r="A839" s="366"/>
    </row>
    <row r="840" spans="1:1">
      <c r="A840" s="366"/>
    </row>
    <row r="841" spans="1:1">
      <c r="A841" s="366"/>
    </row>
    <row r="842" spans="1:1">
      <c r="A842" s="366"/>
    </row>
    <row r="843" spans="1:1">
      <c r="A843" s="366"/>
    </row>
    <row r="844" spans="1:1">
      <c r="A844" s="366"/>
    </row>
    <row r="845" spans="1:1">
      <c r="A845" s="366"/>
    </row>
    <row r="846" spans="1:1">
      <c r="A846" s="366"/>
    </row>
    <row r="847" spans="1:1">
      <c r="A847" s="366"/>
    </row>
    <row r="848" spans="1:1">
      <c r="A848" s="366"/>
    </row>
    <row r="849" spans="1:1">
      <c r="A849" s="366"/>
    </row>
    <row r="850" spans="1:1">
      <c r="A850" s="366"/>
    </row>
    <row r="851" spans="1:1">
      <c r="A851" s="366"/>
    </row>
    <row r="852" spans="1:1">
      <c r="A852" s="366"/>
    </row>
    <row r="853" spans="1:1">
      <c r="A853" s="366"/>
    </row>
    <row r="854" spans="1:1">
      <c r="A854" s="366"/>
    </row>
    <row r="855" spans="1:1">
      <c r="A855" s="366"/>
    </row>
    <row r="856" spans="1:1">
      <c r="A856" s="366"/>
    </row>
    <row r="857" spans="1:1">
      <c r="A857" s="366"/>
    </row>
    <row r="858" spans="1:1">
      <c r="A858" s="366"/>
    </row>
    <row r="859" spans="1:1">
      <c r="A859" s="366"/>
    </row>
    <row r="860" spans="1:1">
      <c r="A860" s="366"/>
    </row>
    <row r="861" spans="1:1">
      <c r="A861" s="366"/>
    </row>
    <row r="862" spans="1:1">
      <c r="A862" s="366"/>
    </row>
    <row r="863" spans="1:1">
      <c r="A863" s="366"/>
    </row>
    <row r="864" spans="1:1">
      <c r="A864" s="366"/>
    </row>
    <row r="865" spans="1:1">
      <c r="A865" s="366"/>
    </row>
    <row r="866" spans="1:1">
      <c r="A866" s="366"/>
    </row>
    <row r="867" spans="1:1">
      <c r="A867" s="366"/>
    </row>
    <row r="868" spans="1:1">
      <c r="A868" s="366"/>
    </row>
    <row r="869" spans="1:1">
      <c r="A869" s="366"/>
    </row>
    <row r="870" spans="1:1">
      <c r="A870" s="366"/>
    </row>
    <row r="871" spans="1:1">
      <c r="A871" s="366"/>
    </row>
    <row r="872" spans="1:1">
      <c r="A872" s="366"/>
    </row>
    <row r="873" spans="1:1">
      <c r="A873" s="366"/>
    </row>
    <row r="874" spans="1:1">
      <c r="A874" s="366"/>
    </row>
    <row r="875" spans="1:1">
      <c r="A875" s="366"/>
    </row>
    <row r="876" spans="1:1">
      <c r="A876" s="366"/>
    </row>
    <row r="877" spans="1:1">
      <c r="A877" s="366"/>
    </row>
    <row r="878" spans="1:1">
      <c r="A878" s="366"/>
    </row>
    <row r="879" spans="1:1">
      <c r="A879" s="366"/>
    </row>
    <row r="880" spans="1:1">
      <c r="A880" s="366"/>
    </row>
    <row r="881" spans="1:1">
      <c r="A881" s="366"/>
    </row>
    <row r="882" spans="1:1">
      <c r="A882" s="366"/>
    </row>
    <row r="883" spans="1:1">
      <c r="A883" s="366"/>
    </row>
    <row r="884" spans="1:1">
      <c r="A884" s="366"/>
    </row>
    <row r="885" spans="1:1">
      <c r="A885" s="366"/>
    </row>
    <row r="886" spans="1:1">
      <c r="A886" s="366"/>
    </row>
    <row r="887" spans="1:1">
      <c r="A887" s="366"/>
    </row>
    <row r="888" spans="1:1">
      <c r="A888" s="366"/>
    </row>
    <row r="889" spans="1:1">
      <c r="A889" s="366"/>
    </row>
    <row r="890" spans="1:1">
      <c r="A890" s="366"/>
    </row>
    <row r="891" spans="1:1">
      <c r="A891" s="366"/>
    </row>
    <row r="892" spans="1:1">
      <c r="A892" s="366"/>
    </row>
    <row r="893" spans="1:1">
      <c r="A893" s="366"/>
    </row>
    <row r="894" spans="1:1">
      <c r="A894" s="366"/>
    </row>
    <row r="895" spans="1:1">
      <c r="A895" s="366"/>
    </row>
    <row r="896" spans="1:1">
      <c r="A896" s="366"/>
    </row>
    <row r="897" spans="1:1">
      <c r="A897" s="366"/>
    </row>
    <row r="898" spans="1:1">
      <c r="A898" s="366"/>
    </row>
    <row r="899" spans="1:1">
      <c r="A899" s="366"/>
    </row>
    <row r="900" spans="1:1">
      <c r="A900" s="366"/>
    </row>
    <row r="901" spans="1:1">
      <c r="A901" s="366"/>
    </row>
    <row r="902" spans="1:1">
      <c r="A902" s="366"/>
    </row>
    <row r="903" spans="1:1">
      <c r="A903" s="366"/>
    </row>
    <row r="904" spans="1:1">
      <c r="A904" s="366"/>
    </row>
    <row r="905" spans="1:1">
      <c r="A905" s="366"/>
    </row>
    <row r="906" spans="1:1">
      <c r="A906" s="366"/>
    </row>
    <row r="907" spans="1:1">
      <c r="A907" s="366"/>
    </row>
    <row r="908" spans="1:1">
      <c r="A908" s="366"/>
    </row>
    <row r="909" spans="1:1">
      <c r="A909" s="366"/>
    </row>
    <row r="910" spans="1:1">
      <c r="A910" s="366"/>
    </row>
    <row r="911" spans="1:1">
      <c r="A911" s="366"/>
    </row>
    <row r="912" spans="1:1">
      <c r="A912" s="366"/>
    </row>
    <row r="913" spans="1:1">
      <c r="A913" s="366"/>
    </row>
    <row r="914" spans="1:1">
      <c r="A914" s="366"/>
    </row>
    <row r="915" spans="1:1">
      <c r="A915" s="366"/>
    </row>
    <row r="916" spans="1:1">
      <c r="A916" s="366"/>
    </row>
    <row r="917" spans="1:1">
      <c r="A917" s="366"/>
    </row>
    <row r="918" spans="1:1">
      <c r="A918" s="366"/>
    </row>
    <row r="919" spans="1:1">
      <c r="A919" s="366"/>
    </row>
    <row r="920" spans="1:1">
      <c r="A920" s="366"/>
    </row>
    <row r="921" spans="1:1">
      <c r="A921" s="366"/>
    </row>
    <row r="922" spans="1:1">
      <c r="A922" s="366"/>
    </row>
    <row r="923" spans="1:1">
      <c r="A923" s="366"/>
    </row>
    <row r="924" spans="1:1">
      <c r="A924" s="366"/>
    </row>
    <row r="925" spans="1:1">
      <c r="A925" s="366"/>
    </row>
    <row r="926" spans="1:1">
      <c r="A926" s="366"/>
    </row>
    <row r="927" spans="1:1">
      <c r="A927" s="366"/>
    </row>
    <row r="928" spans="1:1">
      <c r="A928" s="366"/>
    </row>
    <row r="929" spans="1:1">
      <c r="A929" s="366"/>
    </row>
    <row r="930" spans="1:1">
      <c r="A930" s="366"/>
    </row>
    <row r="931" spans="1:1">
      <c r="A931" s="366"/>
    </row>
    <row r="932" spans="1:1">
      <c r="A932" s="366"/>
    </row>
    <row r="933" spans="1:1">
      <c r="A933" s="366"/>
    </row>
    <row r="934" spans="1:1">
      <c r="A934" s="366"/>
    </row>
    <row r="935" spans="1:1">
      <c r="A935" s="366"/>
    </row>
    <row r="936" spans="1:1">
      <c r="A936" s="366"/>
    </row>
    <row r="937" spans="1:1">
      <c r="A937" s="366"/>
    </row>
    <row r="938" spans="1:1">
      <c r="A938" s="366"/>
    </row>
    <row r="939" spans="1:1">
      <c r="A939" s="366"/>
    </row>
    <row r="940" spans="1:1">
      <c r="A940" s="366"/>
    </row>
    <row r="941" spans="1:1">
      <c r="A941" s="366"/>
    </row>
    <row r="942" spans="1:1">
      <c r="A942" s="366"/>
    </row>
    <row r="943" spans="1:1">
      <c r="A943" s="366"/>
    </row>
    <row r="944" spans="1:1">
      <c r="A944" s="366"/>
    </row>
    <row r="945" spans="1:1">
      <c r="A945" s="366"/>
    </row>
    <row r="946" spans="1:1">
      <c r="A946" s="366"/>
    </row>
    <row r="947" spans="1:1">
      <c r="A947" s="366"/>
    </row>
    <row r="948" spans="1:1">
      <c r="A948" s="366"/>
    </row>
    <row r="949" spans="1:1">
      <c r="A949" s="366"/>
    </row>
    <row r="950" spans="1:1">
      <c r="A950" s="366"/>
    </row>
    <row r="951" spans="1:1">
      <c r="A951" s="366"/>
    </row>
    <row r="952" spans="1:1">
      <c r="A952" s="366"/>
    </row>
    <row r="953" spans="1:1">
      <c r="A953" s="366"/>
    </row>
    <row r="954" spans="1:1">
      <c r="A954" s="366"/>
    </row>
    <row r="955" spans="1:1">
      <c r="A955" s="366"/>
    </row>
    <row r="956" spans="1:1">
      <c r="A956" s="366"/>
    </row>
    <row r="957" spans="1:1">
      <c r="A957" s="366"/>
    </row>
    <row r="958" spans="1:1">
      <c r="A958" s="366"/>
    </row>
    <row r="959" spans="1:1">
      <c r="A959" s="366"/>
    </row>
    <row r="960" spans="1:1">
      <c r="A960" s="366"/>
    </row>
    <row r="961" spans="1:1">
      <c r="A961" s="366"/>
    </row>
    <row r="962" spans="1:1">
      <c r="A962" s="366"/>
    </row>
    <row r="963" spans="1:1">
      <c r="A963" s="366"/>
    </row>
    <row r="964" spans="1:1">
      <c r="A964" s="366"/>
    </row>
    <row r="965" spans="1:1">
      <c r="A965" s="366"/>
    </row>
    <row r="966" spans="1:1">
      <c r="A966" s="366"/>
    </row>
    <row r="967" spans="1:1">
      <c r="A967" s="366"/>
    </row>
    <row r="968" spans="1:1">
      <c r="A968" s="366"/>
    </row>
    <row r="969" spans="1:1">
      <c r="A969" s="366"/>
    </row>
    <row r="970" spans="1:1">
      <c r="A970" s="366"/>
    </row>
    <row r="971" spans="1:1">
      <c r="A971" s="366"/>
    </row>
    <row r="972" spans="1:1">
      <c r="A972" s="366"/>
    </row>
    <row r="973" spans="1:1">
      <c r="A973" s="366"/>
    </row>
    <row r="974" spans="1:1">
      <c r="A974" s="366"/>
    </row>
    <row r="975" spans="1:1">
      <c r="A975" s="366"/>
    </row>
    <row r="976" spans="1:1">
      <c r="A976" s="366"/>
    </row>
    <row r="977" spans="1:1">
      <c r="A977" s="366"/>
    </row>
    <row r="978" spans="1:1">
      <c r="A978" s="366"/>
    </row>
    <row r="979" spans="1:1">
      <c r="A979" s="366"/>
    </row>
    <row r="980" spans="1:1">
      <c r="A980" s="366"/>
    </row>
    <row r="981" spans="1:1">
      <c r="A981" s="366"/>
    </row>
    <row r="982" spans="1:1">
      <c r="A982" s="366"/>
    </row>
    <row r="983" spans="1:1">
      <c r="A983" s="366"/>
    </row>
    <row r="984" spans="1:1">
      <c r="A984" s="366"/>
    </row>
    <row r="985" spans="1:1">
      <c r="A985" s="366"/>
    </row>
    <row r="986" spans="1:1">
      <c r="A986" s="366"/>
    </row>
    <row r="987" spans="1:1">
      <c r="A987" s="366"/>
    </row>
    <row r="988" spans="1:1">
      <c r="A988" s="366"/>
    </row>
    <row r="989" spans="1:1">
      <c r="A989" s="366"/>
    </row>
    <row r="990" spans="1:1">
      <c r="A990" s="366"/>
    </row>
    <row r="991" spans="1:1">
      <c r="A991" s="366"/>
    </row>
    <row r="992" spans="1:1">
      <c r="A992" s="366"/>
    </row>
    <row r="993" spans="1:1">
      <c r="A993" s="366"/>
    </row>
    <row r="994" spans="1:1">
      <c r="A994" s="366"/>
    </row>
    <row r="995" spans="1:1">
      <c r="A995" s="366"/>
    </row>
    <row r="996" spans="1:1">
      <c r="A996" s="366"/>
    </row>
    <row r="997" spans="1:1">
      <c r="A997" s="366"/>
    </row>
    <row r="998" spans="1:1">
      <c r="A998" s="366"/>
    </row>
    <row r="999" spans="1:1">
      <c r="A999" s="366"/>
    </row>
    <row r="1000" spans="1:1">
      <c r="A1000" s="366"/>
    </row>
    <row r="1001" spans="1:1">
      <c r="A1001" s="366"/>
    </row>
    <row r="1002" spans="1:1">
      <c r="A1002" s="366"/>
    </row>
    <row r="1003" spans="1:1">
      <c r="A1003" s="366"/>
    </row>
    <row r="1004" spans="1:1">
      <c r="A1004" s="366"/>
    </row>
  </sheetData>
  <mergeCells count="10">
    <mergeCell ref="P1:Q1"/>
    <mergeCell ref="R1:S1"/>
    <mergeCell ref="T1:U1"/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DC REPORT</vt:lpstr>
      <vt:lpstr>daily generation and demand</vt:lpstr>
      <vt:lpstr>Sheet23</vt:lpstr>
      <vt:lpstr>Installed capacity</vt:lpstr>
      <vt:lpstr>regional RE</vt:lpstr>
      <vt:lpstr>Station report</vt:lpstr>
      <vt:lpstr>Daily demand </vt:lpstr>
      <vt:lpstr>MOU</vt:lpstr>
      <vt:lpstr>JV capative</vt:lpstr>
      <vt:lpstr>Renewable  gen</vt:lpstr>
      <vt:lpstr>CRIT</vt:lpstr>
      <vt:lpstr>CRIT1</vt:lpstr>
      <vt:lpstr>DailygenPosoco</vt:lpstr>
      <vt:lpstr>'daily generation and demand'!DBASE</vt:lpstr>
      <vt:lpstr>'daily generation and demand'!dbase2</vt:lpstr>
      <vt:lpstr>dbasegen</vt:lpstr>
      <vt:lpstr>dbasegen1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kumar seeramsetty</dc:creator>
  <cp:lastModifiedBy>arjun kumar seeramsetty</cp:lastModifiedBy>
  <dcterms:created xsi:type="dcterms:W3CDTF">2025-04-14T18:42:50Z</dcterms:created>
  <dcterms:modified xsi:type="dcterms:W3CDTF">2025-04-14T18:42:50Z</dcterms:modified>
</cp:coreProperties>
</file>