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new/Library/Containers/com.apple.mail/Data/Library/Mail Downloads/C0B76C7C-AA8A-4DB6-91CA-AD6E6F2D8D29/"/>
    </mc:Choice>
  </mc:AlternateContent>
  <xr:revisionPtr revIDLastSave="0" documentId="8_{F0549CA3-8B87-AA44-AA64-17EDA2A51AB0}" xr6:coauthVersionLast="47" xr6:coauthVersionMax="47" xr10:uidLastSave="{00000000-0000-0000-0000-000000000000}"/>
  <bookViews>
    <workbookView xWindow="0" yWindow="0" windowWidth="28800" windowHeight="18000" activeTab="1" xr2:uid="{FE43F390-BCC3-0040-923E-D6EAA5209941}"/>
  </bookViews>
  <sheets>
    <sheet name="INTRODUCTION" sheetId="9" r:id="rId1"/>
    <sheet name="MOVING AVERAGE" sheetId="1" r:id="rId2"/>
    <sheet name="LINEAR REGRESSION" sheetId="2" r:id="rId3"/>
    <sheet name="TREND ANALYSIS" sheetId="5" r:id="rId4"/>
    <sheet name="EXPONENTIAL SMOOTHING"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 i="7" l="1"/>
  <c r="D3" i="7"/>
  <c r="D4" i="7" s="1"/>
  <c r="D5" i="7" s="1"/>
  <c r="D6" i="7" s="1"/>
  <c r="D7" i="7" s="1"/>
  <c r="D8" i="7" s="1"/>
  <c r="D9" i="7" s="1"/>
  <c r="D10" i="7" s="1"/>
  <c r="D11" i="7" s="1"/>
  <c r="D12" i="7" s="1"/>
  <c r="D13" i="7" s="1"/>
  <c r="E2" i="7"/>
  <c r="C3" i="7"/>
  <c r="C4" i="7" s="1"/>
  <c r="C25" i="5"/>
  <c r="C24" i="5"/>
  <c r="C23" i="5"/>
  <c r="C22" i="5"/>
  <c r="C21" i="5"/>
  <c r="C20" i="5"/>
  <c r="C19" i="5"/>
  <c r="C18" i="5"/>
  <c r="C17" i="5"/>
  <c r="C16" i="5"/>
  <c r="C15" i="5"/>
  <c r="C14" i="5"/>
  <c r="D2" i="5"/>
  <c r="D3" i="5" s="1"/>
  <c r="D4" i="5" s="1"/>
  <c r="D5" i="5" s="1"/>
  <c r="D6" i="5" s="1"/>
  <c r="D7" i="5" s="1"/>
  <c r="D8" i="5" s="1"/>
  <c r="D9" i="5" s="1"/>
  <c r="D10" i="5" s="1"/>
  <c r="D11" i="5" s="1"/>
  <c r="D12" i="5" s="1"/>
  <c r="D13" i="5" s="1"/>
  <c r="D14" i="5" s="1"/>
  <c r="F16" i="2"/>
  <c r="F17" i="2"/>
  <c r="F18" i="2"/>
  <c r="F19" i="2"/>
  <c r="F20" i="2"/>
  <c r="F21" i="2"/>
  <c r="F22" i="2"/>
  <c r="F23" i="2"/>
  <c r="F24" i="2"/>
  <c r="F25" i="2"/>
  <c r="F26" i="2"/>
  <c r="E23" i="2"/>
  <c r="D16" i="2"/>
  <c r="D17" i="2"/>
  <c r="D18" i="2"/>
  <c r="D19" i="2"/>
  <c r="D20" i="2"/>
  <c r="D21" i="2"/>
  <c r="D22" i="2"/>
  <c r="D23" i="2"/>
  <c r="D24" i="2"/>
  <c r="D25" i="2"/>
  <c r="D26" i="2"/>
  <c r="C16" i="2"/>
  <c r="C17" i="2"/>
  <c r="C18" i="2"/>
  <c r="C19" i="2"/>
  <c r="C20" i="2"/>
  <c r="C21" i="2"/>
  <c r="C22" i="2"/>
  <c r="C23" i="2"/>
  <c r="C24" i="2"/>
  <c r="C25" i="2"/>
  <c r="C26" i="2"/>
  <c r="F15" i="2"/>
  <c r="B32" i="2"/>
  <c r="B31" i="2"/>
  <c r="E17" i="2" s="1"/>
  <c r="D15" i="2"/>
  <c r="C15" i="2"/>
  <c r="C4" i="1"/>
  <c r="C5" i="1"/>
  <c r="C6" i="1"/>
  <c r="C7" i="1"/>
  <c r="C8" i="1"/>
  <c r="C9" i="1"/>
  <c r="C10" i="1"/>
  <c r="C11" i="1"/>
  <c r="C12" i="1"/>
  <c r="C13" i="1"/>
  <c r="C14" i="1"/>
  <c r="D6" i="1"/>
  <c r="E6" i="1" s="1"/>
  <c r="F6" i="1" s="1"/>
  <c r="H6" i="1" s="1"/>
  <c r="D7" i="1"/>
  <c r="E7" i="1" s="1"/>
  <c r="F7" i="1" s="1"/>
  <c r="H7" i="1" s="1"/>
  <c r="D8" i="1"/>
  <c r="E8" i="1" s="1"/>
  <c r="F8" i="1" s="1"/>
  <c r="H8" i="1" s="1"/>
  <c r="D9" i="1"/>
  <c r="E9" i="1" s="1"/>
  <c r="F9" i="1" s="1"/>
  <c r="H9" i="1" s="1"/>
  <c r="D10" i="1"/>
  <c r="E10" i="1" s="1"/>
  <c r="F10" i="1" s="1"/>
  <c r="H10" i="1" s="1"/>
  <c r="D11" i="1"/>
  <c r="E11" i="1" s="1"/>
  <c r="F11" i="1" s="1"/>
  <c r="G11" i="1" s="1"/>
  <c r="D12" i="1"/>
  <c r="E12" i="1" s="1"/>
  <c r="F12" i="1" s="1"/>
  <c r="H12" i="1" s="1"/>
  <c r="D13" i="1"/>
  <c r="E13" i="1" s="1"/>
  <c r="F13" i="1" s="1"/>
  <c r="H13" i="1" s="1"/>
  <c r="D14" i="1"/>
  <c r="E14" i="1" s="1"/>
  <c r="F14" i="1" s="1"/>
  <c r="H14" i="1" s="1"/>
  <c r="C3" i="1"/>
  <c r="D5" i="1"/>
  <c r="E5" i="1" s="1"/>
  <c r="F5" i="1" s="1"/>
  <c r="C5" i="7" l="1"/>
  <c r="E4" i="7"/>
  <c r="E24" i="2"/>
  <c r="E16" i="2"/>
  <c r="E22" i="2"/>
  <c r="G14" i="1"/>
  <c r="G13" i="1"/>
  <c r="G12" i="1"/>
  <c r="H11" i="1"/>
  <c r="G10" i="1"/>
  <c r="E21" i="2"/>
  <c r="G9" i="1"/>
  <c r="E20" i="2"/>
  <c r="G8" i="1"/>
  <c r="E19" i="2"/>
  <c r="G7" i="1"/>
  <c r="E15" i="2"/>
  <c r="E26" i="2"/>
  <c r="E18" i="2"/>
  <c r="E25" i="2"/>
  <c r="D15" i="5"/>
  <c r="D16" i="5"/>
  <c r="D17" i="5" s="1"/>
  <c r="D18" i="5" s="1"/>
  <c r="D19" i="5" s="1"/>
  <c r="D20" i="5" s="1"/>
  <c r="D21" i="5" s="1"/>
  <c r="D22" i="5" s="1"/>
  <c r="D23" i="5" s="1"/>
  <c r="D24" i="5" s="1"/>
  <c r="D25" i="5" s="1"/>
  <c r="G6" i="1"/>
  <c r="G5" i="1"/>
  <c r="H5" i="1"/>
  <c r="H15" i="1" s="1"/>
  <c r="H16" i="1" s="1"/>
  <c r="F15" i="1"/>
  <c r="F16" i="1" s="1"/>
  <c r="G15" i="1" l="1"/>
  <c r="G16" i="1" s="1"/>
  <c r="C6" i="7"/>
  <c r="E5" i="7"/>
  <c r="C7" i="7" l="1"/>
  <c r="E6" i="7"/>
  <c r="C8" i="7" l="1"/>
  <c r="E7" i="7"/>
  <c r="C9" i="7" l="1"/>
  <c r="E8" i="7"/>
  <c r="C10" i="7" l="1"/>
  <c r="E9" i="7"/>
  <c r="C11" i="7" l="1"/>
  <c r="E10" i="7"/>
  <c r="C12" i="7" l="1"/>
  <c r="E11" i="7"/>
  <c r="C13" i="7" l="1"/>
  <c r="E13" i="7" s="1"/>
  <c r="E12" i="7"/>
</calcChain>
</file>

<file path=xl/sharedStrings.xml><?xml version="1.0" encoding="utf-8"?>
<sst xmlns="http://schemas.openxmlformats.org/spreadsheetml/2006/main" count="61" uniqueCount="55">
  <si>
    <t>DATE</t>
  </si>
  <si>
    <t>SALES</t>
  </si>
  <si>
    <t>Jan</t>
  </si>
  <si>
    <t>Feb</t>
  </si>
  <si>
    <t>Mar</t>
  </si>
  <si>
    <t>Apr</t>
  </si>
  <si>
    <t>May</t>
  </si>
  <si>
    <t>Jun</t>
  </si>
  <si>
    <t>Jul</t>
  </si>
  <si>
    <t>Aug</t>
  </si>
  <si>
    <t>Sep</t>
  </si>
  <si>
    <t>Oct</t>
  </si>
  <si>
    <t>Nov</t>
  </si>
  <si>
    <t>Dec</t>
  </si>
  <si>
    <t>REVENUE</t>
  </si>
  <si>
    <t>PER BOTTLE</t>
  </si>
  <si>
    <t>3-MO-AVG</t>
  </si>
  <si>
    <t>FORECAST ERROR</t>
  </si>
  <si>
    <t>|ERROR|</t>
  </si>
  <si>
    <t>TOTAL</t>
  </si>
  <si>
    <t>AVERAGE</t>
  </si>
  <si>
    <t>MAD</t>
  </si>
  <si>
    <t>ERROR^2</t>
  </si>
  <si>
    <t>MSE</t>
  </si>
  <si>
    <t>|%ERROR|</t>
  </si>
  <si>
    <t>MAPE</t>
  </si>
  <si>
    <t>TREND ANALYSIS</t>
  </si>
  <si>
    <t>SLOPE</t>
  </si>
  <si>
    <t>INTERCEPT</t>
  </si>
  <si>
    <t>EQUATION METHOD</t>
  </si>
  <si>
    <t>y=mx+c</t>
  </si>
  <si>
    <t>FORECAST METHOD -1</t>
  </si>
  <si>
    <t>FORECAST METHOD-4 EQUATION TEST</t>
  </si>
  <si>
    <t xml:space="preserve"> FORECAST METHOD-3 EQUATION METHOD</t>
  </si>
  <si>
    <t xml:space="preserve"> FORECAST METHOD-2  TREND ANALYSIS</t>
  </si>
  <si>
    <t>COLLECTION</t>
  </si>
  <si>
    <t>EXPONENTIAL α=0.5</t>
  </si>
  <si>
    <t>EXPONENTIAL α=0.9</t>
  </si>
  <si>
    <t>DIFFERENCE</t>
  </si>
  <si>
    <t>FORECASTING WINE SALES</t>
  </si>
  <si>
    <t>Discription</t>
  </si>
  <si>
    <t>Wine is an alcoholic drink typically made from fermented grapes. Yeast consumes the sugar in the grapes and converts it to ethanol and carbon dioxide, releasing heat in the process. Different varieties of grapes and strains of yeasts are major factors in different styles of wine.</t>
  </si>
  <si>
    <t>Type</t>
  </si>
  <si>
    <t>Alcoholic beverage</t>
  </si>
  <si>
    <t>Alcohol by volume</t>
  </si>
  <si>
    <t>6–21%</t>
  </si>
  <si>
    <t>Ingredients</t>
  </si>
  <si>
    <t>Varies; see Winemaking</t>
  </si>
  <si>
    <t>Variants</t>
  </si>
  <si>
    <t>Red</t>
  </si>
  <si>
    <t>White</t>
  </si>
  <si>
    <t>Rosé</t>
  </si>
  <si>
    <t>Orange</t>
  </si>
  <si>
    <t>Sparkling</t>
  </si>
  <si>
    <t>Dessert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</si>
</sst>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quot;M&quot;"/>
    <numFmt numFmtId="166" formatCode="[&lt;999950].0,&quot;k&quot;;[&lt;999950000]0.0,,&quot;M&quot;;0.0,,,&quot;B&quot;"/>
  </numFmts>
  <fonts count="21">
    <font>
      <sz val="12"/>
      <color theme="1"/>
      <name val="Calibri"/>
      <family val="2"/>
      <scheme val="minor"/>
    </font>
    <font>
      <sz val="8"/>
      <name val="Calibri"/>
      <family val="2"/>
      <scheme val="minor"/>
    </font>
    <font>
      <b/>
      <sz val="12"/>
      <color theme="1"/>
      <name val="Calibri"/>
      <family val="2"/>
      <scheme val="minor"/>
    </font>
    <font>
      <b/>
      <sz val="16"/>
      <color theme="4"/>
      <name val="Calibri"/>
      <family val="2"/>
      <scheme val="minor"/>
    </font>
    <font>
      <b/>
      <sz val="18"/>
      <color theme="4"/>
      <name val="Calibri (Body)"/>
    </font>
    <font>
      <b/>
      <sz val="18"/>
      <color theme="4" tint="-0.249977111117893"/>
      <name val="Calibri (Body)"/>
    </font>
    <font>
      <sz val="12"/>
      <color theme="9" tint="0.59999389629810485"/>
      <name val="Calibri"/>
      <family val="2"/>
      <scheme val="minor"/>
    </font>
    <font>
      <sz val="12"/>
      <color theme="1" tint="0.34998626667073579"/>
      <name val="Calibri"/>
      <family val="2"/>
      <scheme val="minor"/>
    </font>
    <font>
      <b/>
      <i/>
      <sz val="20"/>
      <color theme="8" tint="-0.249977111117893"/>
      <name val="Calibri"/>
      <family val="2"/>
      <scheme val="minor"/>
    </font>
    <font>
      <b/>
      <sz val="16"/>
      <color rgb="FF5F6368"/>
      <name val="Arial"/>
      <family val="2"/>
    </font>
    <font>
      <sz val="16"/>
      <color theme="1"/>
      <name val="Calibri"/>
      <family val="2"/>
      <scheme val="minor"/>
    </font>
    <font>
      <sz val="12"/>
      <color theme="8" tint="-0.249977111117893"/>
      <name val="Calibri"/>
      <family val="2"/>
      <scheme val="minor"/>
    </font>
    <font>
      <sz val="14"/>
      <color theme="1"/>
      <name val="Calibri"/>
      <family val="2"/>
      <scheme val="minor"/>
    </font>
    <font>
      <sz val="14"/>
      <color theme="8" tint="-0.249977111117893"/>
      <name val="Calibri"/>
      <family val="2"/>
      <scheme val="minor"/>
    </font>
    <font>
      <b/>
      <sz val="14"/>
      <color theme="1"/>
      <name val="American Typewriter"/>
      <family val="1"/>
    </font>
    <font>
      <b/>
      <sz val="22"/>
      <color rgb="FF7030A0"/>
      <name val="American Typewriter Bold"/>
    </font>
    <font>
      <sz val="24"/>
      <color rgb="FF7030A0"/>
      <name val="American Typewriter Bold"/>
    </font>
    <font>
      <u/>
      <sz val="12"/>
      <color theme="10"/>
      <name val="Calibri"/>
      <family val="2"/>
      <scheme val="minor"/>
    </font>
    <font>
      <b/>
      <sz val="8"/>
      <color rgb="FF000000"/>
      <name val="Arial"/>
      <family val="2"/>
    </font>
    <font>
      <sz val="9"/>
      <color rgb="FF000000"/>
      <name val="Arial"/>
      <family val="2"/>
    </font>
    <font>
      <b/>
      <sz val="10"/>
      <color rgb="FF000000"/>
      <name val="Arial"/>
      <family val="2"/>
    </font>
  </fonts>
  <fills count="8">
    <fill>
      <patternFill patternType="none"/>
    </fill>
    <fill>
      <patternFill patternType="gray125"/>
    </fill>
    <fill>
      <patternFill patternType="solid">
        <fgColor theme="5" tint="0.39997558519241921"/>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7" fillId="0" borderId="0" applyNumberFormat="0" applyFill="0" applyBorder="0" applyAlignment="0" applyProtection="0"/>
  </cellStyleXfs>
  <cellXfs count="53">
    <xf numFmtId="0" fontId="0" fillId="0" borderId="0" xfId="0"/>
    <xf numFmtId="0" fontId="3" fillId="0" borderId="0" xfId="0" applyFont="1"/>
    <xf numFmtId="0" fontId="4" fillId="0" borderId="0" xfId="0" applyFont="1"/>
    <xf numFmtId="0" fontId="0" fillId="2" borderId="1" xfId="0" applyFill="1" applyBorder="1"/>
    <xf numFmtId="165" fontId="0" fillId="2" borderId="1" xfId="0" applyNumberFormat="1" applyFill="1" applyBorder="1"/>
    <xf numFmtId="164" fontId="0" fillId="2" borderId="1" xfId="0" applyNumberFormat="1" applyFill="1" applyBorder="1"/>
    <xf numFmtId="166" fontId="0" fillId="2" borderId="1" xfId="0" applyNumberFormat="1" applyFill="1" applyBorder="1"/>
    <xf numFmtId="10" fontId="0" fillId="2" borderId="1" xfId="0" applyNumberFormat="1" applyFill="1" applyBorder="1"/>
    <xf numFmtId="0" fontId="2" fillId="3" borderId="0" xfId="0" applyFont="1" applyFill="1"/>
    <xf numFmtId="0" fontId="0" fillId="3" borderId="1" xfId="0" applyFill="1" applyBorder="1"/>
    <xf numFmtId="165" fontId="0" fillId="3" borderId="1" xfId="0" applyNumberFormat="1" applyFill="1" applyBorder="1"/>
    <xf numFmtId="166" fontId="0" fillId="3" borderId="1" xfId="0" applyNumberFormat="1" applyFill="1" applyBorder="1"/>
    <xf numFmtId="10" fontId="0" fillId="3" borderId="1" xfId="0" applyNumberFormat="1" applyFill="1" applyBorder="1"/>
    <xf numFmtId="17" fontId="0" fillId="2" borderId="1" xfId="0" applyNumberFormat="1" applyFill="1" applyBorder="1"/>
    <xf numFmtId="17" fontId="0" fillId="2" borderId="2" xfId="0" applyNumberFormat="1" applyFill="1" applyBorder="1"/>
    <xf numFmtId="165" fontId="0" fillId="2" borderId="2" xfId="0" applyNumberFormat="1" applyFill="1" applyBorder="1"/>
    <xf numFmtId="0" fontId="0" fillId="2" borderId="2" xfId="0" applyFill="1" applyBorder="1"/>
    <xf numFmtId="0" fontId="2" fillId="3" borderId="1" xfId="0" applyFont="1" applyFill="1" applyBorder="1" applyAlignment="1">
      <alignment horizontal="left" vertical="top" wrapText="1"/>
    </xf>
    <xf numFmtId="0" fontId="0" fillId="0" borderId="0" xfId="0" applyAlignment="1">
      <alignment wrapText="1"/>
    </xf>
    <xf numFmtId="0" fontId="2" fillId="3" borderId="1" xfId="0" applyFont="1" applyFill="1" applyBorder="1" applyAlignment="1">
      <alignment horizontal="left" vertical="center" wrapText="1"/>
    </xf>
    <xf numFmtId="0" fontId="2" fillId="3" borderId="1" xfId="0" applyFont="1" applyFill="1" applyBorder="1" applyAlignment="1">
      <alignment vertical="center" wrapText="1"/>
    </xf>
    <xf numFmtId="0" fontId="0" fillId="3" borderId="0" xfId="0" applyFill="1"/>
    <xf numFmtId="0" fontId="2" fillId="0" borderId="0" xfId="0" applyFont="1"/>
    <xf numFmtId="0" fontId="5" fillId="0" borderId="0" xfId="0" applyFont="1"/>
    <xf numFmtId="0" fontId="0" fillId="6" borderId="0" xfId="0" applyFill="1"/>
    <xf numFmtId="0" fontId="8" fillId="0" borderId="0" xfId="0" applyFont="1" applyAlignment="1">
      <alignment horizontal="center"/>
    </xf>
    <xf numFmtId="0" fontId="9" fillId="0" borderId="0" xfId="0" applyFont="1"/>
    <xf numFmtId="0" fontId="10" fillId="0" borderId="0" xfId="0" applyFont="1"/>
    <xf numFmtId="0" fontId="12" fillId="0" borderId="0" xfId="0" applyFont="1"/>
    <xf numFmtId="0" fontId="13" fillId="0" borderId="0" xfId="0" applyFont="1"/>
    <xf numFmtId="0" fontId="11" fillId="0" borderId="0" xfId="0" applyFont="1"/>
    <xf numFmtId="0" fontId="17" fillId="6" borderId="5" xfId="1" applyFill="1" applyBorder="1" applyAlignment="1">
      <alignment horizontal="left" vertical="top" wrapText="1"/>
    </xf>
    <xf numFmtId="0" fontId="19" fillId="6" borderId="8" xfId="0" applyFont="1" applyFill="1" applyBorder="1" applyAlignment="1">
      <alignment horizontal="left" vertical="top" wrapText="1"/>
    </xf>
    <xf numFmtId="0" fontId="18" fillId="6" borderId="5" xfId="0" applyFont="1" applyFill="1" applyBorder="1" applyAlignment="1">
      <alignment horizontal="left" vertical="top" wrapText="1"/>
    </xf>
    <xf numFmtId="0" fontId="17" fillId="6" borderId="8" xfId="1" applyFill="1" applyBorder="1" applyAlignment="1">
      <alignment horizontal="left" vertical="top" wrapText="1"/>
    </xf>
    <xf numFmtId="0" fontId="17" fillId="6" borderId="8" xfId="1" applyFill="1" applyBorder="1" applyAlignment="1">
      <alignment horizontal="left" vertical="center" wrapText="1" indent="2"/>
    </xf>
    <xf numFmtId="0" fontId="17" fillId="6" borderId="2" xfId="1" applyFill="1" applyBorder="1" applyAlignment="1">
      <alignment horizontal="left" vertical="center" wrapText="1" indent="2"/>
    </xf>
    <xf numFmtId="0" fontId="20" fillId="7" borderId="3" xfId="0" applyFont="1" applyFill="1" applyBorder="1" applyAlignment="1">
      <alignment horizontal="left" vertical="top" wrapText="1"/>
    </xf>
    <xf numFmtId="0" fontId="20" fillId="7" borderId="7" xfId="0" applyFont="1" applyFill="1" applyBorder="1" applyAlignment="1">
      <alignment horizontal="left" vertical="top" wrapText="1"/>
    </xf>
    <xf numFmtId="0" fontId="0" fillId="0" borderId="4" xfId="0" applyBorder="1"/>
    <xf numFmtId="0" fontId="0" fillId="5" borderId="0" xfId="0" applyFill="1"/>
    <xf numFmtId="0" fontId="0" fillId="4" borderId="0" xfId="0" applyFill="1"/>
    <xf numFmtId="0" fontId="7" fillId="6" borderId="0" xfId="0" applyFont="1" applyFill="1"/>
    <xf numFmtId="0" fontId="8" fillId="4" borderId="0" xfId="0" applyFont="1" applyFill="1" applyAlignment="1">
      <alignment horizontal="center"/>
    </xf>
    <xf numFmtId="0" fontId="10" fillId="5" borderId="0" xfId="0" applyFont="1" applyFill="1"/>
    <xf numFmtId="0" fontId="13" fillId="5" borderId="0" xfId="0" applyFont="1" applyFill="1"/>
    <xf numFmtId="0" fontId="6" fillId="5" borderId="0" xfId="0" applyFont="1" applyFill="1"/>
    <xf numFmtId="0" fontId="18" fillId="6" borderId="5" xfId="0" applyFont="1" applyFill="1" applyBorder="1" applyAlignment="1">
      <alignment horizontal="left" vertical="top" wrapText="1"/>
    </xf>
    <xf numFmtId="0" fontId="18" fillId="6" borderId="6" xfId="0" applyFont="1" applyFill="1" applyBorder="1" applyAlignment="1">
      <alignment horizontal="left" vertical="top" wrapText="1"/>
    </xf>
    <xf numFmtId="0" fontId="15" fillId="6" borderId="0" xfId="0" applyFont="1" applyFill="1" applyAlignment="1">
      <alignment horizontal="center"/>
    </xf>
    <xf numFmtId="0" fontId="16" fillId="6" borderId="0" xfId="0" applyFont="1" applyFill="1" applyAlignment="1">
      <alignment horizontal="center"/>
    </xf>
    <xf numFmtId="0" fontId="14" fillId="4" borderId="0" xfId="0" applyFont="1" applyFill="1" applyAlignment="1">
      <alignment horizontal="left" vertical="center"/>
    </xf>
    <xf numFmtId="0" fontId="0" fillId="5" borderId="0" xfId="0"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MOVING</a:t>
            </a:r>
            <a:r>
              <a:rPr lang="en-GB" sz="1200" baseline="0"/>
              <a:t> AVG BY SALES &amp; REVENUE</a:t>
            </a:r>
            <a:endParaRPr lang="en-GB"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'MOVING AVERAGE'!$A$3:$A$14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'MOVING AVERAGE'!$B$3:$B$14</c:f>
              <c:numCache>
                <c:formatCode>#0.0#,,\ "M"</c:formatCode>
                <c:ptCount val="12"/>
                <c:pt idx="0">
                  <c:v>150000</c:v>
                </c:pt>
                <c:pt idx="1">
                  <c:v>250000</c:v>
                </c:pt>
                <c:pt idx="2">
                  <c:v>258000</c:v>
                </c:pt>
                <c:pt idx="3">
                  <c:v>300000</c:v>
                </c:pt>
                <c:pt idx="4">
                  <c:v>350000</c:v>
                </c:pt>
                <c:pt idx="5">
                  <c:v>400000</c:v>
                </c:pt>
                <c:pt idx="6">
                  <c:v>450000</c:v>
                </c:pt>
                <c:pt idx="7">
                  <c:v>560000</c:v>
                </c:pt>
                <c:pt idx="8">
                  <c:v>485000</c:v>
                </c:pt>
                <c:pt idx="9">
                  <c:v>756000</c:v>
                </c:pt>
                <c:pt idx="10">
                  <c:v>650000</c:v>
                </c:pt>
                <c:pt idx="11">
                  <c:v>540000</c:v>
                </c:pt>
              </c:numCache>
            </c:numRef>
          </c:val>
          <c:smooth val="0"/>
          <c:extLst>
            <c:ext xmlns:c16="http://schemas.microsoft.com/office/drawing/2014/chart" uri="{C3380CC4-5D6E-409C-BE32-E72D297353CC}">
              <c16:uniqueId val="{00000000-1DC3-E740-95A1-EE18D9F2A4BD}"/>
            </c:ext>
          </c:extLst>
        </c:ser>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lumMod val="40000"/>
                    <a:lumOff val="60000"/>
                  </a:schemeClr>
                </a:solidFill>
                <a:prstDash val="sysDot"/>
              </a:ln>
              <a:effectLst/>
            </c:spPr>
            <c:trendlineType val="movingAvg"/>
            <c:period val="2"/>
            <c:dispRSqr val="0"/>
            <c:dispEq val="0"/>
          </c:trendline>
          <c:cat>
            <c:strRef>
              <c:f>'MOVING AVERAGE'!$A$3:$A$14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'MOVING AVERAGE'!$C$3:$C$14</c:f>
              <c:numCache>
                <c:formatCode>#0.0#,,\ "M"</c:formatCode>
                <c:ptCount val="12"/>
                <c:pt idx="0">
                  <c:v>75000000</c:v>
                </c:pt>
                <c:pt idx="1">
                  <c:v>125000000</c:v>
                </c:pt>
                <c:pt idx="2">
                  <c:v>129000000</c:v>
                </c:pt>
                <c:pt idx="3">
                  <c:v>150000000</c:v>
                </c:pt>
                <c:pt idx="4">
                  <c:v>175000000</c:v>
                </c:pt>
                <c:pt idx="5">
                  <c:v>200000000</c:v>
                </c:pt>
                <c:pt idx="6">
                  <c:v>225000000</c:v>
                </c:pt>
                <c:pt idx="7">
                  <c:v>280000000</c:v>
                </c:pt>
                <c:pt idx="8">
                  <c:v>242500000</c:v>
                </c:pt>
                <c:pt idx="9">
                  <c:v>378000000</c:v>
                </c:pt>
                <c:pt idx="10">
                  <c:v>325000000</c:v>
                </c:pt>
                <c:pt idx="11">
                  <c:v>270000000</c:v>
                </c:pt>
              </c:numCache>
            </c:numRef>
          </c:val>
          <c:smooth val="0"/>
          <c:extLst>
            <c:ext xmlns:c16="http://schemas.microsoft.com/office/drawing/2014/chart" uri="{C3380CC4-5D6E-409C-BE32-E72D297353CC}">
              <c16:uniqueId val="{00000001-1DC3-E740-95A1-EE18D9F2A4BD}"/>
            </c:ext>
          </c:extLst>
        </c:ser>
        <c:ser>
          <c:idx val="2"/>
          <c:order val="2"/>
          <c:spPr>
            <a:ln w="34925" cap="rnd">
              <a:solidFill>
                <a:schemeClr val="accent3"/>
              </a:solidFill>
              <a:round/>
            </a:ln>
            <a:effectLst>
              <a:outerShdw blurRad="57150" dist="19050" dir="5400000" algn="ctr" rotWithShape="0">
                <a:srgbClr val="000000">
                  <a:alpha val="63000"/>
                </a:srgbClr>
              </a:outerShdw>
            </a:effectLst>
          </c:spPr>
          <c:marker>
            <c:symbol val="none"/>
          </c:marker>
          <c:cat>
            <c:strRef>
              <c:f>'MOVING AVERAGE'!$A$3:$A$14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'MOVING AVERAGE'!$D$3:$D$14</c:f>
              <c:numCache>
                <c:formatCode>General</c:formatCode>
                <c:ptCount val="12"/>
                <c:pt idx="2" formatCode="#0.0#,,\ &quot;M&quot;">
                  <c:v>219333.33333333334</c:v>
                </c:pt>
                <c:pt idx="3" formatCode="#0.0#,,\ &quot;M&quot;">
                  <c:v>269333.33333333331</c:v>
                </c:pt>
                <c:pt idx="4" formatCode="#0.0#,,\ &quot;M&quot;">
                  <c:v>302666.66666666669</c:v>
                </c:pt>
                <c:pt idx="5" formatCode="#0.0#,,\ &quot;M&quot;">
                  <c:v>350000</c:v>
                </c:pt>
                <c:pt idx="6" formatCode="#0.0#,,\ &quot;M&quot;">
                  <c:v>400000</c:v>
                </c:pt>
                <c:pt idx="7" formatCode="#0.0#,,\ &quot;M&quot;">
                  <c:v>470000</c:v>
                </c:pt>
                <c:pt idx="8" formatCode="#0.0#,,\ &quot;M&quot;">
                  <c:v>498333.33333333331</c:v>
                </c:pt>
                <c:pt idx="9" formatCode="#0.0#,,\ &quot;M&quot;">
                  <c:v>600333.33333333337</c:v>
                </c:pt>
                <c:pt idx="10" formatCode="#0.0#,,\ &quot;M&quot;">
                  <c:v>630333.33333333337</c:v>
                </c:pt>
                <c:pt idx="11" formatCode="#0.0#,,\ &quot;M&quot;">
                  <c:v>648666.66666666663</c:v>
                </c:pt>
              </c:numCache>
            </c:numRef>
          </c:val>
          <c:smooth val="0"/>
          <c:extLst>
            <c:ext xmlns:c16="http://schemas.microsoft.com/office/drawing/2014/chart" uri="{C3380CC4-5D6E-409C-BE32-E72D297353CC}">
              <c16:uniqueId val="{00000002-1DC3-E740-95A1-EE18D9F2A4BD}"/>
            </c:ext>
          </c:extLst>
        </c:ser>
        <c:dLbls>
          <c:showLegendKey val="0"/>
          <c:showVal val="0"/>
          <c:showCatName val="0"/>
          <c:showSerName val="0"/>
          <c:showPercent val="0"/>
          <c:showBubbleSize val="0"/>
        </c:dLbls>
        <c:smooth val="0"/>
        <c:axId val="1668822960"/>
        <c:axId val="1668620624"/>
      </c:lineChart>
      <c:catAx>
        <c:axId val="16688229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8620624"/>
        <c:crosses val="autoZero"/>
        <c:auto val="1"/>
        <c:lblAlgn val="ctr"/>
        <c:lblOffset val="100"/>
        <c:noMultiLvlLbl val="0"/>
      </c:catAx>
      <c:valAx>
        <c:axId val="1668620624"/>
        <c:scaling>
          <c:orientation val="minMax"/>
        </c:scaling>
        <c:delete val="0"/>
        <c:axPos val="l"/>
        <c:majorGridlines>
          <c:spPr>
            <a:ln w="9525" cap="flat" cmpd="sng" algn="ctr">
              <a:solidFill>
                <a:schemeClr val="lt1">
                  <a:lumMod val="95000"/>
                  <a:alpha val="10000"/>
                </a:schemeClr>
              </a:solidFill>
              <a:round/>
            </a:ln>
            <a:effectLst/>
          </c:spPr>
        </c:majorGridlines>
        <c:numFmt formatCode="#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882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MOVING</a:t>
            </a:r>
            <a:r>
              <a:rPr lang="en-GB" sz="1200" baseline="0"/>
              <a:t> AVG BY SALES</a:t>
            </a:r>
            <a:endParaRPr lang="en-GB"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'MOVING AVERAGE'!$B$2</c:f>
              <c:strCache>
                <c:ptCount val="1"/>
                <c:pt idx="0">
                  <c:v>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2"/>
                </a:solidFill>
                <a:prstDash val="sysDot"/>
              </a:ln>
              <a:effectLst/>
            </c:spPr>
            <c:trendlineType val="movingAvg"/>
            <c:period val="2"/>
            <c:dispRSqr val="0"/>
            <c:dispEq val="0"/>
          </c:trendline>
          <c:cat>
            <c:strRef>
              <c:f>'MOVING AVERAGE'!$A$3:$A$14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'MOVING AVERAGE'!$B$3:$B$14</c:f>
              <c:numCache>
                <c:formatCode>#0.0#,,\ "M"</c:formatCode>
                <c:ptCount val="12"/>
                <c:pt idx="0">
                  <c:v>150000</c:v>
                </c:pt>
                <c:pt idx="1">
                  <c:v>250000</c:v>
                </c:pt>
                <c:pt idx="2">
                  <c:v>258000</c:v>
                </c:pt>
                <c:pt idx="3">
                  <c:v>300000</c:v>
                </c:pt>
                <c:pt idx="4">
                  <c:v>350000</c:v>
                </c:pt>
                <c:pt idx="5">
                  <c:v>400000</c:v>
                </c:pt>
                <c:pt idx="6">
                  <c:v>450000</c:v>
                </c:pt>
                <c:pt idx="7">
                  <c:v>560000</c:v>
                </c:pt>
                <c:pt idx="8">
                  <c:v>485000</c:v>
                </c:pt>
                <c:pt idx="9">
                  <c:v>756000</c:v>
                </c:pt>
                <c:pt idx="10">
                  <c:v>650000</c:v>
                </c:pt>
                <c:pt idx="11">
                  <c:v>540000</c:v>
                </c:pt>
              </c:numCache>
            </c:numRef>
          </c:val>
          <c:extLst>
            <c:ext xmlns:c16="http://schemas.microsoft.com/office/drawing/2014/chart" uri="{C3380CC4-5D6E-409C-BE32-E72D297353CC}">
              <c16:uniqueId val="{00000000-13A1-D441-8180-50F4C982E211}"/>
            </c:ext>
          </c:extLst>
        </c:ser>
        <c:ser>
          <c:idx val="1"/>
          <c:order val="1"/>
          <c:tx>
            <c:strRef>
              <c:f>'MOVING AVERAGE'!$D$2</c:f>
              <c:strCache>
                <c:ptCount val="1"/>
                <c:pt idx="0">
                  <c:v>3-MO-AVG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'MOVING AVERAGE'!$A$3:$A$14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'MOVING AVERAGE'!$D$3:$D$14</c:f>
              <c:numCache>
                <c:formatCode>General</c:formatCode>
                <c:ptCount val="12"/>
                <c:pt idx="2" formatCode="#0.0#,,\ &quot;M&quot;">
                  <c:v>219333.33333333334</c:v>
                </c:pt>
                <c:pt idx="3" formatCode="#0.0#,,\ &quot;M&quot;">
                  <c:v>269333.33333333331</c:v>
                </c:pt>
                <c:pt idx="4" formatCode="#0.0#,,\ &quot;M&quot;">
                  <c:v>302666.66666666669</c:v>
                </c:pt>
                <c:pt idx="5" formatCode="#0.0#,,\ &quot;M&quot;">
                  <c:v>350000</c:v>
                </c:pt>
                <c:pt idx="6" formatCode="#0.0#,,\ &quot;M&quot;">
                  <c:v>400000</c:v>
                </c:pt>
                <c:pt idx="7" formatCode="#0.0#,,\ &quot;M&quot;">
                  <c:v>470000</c:v>
                </c:pt>
                <c:pt idx="8" formatCode="#0.0#,,\ &quot;M&quot;">
                  <c:v>498333.33333333331</c:v>
                </c:pt>
                <c:pt idx="9" formatCode="#0.0#,,\ &quot;M&quot;">
                  <c:v>600333.33333333337</c:v>
                </c:pt>
                <c:pt idx="10" formatCode="#0.0#,,\ &quot;M&quot;">
                  <c:v>630333.33333333337</c:v>
                </c:pt>
                <c:pt idx="11" formatCode="#0.0#,,\ &quot;M&quot;">
                  <c:v>648666.66666666663</c:v>
                </c:pt>
              </c:numCache>
            </c:numRef>
          </c:val>
          <c:extLst>
            <c:ext xmlns:c16="http://schemas.microsoft.com/office/drawing/2014/chart" uri="{C3380CC4-5D6E-409C-BE32-E72D297353CC}">
              <c16:uniqueId val="{00000001-13A1-D441-8180-50F4C982E211}"/>
            </c:ext>
          </c:extLst>
        </c:ser>
        <c:dLbls>
          <c:showLegendKey val="0"/>
          <c:showVal val="0"/>
          <c:showCatName val="0"/>
          <c:showSerName val="0"/>
          <c:showPercent val="0"/>
          <c:showBubbleSize val="0"/>
        </c:dLbls>
        <c:gapWidth val="100"/>
        <c:overlap val="-24"/>
        <c:axId val="197381279"/>
        <c:axId val="197315951"/>
      </c:barChart>
      <c:catAx>
        <c:axId val="197381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315951"/>
        <c:crosses val="autoZero"/>
        <c:auto val="1"/>
        <c:lblAlgn val="ctr"/>
        <c:lblOffset val="100"/>
        <c:noMultiLvlLbl val="0"/>
      </c:catAx>
      <c:valAx>
        <c:axId val="197315951"/>
        <c:scaling>
          <c:orientation val="minMax"/>
        </c:scaling>
        <c:delete val="0"/>
        <c:axPos val="l"/>
        <c:majorGridlines>
          <c:spPr>
            <a:ln w="9525" cap="flat" cmpd="sng" algn="ctr">
              <a:solidFill>
                <a:schemeClr val="lt1">
                  <a:lumMod val="95000"/>
                  <a:alpha val="10000"/>
                </a:schemeClr>
              </a:solidFill>
              <a:round/>
            </a:ln>
            <a:effectLst/>
          </c:spPr>
        </c:majorGridlines>
        <c:numFmt formatCode="#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381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'LINEAR REGRESSION'!$B$2</c:f>
              <c:strCache>
                <c:ptCount val="1"/>
                <c:pt idx="0">
                  <c:v>SALES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1"/>
            <c:dispEq val="1"/>
            <c:trendlineLbl>
              <c:layout>
                <c:manualLayout>
                  <c:x val="2.0142388451443571E-2"/>
                  <c:y val="-0.1859168124817731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'LINEAR REGRESSION'!$A$3:$A$14</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xVal>
          <c:yVal>
            <c:numRef>
              <c:f>'LINEAR REGRESSION'!$B$3:$B$14</c:f>
              <c:numCache>
                <c:formatCode>#0.0#,,\ "M"</c:formatCode>
                <c:ptCount val="12"/>
                <c:pt idx="0">
                  <c:v>150000</c:v>
                </c:pt>
                <c:pt idx="1">
                  <c:v>250000</c:v>
                </c:pt>
                <c:pt idx="2">
                  <c:v>258000</c:v>
                </c:pt>
                <c:pt idx="3">
                  <c:v>300000</c:v>
                </c:pt>
                <c:pt idx="4">
                  <c:v>350000</c:v>
                </c:pt>
                <c:pt idx="5">
                  <c:v>400000</c:v>
                </c:pt>
                <c:pt idx="6">
                  <c:v>450000</c:v>
                </c:pt>
                <c:pt idx="7">
                  <c:v>560000</c:v>
                </c:pt>
                <c:pt idx="8">
                  <c:v>485000</c:v>
                </c:pt>
                <c:pt idx="9">
                  <c:v>756000</c:v>
                </c:pt>
                <c:pt idx="10">
                  <c:v>650000</c:v>
                </c:pt>
                <c:pt idx="11">
                  <c:v>540000</c:v>
                </c:pt>
              </c:numCache>
            </c:numRef>
          </c:yVal>
          <c:smooth val="0"/>
          <c:extLst>
            <c:ext xmlns:c16="http://schemas.microsoft.com/office/drawing/2014/chart" uri="{C3380CC4-5D6E-409C-BE32-E72D297353CC}">
              <c16:uniqueId val="{00000000-CBFB-EE48-B66C-A32FB5342D78}"/>
            </c:ext>
          </c:extLst>
        </c:ser>
        <c:dLbls>
          <c:showLegendKey val="0"/>
          <c:showVal val="0"/>
          <c:showCatName val="0"/>
          <c:showSerName val="0"/>
          <c:showPercent val="0"/>
          <c:showBubbleSize val="0"/>
        </c:dLbls>
        <c:axId val="154999871"/>
        <c:axId val="161924095"/>
      </c:scatterChart>
      <c:valAx>
        <c:axId val="154999871"/>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mmm\-yy"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924095"/>
        <c:crosses val="autoZero"/>
        <c:crossBetween val="midCat"/>
      </c:valAx>
      <c:valAx>
        <c:axId val="161924095"/>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0#,,\ &quot;M&quot;"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49998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LINEAR REGRESSION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'LINEAR REGRESSION'!$B$2</c:f>
              <c:strCache>
                <c:ptCount val="1"/>
                <c:pt idx="0">
                  <c:v>SALES</c:v>
                </c:pt>
              </c:strCache>
            </c:strRef>
          </c:tx>
          <c:spPr>
            <a:ln w="22225" cap="rnd">
              <a:solidFill>
                <a:schemeClr val="accent1"/>
              </a:solidFill>
            </a:ln>
            <a:effectLst>
              <a:glow rad="139700">
                <a:schemeClr val="accent1">
                  <a:satMod val="175000"/>
                  <a:alpha val="14000"/>
                </a:schemeClr>
              </a:glow>
            </a:effectLst>
          </c:spPr>
          <c:marker>
            <c:symbol val="none"/>
          </c:marker>
          <c:trendline>
            <c:spPr>
              <a:ln w="25400" cap="rnd">
                <a:solidFill>
                  <a:srgbClr val="FF0000">
                    <a:alpha val="50000"/>
                  </a:srgbClr>
                </a:solidFill>
                <a:prstDash val="sysDash"/>
              </a:ln>
              <a:effectLst/>
            </c:spPr>
            <c:trendlineType val="linear"/>
            <c:dispRSqr val="0"/>
            <c:dispEq val="0"/>
          </c:trendline>
          <c:cat>
            <c:numRef>
              <c:f>'LINEAR REGRESSION'!$A$3:$A$26</c:f>
              <c:numCache>
                <c:formatCode>mmm\-yy</c:formatCode>
                <c:ptCount val="24"/>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numCache>
            </c:numRef>
          </c:cat>
          <c:val>
            <c:numRef>
              <c:f>'LINEAR REGRESSION'!$B$3:$B$26</c:f>
              <c:numCache>
                <c:formatCode>#0.0#,,\ "M"</c:formatCode>
                <c:ptCount val="24"/>
                <c:pt idx="0">
                  <c:v>150000</c:v>
                </c:pt>
                <c:pt idx="1">
                  <c:v>250000</c:v>
                </c:pt>
                <c:pt idx="2">
                  <c:v>258000</c:v>
                </c:pt>
                <c:pt idx="3">
                  <c:v>300000</c:v>
                </c:pt>
                <c:pt idx="4">
                  <c:v>350000</c:v>
                </c:pt>
                <c:pt idx="5">
                  <c:v>400000</c:v>
                </c:pt>
                <c:pt idx="6">
                  <c:v>450000</c:v>
                </c:pt>
                <c:pt idx="7">
                  <c:v>560000</c:v>
                </c:pt>
                <c:pt idx="8">
                  <c:v>485000</c:v>
                </c:pt>
                <c:pt idx="9">
                  <c:v>756000</c:v>
                </c:pt>
                <c:pt idx="10">
                  <c:v>650000</c:v>
                </c:pt>
                <c:pt idx="11">
                  <c:v>540000</c:v>
                </c:pt>
              </c:numCache>
            </c:numRef>
          </c:val>
          <c:smooth val="0"/>
          <c:extLst>
            <c:ext xmlns:c16="http://schemas.microsoft.com/office/drawing/2014/chart" uri="{C3380CC4-5D6E-409C-BE32-E72D297353CC}">
              <c16:uniqueId val="{00000000-A739-CD44-8E83-C164B4579D41}"/>
            </c:ext>
          </c:extLst>
        </c:ser>
        <c:ser>
          <c:idx val="1"/>
          <c:order val="1"/>
          <c:tx>
            <c:strRef>
              <c:f>'LINEAR REGRESSION'!$C$2</c:f>
              <c:strCache>
                <c:ptCount val="1"/>
                <c:pt idx="0">
                  <c:v>FORECAST METHOD -1</c:v>
                </c:pt>
              </c:strCache>
            </c:strRef>
          </c:tx>
          <c:spPr>
            <a:ln w="22225" cap="rnd">
              <a:solidFill>
                <a:schemeClr val="accent2"/>
              </a:solidFill>
            </a:ln>
            <a:effectLst>
              <a:glow rad="139700">
                <a:schemeClr val="accent2">
                  <a:satMod val="175000"/>
                  <a:alpha val="14000"/>
                </a:schemeClr>
              </a:glow>
            </a:effectLst>
          </c:spPr>
          <c:marker>
            <c:symbol val="none"/>
          </c:marker>
          <c:cat>
            <c:numRef>
              <c:f>'LINEAR REGRESSION'!$A$3:$A$26</c:f>
              <c:numCache>
                <c:formatCode>mmm\-yy</c:formatCode>
                <c:ptCount val="24"/>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numCache>
            </c:numRef>
          </c:cat>
          <c:val>
            <c:numRef>
              <c:f>'LINEAR REGRESSION'!$C$3:$C$26</c:f>
              <c:numCache>
                <c:formatCode>General</c:formatCode>
                <c:ptCount val="24"/>
                <c:pt idx="12">
                  <c:v>725243.30529757589</c:v>
                </c:pt>
                <c:pt idx="13">
                  <c:v>771494.98857662827</c:v>
                </c:pt>
                <c:pt idx="14">
                  <c:v>813270.70250609517</c:v>
                </c:pt>
                <c:pt idx="15">
                  <c:v>859522.3857851401</c:v>
                </c:pt>
                <c:pt idx="16">
                  <c:v>904282.07928099483</c:v>
                </c:pt>
                <c:pt idx="17">
                  <c:v>950533.76256004721</c:v>
                </c:pt>
                <c:pt idx="18">
                  <c:v>995293.45605590194</c:v>
                </c:pt>
                <c:pt idx="19">
                  <c:v>1041545.1393349543</c:v>
                </c:pt>
                <c:pt idx="20">
                  <c:v>1087796.8226140067</c:v>
                </c:pt>
                <c:pt idx="21">
                  <c:v>1132556.5161098614</c:v>
                </c:pt>
                <c:pt idx="22">
                  <c:v>1178808.1993889064</c:v>
                </c:pt>
                <c:pt idx="23">
                  <c:v>1223567.8928847611</c:v>
                </c:pt>
              </c:numCache>
            </c:numRef>
          </c:val>
          <c:smooth val="0"/>
          <c:extLst>
            <c:ext xmlns:c16="http://schemas.microsoft.com/office/drawing/2014/chart" uri="{C3380CC4-5D6E-409C-BE32-E72D297353CC}">
              <c16:uniqueId val="{00000001-A739-CD44-8E83-C164B4579D41}"/>
            </c:ext>
          </c:extLst>
        </c:ser>
        <c:dLbls>
          <c:showLegendKey val="0"/>
          <c:showVal val="0"/>
          <c:showCatName val="0"/>
          <c:showSerName val="0"/>
          <c:showPercent val="0"/>
          <c:showBubbleSize val="0"/>
        </c:dLbls>
        <c:smooth val="0"/>
        <c:axId val="161768047"/>
        <c:axId val="155163535"/>
      </c:lineChart>
      <c:dateAx>
        <c:axId val="161768047"/>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163535"/>
        <c:crosses val="autoZero"/>
        <c:auto val="1"/>
        <c:lblOffset val="100"/>
        <c:baseTimeUnit val="months"/>
      </c:dateAx>
      <c:valAx>
        <c:axId val="1551635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7680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'TREND ANALYSIS'!$B$1</c:f>
              <c:strCache>
                <c:ptCount val="1"/>
                <c:pt idx="0">
                  <c:v>SALES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rgbClr val="FF0000">
                    <a:alpha val="50000"/>
                  </a:srgbClr>
                </a:solidFill>
                <a:prstDash val="sysDash"/>
              </a:ln>
              <a:effectLst/>
            </c:spPr>
            <c:trendlineType val="linear"/>
            <c:dispRSqr val="0"/>
            <c:dispEq val="0"/>
          </c:trendline>
          <c:xVal>
            <c:numRef>
              <c:f>'TREND ANALYSIS'!$A$2:$A$13</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xVal>
          <c:yVal>
            <c:numRef>
              <c:f>'TREND ANALYSIS'!$B$2:$B$13</c:f>
              <c:numCache>
                <c:formatCode>#0.0#,,\ "M"</c:formatCode>
                <c:ptCount val="12"/>
                <c:pt idx="0">
                  <c:v>150000</c:v>
                </c:pt>
                <c:pt idx="1">
                  <c:v>250000</c:v>
                </c:pt>
                <c:pt idx="2">
                  <c:v>258000</c:v>
                </c:pt>
                <c:pt idx="3">
                  <c:v>300000</c:v>
                </c:pt>
                <c:pt idx="4">
                  <c:v>350000</c:v>
                </c:pt>
                <c:pt idx="5">
                  <c:v>400000</c:v>
                </c:pt>
                <c:pt idx="6">
                  <c:v>450000</c:v>
                </c:pt>
                <c:pt idx="7">
                  <c:v>560000</c:v>
                </c:pt>
                <c:pt idx="8">
                  <c:v>485000</c:v>
                </c:pt>
                <c:pt idx="9">
                  <c:v>756000</c:v>
                </c:pt>
                <c:pt idx="10">
                  <c:v>650000</c:v>
                </c:pt>
                <c:pt idx="11">
                  <c:v>540000</c:v>
                </c:pt>
              </c:numCache>
            </c:numRef>
          </c:yVal>
          <c:smooth val="0"/>
          <c:extLst>
            <c:ext xmlns:c16="http://schemas.microsoft.com/office/drawing/2014/chart" uri="{C3380CC4-5D6E-409C-BE32-E72D297353CC}">
              <c16:uniqueId val="{00000000-9A1B-2540-B8D5-15AB2A68B1B0}"/>
            </c:ext>
          </c:extLst>
        </c:ser>
        <c:dLbls>
          <c:showLegendKey val="0"/>
          <c:showVal val="0"/>
          <c:showCatName val="0"/>
          <c:showSerName val="0"/>
          <c:showPercent val="0"/>
          <c:showBubbleSize val="0"/>
        </c:dLbls>
        <c:axId val="48628575"/>
        <c:axId val="48557503"/>
      </c:scatterChart>
      <c:valAx>
        <c:axId val="48628575"/>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mmm\-yy"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557503"/>
        <c:crosses val="autoZero"/>
        <c:crossBetween val="midCat"/>
      </c:valAx>
      <c:valAx>
        <c:axId val="48557503"/>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0#,,\ &quot;M&quot;"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6285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TREND</a:t>
            </a:r>
            <a:r>
              <a:rPr lang="en-GB" baseline="0"/>
              <a:t> ANALYSIS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'TREND ANALYSIS'!$B$1</c:f>
              <c:strCache>
                <c:ptCount val="1"/>
                <c:pt idx="0">
                  <c:v>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trendline>
            <c:spPr>
              <a:ln w="19050" cap="rnd">
                <a:solidFill>
                  <a:srgbClr val="FF0000"/>
                </a:solidFill>
                <a:prstDash val="sysDot"/>
              </a:ln>
              <a:effectLst/>
            </c:spPr>
            <c:trendlineType val="linear"/>
            <c:dispRSqr val="0"/>
            <c:dispEq val="0"/>
          </c:trendline>
          <c:cat>
            <c:numRef>
              <c:f>'TREND ANALYSIS'!$A$2:$A$25</c:f>
              <c:numCache>
                <c:formatCode>mmm\-yy</c:formatCode>
                <c:ptCount val="24"/>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numCache>
            </c:numRef>
          </c:cat>
          <c:val>
            <c:numRef>
              <c:f>'TREND ANALYSIS'!$B$2:$B$25</c:f>
              <c:numCache>
                <c:formatCode>#0.0#,,\ "M"</c:formatCode>
                <c:ptCount val="24"/>
                <c:pt idx="0">
                  <c:v>150000</c:v>
                </c:pt>
                <c:pt idx="1">
                  <c:v>250000</c:v>
                </c:pt>
                <c:pt idx="2">
                  <c:v>258000</c:v>
                </c:pt>
                <c:pt idx="3">
                  <c:v>300000</c:v>
                </c:pt>
                <c:pt idx="4">
                  <c:v>350000</c:v>
                </c:pt>
                <c:pt idx="5">
                  <c:v>400000</c:v>
                </c:pt>
                <c:pt idx="6">
                  <c:v>450000</c:v>
                </c:pt>
                <c:pt idx="7">
                  <c:v>560000</c:v>
                </c:pt>
                <c:pt idx="8">
                  <c:v>485000</c:v>
                </c:pt>
                <c:pt idx="9">
                  <c:v>756000</c:v>
                </c:pt>
                <c:pt idx="10">
                  <c:v>650000</c:v>
                </c:pt>
                <c:pt idx="11">
                  <c:v>540000</c:v>
                </c:pt>
              </c:numCache>
            </c:numRef>
          </c:val>
          <c:smooth val="0"/>
          <c:extLst>
            <c:ext xmlns:c16="http://schemas.microsoft.com/office/drawing/2014/chart" uri="{C3380CC4-5D6E-409C-BE32-E72D297353CC}">
              <c16:uniqueId val="{00000000-016E-444B-AA8A-5155F7347A2A}"/>
            </c:ext>
          </c:extLst>
        </c:ser>
        <c:ser>
          <c:idx val="1"/>
          <c:order val="1"/>
          <c:tx>
            <c:strRef>
              <c:f>'TREND ANALYSIS'!$C$1</c:f>
              <c:strCache>
                <c:ptCount val="1"/>
                <c:pt idx="0">
                  <c:v>TREND ANALYSIS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'TREND ANALYSIS'!$A$2:$A$25</c:f>
              <c:numCache>
                <c:formatCode>mmm\-yy</c:formatCode>
                <c:ptCount val="24"/>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numCache>
            </c:numRef>
          </c:cat>
          <c:val>
            <c:numRef>
              <c:f>'TREND ANALYSIS'!$C$2:$C$25</c:f>
              <c:numCache>
                <c:formatCode>General</c:formatCode>
                <c:ptCount val="24"/>
                <c:pt idx="12">
                  <c:v>725243.30529757589</c:v>
                </c:pt>
                <c:pt idx="13">
                  <c:v>771494.98857662827</c:v>
                </c:pt>
                <c:pt idx="14">
                  <c:v>813270.70250608772</c:v>
                </c:pt>
                <c:pt idx="15">
                  <c:v>859522.3857851401</c:v>
                </c:pt>
                <c:pt idx="16">
                  <c:v>904282.07928099483</c:v>
                </c:pt>
                <c:pt idx="17">
                  <c:v>950533.76256004721</c:v>
                </c:pt>
                <c:pt idx="18">
                  <c:v>995293.45605590194</c:v>
                </c:pt>
                <c:pt idx="19">
                  <c:v>1041545.1393349543</c:v>
                </c:pt>
                <c:pt idx="20">
                  <c:v>1087796.8226139992</c:v>
                </c:pt>
                <c:pt idx="21">
                  <c:v>1132556.516109854</c:v>
                </c:pt>
                <c:pt idx="22">
                  <c:v>1178808.1993889064</c:v>
                </c:pt>
                <c:pt idx="23">
                  <c:v>1223567.8928847611</c:v>
                </c:pt>
              </c:numCache>
            </c:numRef>
          </c:val>
          <c:smooth val="0"/>
          <c:extLst>
            <c:ext xmlns:c16="http://schemas.microsoft.com/office/drawing/2014/chart" uri="{C3380CC4-5D6E-409C-BE32-E72D297353CC}">
              <c16:uniqueId val="{00000001-016E-444B-AA8A-5155F7347A2A}"/>
            </c:ext>
          </c:extLst>
        </c:ser>
        <c:dLbls>
          <c:showLegendKey val="0"/>
          <c:showVal val="0"/>
          <c:showCatName val="0"/>
          <c:showSerName val="0"/>
          <c:showPercent val="0"/>
          <c:showBubbleSize val="0"/>
        </c:dLbls>
        <c:smooth val="0"/>
        <c:axId val="800771695"/>
        <c:axId val="182561967"/>
      </c:lineChart>
      <c:dateAx>
        <c:axId val="800771695"/>
        <c:scaling>
          <c:orientation val="minMax"/>
        </c:scaling>
        <c:delete val="0"/>
        <c:axPos val="b"/>
        <c:numFmt formatCode="mmm\-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561967"/>
        <c:crosses val="autoZero"/>
        <c:auto val="1"/>
        <c:lblOffset val="100"/>
        <c:baseTimeUnit val="months"/>
      </c:dateAx>
      <c:valAx>
        <c:axId val="182561967"/>
        <c:scaling>
          <c:orientation val="minMax"/>
        </c:scaling>
        <c:delete val="0"/>
        <c:axPos val="l"/>
        <c:majorGridlines>
          <c:spPr>
            <a:ln w="9525" cap="flat" cmpd="sng" algn="ctr">
              <a:solidFill>
                <a:schemeClr val="lt1">
                  <a:lumMod val="95000"/>
                  <a:alpha val="10000"/>
                </a:schemeClr>
              </a:solidFill>
              <a:round/>
            </a:ln>
            <a:effectLst/>
          </c:spPr>
        </c:majorGridlines>
        <c:numFmt formatCode="#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0771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COLLECTION</a:t>
            </a:r>
            <a:r>
              <a:rPr lang="en-GB" baseline="0"/>
              <a:t> OF SALES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'TREND ANALYSIS'!$B$1</c:f>
              <c:strCache>
                <c:ptCount val="1"/>
                <c:pt idx="0">
                  <c:v>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'TREND ANALYSIS'!$A$2:$A$25</c:f>
              <c:numCache>
                <c:formatCode>mmm\-yy</c:formatCode>
                <c:ptCount val="24"/>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numCache>
            </c:numRef>
          </c:cat>
          <c:val>
            <c:numRef>
              <c:f>'TREND ANALYSIS'!$B$2:$B$25</c:f>
              <c:numCache>
                <c:formatCode>#0.0#,,\ "M"</c:formatCode>
                <c:ptCount val="24"/>
                <c:pt idx="0">
                  <c:v>150000</c:v>
                </c:pt>
                <c:pt idx="1">
                  <c:v>250000</c:v>
                </c:pt>
                <c:pt idx="2">
                  <c:v>258000</c:v>
                </c:pt>
                <c:pt idx="3">
                  <c:v>300000</c:v>
                </c:pt>
                <c:pt idx="4">
                  <c:v>350000</c:v>
                </c:pt>
                <c:pt idx="5">
                  <c:v>400000</c:v>
                </c:pt>
                <c:pt idx="6">
                  <c:v>450000</c:v>
                </c:pt>
                <c:pt idx="7">
                  <c:v>560000</c:v>
                </c:pt>
                <c:pt idx="8">
                  <c:v>485000</c:v>
                </c:pt>
                <c:pt idx="9">
                  <c:v>756000</c:v>
                </c:pt>
                <c:pt idx="10">
                  <c:v>650000</c:v>
                </c:pt>
                <c:pt idx="11">
                  <c:v>540000</c:v>
                </c:pt>
              </c:numCache>
            </c:numRef>
          </c:val>
          <c:smooth val="0"/>
          <c:extLst>
            <c:ext xmlns:c16="http://schemas.microsoft.com/office/drawing/2014/chart" uri="{C3380CC4-5D6E-409C-BE32-E72D297353CC}">
              <c16:uniqueId val="{00000000-836C-6D4A-B6A9-6B4E5C8416A4}"/>
            </c:ext>
          </c:extLst>
        </c:ser>
        <c:ser>
          <c:idx val="1"/>
          <c:order val="1"/>
          <c:tx>
            <c:strRef>
              <c:f>'TREND ANALYSIS'!$C$1</c:f>
              <c:strCache>
                <c:ptCount val="1"/>
                <c:pt idx="0">
                  <c:v>TREND ANALYSIS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'TREND ANALYSIS'!$A$2:$A$25</c:f>
              <c:numCache>
                <c:formatCode>mmm\-yy</c:formatCode>
                <c:ptCount val="24"/>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numCache>
            </c:numRef>
          </c:cat>
          <c:val>
            <c:numRef>
              <c:f>'TREND ANALYSIS'!$C$2:$C$25</c:f>
              <c:numCache>
                <c:formatCode>General</c:formatCode>
                <c:ptCount val="24"/>
                <c:pt idx="12">
                  <c:v>725243.30529757589</c:v>
                </c:pt>
                <c:pt idx="13">
                  <c:v>771494.98857662827</c:v>
                </c:pt>
                <c:pt idx="14">
                  <c:v>813270.70250608772</c:v>
                </c:pt>
                <c:pt idx="15">
                  <c:v>859522.3857851401</c:v>
                </c:pt>
                <c:pt idx="16">
                  <c:v>904282.07928099483</c:v>
                </c:pt>
                <c:pt idx="17">
                  <c:v>950533.76256004721</c:v>
                </c:pt>
                <c:pt idx="18">
                  <c:v>995293.45605590194</c:v>
                </c:pt>
                <c:pt idx="19">
                  <c:v>1041545.1393349543</c:v>
                </c:pt>
                <c:pt idx="20">
                  <c:v>1087796.8226139992</c:v>
                </c:pt>
                <c:pt idx="21">
                  <c:v>1132556.516109854</c:v>
                </c:pt>
                <c:pt idx="22">
                  <c:v>1178808.1993889064</c:v>
                </c:pt>
                <c:pt idx="23">
                  <c:v>1223567.8928847611</c:v>
                </c:pt>
              </c:numCache>
            </c:numRef>
          </c:val>
          <c:smooth val="0"/>
          <c:extLst>
            <c:ext xmlns:c16="http://schemas.microsoft.com/office/drawing/2014/chart" uri="{C3380CC4-5D6E-409C-BE32-E72D297353CC}">
              <c16:uniqueId val="{00000001-836C-6D4A-B6A9-6B4E5C8416A4}"/>
            </c:ext>
          </c:extLst>
        </c:ser>
        <c:ser>
          <c:idx val="2"/>
          <c:order val="2"/>
          <c:tx>
            <c:strRef>
              <c:f>'TREND ANALYSIS'!$D$1</c:f>
              <c:strCache>
                <c:ptCount val="1"/>
                <c:pt idx="0">
                  <c:v>COLLECTION</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trendline>
            <c:spPr>
              <a:ln w="19050" cap="rnd">
                <a:solidFill>
                  <a:schemeClr val="accent2"/>
                </a:solidFill>
                <a:prstDash val="sysDot"/>
              </a:ln>
              <a:effectLst/>
            </c:spPr>
            <c:trendlineType val="linear"/>
            <c:dispRSqr val="0"/>
            <c:dispEq val="0"/>
          </c:trendline>
          <c:cat>
            <c:numRef>
              <c:f>'TREND ANALYSIS'!$A$2:$A$25</c:f>
              <c:numCache>
                <c:formatCode>mmm\-yy</c:formatCode>
                <c:ptCount val="24"/>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numCache>
            </c:numRef>
          </c:cat>
          <c:val>
            <c:numRef>
              <c:f>'TREND ANALYSIS'!$D$2:$D$25</c:f>
              <c:numCache>
                <c:formatCode>General</c:formatCode>
                <c:ptCount val="24"/>
                <c:pt idx="0">
                  <c:v>135000</c:v>
                </c:pt>
                <c:pt idx="1">
                  <c:v>240000</c:v>
                </c:pt>
                <c:pt idx="2">
                  <c:v>242200</c:v>
                </c:pt>
                <c:pt idx="3">
                  <c:v>285800</c:v>
                </c:pt>
                <c:pt idx="4">
                  <c:v>329200</c:v>
                </c:pt>
                <c:pt idx="5">
                  <c:v>380800</c:v>
                </c:pt>
                <c:pt idx="6">
                  <c:v>424200</c:v>
                </c:pt>
                <c:pt idx="7">
                  <c:v>529800</c:v>
                </c:pt>
                <c:pt idx="8">
                  <c:v>466700</c:v>
                </c:pt>
                <c:pt idx="9">
                  <c:v>698700</c:v>
                </c:pt>
                <c:pt idx="10">
                  <c:v>642300</c:v>
                </c:pt>
                <c:pt idx="11">
                  <c:v>493700</c:v>
                </c:pt>
                <c:pt idx="12">
                  <c:v>46300</c:v>
                </c:pt>
                <c:pt idx="13">
                  <c:v>1373288.7950165414</c:v>
                </c:pt>
                <c:pt idx="14">
                  <c:v>130149.82581556588</c:v>
                </c:pt>
                <c:pt idx="15">
                  <c:v>1456691.023897148</c:v>
                </c:pt>
                <c:pt idx="16">
                  <c:v>216685.23324088752</c:v>
                </c:pt>
                <c:pt idx="17">
                  <c:v>1543077.2323441498</c:v>
                </c:pt>
                <c:pt idx="18">
                  <c:v>303220.64066620916</c:v>
                </c:pt>
                <c:pt idx="19">
                  <c:v>1629463.4407911517</c:v>
                </c:pt>
                <c:pt idx="20">
                  <c:v>391098.83889640193</c:v>
                </c:pt>
                <c:pt idx="21">
                  <c:v>1715998.8482164659</c:v>
                </c:pt>
                <c:pt idx="22">
                  <c:v>477485.0473434038</c:v>
                </c:pt>
                <c:pt idx="23">
                  <c:v>1802534.2556417875</c:v>
                </c:pt>
              </c:numCache>
            </c:numRef>
          </c:val>
          <c:smooth val="0"/>
          <c:extLst>
            <c:ext xmlns:c16="http://schemas.microsoft.com/office/drawing/2014/chart" uri="{C3380CC4-5D6E-409C-BE32-E72D297353CC}">
              <c16:uniqueId val="{00000002-836C-6D4A-B6A9-6B4E5C8416A4}"/>
            </c:ext>
          </c:extLst>
        </c:ser>
        <c:dLbls>
          <c:showLegendKey val="0"/>
          <c:showVal val="0"/>
          <c:showCatName val="0"/>
          <c:showSerName val="0"/>
          <c:showPercent val="0"/>
          <c:showBubbleSize val="0"/>
        </c:dLbls>
        <c:smooth val="0"/>
        <c:axId val="1920227504"/>
        <c:axId val="161928687"/>
      </c:lineChart>
      <c:dateAx>
        <c:axId val="1920227504"/>
        <c:scaling>
          <c:orientation val="minMax"/>
        </c:scaling>
        <c:delete val="0"/>
        <c:axPos val="b"/>
        <c:numFmt formatCode="mmm\-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928687"/>
        <c:crosses val="autoZero"/>
        <c:auto val="1"/>
        <c:lblOffset val="100"/>
        <c:baseTimeUnit val="months"/>
      </c:dateAx>
      <c:valAx>
        <c:axId val="161928687"/>
        <c:scaling>
          <c:orientation val="minMax"/>
        </c:scaling>
        <c:delete val="0"/>
        <c:axPos val="l"/>
        <c:majorGridlines>
          <c:spPr>
            <a:ln w="9525" cap="flat" cmpd="sng" algn="ctr">
              <a:solidFill>
                <a:schemeClr val="lt1">
                  <a:lumMod val="95000"/>
                  <a:alpha val="10000"/>
                </a:schemeClr>
              </a:solidFill>
              <a:round/>
            </a:ln>
            <a:effectLst/>
          </c:spPr>
        </c:majorGridlines>
        <c:numFmt formatCode="#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0227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Exponential Smoothing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Actual</c:v>
          </c:tx>
          <c:spPr>
            <a:ln w="34925" cap="rnd">
              <a:solidFill>
                <a:schemeClr val="accent1"/>
              </a:solidFill>
              <a:round/>
            </a:ln>
            <a:effectLst>
              <a:outerShdw blurRad="57150" dist="19050" dir="5400000" algn="ctr" rotWithShape="0">
                <a:srgbClr val="000000">
                  <a:alpha val="63000"/>
                </a:srgbClr>
              </a:outerShdw>
            </a:effectLst>
          </c:spPr>
          <c:marker>
            <c:symbol val="none"/>
          </c:marker>
          <c:dLbls>
            <c:delete val="1"/>
          </c:dLbls>
          <c:val>
            <c:numRef>
              <c:f>'EXPONENTIAL SMOOTHING'!$B$2:$B$13</c:f>
              <c:numCache>
                <c:formatCode>#0.0#,,\ "M"</c:formatCode>
                <c:ptCount val="12"/>
                <c:pt idx="0">
                  <c:v>150000</c:v>
                </c:pt>
                <c:pt idx="1">
                  <c:v>250000</c:v>
                </c:pt>
                <c:pt idx="2">
                  <c:v>258000</c:v>
                </c:pt>
                <c:pt idx="3">
                  <c:v>300000</c:v>
                </c:pt>
                <c:pt idx="4">
                  <c:v>350000</c:v>
                </c:pt>
                <c:pt idx="5">
                  <c:v>400000</c:v>
                </c:pt>
                <c:pt idx="6">
                  <c:v>450000</c:v>
                </c:pt>
                <c:pt idx="7">
                  <c:v>560000</c:v>
                </c:pt>
                <c:pt idx="8">
                  <c:v>485000</c:v>
                </c:pt>
                <c:pt idx="9">
                  <c:v>756000</c:v>
                </c:pt>
                <c:pt idx="10">
                  <c:v>650000</c:v>
                </c:pt>
                <c:pt idx="11">
                  <c:v>540000</c:v>
                </c:pt>
              </c:numCache>
            </c:numRef>
          </c:val>
          <c:smooth val="0"/>
          <c:extLst>
            <c:ext xmlns:c16="http://schemas.microsoft.com/office/drawing/2014/chart" uri="{C3380CC4-5D6E-409C-BE32-E72D297353CC}">
              <c16:uniqueId val="{00000001-A74C-4445-8F3E-BFD1557CB063}"/>
            </c:ext>
          </c:extLst>
        </c:ser>
        <c:ser>
          <c:idx val="1"/>
          <c:order val="1"/>
          <c:tx>
            <c:v>Forecast</c:v>
          </c:tx>
          <c:spPr>
            <a:ln w="34925" cap="rnd">
              <a:solidFill>
                <a:schemeClr val="accent2"/>
              </a:solidFill>
              <a:round/>
            </a:ln>
            <a:effectLst>
              <a:outerShdw blurRad="57150" dist="19050" dir="5400000" algn="ctr" rotWithShape="0">
                <a:srgbClr val="000000">
                  <a:alpha val="63000"/>
                </a:srgbClr>
              </a:outerShdw>
            </a:effectLst>
          </c:spPr>
          <c:marker>
            <c:symbol val="none"/>
          </c:marker>
          <c:dLbls>
            <c:delete val="1"/>
          </c:dLbls>
          <c:trendline>
            <c:spPr>
              <a:ln w="19050" cap="rnd">
                <a:solidFill>
                  <a:schemeClr val="bg1"/>
                </a:solidFill>
                <a:prstDash val="sysDot"/>
              </a:ln>
              <a:effectLst/>
            </c:spPr>
            <c:trendlineType val="exp"/>
            <c:dispRSqr val="0"/>
            <c:dispEq val="0"/>
          </c:trendline>
          <c:val>
            <c:numRef>
              <c:f>'EXPONENTIAL SMOOTHING'!$C$2:$C$13</c:f>
              <c:numCache>
                <c:formatCode>#0.0#,,\ "M"</c:formatCode>
                <c:ptCount val="12"/>
                <c:pt idx="0" formatCode="General">
                  <c:v>#N/A</c:v>
                </c:pt>
                <c:pt idx="1">
                  <c:v>150000</c:v>
                </c:pt>
                <c:pt idx="2" formatCode="General">
                  <c:v>200000</c:v>
                </c:pt>
                <c:pt idx="3" formatCode="General">
                  <c:v>229000</c:v>
                </c:pt>
                <c:pt idx="4" formatCode="General">
                  <c:v>264500</c:v>
                </c:pt>
                <c:pt idx="5" formatCode="General">
                  <c:v>307250</c:v>
                </c:pt>
                <c:pt idx="6" formatCode="General">
                  <c:v>353625</c:v>
                </c:pt>
                <c:pt idx="7" formatCode="General">
                  <c:v>401812.5</c:v>
                </c:pt>
                <c:pt idx="8" formatCode="General">
                  <c:v>480906.25</c:v>
                </c:pt>
                <c:pt idx="9" formatCode="General">
                  <c:v>482953.125</c:v>
                </c:pt>
                <c:pt idx="10" formatCode="General">
                  <c:v>619476.5625</c:v>
                </c:pt>
                <c:pt idx="11" formatCode="General">
                  <c:v>634738.28125</c:v>
                </c:pt>
              </c:numCache>
            </c:numRef>
          </c:val>
          <c:smooth val="0"/>
          <c:extLst>
            <c:ext xmlns:c16="http://schemas.microsoft.com/office/drawing/2014/chart" uri="{C3380CC4-5D6E-409C-BE32-E72D297353CC}">
              <c16:uniqueId val="{00000002-A74C-4445-8F3E-BFD1557CB063}"/>
            </c:ext>
          </c:extLst>
        </c:ser>
        <c:dLbls>
          <c:dLblPos val="ctr"/>
          <c:showLegendKey val="0"/>
          <c:showVal val="1"/>
          <c:showCatName val="0"/>
          <c:showSerName val="0"/>
          <c:showPercent val="0"/>
          <c:showBubbleSize val="0"/>
        </c:dLbls>
        <c:smooth val="0"/>
        <c:axId val="1229474240"/>
        <c:axId val="1229487552"/>
      </c:lineChart>
      <c:catAx>
        <c:axId val="12294742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Data Point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487552"/>
        <c:crosses val="autoZero"/>
        <c:auto val="1"/>
        <c:lblAlgn val="ctr"/>
        <c:lblOffset val="100"/>
        <c:noMultiLvlLbl val="0"/>
      </c:catAx>
      <c:valAx>
        <c:axId val="12294875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Value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4742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Exponential Smoothing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0116898849182313"/>
          <c:y val="0.2442347440944882"/>
          <c:w val="0.62272804360993339"/>
          <c:h val="0.44791092519685038"/>
        </c:manualLayout>
      </c:layout>
      <c:lineChart>
        <c:grouping val="standard"/>
        <c:varyColors val="0"/>
        <c:ser>
          <c:idx val="0"/>
          <c:order val="0"/>
          <c:tx>
            <c:v>Actual</c:v>
          </c:tx>
          <c:spPr>
            <a:ln w="34925" cap="rnd">
              <a:solidFill>
                <a:schemeClr val="accent1"/>
              </a:solidFill>
              <a:round/>
            </a:ln>
            <a:effectLst>
              <a:outerShdw blurRad="57150" dist="19050" dir="5400000" algn="ctr" rotWithShape="0">
                <a:srgbClr val="000000">
                  <a:alpha val="63000"/>
                </a:srgbClr>
              </a:outerShdw>
            </a:effectLst>
          </c:spPr>
          <c:marker>
            <c:symbol val="none"/>
          </c:marker>
          <c:dLbls>
            <c:delete val="1"/>
          </c:dLbls>
          <c:val>
            <c:numRef>
              <c:f>'EXPONENTIAL SMOOTHING'!$B$2:$B$13</c:f>
              <c:numCache>
                <c:formatCode>#0.0#,,\ "M"</c:formatCode>
                <c:ptCount val="12"/>
                <c:pt idx="0">
                  <c:v>150000</c:v>
                </c:pt>
                <c:pt idx="1">
                  <c:v>250000</c:v>
                </c:pt>
                <c:pt idx="2">
                  <c:v>258000</c:v>
                </c:pt>
                <c:pt idx="3">
                  <c:v>300000</c:v>
                </c:pt>
                <c:pt idx="4">
                  <c:v>350000</c:v>
                </c:pt>
                <c:pt idx="5">
                  <c:v>400000</c:v>
                </c:pt>
                <c:pt idx="6">
                  <c:v>450000</c:v>
                </c:pt>
                <c:pt idx="7">
                  <c:v>560000</c:v>
                </c:pt>
                <c:pt idx="8">
                  <c:v>485000</c:v>
                </c:pt>
                <c:pt idx="9">
                  <c:v>756000</c:v>
                </c:pt>
                <c:pt idx="10">
                  <c:v>650000</c:v>
                </c:pt>
                <c:pt idx="11">
                  <c:v>540000</c:v>
                </c:pt>
              </c:numCache>
            </c:numRef>
          </c:val>
          <c:smooth val="0"/>
          <c:extLst>
            <c:ext xmlns:c16="http://schemas.microsoft.com/office/drawing/2014/chart" uri="{C3380CC4-5D6E-409C-BE32-E72D297353CC}">
              <c16:uniqueId val="{00000001-E523-F84D-814C-0E0705DAE42A}"/>
            </c:ext>
          </c:extLst>
        </c:ser>
        <c:ser>
          <c:idx val="1"/>
          <c:order val="1"/>
          <c:tx>
            <c:v>Forecast</c:v>
          </c:tx>
          <c:spPr>
            <a:ln w="34925" cap="rnd">
              <a:solidFill>
                <a:schemeClr val="accent2"/>
              </a:solidFill>
              <a:round/>
            </a:ln>
            <a:effectLst>
              <a:outerShdw blurRad="57150" dist="19050" dir="5400000" algn="ctr" rotWithShape="0">
                <a:srgbClr val="000000">
                  <a:alpha val="63000"/>
                </a:srgbClr>
              </a:outerShdw>
            </a:effectLst>
          </c:spPr>
          <c:marker>
            <c:symbol val="none"/>
          </c:marker>
          <c:dLbls>
            <c:delete val="1"/>
          </c:dLbls>
          <c:trendline>
            <c:spPr>
              <a:ln w="19050" cap="rnd">
                <a:solidFill>
                  <a:schemeClr val="bg1"/>
                </a:solidFill>
                <a:prstDash val="sysDot"/>
              </a:ln>
              <a:effectLst/>
            </c:spPr>
            <c:trendlineType val="exp"/>
            <c:dispRSqr val="0"/>
            <c:dispEq val="0"/>
          </c:trendline>
          <c:val>
            <c:numRef>
              <c:f>'EXPONENTIAL SMOOTHING'!$D$2:$D$13</c:f>
              <c:numCache>
                <c:formatCode>#0.0#,,\ "M"</c:formatCode>
                <c:ptCount val="12"/>
                <c:pt idx="0" formatCode="General">
                  <c:v>#N/A</c:v>
                </c:pt>
                <c:pt idx="1">
                  <c:v>150000</c:v>
                </c:pt>
                <c:pt idx="2" formatCode="General">
                  <c:v>160000</c:v>
                </c:pt>
                <c:pt idx="3" formatCode="General">
                  <c:v>169800</c:v>
                </c:pt>
                <c:pt idx="4" formatCode="General">
                  <c:v>182820</c:v>
                </c:pt>
                <c:pt idx="5" formatCode="General">
                  <c:v>199538</c:v>
                </c:pt>
                <c:pt idx="6" formatCode="General">
                  <c:v>219584.2</c:v>
                </c:pt>
                <c:pt idx="7" formatCode="General">
                  <c:v>242625.78000000003</c:v>
                </c:pt>
                <c:pt idx="8" formatCode="General">
                  <c:v>274363.20200000005</c:v>
                </c:pt>
                <c:pt idx="9" formatCode="General">
                  <c:v>295426.88180000009</c:v>
                </c:pt>
                <c:pt idx="10" formatCode="General">
                  <c:v>341484.19362000009</c:v>
                </c:pt>
                <c:pt idx="11" formatCode="General">
                  <c:v>372335.77425800008</c:v>
                </c:pt>
              </c:numCache>
            </c:numRef>
          </c:val>
          <c:smooth val="0"/>
          <c:extLst>
            <c:ext xmlns:c16="http://schemas.microsoft.com/office/drawing/2014/chart" uri="{C3380CC4-5D6E-409C-BE32-E72D297353CC}">
              <c16:uniqueId val="{00000002-E523-F84D-814C-0E0705DAE42A}"/>
            </c:ext>
          </c:extLst>
        </c:ser>
        <c:dLbls>
          <c:dLblPos val="ctr"/>
          <c:showLegendKey val="0"/>
          <c:showVal val="1"/>
          <c:showCatName val="0"/>
          <c:showSerName val="0"/>
          <c:showPercent val="0"/>
          <c:showBubbleSize val="0"/>
        </c:dLbls>
        <c:smooth val="0"/>
        <c:axId val="1240731456"/>
        <c:axId val="1240865152"/>
      </c:lineChart>
      <c:catAx>
        <c:axId val="1240731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Data Point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0865152"/>
        <c:crosses val="autoZero"/>
        <c:auto val="1"/>
        <c:lblAlgn val="ctr"/>
        <c:lblOffset val="100"/>
        <c:noMultiLvlLbl val="0"/>
      </c:catAx>
      <c:valAx>
        <c:axId val="12408651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Value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07314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5</xdr:col>
      <xdr:colOff>76200</xdr:colOff>
      <xdr:row>11</xdr:row>
      <xdr:rowOff>9525</xdr:rowOff>
    </xdr:from>
    <xdr:to>
      <xdr:col>12</xdr:col>
      <xdr:colOff>0</xdr:colOff>
      <xdr:row>25</xdr:row>
      <xdr:rowOff>131810</xdr:rowOff>
    </xdr:to>
    <xdr:pic>
      <xdr:nvPicPr>
        <xdr:cNvPr id="2" name="Picture 1">
          <a:extLst>
            <a:ext uri="{FF2B5EF4-FFF2-40B4-BE49-F238E27FC236}">
              <a16:creationId xmlns:a16="http://schemas.microsoft.com/office/drawing/2014/main" id="{16CBEB96-EDAA-7043-E40E-3329D3B254D7}"/>
            </a:ext>
          </a:extLst>
        </xdr:cNvPr>
        <xdr:cNvPicPr>
          <a:picLocks noChangeAspect="1"/>
        </xdr:cNvPicPr>
      </xdr:nvPicPr>
      <xdr:blipFill>
        <a:blip xmlns:r="http://schemas.openxmlformats.org/officeDocument/2006/relationships" r:embed="rId1"/>
        <a:stretch>
          <a:fillRect/>
        </a:stretch>
      </xdr:blipFill>
      <xdr:spPr>
        <a:xfrm>
          <a:off x="4267200" y="2476500"/>
          <a:ext cx="5791200" cy="3575098"/>
        </a:xfrm>
        <a:prstGeom prst="rect">
          <a:avLst/>
        </a:prstGeom>
      </xdr:spPr>
    </xdr:pic>
    <xdr:clientData/>
  </xdr:twoCellAnchor>
  <xdr:twoCellAnchor editAs="oneCell">
    <xdr:from>
      <xdr:col>2</xdr:col>
      <xdr:colOff>381000</xdr:colOff>
      <xdr:row>0</xdr:row>
      <xdr:rowOff>0</xdr:rowOff>
    </xdr:from>
    <xdr:to>
      <xdr:col>4</xdr:col>
      <xdr:colOff>833437</xdr:colOff>
      <xdr:row>9</xdr:row>
      <xdr:rowOff>61912</xdr:rowOff>
    </xdr:to>
    <xdr:pic>
      <xdr:nvPicPr>
        <xdr:cNvPr id="5" name="Picture 4">
          <a:extLst>
            <a:ext uri="{FF2B5EF4-FFF2-40B4-BE49-F238E27FC236}">
              <a16:creationId xmlns:a16="http://schemas.microsoft.com/office/drawing/2014/main" id="{93CEBA22-2FA8-AB98-4634-12A5C810D0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0"/>
          <a:ext cx="2128837" cy="21288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19</xdr:row>
      <xdr:rowOff>107950</xdr:rowOff>
    </xdr:from>
    <xdr:to>
      <xdr:col>5</xdr:col>
      <xdr:colOff>76200</xdr:colOff>
      <xdr:row>35</xdr:row>
      <xdr:rowOff>38100</xdr:rowOff>
    </xdr:to>
    <xdr:graphicFrame macro="">
      <xdr:nvGraphicFramePr>
        <xdr:cNvPr id="16" name="Chart 15">
          <a:extLst>
            <a:ext uri="{FF2B5EF4-FFF2-40B4-BE49-F238E27FC236}">
              <a16:creationId xmlns:a16="http://schemas.microsoft.com/office/drawing/2014/main" id="{4C404E15-4E97-FD21-3C86-E0D6907E2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355600</xdr:colOff>
      <xdr:row>19</xdr:row>
      <xdr:rowOff>101600</xdr:rowOff>
    </xdr:from>
    <xdr:to>
      <xdr:col>12</xdr:col>
      <xdr:colOff>63500</xdr:colOff>
      <xdr:row>35</xdr:row>
      <xdr:rowOff>0</xdr:rowOff>
    </xdr:to>
    <xdr:graphicFrame macro="">
      <xdr:nvGraphicFramePr>
        <xdr:cNvPr id="17" name="Chart 16">
          <a:extLst>
            <a:ext uri="{FF2B5EF4-FFF2-40B4-BE49-F238E27FC236}">
              <a16:creationId xmlns:a16="http://schemas.microsoft.com/office/drawing/2014/main" id="{22875ADB-709A-7D82-AD2D-520DA5E2C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165100</xdr:colOff>
      <xdr:row>0</xdr:row>
      <xdr:rowOff>279400</xdr:rowOff>
    </xdr:from>
    <xdr:to>
      <xdr:col>13</xdr:col>
      <xdr:colOff>304800</xdr:colOff>
      <xdr:row>12</xdr:row>
      <xdr:rowOff>184150</xdr:rowOff>
    </xdr:to>
    <xdr:graphicFrame macro="">
      <xdr:nvGraphicFramePr>
        <xdr:cNvPr id="2" name="Chart 1">
          <a:extLst>
            <a:ext uri="{FF2B5EF4-FFF2-40B4-BE49-F238E27FC236}">
              <a16:creationId xmlns:a16="http://schemas.microsoft.com/office/drawing/2014/main" id="{80FEC39C-8B63-508B-1EE6-C13BD4BF5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177800</xdr:colOff>
      <xdr:row>12</xdr:row>
      <xdr:rowOff>190500</xdr:rowOff>
    </xdr:from>
    <xdr:to>
      <xdr:col>13</xdr:col>
      <xdr:colOff>254000</xdr:colOff>
      <xdr:row>26</xdr:row>
      <xdr:rowOff>50800</xdr:rowOff>
    </xdr:to>
    <xdr:graphicFrame macro="">
      <xdr:nvGraphicFramePr>
        <xdr:cNvPr id="3" name="Chart 2">
          <a:extLst>
            <a:ext uri="{FF2B5EF4-FFF2-40B4-BE49-F238E27FC236}">
              <a16:creationId xmlns:a16="http://schemas.microsoft.com/office/drawing/2014/main" id="{7DCC02A3-AB02-948C-F238-A6FC40E93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400050</xdr:colOff>
      <xdr:row>3</xdr:row>
      <xdr:rowOff>19050</xdr:rowOff>
    </xdr:from>
    <xdr:to>
      <xdr:col>10</xdr:col>
      <xdr:colOff>419100</xdr:colOff>
      <xdr:row>16</xdr:row>
      <xdr:rowOff>120650</xdr:rowOff>
    </xdr:to>
    <xdr:graphicFrame macro="">
      <xdr:nvGraphicFramePr>
        <xdr:cNvPr id="2" name="Chart 1">
          <a:extLst>
            <a:ext uri="{FF2B5EF4-FFF2-40B4-BE49-F238E27FC236}">
              <a16:creationId xmlns:a16="http://schemas.microsoft.com/office/drawing/2014/main" id="{663458B7-30DD-CB7E-5DD5-3CD318C78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571500</xdr:colOff>
      <xdr:row>3</xdr:row>
      <xdr:rowOff>19050</xdr:rowOff>
    </xdr:from>
    <xdr:to>
      <xdr:col>16</xdr:col>
      <xdr:colOff>736600</xdr:colOff>
      <xdr:row>16</xdr:row>
      <xdr:rowOff>120650</xdr:rowOff>
    </xdr:to>
    <xdr:graphicFrame macro="">
      <xdr:nvGraphicFramePr>
        <xdr:cNvPr id="3" name="Chart 2">
          <a:extLst>
            <a:ext uri="{FF2B5EF4-FFF2-40B4-BE49-F238E27FC236}">
              <a16:creationId xmlns:a16="http://schemas.microsoft.com/office/drawing/2014/main" id="{2875152A-1D59-73EF-9AF1-A57328F71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571500</xdr:colOff>
      <xdr:row>17</xdr:row>
      <xdr:rowOff>171450</xdr:rowOff>
    </xdr:from>
    <xdr:to>
      <xdr:col>14</xdr:col>
      <xdr:colOff>546100</xdr:colOff>
      <xdr:row>31</xdr:row>
      <xdr:rowOff>69850</xdr:rowOff>
    </xdr:to>
    <xdr:graphicFrame macro="">
      <xdr:nvGraphicFramePr>
        <xdr:cNvPr id="4" name="Chart 3">
          <a:extLst>
            <a:ext uri="{FF2B5EF4-FFF2-40B4-BE49-F238E27FC236}">
              <a16:creationId xmlns:a16="http://schemas.microsoft.com/office/drawing/2014/main" id="{E9B18814-C0F4-C8D1-9F8B-9938FECDF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152400</xdr:colOff>
      <xdr:row>17</xdr:row>
      <xdr:rowOff>88900</xdr:rowOff>
    </xdr:from>
    <xdr:to>
      <xdr:col>4</xdr:col>
      <xdr:colOff>1181100</xdr:colOff>
      <xdr:row>34</xdr:row>
      <xdr:rowOff>165100</xdr:rowOff>
    </xdr:to>
    <xdr:graphicFrame macro="">
      <xdr:nvGraphicFramePr>
        <xdr:cNvPr id="2" name="Chart 1">
          <a:extLst>
            <a:ext uri="{FF2B5EF4-FFF2-40B4-BE49-F238E27FC236}">
              <a16:creationId xmlns:a16="http://schemas.microsoft.com/office/drawing/2014/main" id="{E7B58993-50ED-022B-A83C-B69A48E13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1397000</xdr:colOff>
      <xdr:row>17</xdr:row>
      <xdr:rowOff>38100</xdr:rowOff>
    </xdr:from>
    <xdr:to>
      <xdr:col>11</xdr:col>
      <xdr:colOff>812800</xdr:colOff>
      <xdr:row>34</xdr:row>
      <xdr:rowOff>177800</xdr:rowOff>
    </xdr:to>
    <xdr:graphicFrame macro="">
      <xdr:nvGraphicFramePr>
        <xdr:cNvPr id="5" name="Chart 4">
          <a:extLst>
            <a:ext uri="{FF2B5EF4-FFF2-40B4-BE49-F238E27FC236}">
              <a16:creationId xmlns:a16="http://schemas.microsoft.com/office/drawing/2014/main" id="{44D96C5D-A0E8-97FE-CCBD-A4DA53D2D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Dessert_wine" TargetMode="External"/><Relationship Id="rId3" Type="http://schemas.openxmlformats.org/officeDocument/2006/relationships/hyperlink" Target="https://en.wikipedia.org/wiki/Red_wine" TargetMode="External"/><Relationship Id="rId7" Type="http://schemas.openxmlformats.org/officeDocument/2006/relationships/hyperlink" Target="https://en.wikipedia.org/wiki/Sparkling_wine" TargetMode="External"/><Relationship Id="rId2" Type="http://schemas.openxmlformats.org/officeDocument/2006/relationships/hyperlink" Target="https://en.wikipedia.org/wiki/Winemaking" TargetMode="External"/><Relationship Id="rId1" Type="http://schemas.openxmlformats.org/officeDocument/2006/relationships/hyperlink" Target="https://en.wikipedia.org/wiki/Alcohol_by_volume" TargetMode="External"/><Relationship Id="rId6" Type="http://schemas.openxmlformats.org/officeDocument/2006/relationships/hyperlink" Target="https://en.wikipedia.org/wiki/Skin-contact_wine" TargetMode="External"/><Relationship Id="rId5" Type="http://schemas.openxmlformats.org/officeDocument/2006/relationships/hyperlink" Target="https://en.wikipedia.org/wiki/Ros%C3%A9" TargetMode="External"/><Relationship Id="rId10" Type="http://schemas.openxmlformats.org/officeDocument/2006/relationships/drawing" Target="../drawings/drawing1.xml"/><Relationship Id="rId4" Type="http://schemas.openxmlformats.org/officeDocument/2006/relationships/hyperlink" Target="https://en.wikipedia.org/wiki/White_wine"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6F236-32FC-6545-93E5-E839C8745382}">
  <dimension ref="A1:U35"/>
  <sheetViews>
    <sheetView workbookViewId="0">
      <pane xSplit="5" ySplit="11" topLeftCell="F12" activePane="bottomRight" state="frozen"/>
      <selection pane="topRight" activeCell="F1" sqref="F1"/>
      <selection pane="bottomLeft" activeCell="A12" sqref="A12"/>
      <selection pane="bottomRight" activeCell="F5" sqref="F5:L11"/>
    </sheetView>
  </sheetViews>
  <sheetFormatPr baseColWidth="10" defaultColWidth="11" defaultRowHeight="16"/>
  <cols>
    <col min="2" max="2" width="18.1640625" customWidth="1"/>
  </cols>
  <sheetData>
    <row r="1" spans="1:21">
      <c r="A1" s="24"/>
      <c r="B1" s="24"/>
      <c r="C1" s="24"/>
      <c r="D1" s="24"/>
      <c r="E1" s="24"/>
      <c r="F1" s="49" t="s">
        <v>39</v>
      </c>
      <c r="G1" s="50"/>
      <c r="H1" s="50"/>
      <c r="I1" s="50"/>
      <c r="J1" s="50"/>
      <c r="K1" s="50"/>
      <c r="L1" s="50"/>
      <c r="M1" s="24"/>
      <c r="N1" s="24"/>
      <c r="O1" s="24"/>
      <c r="P1" s="24"/>
      <c r="Q1" s="24"/>
      <c r="R1" s="24"/>
      <c r="S1" s="24"/>
      <c r="T1" s="24"/>
      <c r="U1" s="24"/>
    </row>
    <row r="2" spans="1:21" ht="19.5" customHeight="1">
      <c r="A2" s="24"/>
      <c r="B2" s="24"/>
      <c r="C2" s="24"/>
      <c r="D2" s="24"/>
      <c r="E2" s="24"/>
      <c r="F2" s="50"/>
      <c r="G2" s="50"/>
      <c r="H2" s="50"/>
      <c r="I2" s="50"/>
      <c r="J2" s="50"/>
      <c r="K2" s="50"/>
      <c r="L2" s="50"/>
      <c r="M2" s="42"/>
      <c r="N2" s="24"/>
      <c r="O2" s="24"/>
      <c r="P2" s="24"/>
      <c r="Q2" s="24"/>
      <c r="R2" s="24"/>
      <c r="S2" s="24"/>
      <c r="T2" s="24"/>
      <c r="U2" s="24"/>
    </row>
    <row r="3" spans="1:21">
      <c r="A3" s="24"/>
      <c r="B3" s="24"/>
      <c r="C3" s="24"/>
      <c r="D3" s="24"/>
      <c r="E3" s="24"/>
      <c r="F3" s="50"/>
      <c r="G3" s="50"/>
      <c r="H3" s="50"/>
      <c r="I3" s="50"/>
      <c r="J3" s="50"/>
      <c r="K3" s="50"/>
      <c r="L3" s="50"/>
      <c r="M3" s="24"/>
      <c r="N3" s="24"/>
      <c r="O3" s="24"/>
      <c r="P3" s="24"/>
      <c r="Q3" s="24"/>
      <c r="R3" s="24"/>
      <c r="S3" s="24"/>
      <c r="T3" s="24"/>
      <c r="U3" s="24"/>
    </row>
    <row r="4" spans="1:21" ht="26">
      <c r="A4" s="41"/>
      <c r="B4" s="41"/>
      <c r="C4" s="41"/>
      <c r="D4" s="41"/>
      <c r="E4" s="41"/>
      <c r="F4" s="51" t="s">
        <v>40</v>
      </c>
      <c r="G4" s="51"/>
      <c r="H4" s="51"/>
      <c r="I4" s="51"/>
      <c r="J4" s="51"/>
      <c r="K4" s="51"/>
      <c r="L4" s="51"/>
      <c r="M4" s="43"/>
      <c r="N4" s="43"/>
      <c r="O4" s="43"/>
      <c r="P4" s="41"/>
      <c r="Q4" s="41"/>
      <c r="R4" s="41"/>
      <c r="S4" s="41"/>
      <c r="T4" s="41"/>
      <c r="U4" s="41"/>
    </row>
    <row r="5" spans="1:21" ht="15.75" customHeight="1">
      <c r="A5" s="40"/>
      <c r="B5" s="40"/>
      <c r="C5" s="40"/>
      <c r="D5" s="40"/>
      <c r="E5" s="40"/>
      <c r="F5" s="52" t="s">
        <v>41</v>
      </c>
      <c r="G5" s="52"/>
      <c r="H5" s="52"/>
      <c r="I5" s="52"/>
      <c r="J5" s="52"/>
      <c r="K5" s="52"/>
      <c r="L5" s="52"/>
      <c r="M5" s="40"/>
      <c r="N5" s="40"/>
      <c r="O5" s="40"/>
      <c r="P5" s="40"/>
      <c r="Q5" s="40"/>
      <c r="R5" s="40"/>
      <c r="S5" s="40"/>
      <c r="T5" s="40"/>
      <c r="U5" s="40"/>
    </row>
    <row r="6" spans="1:21" ht="21">
      <c r="A6" s="40"/>
      <c r="B6" s="40"/>
      <c r="C6" s="40"/>
      <c r="D6" s="40"/>
      <c r="E6" s="40"/>
      <c r="F6" s="52"/>
      <c r="G6" s="52"/>
      <c r="H6" s="52"/>
      <c r="I6" s="52"/>
      <c r="J6" s="52"/>
      <c r="K6" s="52"/>
      <c r="L6" s="52"/>
      <c r="M6" s="40"/>
      <c r="N6" s="44"/>
      <c r="O6" s="44"/>
      <c r="P6" s="40"/>
      <c r="Q6" s="40"/>
      <c r="R6" s="40"/>
      <c r="S6" s="40"/>
      <c r="T6" s="40"/>
      <c r="U6" s="40"/>
    </row>
    <row r="7" spans="1:21" ht="19">
      <c r="A7" s="40"/>
      <c r="B7" s="40"/>
      <c r="C7" s="40"/>
      <c r="D7" s="40"/>
      <c r="E7" s="40"/>
      <c r="F7" s="52"/>
      <c r="G7" s="52"/>
      <c r="H7" s="52"/>
      <c r="I7" s="52"/>
      <c r="J7" s="52"/>
      <c r="K7" s="52"/>
      <c r="L7" s="52"/>
      <c r="M7" s="40"/>
      <c r="N7" s="45"/>
      <c r="O7" s="45"/>
      <c r="P7" s="45"/>
      <c r="Q7" s="45"/>
      <c r="R7" s="40"/>
      <c r="S7" s="40"/>
      <c r="T7" s="40"/>
      <c r="U7" s="40"/>
    </row>
    <row r="8" spans="1:21">
      <c r="A8" s="40"/>
      <c r="B8" s="40"/>
      <c r="C8" s="40"/>
      <c r="D8" s="40"/>
      <c r="E8" s="40"/>
      <c r="F8" s="52"/>
      <c r="G8" s="52"/>
      <c r="H8" s="52"/>
      <c r="I8" s="52"/>
      <c r="J8" s="52"/>
      <c r="K8" s="52"/>
      <c r="L8" s="52"/>
      <c r="M8" s="40"/>
      <c r="N8" s="46"/>
      <c r="O8" s="40"/>
      <c r="P8" s="40"/>
      <c r="Q8" s="40"/>
      <c r="R8" s="40"/>
      <c r="S8" s="40"/>
      <c r="T8" s="40"/>
      <c r="U8" s="40"/>
    </row>
    <row r="9" spans="1:21">
      <c r="A9" s="40"/>
      <c r="B9" s="40"/>
      <c r="C9" s="40"/>
      <c r="D9" s="40"/>
      <c r="E9" s="40"/>
      <c r="F9" s="52"/>
      <c r="G9" s="52"/>
      <c r="H9" s="52"/>
      <c r="I9" s="52"/>
      <c r="J9" s="52"/>
      <c r="K9" s="52"/>
      <c r="L9" s="52"/>
      <c r="M9" s="40"/>
      <c r="N9" s="40"/>
      <c r="O9" s="40"/>
      <c r="P9" s="40"/>
      <c r="Q9" s="40"/>
      <c r="R9" s="40"/>
      <c r="S9" s="40"/>
      <c r="T9" s="40"/>
      <c r="U9" s="40"/>
    </row>
    <row r="10" spans="1:21">
      <c r="A10" s="40"/>
      <c r="B10" s="40"/>
      <c r="C10" s="40"/>
      <c r="D10" s="40"/>
      <c r="E10" s="40"/>
      <c r="F10" s="52"/>
      <c r="G10" s="52"/>
      <c r="H10" s="52"/>
      <c r="I10" s="52"/>
      <c r="J10" s="52"/>
      <c r="K10" s="52"/>
      <c r="L10" s="52"/>
      <c r="M10" s="40"/>
      <c r="N10" s="40"/>
      <c r="O10" s="40"/>
      <c r="P10" s="40"/>
      <c r="Q10" s="40"/>
      <c r="R10" s="40"/>
      <c r="S10" s="40"/>
      <c r="T10" s="40"/>
      <c r="U10" s="40"/>
    </row>
    <row r="11" spans="1:21">
      <c r="A11" s="40"/>
      <c r="B11" s="40"/>
      <c r="C11" s="40"/>
      <c r="D11" s="40"/>
      <c r="E11" s="40"/>
      <c r="F11" s="52"/>
      <c r="G11" s="52"/>
      <c r="H11" s="52"/>
      <c r="I11" s="52"/>
      <c r="J11" s="52"/>
      <c r="K11" s="52"/>
      <c r="L11" s="52"/>
      <c r="M11" s="40"/>
      <c r="N11" s="40"/>
      <c r="O11" s="40"/>
      <c r="P11" s="40"/>
      <c r="Q11" s="40"/>
      <c r="R11" s="40"/>
      <c r="S11" s="40"/>
      <c r="T11" s="40"/>
      <c r="U11" s="40"/>
    </row>
    <row r="12" spans="1:21" ht="35.75" customHeight="1">
      <c r="A12" s="37" t="s">
        <v>42</v>
      </c>
      <c r="B12" s="38" t="s">
        <v>43</v>
      </c>
      <c r="C12" s="39"/>
    </row>
    <row r="13" spans="1:21" ht="34">
      <c r="A13" s="31" t="s">
        <v>44</v>
      </c>
      <c r="B13" s="32" t="s">
        <v>45</v>
      </c>
      <c r="C13" s="39"/>
    </row>
    <row r="14" spans="1:21" ht="34">
      <c r="A14" s="33" t="s">
        <v>46</v>
      </c>
      <c r="B14" s="34" t="s">
        <v>47</v>
      </c>
      <c r="C14" s="39"/>
    </row>
    <row r="15" spans="1:21" ht="17">
      <c r="A15" s="47" t="s">
        <v>48</v>
      </c>
      <c r="B15" s="35" t="s">
        <v>49</v>
      </c>
      <c r="C15" s="39"/>
    </row>
    <row r="16" spans="1:21" ht="17">
      <c r="A16" s="47"/>
      <c r="B16" s="35" t="s">
        <v>50</v>
      </c>
      <c r="C16" s="39"/>
    </row>
    <row r="17" spans="1:10" ht="17">
      <c r="A17" s="47"/>
      <c r="B17" s="35" t="s">
        <v>51</v>
      </c>
      <c r="C17" s="39"/>
    </row>
    <row r="18" spans="1:10" ht="17">
      <c r="A18" s="47"/>
      <c r="B18" s="35" t="s">
        <v>52</v>
      </c>
      <c r="C18" s="39"/>
    </row>
    <row r="19" spans="1:10" ht="17">
      <c r="A19" s="47"/>
      <c r="B19" s="35" t="s">
        <v>53</v>
      </c>
      <c r="C19" s="39"/>
    </row>
    <row r="20" spans="1:10" ht="17">
      <c r="A20" s="48"/>
      <c r="B20" s="36" t="s">
        <v>54</v>
      </c>
      <c r="C20" s="39"/>
    </row>
    <row r="26" spans="1:10" ht="26">
      <c r="A26" s="25"/>
      <c r="B26" s="25"/>
      <c r="C26" s="25"/>
      <c r="D26" s="25"/>
      <c r="E26" s="25"/>
      <c r="F26" s="25"/>
      <c r="G26" s="25"/>
      <c r="H26" s="25"/>
    </row>
    <row r="28" spans="1:10" ht="21">
      <c r="B28" s="26"/>
      <c r="C28" s="27"/>
      <c r="D28" s="27"/>
      <c r="E28" s="27"/>
      <c r="F28" s="27"/>
      <c r="G28" s="27"/>
      <c r="H28" s="27"/>
    </row>
    <row r="29" spans="1:10" ht="19">
      <c r="A29" s="28"/>
      <c r="B29" s="28"/>
      <c r="C29" s="28"/>
      <c r="D29" s="29"/>
      <c r="E29" s="29"/>
      <c r="F29" s="29"/>
      <c r="G29" s="29"/>
      <c r="H29" s="29"/>
      <c r="I29" s="29"/>
      <c r="J29" s="29"/>
    </row>
    <row r="35" spans="4:4">
      <c r="D35" s="30"/>
    </row>
  </sheetData>
  <mergeCells count="4">
    <mergeCell ref="A15:A20"/>
    <mergeCell ref="F1:L3"/>
    <mergeCell ref="F4:L4"/>
    <mergeCell ref="F5:L11"/>
  </mergeCells>
  <hyperlinks>
    <hyperlink ref="A13" r:id="rId1" tooltip="Alcohol by volume" display="https://en.wikipedia.org/wiki/Alcohol_by_volume" xr:uid="{03AD24CE-048D-4E08-9366-B4D97DA11260}"/>
    <hyperlink ref="B14" r:id="rId2" tooltip="Winemaking" display="https://en.wikipedia.org/wiki/Winemaking" xr:uid="{D9A3A73B-B7B6-4671-848F-09D33F67F7A2}"/>
    <hyperlink ref="B15" r:id="rId3" tooltip="Red wine" display="https://en.wikipedia.org/wiki/Red_wine" xr:uid="{5DB65209-2459-4FB1-AAFD-2DEC1909EA94}"/>
    <hyperlink ref="B16" r:id="rId4" tooltip="White wine" display="https://en.wikipedia.org/wiki/White_wine" xr:uid="{FC7D37D8-E07B-4E55-8AB2-B9A157B2C049}"/>
    <hyperlink ref="B17" r:id="rId5" tooltip="Rosé" display="https://en.wikipedia.org/wiki/Ros%C3%A9" xr:uid="{7B1B7E4E-26C0-4113-91B2-D49042968D02}"/>
    <hyperlink ref="B18" r:id="rId6" tooltip="Skin-contact wine" display="https://en.wikipedia.org/wiki/Skin-contact_wine" xr:uid="{901032BC-2F3C-4954-90FB-CDC5FB1CA88D}"/>
    <hyperlink ref="B19" r:id="rId7" tooltip="Sparkling wine" display="https://en.wikipedia.org/wiki/Sparkling_wine" xr:uid="{52B3BCDC-891B-4D9D-94C5-FA5DB794C685}"/>
    <hyperlink ref="B20" r:id="rId8" tooltip="Dessert wine" display="https://en.wikipedia.org/wiki/Dessert_wine" xr:uid="{BEFBCC34-B32A-4B1D-BBEE-49703599CF3A}"/>
  </hyperlinks>
  <pageMargins left="0.7" right="0.7" top="0.75" bottom="0.75" header="0.3" footer="0.3"/>
  <pageSetup paperSize="9" orientation="portrait" r:id="rId9"/>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F39D2-9752-5146-8279-DCB9C11D8F16}">
  <dimension ref="A1:H18"/>
  <sheetViews>
    <sheetView tabSelected="1" topLeftCell="A7" zoomScaleNormal="100" workbookViewId="0">
      <selection activeCell="K9" sqref="K9"/>
    </sheetView>
  </sheetViews>
  <sheetFormatPr baseColWidth="10" defaultColWidth="11" defaultRowHeight="16"/>
  <cols>
    <col min="3" max="3" width="16.1640625" customWidth="1"/>
    <col min="4" max="4" width="13.5" customWidth="1"/>
    <col min="5" max="5" width="17.83203125" customWidth="1"/>
    <col min="6" max="6" width="11.6640625" customWidth="1"/>
    <col min="7" max="7" width="13.33203125" customWidth="1"/>
    <col min="8" max="8" width="14.33203125" customWidth="1"/>
  </cols>
  <sheetData>
    <row r="1" spans="1:8" ht="24">
      <c r="D1" s="2"/>
      <c r="E1" s="1"/>
    </row>
    <row r="2" spans="1:8">
      <c r="A2" s="8" t="s">
        <v>0</v>
      </c>
      <c r="B2" s="8" t="s">
        <v>1</v>
      </c>
      <c r="C2" s="8" t="s">
        <v>14</v>
      </c>
      <c r="D2" s="8" t="s">
        <v>16</v>
      </c>
      <c r="E2" s="8" t="s">
        <v>17</v>
      </c>
      <c r="F2" s="8" t="s">
        <v>18</v>
      </c>
      <c r="G2" s="8" t="s">
        <v>22</v>
      </c>
      <c r="H2" s="8" t="s">
        <v>24</v>
      </c>
    </row>
    <row r="3" spans="1:8">
      <c r="A3" s="3" t="s">
        <v>2</v>
      </c>
      <c r="B3" s="4">
        <v>150000</v>
      </c>
      <c r="C3" s="4">
        <f>$B3*$B$18</f>
        <v>75000000</v>
      </c>
      <c r="D3" s="3"/>
      <c r="E3" s="3"/>
      <c r="F3" s="3"/>
      <c r="G3" s="3"/>
      <c r="H3" s="3"/>
    </row>
    <row r="4" spans="1:8">
      <c r="A4" s="3" t="s">
        <v>3</v>
      </c>
      <c r="B4" s="4">
        <v>250000</v>
      </c>
      <c r="C4" s="4">
        <f t="shared" ref="C4:C14" si="0">$B4*$B$18</f>
        <v>125000000</v>
      </c>
      <c r="D4" s="3"/>
      <c r="E4" s="3"/>
      <c r="F4" s="3"/>
      <c r="G4" s="3"/>
      <c r="H4" s="3"/>
    </row>
    <row r="5" spans="1:8">
      <c r="A5" s="3" t="s">
        <v>4</v>
      </c>
      <c r="B5" s="4">
        <v>258000</v>
      </c>
      <c r="C5" s="4">
        <f t="shared" si="0"/>
        <v>129000000</v>
      </c>
      <c r="D5" s="4">
        <f>AVERAGE($B3:$B5)</f>
        <v>219333.33333333334</v>
      </c>
      <c r="E5" s="4">
        <f>$B5-$D5</f>
        <v>38666.666666666657</v>
      </c>
      <c r="F5" s="4">
        <f>E5</f>
        <v>38666.666666666657</v>
      </c>
      <c r="G5" s="6">
        <f>$F5^2</f>
        <v>1495111111.1111104</v>
      </c>
      <c r="H5" s="7">
        <f>F5/B5</f>
        <v>0.14987080103359168</v>
      </c>
    </row>
    <row r="6" spans="1:8">
      <c r="A6" s="3" t="s">
        <v>5</v>
      </c>
      <c r="B6" s="4">
        <v>300000</v>
      </c>
      <c r="C6" s="4">
        <f t="shared" si="0"/>
        <v>150000000</v>
      </c>
      <c r="D6" s="4">
        <f t="shared" ref="D6:D14" si="1">AVERAGE($B4:$B6)</f>
        <v>269333.33333333331</v>
      </c>
      <c r="E6" s="4">
        <f t="shared" ref="E6:E14" si="2">$B6-$D6</f>
        <v>30666.666666666686</v>
      </c>
      <c r="F6" s="4">
        <f t="shared" ref="F6:F13" si="3">E6</f>
        <v>30666.666666666686</v>
      </c>
      <c r="G6" s="6">
        <f t="shared" ref="G6:G14" si="4">$F6^2</f>
        <v>940444444.44444561</v>
      </c>
      <c r="H6" s="7">
        <f t="shared" ref="H6:H14" si="5">F6/B6</f>
        <v>0.10222222222222228</v>
      </c>
    </row>
    <row r="7" spans="1:8">
      <c r="A7" s="3" t="s">
        <v>6</v>
      </c>
      <c r="B7" s="4">
        <v>350000</v>
      </c>
      <c r="C7" s="4">
        <f t="shared" si="0"/>
        <v>175000000</v>
      </c>
      <c r="D7" s="4">
        <f t="shared" si="1"/>
        <v>302666.66666666669</v>
      </c>
      <c r="E7" s="4">
        <f t="shared" si="2"/>
        <v>47333.333333333314</v>
      </c>
      <c r="F7" s="4">
        <f t="shared" si="3"/>
        <v>47333.333333333314</v>
      </c>
      <c r="G7" s="6">
        <f t="shared" si="4"/>
        <v>2240444444.4444427</v>
      </c>
      <c r="H7" s="7">
        <f t="shared" si="5"/>
        <v>0.13523809523809519</v>
      </c>
    </row>
    <row r="8" spans="1:8">
      <c r="A8" s="3" t="s">
        <v>7</v>
      </c>
      <c r="B8" s="4">
        <v>400000</v>
      </c>
      <c r="C8" s="4">
        <f t="shared" si="0"/>
        <v>200000000</v>
      </c>
      <c r="D8" s="4">
        <f t="shared" si="1"/>
        <v>350000</v>
      </c>
      <c r="E8" s="4">
        <f t="shared" si="2"/>
        <v>50000</v>
      </c>
      <c r="F8" s="4">
        <f t="shared" si="3"/>
        <v>50000</v>
      </c>
      <c r="G8" s="6">
        <f t="shared" si="4"/>
        <v>2500000000</v>
      </c>
      <c r="H8" s="7">
        <f t="shared" si="5"/>
        <v>0.125</v>
      </c>
    </row>
    <row r="9" spans="1:8">
      <c r="A9" s="3" t="s">
        <v>8</v>
      </c>
      <c r="B9" s="4">
        <v>450000</v>
      </c>
      <c r="C9" s="4">
        <f t="shared" si="0"/>
        <v>225000000</v>
      </c>
      <c r="D9" s="4">
        <f t="shared" si="1"/>
        <v>400000</v>
      </c>
      <c r="E9" s="4">
        <f t="shared" si="2"/>
        <v>50000</v>
      </c>
      <c r="F9" s="4">
        <f t="shared" si="3"/>
        <v>50000</v>
      </c>
      <c r="G9" s="6">
        <f t="shared" si="4"/>
        <v>2500000000</v>
      </c>
      <c r="H9" s="7">
        <f t="shared" si="5"/>
        <v>0.1111111111111111</v>
      </c>
    </row>
    <row r="10" spans="1:8">
      <c r="A10" s="3" t="s">
        <v>9</v>
      </c>
      <c r="B10" s="4">
        <v>560000</v>
      </c>
      <c r="C10" s="4">
        <f t="shared" si="0"/>
        <v>280000000</v>
      </c>
      <c r="D10" s="4">
        <f t="shared" si="1"/>
        <v>470000</v>
      </c>
      <c r="E10" s="4">
        <f t="shared" si="2"/>
        <v>90000</v>
      </c>
      <c r="F10" s="4">
        <f t="shared" si="3"/>
        <v>90000</v>
      </c>
      <c r="G10" s="6">
        <f t="shared" si="4"/>
        <v>8100000000</v>
      </c>
      <c r="H10" s="7">
        <f t="shared" si="5"/>
        <v>0.16071428571428573</v>
      </c>
    </row>
    <row r="11" spans="1:8">
      <c r="A11" s="3" t="s">
        <v>10</v>
      </c>
      <c r="B11" s="4">
        <v>485000</v>
      </c>
      <c r="C11" s="4">
        <f t="shared" si="0"/>
        <v>242500000</v>
      </c>
      <c r="D11" s="4">
        <f t="shared" si="1"/>
        <v>498333.33333333331</v>
      </c>
      <c r="E11" s="4">
        <f t="shared" si="2"/>
        <v>-13333.333333333314</v>
      </c>
      <c r="F11" s="4">
        <f>-E11</f>
        <v>13333.333333333314</v>
      </c>
      <c r="G11" s="6">
        <f t="shared" si="4"/>
        <v>177777777.77777725</v>
      </c>
      <c r="H11" s="7">
        <f t="shared" si="5"/>
        <v>2.7491408934707865E-2</v>
      </c>
    </row>
    <row r="12" spans="1:8">
      <c r="A12" s="3" t="s">
        <v>11</v>
      </c>
      <c r="B12" s="4">
        <v>756000</v>
      </c>
      <c r="C12" s="4">
        <f t="shared" si="0"/>
        <v>378000000</v>
      </c>
      <c r="D12" s="4">
        <f t="shared" si="1"/>
        <v>600333.33333333337</v>
      </c>
      <c r="E12" s="4">
        <f t="shared" si="2"/>
        <v>155666.66666666663</v>
      </c>
      <c r="F12" s="4">
        <f t="shared" si="3"/>
        <v>155666.66666666663</v>
      </c>
      <c r="G12" s="6">
        <f>$F12^2</f>
        <v>24232111111.111099</v>
      </c>
      <c r="H12" s="7">
        <f t="shared" si="5"/>
        <v>0.20590828924162252</v>
      </c>
    </row>
    <row r="13" spans="1:8">
      <c r="A13" s="3" t="s">
        <v>12</v>
      </c>
      <c r="B13" s="4">
        <v>650000</v>
      </c>
      <c r="C13" s="4">
        <f t="shared" si="0"/>
        <v>325000000</v>
      </c>
      <c r="D13" s="4">
        <f t="shared" si="1"/>
        <v>630333.33333333337</v>
      </c>
      <c r="E13" s="4">
        <f t="shared" si="2"/>
        <v>19666.666666666628</v>
      </c>
      <c r="F13" s="4">
        <f t="shared" si="3"/>
        <v>19666.666666666628</v>
      </c>
      <c r="G13" s="6">
        <f t="shared" si="4"/>
        <v>386777777.77777624</v>
      </c>
      <c r="H13" s="7">
        <f t="shared" si="5"/>
        <v>3.0256410256410196E-2</v>
      </c>
    </row>
    <row r="14" spans="1:8">
      <c r="A14" s="3" t="s">
        <v>13</v>
      </c>
      <c r="B14" s="4">
        <v>540000</v>
      </c>
      <c r="C14" s="4">
        <f t="shared" si="0"/>
        <v>270000000</v>
      </c>
      <c r="D14" s="4">
        <f t="shared" si="1"/>
        <v>648666.66666666663</v>
      </c>
      <c r="E14" s="4">
        <f t="shared" si="2"/>
        <v>-108666.66666666663</v>
      </c>
      <c r="F14" s="4">
        <f>-E14</f>
        <v>108666.66666666663</v>
      </c>
      <c r="G14" s="6">
        <f t="shared" si="4"/>
        <v>11808444444.444435</v>
      </c>
      <c r="H14" s="7">
        <f t="shared" si="5"/>
        <v>0.20123456790123451</v>
      </c>
    </row>
    <row r="15" spans="1:8">
      <c r="A15" s="3"/>
      <c r="B15" s="3"/>
      <c r="C15" s="3"/>
      <c r="D15" s="3"/>
      <c r="E15" s="9" t="s">
        <v>19</v>
      </c>
      <c r="F15" s="10">
        <f>SUM(F$5:F$14)</f>
        <v>603999.99999999977</v>
      </c>
      <c r="G15" s="11">
        <f t="shared" ref="G15" si="6">SUM(G$5:G$14)</f>
        <v>54381111111.111092</v>
      </c>
      <c r="H15" s="12">
        <f>SUM(H$5:H$14)</f>
        <v>1.2490471916532808</v>
      </c>
    </row>
    <row r="16" spans="1:8">
      <c r="A16" s="3"/>
      <c r="B16" s="3"/>
      <c r="C16" s="3"/>
      <c r="D16" s="3"/>
      <c r="E16" s="9" t="s">
        <v>20</v>
      </c>
      <c r="F16" s="9">
        <f>F$15/10</f>
        <v>60399.999999999978</v>
      </c>
      <c r="G16" s="11">
        <f>G$15/10</f>
        <v>5438111111.1111088</v>
      </c>
      <c r="H16" s="12">
        <f>H15/10</f>
        <v>0.12490471916532808</v>
      </c>
    </row>
    <row r="17" spans="1:8">
      <c r="A17" s="3"/>
      <c r="B17" s="3"/>
      <c r="C17" s="3"/>
      <c r="D17" s="3"/>
      <c r="E17" s="3"/>
      <c r="F17" s="3" t="s">
        <v>21</v>
      </c>
      <c r="G17" s="3" t="s">
        <v>23</v>
      </c>
      <c r="H17" s="3" t="s">
        <v>25</v>
      </c>
    </row>
    <row r="18" spans="1:8">
      <c r="A18" s="3" t="s">
        <v>15</v>
      </c>
      <c r="B18" s="5">
        <v>500</v>
      </c>
      <c r="C18" s="3"/>
      <c r="D18" s="3"/>
      <c r="E18" s="3"/>
      <c r="F18" s="3"/>
      <c r="G18" s="3"/>
      <c r="H18" s="3"/>
    </row>
  </sheetData>
  <phoneticPr fontId="1" type="noConversion"/>
  <pageMargins left="0.7" right="0.7" top="0.75" bottom="0.75" header="0.3" footer="0.3"/>
  <ignoredErrors>
    <ignoredError sqref="D5:D14" formulaRange="1"/>
    <ignoredError sqref="F11" 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C69F6-7E72-7A42-905E-FA5B82CE6FF7}">
  <dimension ref="A1:I32"/>
  <sheetViews>
    <sheetView workbookViewId="0">
      <selection activeCell="E37" sqref="E37"/>
    </sheetView>
  </sheetViews>
  <sheetFormatPr baseColWidth="10" defaultColWidth="11" defaultRowHeight="16"/>
  <cols>
    <col min="1" max="1" width="18.33203125" customWidth="1"/>
    <col min="2" max="2" width="17.1640625" customWidth="1"/>
    <col min="3" max="3" width="20" customWidth="1"/>
    <col min="4" max="4" width="17.33203125" customWidth="1"/>
    <col min="5" max="6" width="18.5" customWidth="1"/>
  </cols>
  <sheetData>
    <row r="1" spans="1:9" ht="24">
      <c r="C1" s="23"/>
      <c r="D1" s="22"/>
    </row>
    <row r="2" spans="1:9" ht="51">
      <c r="A2" s="20" t="s">
        <v>0</v>
      </c>
      <c r="B2" s="20" t="s">
        <v>1</v>
      </c>
      <c r="C2" s="20" t="s">
        <v>31</v>
      </c>
      <c r="D2" s="19" t="s">
        <v>34</v>
      </c>
      <c r="E2" s="19" t="s">
        <v>33</v>
      </c>
      <c r="F2" s="17" t="s">
        <v>32</v>
      </c>
    </row>
    <row r="3" spans="1:9">
      <c r="A3" s="14">
        <v>44197</v>
      </c>
      <c r="B3" s="15">
        <v>150000</v>
      </c>
      <c r="C3" s="16"/>
      <c r="D3" s="16"/>
      <c r="E3" s="16"/>
      <c r="F3" s="3"/>
    </row>
    <row r="4" spans="1:9">
      <c r="A4" s="13">
        <v>44228</v>
      </c>
      <c r="B4" s="4">
        <v>250000</v>
      </c>
      <c r="C4" s="3"/>
      <c r="D4" s="3"/>
      <c r="E4" s="3"/>
      <c r="F4" s="3"/>
    </row>
    <row r="5" spans="1:9">
      <c r="A5" s="13">
        <v>44256</v>
      </c>
      <c r="B5" s="4">
        <v>258000</v>
      </c>
      <c r="C5" s="3"/>
      <c r="D5" s="3"/>
      <c r="E5" s="3"/>
      <c r="F5" s="3"/>
    </row>
    <row r="6" spans="1:9">
      <c r="A6" s="13">
        <v>44287</v>
      </c>
      <c r="B6" s="4">
        <v>300000</v>
      </c>
      <c r="C6" s="3"/>
      <c r="D6" s="3"/>
      <c r="E6" s="3"/>
      <c r="F6" s="3"/>
    </row>
    <row r="7" spans="1:9">
      <c r="A7" s="13">
        <v>44317</v>
      </c>
      <c r="B7" s="4">
        <v>350000</v>
      </c>
      <c r="C7" s="3"/>
      <c r="D7" s="3"/>
      <c r="E7" s="3"/>
      <c r="F7" s="3"/>
    </row>
    <row r="8" spans="1:9">
      <c r="A8" s="13">
        <v>44348</v>
      </c>
      <c r="B8" s="4">
        <v>400000</v>
      </c>
      <c r="C8" s="3"/>
      <c r="D8" s="3"/>
      <c r="E8" s="3"/>
      <c r="F8" s="3"/>
    </row>
    <row r="9" spans="1:9">
      <c r="A9" s="13">
        <v>44378</v>
      </c>
      <c r="B9" s="4">
        <v>450000</v>
      </c>
      <c r="C9" s="3"/>
      <c r="D9" s="3"/>
      <c r="E9" s="3"/>
      <c r="F9" s="3"/>
      <c r="I9" s="18"/>
    </row>
    <row r="10" spans="1:9">
      <c r="A10" s="13">
        <v>44409</v>
      </c>
      <c r="B10" s="4">
        <v>560000</v>
      </c>
      <c r="C10" s="3"/>
      <c r="D10" s="3"/>
      <c r="E10" s="3"/>
      <c r="F10" s="3"/>
    </row>
    <row r="11" spans="1:9">
      <c r="A11" s="13">
        <v>44440</v>
      </c>
      <c r="B11" s="4">
        <v>485000</v>
      </c>
      <c r="C11" s="3"/>
      <c r="D11" s="3"/>
      <c r="E11" s="3"/>
      <c r="F11" s="3"/>
    </row>
    <row r="12" spans="1:9">
      <c r="A12" s="13">
        <v>44470</v>
      </c>
      <c r="B12" s="4">
        <v>756000</v>
      </c>
      <c r="C12" s="3"/>
      <c r="D12" s="3"/>
      <c r="E12" s="3"/>
      <c r="F12" s="3"/>
    </row>
    <row r="13" spans="1:9">
      <c r="A13" s="13">
        <v>44501</v>
      </c>
      <c r="B13" s="4">
        <v>650000</v>
      </c>
      <c r="C13" s="3"/>
      <c r="D13" s="3"/>
      <c r="E13" s="3"/>
      <c r="F13" s="3"/>
    </row>
    <row r="14" spans="1:9">
      <c r="A14" s="13">
        <v>44531</v>
      </c>
      <c r="B14" s="4">
        <v>540000</v>
      </c>
      <c r="C14" s="3"/>
      <c r="D14" s="3"/>
      <c r="E14" s="3"/>
      <c r="F14" s="3"/>
    </row>
    <row r="15" spans="1:9">
      <c r="A15" s="13">
        <v>44562</v>
      </c>
      <c r="B15" s="3"/>
      <c r="C15" s="3">
        <f>FORECAST(A15,$B$3:$B$14,$A$3:$A$14)</f>
        <v>725243.30529757589</v>
      </c>
      <c r="D15" s="3">
        <f>TREND($B$3:$B$14,$A$3:$A$14,A15)</f>
        <v>725243.30529757589</v>
      </c>
      <c r="E15" s="3">
        <f>$B$31*A15+$B$32</f>
        <v>725243.30529757589</v>
      </c>
      <c r="F15" s="3">
        <f>1492*A15-65760805.41</f>
        <v>725698.59000000358</v>
      </c>
    </row>
    <row r="16" spans="1:9">
      <c r="A16" s="13">
        <v>44593</v>
      </c>
      <c r="B16" s="3"/>
      <c r="C16" s="3">
        <f t="shared" ref="C16:C26" si="0">FORECAST(A16,$B$3:$B$14,$A$3:$A$14)</f>
        <v>771494.98857662827</v>
      </c>
      <c r="D16" s="3">
        <f t="shared" ref="D16:D26" si="1">TREND($B$3:$B$14,$A$3:$A$14,A16)</f>
        <v>771494.98857662827</v>
      </c>
      <c r="E16" s="3">
        <f t="shared" ref="E16:E26" si="2">$B$31*A16+$B$32</f>
        <v>771494.98857662827</v>
      </c>
      <c r="F16" s="3">
        <f t="shared" ref="F16:F26" si="3">1492*A16-65760805.41</f>
        <v>771950.59000000358</v>
      </c>
    </row>
    <row r="17" spans="1:6">
      <c r="A17" s="13">
        <v>44621</v>
      </c>
      <c r="B17" s="3"/>
      <c r="C17" s="3">
        <f t="shared" si="0"/>
        <v>813270.70250609517</v>
      </c>
      <c r="D17" s="3">
        <f t="shared" si="1"/>
        <v>813270.70250608772</v>
      </c>
      <c r="E17" s="3">
        <f t="shared" si="2"/>
        <v>813270.70250609517</v>
      </c>
      <c r="F17" s="3">
        <f t="shared" si="3"/>
        <v>813726.59000000358</v>
      </c>
    </row>
    <row r="18" spans="1:6">
      <c r="A18" s="13">
        <v>44652</v>
      </c>
      <c r="B18" s="3"/>
      <c r="C18" s="3">
        <f t="shared" si="0"/>
        <v>859522.3857851401</v>
      </c>
      <c r="D18" s="3">
        <f t="shared" si="1"/>
        <v>859522.3857851401</v>
      </c>
      <c r="E18" s="3">
        <f t="shared" si="2"/>
        <v>859522.3857851401</v>
      </c>
      <c r="F18" s="3">
        <f t="shared" si="3"/>
        <v>859978.59000000358</v>
      </c>
    </row>
    <row r="19" spans="1:6">
      <c r="A19" s="13">
        <v>44682</v>
      </c>
      <c r="B19" s="3"/>
      <c r="C19" s="3">
        <f t="shared" si="0"/>
        <v>904282.07928099483</v>
      </c>
      <c r="D19" s="3">
        <f t="shared" si="1"/>
        <v>904282.07928099483</v>
      </c>
      <c r="E19" s="3">
        <f t="shared" si="2"/>
        <v>904282.07928099483</v>
      </c>
      <c r="F19" s="3">
        <f t="shared" si="3"/>
        <v>904738.59000000358</v>
      </c>
    </row>
    <row r="20" spans="1:6">
      <c r="A20" s="13">
        <v>44713</v>
      </c>
      <c r="B20" s="3"/>
      <c r="C20" s="3">
        <f t="shared" si="0"/>
        <v>950533.76256004721</v>
      </c>
      <c r="D20" s="3">
        <f t="shared" si="1"/>
        <v>950533.76256004721</v>
      </c>
      <c r="E20" s="3">
        <f t="shared" si="2"/>
        <v>950533.76256004721</v>
      </c>
      <c r="F20" s="3">
        <f t="shared" si="3"/>
        <v>950990.59000000358</v>
      </c>
    </row>
    <row r="21" spans="1:6">
      <c r="A21" s="13">
        <v>44743</v>
      </c>
      <c r="B21" s="3"/>
      <c r="C21" s="3">
        <f t="shared" si="0"/>
        <v>995293.45605590194</v>
      </c>
      <c r="D21" s="3">
        <f t="shared" si="1"/>
        <v>995293.45605590194</v>
      </c>
      <c r="E21" s="3">
        <f t="shared" si="2"/>
        <v>995293.45605590194</v>
      </c>
      <c r="F21" s="3">
        <f t="shared" si="3"/>
        <v>995750.59000000358</v>
      </c>
    </row>
    <row r="22" spans="1:6">
      <c r="A22" s="13">
        <v>44774</v>
      </c>
      <c r="B22" s="3"/>
      <c r="C22" s="3">
        <f t="shared" si="0"/>
        <v>1041545.1393349543</v>
      </c>
      <c r="D22" s="3">
        <f t="shared" si="1"/>
        <v>1041545.1393349543</v>
      </c>
      <c r="E22" s="3">
        <f t="shared" si="2"/>
        <v>1041545.1393349543</v>
      </c>
      <c r="F22" s="3">
        <f t="shared" si="3"/>
        <v>1042002.5900000036</v>
      </c>
    </row>
    <row r="23" spans="1:6">
      <c r="A23" s="13">
        <v>44805</v>
      </c>
      <c r="B23" s="3"/>
      <c r="C23" s="3">
        <f t="shared" si="0"/>
        <v>1087796.8226140067</v>
      </c>
      <c r="D23" s="3">
        <f t="shared" si="1"/>
        <v>1087796.8226139992</v>
      </c>
      <c r="E23" s="3">
        <f t="shared" si="2"/>
        <v>1087796.8226140067</v>
      </c>
      <c r="F23" s="3">
        <f t="shared" si="3"/>
        <v>1088254.5900000036</v>
      </c>
    </row>
    <row r="24" spans="1:6">
      <c r="A24" s="13">
        <v>44835</v>
      </c>
      <c r="B24" s="3"/>
      <c r="C24" s="3">
        <f t="shared" si="0"/>
        <v>1132556.5161098614</v>
      </c>
      <c r="D24" s="3">
        <f t="shared" si="1"/>
        <v>1132556.516109854</v>
      </c>
      <c r="E24" s="3">
        <f t="shared" si="2"/>
        <v>1132556.5161098614</v>
      </c>
      <c r="F24" s="3">
        <f t="shared" si="3"/>
        <v>1133014.5900000036</v>
      </c>
    </row>
    <row r="25" spans="1:6">
      <c r="A25" s="13">
        <v>44866</v>
      </c>
      <c r="B25" s="3"/>
      <c r="C25" s="3">
        <f t="shared" si="0"/>
        <v>1178808.1993889064</v>
      </c>
      <c r="D25" s="3">
        <f t="shared" si="1"/>
        <v>1178808.1993889064</v>
      </c>
      <c r="E25" s="3">
        <f t="shared" si="2"/>
        <v>1178808.1993889064</v>
      </c>
      <c r="F25" s="3">
        <f t="shared" si="3"/>
        <v>1179266.5900000036</v>
      </c>
    </row>
    <row r="26" spans="1:6">
      <c r="A26" s="13">
        <v>44896</v>
      </c>
      <c r="B26" s="3"/>
      <c r="C26" s="3">
        <f t="shared" si="0"/>
        <v>1223567.8928847611</v>
      </c>
      <c r="D26" s="3">
        <f t="shared" si="1"/>
        <v>1223567.8928847611</v>
      </c>
      <c r="E26" s="3">
        <f t="shared" si="2"/>
        <v>1223567.8928847611</v>
      </c>
      <c r="F26" s="3">
        <f t="shared" si="3"/>
        <v>1224026.5900000036</v>
      </c>
    </row>
    <row r="29" spans="1:6">
      <c r="A29" s="9"/>
      <c r="B29" s="9"/>
    </row>
    <row r="30" spans="1:6">
      <c r="A30" s="9" t="s">
        <v>29</v>
      </c>
      <c r="B30" s="9" t="s">
        <v>30</v>
      </c>
    </row>
    <row r="31" spans="1:6">
      <c r="A31" s="9" t="s">
        <v>27</v>
      </c>
      <c r="B31" s="9">
        <f>SLOPE($B$3:$B$14,$A$3:$A$14)</f>
        <v>1491.9897831951696</v>
      </c>
    </row>
    <row r="32" spans="1:6">
      <c r="A32" s="9" t="s">
        <v>28</v>
      </c>
      <c r="B32" s="9">
        <f>INTERCEPT($B$3:$B$14,$A$3:$A$14)</f>
        <v>-65760805.41344557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56779-0B05-9248-8A84-43B6C5C7C3CD}">
  <dimension ref="A1:D25"/>
  <sheetViews>
    <sheetView workbookViewId="0">
      <selection sqref="A1:B17"/>
    </sheetView>
  </sheetViews>
  <sheetFormatPr baseColWidth="10" defaultColWidth="11" defaultRowHeight="16"/>
  <cols>
    <col min="1" max="1" width="12.5" customWidth="1"/>
    <col min="2" max="2" width="13.6640625" customWidth="1"/>
    <col min="3" max="3" width="16.83203125" customWidth="1"/>
    <col min="4" max="4" width="19.6640625" customWidth="1"/>
  </cols>
  <sheetData>
    <row r="1" spans="1:4" ht="17">
      <c r="A1" s="20" t="s">
        <v>0</v>
      </c>
      <c r="B1" s="20" t="s">
        <v>1</v>
      </c>
      <c r="C1" s="21" t="s">
        <v>26</v>
      </c>
      <c r="D1" s="9" t="s">
        <v>35</v>
      </c>
    </row>
    <row r="2" spans="1:4">
      <c r="A2" s="14">
        <v>44197</v>
      </c>
      <c r="B2" s="15">
        <v>150000</v>
      </c>
      <c r="C2" s="3"/>
      <c r="D2" s="3">
        <f>B2*90%</f>
        <v>135000</v>
      </c>
    </row>
    <row r="3" spans="1:4">
      <c r="A3" s="13">
        <v>44228</v>
      </c>
      <c r="B3" s="4">
        <v>250000</v>
      </c>
      <c r="C3" s="3"/>
      <c r="D3" s="3">
        <f>($B3*90%)+B2-D2</f>
        <v>240000</v>
      </c>
    </row>
    <row r="4" spans="1:4">
      <c r="A4" s="13">
        <v>44256</v>
      </c>
      <c r="B4" s="4">
        <v>258000</v>
      </c>
      <c r="C4" s="3"/>
      <c r="D4" s="3">
        <f t="shared" ref="D4:D14" si="0">($B4*90%)+B3-D3</f>
        <v>242200</v>
      </c>
    </row>
    <row r="5" spans="1:4">
      <c r="A5" s="13">
        <v>44287</v>
      </c>
      <c r="B5" s="4">
        <v>300000</v>
      </c>
      <c r="C5" s="3"/>
      <c r="D5" s="3">
        <f t="shared" si="0"/>
        <v>285800</v>
      </c>
    </row>
    <row r="6" spans="1:4">
      <c r="A6" s="13">
        <v>44317</v>
      </c>
      <c r="B6" s="4">
        <v>350000</v>
      </c>
      <c r="C6" s="3"/>
      <c r="D6" s="3">
        <f t="shared" si="0"/>
        <v>329200</v>
      </c>
    </row>
    <row r="7" spans="1:4">
      <c r="A7" s="13">
        <v>44348</v>
      </c>
      <c r="B7" s="4">
        <v>400000</v>
      </c>
      <c r="C7" s="3"/>
      <c r="D7" s="3">
        <f t="shared" si="0"/>
        <v>380800</v>
      </c>
    </row>
    <row r="8" spans="1:4">
      <c r="A8" s="13">
        <v>44378</v>
      </c>
      <c r="B8" s="4">
        <v>450000</v>
      </c>
      <c r="C8" s="3"/>
      <c r="D8" s="3">
        <f t="shared" si="0"/>
        <v>424200</v>
      </c>
    </row>
    <row r="9" spans="1:4">
      <c r="A9" s="13">
        <v>44409</v>
      </c>
      <c r="B9" s="4">
        <v>560000</v>
      </c>
      <c r="C9" s="3"/>
      <c r="D9" s="3">
        <f t="shared" si="0"/>
        <v>529800</v>
      </c>
    </row>
    <row r="10" spans="1:4">
      <c r="A10" s="13">
        <v>44440</v>
      </c>
      <c r="B10" s="4">
        <v>485000</v>
      </c>
      <c r="C10" s="3"/>
      <c r="D10" s="3">
        <f t="shared" si="0"/>
        <v>466700</v>
      </c>
    </row>
    <row r="11" spans="1:4">
      <c r="A11" s="13">
        <v>44470</v>
      </c>
      <c r="B11" s="4">
        <v>756000</v>
      </c>
      <c r="C11" s="3"/>
      <c r="D11" s="3">
        <f t="shared" si="0"/>
        <v>698700</v>
      </c>
    </row>
    <row r="12" spans="1:4">
      <c r="A12" s="13">
        <v>44501</v>
      </c>
      <c r="B12" s="4">
        <v>650000</v>
      </c>
      <c r="C12" s="3"/>
      <c r="D12" s="3">
        <f t="shared" si="0"/>
        <v>642300</v>
      </c>
    </row>
    <row r="13" spans="1:4">
      <c r="A13" s="13">
        <v>44531</v>
      </c>
      <c r="B13" s="4">
        <v>540000</v>
      </c>
      <c r="C13" s="3"/>
      <c r="D13" s="3">
        <f t="shared" si="0"/>
        <v>493700</v>
      </c>
    </row>
    <row r="14" spans="1:4">
      <c r="A14" s="13">
        <v>44562</v>
      </c>
      <c r="B14" s="3"/>
      <c r="C14" s="3">
        <f>TREND($B$2:$B$13,$A$2:$A$13,A14)</f>
        <v>725243.30529757589</v>
      </c>
      <c r="D14" s="3">
        <f t="shared" si="0"/>
        <v>46300</v>
      </c>
    </row>
    <row r="15" spans="1:4">
      <c r="A15" s="13">
        <v>44593</v>
      </c>
      <c r="B15" s="3"/>
      <c r="C15" s="3">
        <f t="shared" ref="C15:C25" si="1">TREND($B$2:$B$13,$A$2:$A$13,A15)</f>
        <v>771494.98857662827</v>
      </c>
      <c r="D15" s="3">
        <f>($C15*90%)+(C14-D14)</f>
        <v>1373288.7950165414</v>
      </c>
    </row>
    <row r="16" spans="1:4">
      <c r="A16" s="13">
        <v>44621</v>
      </c>
      <c r="B16" s="3"/>
      <c r="C16" s="3">
        <f t="shared" si="1"/>
        <v>813270.70250608772</v>
      </c>
      <c r="D16" s="3">
        <f t="shared" ref="D16:D25" si="2">($C16*90%)+(C15-D15)</f>
        <v>130149.82581556588</v>
      </c>
    </row>
    <row r="17" spans="1:4">
      <c r="A17" s="13">
        <v>44652</v>
      </c>
      <c r="B17" s="3"/>
      <c r="C17" s="3">
        <f t="shared" si="1"/>
        <v>859522.3857851401</v>
      </c>
      <c r="D17" s="3">
        <f t="shared" si="2"/>
        <v>1456691.023897148</v>
      </c>
    </row>
    <row r="18" spans="1:4">
      <c r="A18" s="13">
        <v>44682</v>
      </c>
      <c r="B18" s="3"/>
      <c r="C18" s="3">
        <f t="shared" si="1"/>
        <v>904282.07928099483</v>
      </c>
      <c r="D18" s="3">
        <f t="shared" si="2"/>
        <v>216685.23324088752</v>
      </c>
    </row>
    <row r="19" spans="1:4">
      <c r="A19" s="13">
        <v>44713</v>
      </c>
      <c r="B19" s="3"/>
      <c r="C19" s="3">
        <f t="shared" si="1"/>
        <v>950533.76256004721</v>
      </c>
      <c r="D19" s="3">
        <f t="shared" si="2"/>
        <v>1543077.2323441498</v>
      </c>
    </row>
    <row r="20" spans="1:4">
      <c r="A20" s="13">
        <v>44743</v>
      </c>
      <c r="B20" s="3"/>
      <c r="C20" s="3">
        <f t="shared" si="1"/>
        <v>995293.45605590194</v>
      </c>
      <c r="D20" s="3">
        <f t="shared" si="2"/>
        <v>303220.64066620916</v>
      </c>
    </row>
    <row r="21" spans="1:4">
      <c r="A21" s="13">
        <v>44774</v>
      </c>
      <c r="B21" s="3"/>
      <c r="C21" s="3">
        <f t="shared" si="1"/>
        <v>1041545.1393349543</v>
      </c>
      <c r="D21" s="3">
        <f t="shared" si="2"/>
        <v>1629463.4407911517</v>
      </c>
    </row>
    <row r="22" spans="1:4">
      <c r="A22" s="13">
        <v>44805</v>
      </c>
      <c r="B22" s="3"/>
      <c r="C22" s="3">
        <f t="shared" si="1"/>
        <v>1087796.8226139992</v>
      </c>
      <c r="D22" s="3">
        <f t="shared" si="2"/>
        <v>391098.83889640193</v>
      </c>
    </row>
    <row r="23" spans="1:4">
      <c r="A23" s="13">
        <v>44835</v>
      </c>
      <c r="B23" s="3"/>
      <c r="C23" s="3">
        <f t="shared" si="1"/>
        <v>1132556.516109854</v>
      </c>
      <c r="D23" s="3">
        <f t="shared" si="2"/>
        <v>1715998.8482164659</v>
      </c>
    </row>
    <row r="24" spans="1:4">
      <c r="A24" s="13">
        <v>44866</v>
      </c>
      <c r="B24" s="3"/>
      <c r="C24" s="3">
        <f t="shared" si="1"/>
        <v>1178808.1993889064</v>
      </c>
      <c r="D24" s="3">
        <f t="shared" si="2"/>
        <v>477485.0473434038</v>
      </c>
    </row>
    <row r="25" spans="1:4">
      <c r="A25" s="13">
        <v>44896</v>
      </c>
      <c r="B25" s="3"/>
      <c r="C25" s="3">
        <f t="shared" si="1"/>
        <v>1223567.8928847611</v>
      </c>
      <c r="D25" s="3">
        <f t="shared" si="2"/>
        <v>1802534.2556417875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A213D-FA07-614C-8465-1FE11C8D3C09}">
  <dimension ref="A1:E17"/>
  <sheetViews>
    <sheetView workbookViewId="0">
      <selection activeCell="N30" sqref="N30"/>
    </sheetView>
  </sheetViews>
  <sheetFormatPr baseColWidth="10" defaultColWidth="11" defaultRowHeight="16"/>
  <cols>
    <col min="3" max="3" width="19" customWidth="1"/>
    <col min="4" max="4" width="20.1640625" customWidth="1"/>
    <col min="5" max="5" width="18.5" customWidth="1"/>
  </cols>
  <sheetData>
    <row r="1" spans="1:5" ht="17">
      <c r="A1" s="20" t="s">
        <v>0</v>
      </c>
      <c r="B1" s="20" t="s">
        <v>1</v>
      </c>
      <c r="C1" s="9" t="s">
        <v>36</v>
      </c>
      <c r="D1" s="9" t="s">
        <v>37</v>
      </c>
      <c r="E1" s="9" t="s">
        <v>38</v>
      </c>
    </row>
    <row r="2" spans="1:5">
      <c r="A2" s="14">
        <v>44197</v>
      </c>
      <c r="B2" s="15">
        <v>150000</v>
      </c>
      <c r="C2" s="3" t="e">
        <v>#N/A</v>
      </c>
      <c r="D2" s="3" t="e">
        <v>#N/A</v>
      </c>
      <c r="E2" s="3" t="e">
        <f>C2-D2</f>
        <v>#N/A</v>
      </c>
    </row>
    <row r="3" spans="1:5">
      <c r="A3" s="13">
        <v>44228</v>
      </c>
      <c r="B3" s="4">
        <v>250000</v>
      </c>
      <c r="C3" s="4">
        <f>B2</f>
        <v>150000</v>
      </c>
      <c r="D3" s="4">
        <f>B2</f>
        <v>150000</v>
      </c>
      <c r="E3" s="3">
        <f t="shared" ref="E3:E13" si="0">C3-D3</f>
        <v>0</v>
      </c>
    </row>
    <row r="4" spans="1:5">
      <c r="A4" s="13">
        <v>44256</v>
      </c>
      <c r="B4" s="4">
        <v>258000</v>
      </c>
      <c r="C4" s="3">
        <f t="shared" ref="C4:C13" si="1">0.5*B3+0.5*C3</f>
        <v>200000</v>
      </c>
      <c r="D4" s="3">
        <f t="shared" ref="D4:D13" si="2">0.1*B3+0.9*D3</f>
        <v>160000</v>
      </c>
      <c r="E4" s="3">
        <f t="shared" si="0"/>
        <v>40000</v>
      </c>
    </row>
    <row r="5" spans="1:5">
      <c r="A5" s="13">
        <v>44287</v>
      </c>
      <c r="B5" s="4">
        <v>300000</v>
      </c>
      <c r="C5" s="3">
        <f t="shared" si="1"/>
        <v>229000</v>
      </c>
      <c r="D5" s="3">
        <f t="shared" si="2"/>
        <v>169800</v>
      </c>
      <c r="E5" s="3">
        <f t="shared" si="0"/>
        <v>59200</v>
      </c>
    </row>
    <row r="6" spans="1:5">
      <c r="A6" s="13">
        <v>44317</v>
      </c>
      <c r="B6" s="4">
        <v>350000</v>
      </c>
      <c r="C6" s="3">
        <f t="shared" si="1"/>
        <v>264500</v>
      </c>
      <c r="D6" s="3">
        <f t="shared" si="2"/>
        <v>182820</v>
      </c>
      <c r="E6" s="3">
        <f t="shared" si="0"/>
        <v>81680</v>
      </c>
    </row>
    <row r="7" spans="1:5">
      <c r="A7" s="13">
        <v>44348</v>
      </c>
      <c r="B7" s="4">
        <v>400000</v>
      </c>
      <c r="C7" s="3">
        <f t="shared" si="1"/>
        <v>307250</v>
      </c>
      <c r="D7" s="3">
        <f t="shared" si="2"/>
        <v>199538</v>
      </c>
      <c r="E7" s="3">
        <f t="shared" si="0"/>
        <v>107712</v>
      </c>
    </row>
    <row r="8" spans="1:5">
      <c r="A8" s="13">
        <v>44378</v>
      </c>
      <c r="B8" s="4">
        <v>450000</v>
      </c>
      <c r="C8" s="3">
        <f t="shared" si="1"/>
        <v>353625</v>
      </c>
      <c r="D8" s="3">
        <f t="shared" si="2"/>
        <v>219584.2</v>
      </c>
      <c r="E8" s="3">
        <f t="shared" si="0"/>
        <v>134040.79999999999</v>
      </c>
    </row>
    <row r="9" spans="1:5">
      <c r="A9" s="13">
        <v>44409</v>
      </c>
      <c r="B9" s="4">
        <v>560000</v>
      </c>
      <c r="C9" s="3">
        <f t="shared" si="1"/>
        <v>401812.5</v>
      </c>
      <c r="D9" s="3">
        <f t="shared" si="2"/>
        <v>242625.78000000003</v>
      </c>
      <c r="E9" s="3">
        <f t="shared" si="0"/>
        <v>159186.71999999997</v>
      </c>
    </row>
    <row r="10" spans="1:5">
      <c r="A10" s="13">
        <v>44440</v>
      </c>
      <c r="B10" s="4">
        <v>485000</v>
      </c>
      <c r="C10" s="3">
        <f t="shared" si="1"/>
        <v>480906.25</v>
      </c>
      <c r="D10" s="3">
        <f t="shared" si="2"/>
        <v>274363.20200000005</v>
      </c>
      <c r="E10" s="3">
        <f t="shared" si="0"/>
        <v>206543.04799999995</v>
      </c>
    </row>
    <row r="11" spans="1:5">
      <c r="A11" s="13">
        <v>44470</v>
      </c>
      <c r="B11" s="4">
        <v>756000</v>
      </c>
      <c r="C11" s="3">
        <f t="shared" si="1"/>
        <v>482953.125</v>
      </c>
      <c r="D11" s="3">
        <f t="shared" si="2"/>
        <v>295426.88180000009</v>
      </c>
      <c r="E11" s="3">
        <f t="shared" si="0"/>
        <v>187526.24319999991</v>
      </c>
    </row>
    <row r="12" spans="1:5">
      <c r="A12" s="13">
        <v>44501</v>
      </c>
      <c r="B12" s="4">
        <v>650000</v>
      </c>
      <c r="C12" s="3">
        <f t="shared" si="1"/>
        <v>619476.5625</v>
      </c>
      <c r="D12" s="3">
        <f t="shared" si="2"/>
        <v>341484.19362000009</v>
      </c>
      <c r="E12" s="3">
        <f t="shared" si="0"/>
        <v>277992.36887999991</v>
      </c>
    </row>
    <row r="13" spans="1:5">
      <c r="A13" s="13">
        <v>44531</v>
      </c>
      <c r="B13" s="4">
        <v>540000</v>
      </c>
      <c r="C13" s="3">
        <f t="shared" si="1"/>
        <v>634738.28125</v>
      </c>
      <c r="D13" s="3">
        <f t="shared" si="2"/>
        <v>372335.77425800008</v>
      </c>
      <c r="E13" s="3">
        <f t="shared" si="0"/>
        <v>262402.50699199992</v>
      </c>
    </row>
    <row r="14" spans="1:5">
      <c r="A14" s="13">
        <v>44562</v>
      </c>
      <c r="B14" s="3"/>
      <c r="C14" s="3"/>
      <c r="D14" s="3"/>
      <c r="E14" s="3"/>
    </row>
    <row r="15" spans="1:5">
      <c r="A15" s="13">
        <v>44593</v>
      </c>
      <c r="B15" s="3"/>
      <c r="C15" s="3"/>
      <c r="D15" s="3"/>
      <c r="E15" s="3"/>
    </row>
    <row r="16" spans="1:5">
      <c r="A16" s="13">
        <v>44621</v>
      </c>
      <c r="B16" s="3"/>
      <c r="C16" s="3"/>
      <c r="D16" s="3"/>
      <c r="E16" s="3"/>
    </row>
    <row r="17" spans="1:5">
      <c r="A17" s="13">
        <v>44652</v>
      </c>
      <c r="B17" s="3"/>
      <c r="C17" s="3"/>
      <c r="D17" s="3"/>
      <c r="E17" s="3"/>
    </row>
  </sheetData>
  <pageMargins left="0.7" right="0.7" top="0.75" bottom="0.75" header="0.3" footer="0.3"/>
  <ignoredErrors>
    <ignoredError sqref="E2" evalError="1"/>
  </ignoredError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MOVING AVERAGE</vt:lpstr>
      <vt:lpstr>LINEAR REGRESSION</vt:lpstr>
      <vt:lpstr>TREND ANALYSIS</vt:lpstr>
      <vt:lpstr>EXPONENTIAL SMOOTHING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2022-12-08T07:18:11Z</dcterms:created>
  <dcterms:modified xsi:type="dcterms:W3CDTF">2022-12-30T10:32:57Z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3f411cb4-6d1e-4d22-8866-07c19ee7545d</vt:lpwstr>
  </property>
</Properties>
</file>