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ata\GIT\Optimization-Methods\lab3\"/>
    </mc:Choice>
  </mc:AlternateContent>
  <xr:revisionPtr revIDLastSave="0" documentId="13_ncr:1_{6986964D-64A1-4C69-90A1-C8DFEB58F85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Условия" sheetId="1" r:id="rId1"/>
    <sheet name="Задание 1" sheetId="2" r:id="rId2"/>
    <sheet name="Задание 2" sheetId="3" r:id="rId3"/>
  </sheets>
  <definedNames>
    <definedName name="solver_adj" localSheetId="2" hidden="1">'Задание 2'!$E$109:$E$118,'Задание 2'!$G$109:$G$118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'Задание 2'!$E$109</definedName>
    <definedName name="solver_lhs10" localSheetId="2" hidden="1">'Задание 2'!$E$116</definedName>
    <definedName name="solver_lhs11" localSheetId="2" hidden="1">'Задание 2'!$E$117</definedName>
    <definedName name="solver_lhs12" localSheetId="2" hidden="1">'Задание 2'!$E$117</definedName>
    <definedName name="solver_lhs13" localSheetId="2" hidden="1">'Задание 2'!$E$117</definedName>
    <definedName name="solver_lhs14" localSheetId="2" hidden="1">'Задание 2'!$E$118</definedName>
    <definedName name="solver_lhs15" localSheetId="2" hidden="1">'Задание 2'!$E$118</definedName>
    <definedName name="solver_lhs16" localSheetId="2" hidden="1">'Задание 2'!$G$115</definedName>
    <definedName name="solver_lhs17" localSheetId="2" hidden="1">'Задание 2'!$G$117</definedName>
    <definedName name="solver_lhs18" localSheetId="2" hidden="1">'Задание 2'!$G$118</definedName>
    <definedName name="solver_lhs19" localSheetId="2" hidden="1">'Задание 2'!$K$109:$K$118</definedName>
    <definedName name="solver_lhs2" localSheetId="2" hidden="1">'Задание 2'!$E$110</definedName>
    <definedName name="solver_lhs20" localSheetId="2" hidden="1">'Задание 2'!$K$109:$K$118</definedName>
    <definedName name="solver_lhs3" localSheetId="2" hidden="1">'Задание 2'!$E$111</definedName>
    <definedName name="solver_lhs4" localSheetId="2" hidden="1">'Задание 2'!$E$112</definedName>
    <definedName name="solver_lhs5" localSheetId="2" hidden="1">'Задание 2'!$E$113</definedName>
    <definedName name="solver_lhs6" localSheetId="2" hidden="1">'Задание 2'!$E$114</definedName>
    <definedName name="solver_lhs7" localSheetId="2" hidden="1">'Задание 2'!$E$115</definedName>
    <definedName name="solver_lhs8" localSheetId="2" hidden="1">'Задание 2'!$E$116</definedName>
    <definedName name="solver_lhs9" localSheetId="2" hidden="1">'Задание 2'!$E$116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20</definedName>
    <definedName name="solver_nwt" localSheetId="2" hidden="1">1</definedName>
    <definedName name="solver_opt" localSheetId="2" hidden="1">'Задание 2'!$J$105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10" localSheetId="2" hidden="1">3</definedName>
    <definedName name="solver_rel11" localSheetId="2" hidden="1">3</definedName>
    <definedName name="solver_rel12" localSheetId="2" hidden="1">3</definedName>
    <definedName name="solver_rel13" localSheetId="2" hidden="1">3</definedName>
    <definedName name="solver_rel14" localSheetId="2" hidden="1">3</definedName>
    <definedName name="solver_rel15" localSheetId="2" hidden="1">3</definedName>
    <definedName name="solver_rel16" localSheetId="2" hidden="1">1</definedName>
    <definedName name="solver_rel17" localSheetId="2" hidden="1">1</definedName>
    <definedName name="solver_rel18" localSheetId="2" hidden="1">1</definedName>
    <definedName name="solver_rel19" localSheetId="2" hidden="1">1</definedName>
    <definedName name="solver_rel2" localSheetId="2" hidden="1">2</definedName>
    <definedName name="solver_rel20" localSheetId="2" hidden="1">3</definedName>
    <definedName name="solver_rel3" localSheetId="2" hidden="1">2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hs1" localSheetId="2" hidden="1">0</definedName>
    <definedName name="solver_rhs10" localSheetId="2" hidden="1">'Задание 2'!$G$114</definedName>
    <definedName name="solver_rhs11" localSheetId="2" hidden="1">'Задание 2'!$G$111</definedName>
    <definedName name="solver_rhs12" localSheetId="2" hidden="1">'Задание 2'!$G$112</definedName>
    <definedName name="solver_rhs13" localSheetId="2" hidden="1">'Задание 2'!$G$114</definedName>
    <definedName name="solver_rhs14" localSheetId="2" hidden="1">'Задание 2'!$G$113</definedName>
    <definedName name="solver_rhs15" localSheetId="2" hidden="1">'Задание 2'!$G$116</definedName>
    <definedName name="solver_rhs16" localSheetId="2" hidden="1">40</definedName>
    <definedName name="solver_rhs17" localSheetId="2" hidden="1">40</definedName>
    <definedName name="solver_rhs18" localSheetId="2" hidden="1">40</definedName>
    <definedName name="solver_rhs19" localSheetId="2" hidden="1">'Задание 2'!$N$109:$N$118</definedName>
    <definedName name="solver_rhs2" localSheetId="2" hidden="1">0</definedName>
    <definedName name="solver_rhs20" localSheetId="2" hidden="1">'Задание 2'!$M$109:$M$118</definedName>
    <definedName name="solver_rhs3" localSheetId="2" hidden="1">0</definedName>
    <definedName name="solver_rhs4" localSheetId="2" hidden="1">'Задание 2'!$G$109</definedName>
    <definedName name="solver_rhs5" localSheetId="2" hidden="1">'Задание 2'!$G$109</definedName>
    <definedName name="solver_rhs6" localSheetId="2" hidden="1">'Задание 2'!$G$110</definedName>
    <definedName name="solver_rhs7" localSheetId="2" hidden="1">'Задание 2'!$G$110</definedName>
    <definedName name="solver_rhs8" localSheetId="2" hidden="1">'Задание 2'!$G$111</definedName>
    <definedName name="solver_rhs9" localSheetId="2" hidden="1">'Задание 2'!$G$112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1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0" i="3" l="1"/>
  <c r="C111" i="3"/>
  <c r="C112" i="3"/>
  <c r="C113" i="3"/>
  <c r="C114" i="3"/>
  <c r="C115" i="3"/>
  <c r="C116" i="3"/>
  <c r="C117" i="3"/>
  <c r="C118" i="3"/>
  <c r="C109" i="3"/>
  <c r="K110" i="3"/>
  <c r="K111" i="3"/>
  <c r="K112" i="3"/>
  <c r="K113" i="3"/>
  <c r="K114" i="3"/>
  <c r="K115" i="3"/>
  <c r="K116" i="3"/>
  <c r="K117" i="3"/>
  <c r="K118" i="3"/>
  <c r="K109" i="3"/>
  <c r="J105" i="3" l="1"/>
  <c r="G68" i="3"/>
  <c r="G69" i="3"/>
  <c r="G70" i="3"/>
  <c r="G71" i="3"/>
  <c r="G72" i="3"/>
  <c r="G73" i="3"/>
  <c r="G74" i="3"/>
  <c r="G75" i="3"/>
  <c r="G66" i="3"/>
  <c r="L60" i="3"/>
  <c r="K60" i="3"/>
  <c r="J60" i="3"/>
  <c r="I60" i="3"/>
  <c r="H60" i="3"/>
  <c r="G60" i="3"/>
  <c r="F60" i="3"/>
  <c r="E60" i="3"/>
  <c r="D60" i="3"/>
  <c r="C60" i="3"/>
  <c r="L45" i="3"/>
  <c r="L48" i="3" s="1"/>
  <c r="K45" i="3"/>
  <c r="K48" i="3" s="1"/>
  <c r="J45" i="3"/>
  <c r="I45" i="3"/>
  <c r="H45" i="3"/>
  <c r="G45" i="3"/>
  <c r="G48" i="3" s="1"/>
  <c r="L39" i="3"/>
  <c r="L42" i="3" s="1"/>
  <c r="K39" i="3"/>
  <c r="K42" i="3" s="1"/>
  <c r="J39" i="3"/>
  <c r="J42" i="3" s="1"/>
  <c r="I39" i="3"/>
  <c r="I42" i="3" s="1"/>
  <c r="H39" i="3"/>
  <c r="H42" i="3" s="1"/>
  <c r="G39" i="3"/>
  <c r="G42" i="3" s="1"/>
  <c r="F39" i="3"/>
  <c r="F42" i="3" s="1"/>
  <c r="E39" i="3"/>
  <c r="E42" i="3" s="1"/>
  <c r="D39" i="3"/>
  <c r="D42" i="3" s="1"/>
  <c r="C39" i="3"/>
  <c r="C42" i="3" s="1"/>
  <c r="D33" i="3"/>
  <c r="D36" i="3" s="1"/>
  <c r="N26" i="3"/>
  <c r="N25" i="3"/>
  <c r="N23" i="3"/>
  <c r="N21" i="3"/>
  <c r="N31" i="3" s="1"/>
  <c r="N20" i="3"/>
  <c r="N30" i="3" s="1"/>
  <c r="N18" i="3"/>
  <c r="N29" i="3" s="1"/>
  <c r="N16" i="3"/>
  <c r="N27" i="3" s="1"/>
  <c r="B231" i="2"/>
  <c r="B230" i="2"/>
  <c r="B229" i="2"/>
  <c r="B228" i="2"/>
  <c r="B221" i="2"/>
  <c r="J225" i="2"/>
  <c r="G225" i="2"/>
  <c r="B225" i="2"/>
  <c r="J224" i="2"/>
  <c r="E224" i="2"/>
  <c r="D224" i="2"/>
  <c r="B224" i="2"/>
  <c r="J223" i="2"/>
  <c r="G223" i="2"/>
  <c r="J222" i="2"/>
  <c r="G222" i="2"/>
  <c r="J221" i="2"/>
  <c r="G221" i="2"/>
  <c r="E221" i="2"/>
  <c r="D221" i="2"/>
  <c r="K210" i="2"/>
  <c r="K209" i="2"/>
  <c r="K208" i="2"/>
  <c r="J212" i="2"/>
  <c r="E212" i="2"/>
  <c r="D212" i="2"/>
  <c r="B212" i="2"/>
  <c r="J211" i="2"/>
  <c r="E211" i="2"/>
  <c r="D211" i="2"/>
  <c r="B211" i="2"/>
  <c r="J210" i="2"/>
  <c r="E210" i="2"/>
  <c r="D210" i="2"/>
  <c r="B210" i="2"/>
  <c r="J209" i="2"/>
  <c r="E209" i="2"/>
  <c r="D209" i="2"/>
  <c r="B209" i="2"/>
  <c r="J208" i="2"/>
  <c r="B208" i="2"/>
  <c r="J195" i="2"/>
  <c r="E195" i="2"/>
  <c r="D195" i="2"/>
  <c r="B195" i="2"/>
  <c r="J196" i="2"/>
  <c r="E196" i="2"/>
  <c r="D196" i="2"/>
  <c r="J194" i="2"/>
  <c r="E194" i="2"/>
  <c r="D194" i="2"/>
  <c r="J193" i="2"/>
  <c r="E193" i="2"/>
  <c r="D193" i="2"/>
  <c r="J192" i="2"/>
  <c r="B196" i="2"/>
  <c r="B194" i="2"/>
  <c r="B193" i="2"/>
  <c r="B192" i="2"/>
  <c r="K184" i="2"/>
  <c r="K185" i="2"/>
  <c r="K186" i="2"/>
  <c r="K183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A130" i="2"/>
  <c r="A131" i="2"/>
  <c r="A132" i="2"/>
  <c r="A129" i="2"/>
  <c r="F106" i="2"/>
  <c r="C110" i="2"/>
  <c r="C106" i="2"/>
  <c r="D106" i="2"/>
  <c r="D110" i="2" s="1"/>
  <c r="E106" i="2"/>
  <c r="E110" i="2" s="1"/>
  <c r="C107" i="2"/>
  <c r="D107" i="2"/>
  <c r="E107" i="2"/>
  <c r="C108" i="2"/>
  <c r="F108" i="2" s="1"/>
  <c r="D108" i="2"/>
  <c r="E108" i="2"/>
  <c r="C109" i="2"/>
  <c r="D109" i="2"/>
  <c r="E109" i="2"/>
  <c r="F109" i="2" s="1"/>
  <c r="B107" i="2"/>
  <c r="F107" i="2" s="1"/>
  <c r="B108" i="2"/>
  <c r="B109" i="2"/>
  <c r="B106" i="2"/>
  <c r="B110" i="2" s="1"/>
  <c r="B115" i="2" s="1"/>
  <c r="C92" i="2"/>
  <c r="D92" i="2"/>
  <c r="E92" i="2"/>
  <c r="C93" i="2"/>
  <c r="D93" i="2"/>
  <c r="E93" i="2"/>
  <c r="C94" i="2"/>
  <c r="F94" i="2" s="1"/>
  <c r="H94" i="2" s="1"/>
  <c r="D94" i="2"/>
  <c r="E94" i="2"/>
  <c r="C95" i="2"/>
  <c r="D95" i="2"/>
  <c r="E95" i="2"/>
  <c r="B93" i="2"/>
  <c r="G93" i="2" s="1"/>
  <c r="B94" i="2"/>
  <c r="G94" i="2" s="1"/>
  <c r="B95" i="2"/>
  <c r="G95" i="2" s="1"/>
  <c r="B92" i="2"/>
  <c r="G92" i="2" s="1"/>
  <c r="C76" i="2"/>
  <c r="D76" i="2"/>
  <c r="E76" i="2"/>
  <c r="C77" i="2"/>
  <c r="D77" i="2"/>
  <c r="E77" i="2"/>
  <c r="C78" i="2"/>
  <c r="D78" i="2"/>
  <c r="E78" i="2"/>
  <c r="C79" i="2"/>
  <c r="D79" i="2"/>
  <c r="E79" i="2"/>
  <c r="B77" i="2"/>
  <c r="F77" i="2" s="1"/>
  <c r="B78" i="2"/>
  <c r="F78" i="2" s="1"/>
  <c r="B79" i="2"/>
  <c r="F79" i="2" s="1"/>
  <c r="B76" i="2"/>
  <c r="F76" i="2" s="1"/>
  <c r="B81" i="2" s="1"/>
  <c r="F60" i="2"/>
  <c r="F61" i="2"/>
  <c r="C60" i="2"/>
  <c r="D60" i="2"/>
  <c r="E60" i="2"/>
  <c r="C61" i="2"/>
  <c r="D61" i="2"/>
  <c r="E61" i="2"/>
  <c r="C62" i="2"/>
  <c r="D62" i="2"/>
  <c r="E62" i="2"/>
  <c r="B60" i="2"/>
  <c r="B61" i="2"/>
  <c r="B62" i="2"/>
  <c r="F62" i="2" s="1"/>
  <c r="C59" i="2"/>
  <c r="D59" i="2"/>
  <c r="E59" i="2"/>
  <c r="B59" i="2"/>
  <c r="F59" i="2" s="1"/>
  <c r="E45" i="2"/>
  <c r="E46" i="2"/>
  <c r="E47" i="2"/>
  <c r="D45" i="2"/>
  <c r="D46" i="2"/>
  <c r="D47" i="2"/>
  <c r="C45" i="2"/>
  <c r="F45" i="2" s="1"/>
  <c r="C46" i="2"/>
  <c r="C47" i="2"/>
  <c r="F47" i="2" s="1"/>
  <c r="B45" i="2"/>
  <c r="B46" i="2"/>
  <c r="F46" i="2" s="1"/>
  <c r="B47" i="2"/>
  <c r="E44" i="2"/>
  <c r="D44" i="2"/>
  <c r="C44" i="2"/>
  <c r="B44" i="2"/>
  <c r="F44" i="2" s="1"/>
  <c r="E31" i="2"/>
  <c r="E32" i="2"/>
  <c r="E33" i="2"/>
  <c r="D31" i="2"/>
  <c r="D32" i="2"/>
  <c r="D33" i="2"/>
  <c r="C31" i="2"/>
  <c r="C32" i="2"/>
  <c r="C33" i="2"/>
  <c r="B31" i="2"/>
  <c r="F31" i="2" s="1"/>
  <c r="B32" i="2"/>
  <c r="F32" i="2" s="1"/>
  <c r="B33" i="2"/>
  <c r="F33" i="2" s="1"/>
  <c r="E30" i="2"/>
  <c r="D30" i="2"/>
  <c r="C30" i="2"/>
  <c r="B30" i="2"/>
  <c r="F30" i="2" s="1"/>
  <c r="E22" i="2"/>
  <c r="E23" i="2"/>
  <c r="D22" i="2"/>
  <c r="D23" i="2"/>
  <c r="C23" i="2"/>
  <c r="C22" i="2"/>
  <c r="E21" i="2"/>
  <c r="D21" i="2"/>
  <c r="C21" i="2"/>
  <c r="B23" i="2"/>
  <c r="B22" i="2"/>
  <c r="B21" i="2"/>
  <c r="C20" i="2"/>
  <c r="D20" i="2"/>
  <c r="E20" i="2"/>
  <c r="B20" i="2"/>
  <c r="E8" i="2"/>
  <c r="E9" i="2"/>
  <c r="E10" i="2"/>
  <c r="E7" i="2"/>
  <c r="E5" i="2"/>
  <c r="E4" i="2"/>
  <c r="E3" i="2"/>
  <c r="E2" i="2"/>
  <c r="J51" i="3" l="1"/>
  <c r="H36" i="3"/>
  <c r="I57" i="3" s="1"/>
  <c r="C36" i="3"/>
  <c r="D54" i="3" s="1"/>
  <c r="I51" i="3"/>
  <c r="I48" i="3"/>
  <c r="G36" i="3"/>
  <c r="J48" i="3"/>
  <c r="H51" i="3"/>
  <c r="K51" i="3"/>
  <c r="F54" i="3"/>
  <c r="F36" i="3"/>
  <c r="F57" i="3" s="1"/>
  <c r="H48" i="3"/>
  <c r="G51" i="3"/>
  <c r="E36" i="3"/>
  <c r="E54" i="3"/>
  <c r="L51" i="3"/>
  <c r="N22" i="3"/>
  <c r="N32" i="3" s="1"/>
  <c r="B113" i="2"/>
  <c r="B36" i="2"/>
  <c r="B50" i="2"/>
  <c r="B64" i="2"/>
  <c r="F95" i="2"/>
  <c r="H95" i="2" s="1"/>
  <c r="C45" i="3"/>
  <c r="F93" i="2"/>
  <c r="H93" i="2" s="1"/>
  <c r="F92" i="2"/>
  <c r="H92" i="2" s="1"/>
  <c r="G54" i="3"/>
  <c r="C54" i="3"/>
  <c r="L57" i="3" l="1"/>
  <c r="L54" i="3"/>
  <c r="C57" i="3"/>
  <c r="G57" i="3"/>
  <c r="K54" i="3"/>
  <c r="E45" i="3"/>
  <c r="F45" i="3"/>
  <c r="E57" i="3"/>
  <c r="I54" i="3"/>
  <c r="D45" i="3"/>
  <c r="D57" i="3"/>
  <c r="H54" i="3"/>
  <c r="H57" i="3"/>
  <c r="J54" i="3"/>
  <c r="K57" i="3"/>
  <c r="J57" i="3"/>
  <c r="C51" i="3"/>
  <c r="C48" i="3"/>
  <c r="B97" i="2"/>
  <c r="D51" i="3" l="1"/>
  <c r="D48" i="3"/>
  <c r="F51" i="3"/>
  <c r="F48" i="3"/>
  <c r="E51" i="3"/>
  <c r="E48" i="3"/>
</calcChain>
</file>

<file path=xl/sharedStrings.xml><?xml version="1.0" encoding="utf-8"?>
<sst xmlns="http://schemas.openxmlformats.org/spreadsheetml/2006/main" count="464" uniqueCount="307">
  <si>
    <t>Шиш А.А.</t>
  </si>
  <si>
    <t>Задание 1</t>
  </si>
  <si>
    <t>За некоторый период времени на предприятии потребление исходного сырья S в зависимости от его качества составляет b1, b2, b3 или b4 ед. Если для выпуска запланированного объема основной продукции сырья S окажется недостаточно, то запас его можно пополнить, что потребует дополнительных затрат в сумме c1 ед. в расчете на единицу сырья. Если же запас сырья превысит потребности, то дополнительные затраты на содержание и хранение остатка составят с2 ед. в расчете на единицу сырья.</t>
  </si>
  <si>
    <t>Требуется:</t>
  </si>
  <si>
    <t>1) придать описанной ситуации игровую схему, выявить участников игры и установить ее характер, указать допустимые стратегии сторон;</t>
  </si>
  <si>
    <t>2) вычислить элементы платежной матрицы и составить ее;</t>
  </si>
  <si>
    <t>3) дать обоснованные рекомендации об оптимальном уровне запаса сырья, при котором дополнительные затраты на приобретение, содержание и хранение сырья будут минимальными при следующих предположениях:</t>
  </si>
  <si>
    <t>а) вероятности q1, q2, q3, q4 потребности в сырье в количествах соответственно b1, b2, b3 , b4 ед. известны;</t>
  </si>
  <si>
    <t>б) потребление сырья в количествах b1, b2, b3 , b4 ед. представляется равновероятным;</t>
  </si>
  <si>
    <t>в) о вероятностях потребления сырья ничего определенного сказать нельзя.</t>
  </si>
  <si>
    <t>4) Решить в смешанных стратегиях (сведением к задаче линейного программирования).</t>
  </si>
  <si>
    <t>В п. 3 следует найти оптимальные чистые стратегии, пользуясь:</t>
  </si>
  <si>
    <t>3а) — критерием Байеса</t>
  </si>
  <si>
    <t>3б) — критерием Лапласа</t>
  </si>
  <si>
    <t>3в) — критериями Вальда, Сэвиджа, Гурвица (значение параметра  в критерии Гурвица задается).</t>
  </si>
  <si>
    <t>b1</t>
  </si>
  <si>
    <t>b2</t>
  </si>
  <si>
    <t>b3</t>
  </si>
  <si>
    <t>b4</t>
  </si>
  <si>
    <t>c1</t>
  </si>
  <si>
    <t>c2</t>
  </si>
  <si>
    <t>q1</t>
  </si>
  <si>
    <t>q2</t>
  </si>
  <si>
    <t>q3</t>
  </si>
  <si>
    <t>q4</t>
  </si>
  <si>
    <t>γ</t>
  </si>
  <si>
    <t>Задание 2</t>
  </si>
  <si>
    <t>Проект представлен сетевым графиком. Для каждой работы известна ее продолжительность tij и минимально возможное время выполнения dij. Пусть задан срок выполнения проекта t0, а расчетное tкр &gt; t0. Продолжительность выполнения работы (i,j) линейно зависит от суммы дополнительно вложенных средств хij и выражается соотношением: t’ ij = tij - kijxij. Технологические коэффициенты kij известны.</t>
  </si>
  <si>
    <t>Требуется найти:</t>
  </si>
  <si>
    <t>1) критический путь, ранние и поздние сроки начала и окончания работ, резервы времени, построить сетевой график</t>
  </si>
  <si>
    <t>2) построить линейный график (график Ганта)</t>
  </si>
  <si>
    <t>3) такие t н ij, t o ij, xij, чтобы:</t>
  </si>
  <si>
    <t>1) срок выполнения всего комплекса работ не превышал заданной величины t0;</t>
  </si>
  <si>
    <t>2) суммарное количество дополнительно вложенных средств было минимальным;</t>
  </si>
  <si>
    <t>3) продолжительность выполнения каждой работы t’ ij была не меньше заданной величины dij.</t>
  </si>
  <si>
    <t>4) по найденным данным найти новый критический путь, ранние и поздние сроки начала и окончания работ, резервы времени, построить сетевой график</t>
  </si>
  <si>
    <t>5) построить линейный график</t>
  </si>
  <si>
    <t>6) сделать выводы</t>
  </si>
  <si>
    <t>Параметры</t>
  </si>
  <si>
    <t>Работы</t>
  </si>
  <si>
    <t>Срок выполнения проекта t0</t>
  </si>
  <si>
    <t>tij</t>
  </si>
  <si>
    <t>dij</t>
  </si>
  <si>
    <t>kij</t>
  </si>
  <si>
    <t xml:space="preserve">Стратегия A1 : создать запас сырья в </t>
  </si>
  <si>
    <t xml:space="preserve">Стратегия A2 : создать запас сырья в </t>
  </si>
  <si>
    <t xml:space="preserve">Стратегия A3 : создать запас сырья в </t>
  </si>
  <si>
    <t xml:space="preserve">Стратегия A4 : создать запас сырья в </t>
  </si>
  <si>
    <t>единиц</t>
  </si>
  <si>
    <t>Планирующий орган предприятия</t>
  </si>
  <si>
    <t>Совокупность объективных внешних условий</t>
  </si>
  <si>
    <t>П1</t>
  </si>
  <si>
    <t>П2</t>
  </si>
  <si>
    <t>П3</t>
  </si>
  <si>
    <t>П4</t>
  </si>
  <si>
    <t>Игра с природой</t>
  </si>
  <si>
    <t>Элементы платёжной матрицы</t>
  </si>
  <si>
    <t>Критерий Байеса</t>
  </si>
  <si>
    <r>
      <t>По критерию Байеса за оптимальные принимается та стратегия (чистая) A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, при которой максимизируется средний выигрыш a или минимизируется средний риск r.</t>
    </r>
  </si>
  <si>
    <t>A1</t>
  </si>
  <si>
    <t>A2</t>
  </si>
  <si>
    <t>A3</t>
  </si>
  <si>
    <t>A4</t>
  </si>
  <si>
    <t>pj</t>
  </si>
  <si>
    <t xml:space="preserve">∑(aij*pj) </t>
  </si>
  <si>
    <t>max</t>
  </si>
  <si>
    <t>Вывод:</t>
  </si>
  <si>
    <t>Стратегия №2 является оптимальной</t>
  </si>
  <si>
    <r>
      <t>Критерий Лапласа</t>
    </r>
    <r>
      <rPr>
        <sz val="8"/>
        <color rgb="FF333333"/>
        <rFont val="Arial"/>
        <family val="2"/>
        <charset val="204"/>
      </rPr>
      <t>.</t>
    </r>
  </si>
  <si>
    <t>Если вероятности состояний природы правдоподобны, для их оценки используют принцип недостаточного основания Лапласа, согласно которого все состояния природы полагаются равновероятными, т.е.:</t>
  </si>
  <si>
    <r>
      <t>q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 = q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 = ... = q</t>
    </r>
    <r>
      <rPr>
        <sz val="6"/>
        <color rgb="FF333333"/>
        <rFont val="Arial"/>
        <family val="2"/>
        <charset val="204"/>
      </rPr>
      <t>n</t>
    </r>
    <r>
      <rPr>
        <sz val="8"/>
        <color rgb="FF333333"/>
        <rFont val="Arial"/>
        <family val="2"/>
        <charset val="204"/>
      </rPr>
      <t> = 1/n.</t>
    </r>
  </si>
  <si>
    <r>
      <t>q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= 1/4</t>
    </r>
  </si>
  <si>
    <r>
      <t>Критерий Вальда</t>
    </r>
    <r>
      <rPr>
        <sz val="8"/>
        <color rgb="FF333333"/>
        <rFont val="Arial"/>
        <family val="2"/>
        <charset val="204"/>
      </rPr>
      <t>.</t>
    </r>
  </si>
  <si>
    <t>По критерию Вальда за оптимальную принимается чистая стратегия, которая в наихудших условиях гарантирует максимальный выигрыш, т.е.</t>
  </si>
  <si>
    <r>
      <t>a = max(min 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)</t>
    </r>
  </si>
  <si>
    <t>Критерий Вальда ориентирует статистику на самые неблагоприятные состояния природы, т.е. этот критерий выражает пессимистическую оценку ситуации.</t>
  </si>
  <si>
    <t>min(aij)</t>
  </si>
  <si>
    <r>
      <t>Критерий Севиджа</t>
    </r>
    <r>
      <rPr>
        <sz val="8"/>
        <color rgb="FF333333"/>
        <rFont val="Arial"/>
        <family val="2"/>
        <charset val="204"/>
      </rPr>
      <t>.</t>
    </r>
  </si>
  <si>
    <t>Критерий минимального риска Севиджа рекомендует выбирать в качестве оптимальной стратегии ту, при которой величина максимального риска минимизируется в наихудших условиях, т.е. обеспечивается:</t>
  </si>
  <si>
    <r>
      <t>a = min(max r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)</t>
    </r>
  </si>
  <si>
    <t>Критерий Сэвиджа ориентирует статистику на самые неблагоприятные состояния природы, т.е. этот критерий выражает пессимистическую оценку ситуации.</t>
  </si>
  <si>
    <t>Находим матрицу рисков.</t>
  </si>
  <si>
    <r>
      <t>Риск</t>
    </r>
    <r>
      <rPr>
        <sz val="8"/>
        <color rgb="FF333333"/>
        <rFont val="Arial"/>
        <family val="2"/>
        <charset val="204"/>
      </rPr>
      <t> – мера несоответствия между разными возможными результатами принятия определенных стратегий</t>
    </r>
  </si>
  <si>
    <r>
      <t>Максимальный выигрыш в j-м столбце b</t>
    </r>
    <r>
      <rPr>
        <sz val="6"/>
        <color rgb="FF333333"/>
        <rFont val="Arial"/>
        <family val="2"/>
        <charset val="204"/>
      </rPr>
      <t>j</t>
    </r>
    <r>
      <rPr>
        <sz val="8"/>
        <color rgb="FF333333"/>
        <rFont val="Arial"/>
        <family val="2"/>
        <charset val="204"/>
      </rPr>
      <t> = max(a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) характеризует благоприятность состояния природы.</t>
    </r>
  </si>
  <si>
    <t>max(aij)</t>
  </si>
  <si>
    <t>min</t>
  </si>
  <si>
    <r>
      <t>Критерий Гурвица</t>
    </r>
    <r>
      <rPr>
        <sz val="8"/>
        <color rgb="FF333333"/>
        <rFont val="Arial"/>
        <family val="2"/>
        <charset val="204"/>
      </rPr>
      <t>.</t>
    </r>
  </si>
  <si>
    <t>Критерий Гурвица является критерием пессимизма - оптимизма. За оптимальную принимается та стратегия, для которой выполняется соотношение:</t>
  </si>
  <si>
    <r>
      <t>max(s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)</t>
    </r>
  </si>
  <si>
    <r>
      <t>где s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= y min(a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) + (1-y)max(a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)</t>
    </r>
  </si>
  <si>
    <t>При y = 1 получим критерий Вальде, при y = 0 получим – оптимистический критерий (максимакс).</t>
  </si>
  <si>
    <t>Критерий Гурвица учитывает возможность как наихудшего, так и наилучшего для человека поведения природы. Как выбирается y? Чем хуже последствия ошибочных решений, тем больше желание застраховаться от ошибок, тем y ближе к 1.</t>
  </si>
  <si>
    <t>γ min(aij) + (1-γ)max(aij)</t>
  </si>
  <si>
    <t>Таким образом, в результате решения статистической игры по различным критериям чаще других рекомендовалась стратегия A2.</t>
  </si>
  <si>
    <t>Решение с помощью симплекс метода</t>
  </si>
  <si>
    <t>1. Проверяем, имеет ли платежная матрица седловую точку</t>
  </si>
  <si>
    <t>Если да, то выписываем решение игры в чистых стратегиях.</t>
  </si>
  <si>
    <t>Считаем, что игрок I выбирает свою стратегию так, чтобы получить максимальный свой выигрыш, а игрок II выбирает свою стратегию так, чтобы минимизировать выигрыш игрока I.</t>
  </si>
  <si>
    <t>Игроки</t>
  </si>
  <si>
    <t>B1</t>
  </si>
  <si>
    <t>B2</t>
  </si>
  <si>
    <t>B3</t>
  </si>
  <si>
    <t>B4</t>
  </si>
  <si>
    <t>b=max(Bi)</t>
  </si>
  <si>
    <t>a=min(Aj)</t>
  </si>
  <si>
    <t>Находим гарантированный выигрыш, определяемый нижней ценой игры</t>
  </si>
  <si>
    <r>
      <t> a=max(a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) =</t>
    </r>
  </si>
  <si>
    <r>
      <t>которая указывает на максимальную чистую стратегию A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.</t>
    </r>
  </si>
  <si>
    <t>Верхняя цена игры</t>
  </si>
  <si>
    <r>
      <t>b=min(b</t>
    </r>
    <r>
      <rPr>
        <sz val="6"/>
        <color rgb="FF333333"/>
        <rFont val="Arial"/>
        <family val="2"/>
        <charset val="204"/>
      </rPr>
      <t>j</t>
    </r>
    <r>
      <rPr>
        <sz val="8"/>
        <color rgb="FF333333"/>
        <rFont val="Arial"/>
        <family val="2"/>
        <charset val="204"/>
      </rPr>
      <t>)=</t>
    </r>
  </si>
  <si>
    <t>Что свидетельствует об отсутствии седловой точки, так как a ≠ b, тогда цена игры находится в пределах -20 ≤ y ≤ 0.</t>
  </si>
  <si>
    <t>Находим решение игры в смешанных стратегиях.</t>
  </si>
  <si>
    <t>Объясняется это тем, что игроки не могут объявить противнику свои чистые стратегии: им следует скрывать свои действия.</t>
  </si>
  <si>
    <t>Игру можно решить, если позволить игрокам выбирать свои стратегии случайным образом (смешивать чистые стратегии).</t>
  </si>
  <si>
    <r>
      <t>2. Проверяем платежную матрицу на доминирующие строки и доминирующие столбцы</t>
    </r>
    <r>
      <rPr>
        <sz val="8"/>
        <color rgb="FF333333"/>
        <rFont val="Arial"/>
        <family val="2"/>
        <charset val="204"/>
      </rPr>
      <t>.</t>
    </r>
  </si>
  <si>
    <r>
      <t>Говорят, что </t>
    </r>
    <r>
      <rPr>
        <i/>
        <sz val="8"/>
        <color rgb="FF333333"/>
        <rFont val="Arial"/>
        <family val="2"/>
        <charset val="204"/>
      </rPr>
      <t>i-я</t>
    </r>
    <r>
      <rPr>
        <sz val="8"/>
        <color rgb="FF333333"/>
        <rFont val="Arial"/>
        <family val="2"/>
        <charset val="204"/>
      </rPr>
      <t> стратегия 1-го игрока доминирует его </t>
    </r>
    <r>
      <rPr>
        <i/>
        <sz val="8"/>
        <color rgb="FF333333"/>
        <rFont val="Arial"/>
        <family val="2"/>
        <charset val="204"/>
      </rPr>
      <t>k-ю</t>
    </r>
    <r>
      <rPr>
        <sz val="8"/>
        <color rgb="FF333333"/>
        <rFont val="Arial"/>
        <family val="2"/>
        <charset val="204"/>
      </rPr>
      <t> стратегию, если 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 ≥ a</t>
    </r>
    <r>
      <rPr>
        <sz val="6"/>
        <color rgb="FF333333"/>
        <rFont val="Arial"/>
        <family val="2"/>
        <charset val="204"/>
      </rPr>
      <t>kj</t>
    </r>
    <r>
      <rPr>
        <sz val="8"/>
        <color rgb="FF333333"/>
        <rFont val="Arial"/>
        <family val="2"/>
        <charset val="204"/>
      </rPr>
      <t> для всех </t>
    </r>
    <r>
      <rPr>
        <i/>
        <sz val="8"/>
        <color rgb="FF333333"/>
        <rFont val="Arial"/>
        <family val="2"/>
        <charset val="204"/>
      </rPr>
      <t>j Э N</t>
    </r>
    <r>
      <rPr>
        <sz val="8"/>
        <color rgb="FF333333"/>
        <rFont val="Arial"/>
        <family val="2"/>
        <charset val="204"/>
      </rPr>
      <t> и хотя бы для одного </t>
    </r>
    <r>
      <rPr>
        <i/>
        <sz val="8"/>
        <color rgb="FF333333"/>
        <rFont val="Arial"/>
        <family val="2"/>
        <charset val="204"/>
      </rPr>
      <t>j</t>
    </r>
    <r>
      <rPr>
        <sz val="8"/>
        <color rgb="FF333333"/>
        <rFont val="Arial"/>
        <family val="2"/>
        <charset val="204"/>
      </rPr>
      <t> 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 &gt; a</t>
    </r>
    <r>
      <rPr>
        <sz val="6"/>
        <color rgb="FF333333"/>
        <rFont val="Arial"/>
        <family val="2"/>
        <charset val="204"/>
      </rPr>
      <t>kj</t>
    </r>
    <r>
      <rPr>
        <sz val="8"/>
        <color rgb="FF333333"/>
        <rFont val="Arial"/>
        <family val="2"/>
        <charset val="204"/>
      </rPr>
      <t>. В этом случае говорят также, что </t>
    </r>
    <r>
      <rPr>
        <i/>
        <sz val="8"/>
        <color rgb="FF333333"/>
        <rFont val="Arial"/>
        <family val="2"/>
        <charset val="204"/>
      </rPr>
      <t>i-я</t>
    </r>
    <r>
      <rPr>
        <sz val="8"/>
        <color rgb="FF333333"/>
        <rFont val="Arial"/>
        <family val="2"/>
        <charset val="204"/>
      </rPr>
      <t> стратегия (или строка) – доминирующая, </t>
    </r>
    <r>
      <rPr>
        <i/>
        <sz val="8"/>
        <color rgb="FF333333"/>
        <rFont val="Arial"/>
        <family val="2"/>
        <charset val="204"/>
      </rPr>
      <t>k-я</t>
    </r>
    <r>
      <rPr>
        <sz val="8"/>
        <color rgb="FF333333"/>
        <rFont val="Arial"/>
        <family val="2"/>
        <charset val="204"/>
      </rPr>
      <t> – доминируемая.</t>
    </r>
  </si>
  <si>
    <r>
      <t>Говорят, что </t>
    </r>
    <r>
      <rPr>
        <i/>
        <sz val="8"/>
        <color rgb="FF333333"/>
        <rFont val="Arial"/>
        <family val="2"/>
        <charset val="204"/>
      </rPr>
      <t>j-я</t>
    </r>
    <r>
      <rPr>
        <sz val="8"/>
        <color rgb="FF333333"/>
        <rFont val="Arial"/>
        <family val="2"/>
        <charset val="204"/>
      </rPr>
      <t> стратегия 2-го игрока доминирует его </t>
    </r>
    <r>
      <rPr>
        <i/>
        <sz val="8"/>
        <color rgb="FF333333"/>
        <rFont val="Arial"/>
        <family val="2"/>
        <charset val="204"/>
      </rPr>
      <t>l-ю</t>
    </r>
    <r>
      <rPr>
        <sz val="8"/>
        <color rgb="FF333333"/>
        <rFont val="Arial"/>
        <family val="2"/>
        <charset val="204"/>
      </rPr>
      <t> стратегию, если для всех </t>
    </r>
    <r>
      <rPr>
        <i/>
        <sz val="8"/>
        <color rgb="FF333333"/>
        <rFont val="Arial"/>
        <family val="2"/>
        <charset val="204"/>
      </rPr>
      <t>j Э M</t>
    </r>
    <r>
      <rPr>
        <sz val="8"/>
        <color rgb="FF333333"/>
        <rFont val="Arial"/>
        <family val="2"/>
        <charset val="204"/>
      </rPr>
      <t> 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 ≤ a</t>
    </r>
    <r>
      <rPr>
        <sz val="6"/>
        <color rgb="FF333333"/>
        <rFont val="Arial"/>
        <family val="2"/>
        <charset val="204"/>
      </rPr>
      <t>il</t>
    </r>
    <r>
      <rPr>
        <sz val="8"/>
        <color rgb="FF333333"/>
        <rFont val="Arial"/>
        <family val="2"/>
        <charset val="204"/>
      </rPr>
      <t> и хотя бы для одного i 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 &lt; a</t>
    </r>
    <r>
      <rPr>
        <sz val="6"/>
        <color rgb="FF333333"/>
        <rFont val="Arial"/>
        <family val="2"/>
        <charset val="204"/>
      </rPr>
      <t>il</t>
    </r>
    <r>
      <rPr>
        <sz val="8"/>
        <color rgb="FF333333"/>
        <rFont val="Arial"/>
        <family val="2"/>
        <charset val="204"/>
      </rPr>
      <t>. В этом случае </t>
    </r>
    <r>
      <rPr>
        <i/>
        <sz val="8"/>
        <color rgb="FF333333"/>
        <rFont val="Arial"/>
        <family val="2"/>
        <charset val="204"/>
      </rPr>
      <t>j-ю</t>
    </r>
    <r>
      <rPr>
        <sz val="8"/>
        <color rgb="FF333333"/>
        <rFont val="Arial"/>
        <family val="2"/>
        <charset val="204"/>
      </rPr>
      <t> стратегию (столбец) называют доминирующей, </t>
    </r>
    <r>
      <rPr>
        <i/>
        <sz val="8"/>
        <color rgb="FF333333"/>
        <rFont val="Arial"/>
        <family val="2"/>
        <charset val="204"/>
      </rPr>
      <t>l-ю</t>
    </r>
    <r>
      <rPr>
        <sz val="8"/>
        <color rgb="FF333333"/>
        <rFont val="Arial"/>
        <family val="2"/>
        <charset val="204"/>
      </rPr>
      <t> – доминируемой.</t>
    </r>
  </si>
  <si>
    <t>В платежной матрице отсутствуют доминирующие строки.</t>
  </si>
  <si>
    <t>В платежной матрице отсутствуют доминирующие столбцы.</t>
  </si>
  <si>
    <r>
      <t>Так как игроки выбирают свои чистые стратегии случайным образом, то выигрыш игрока I будет случайной величиной. В этом случае игрок I должен выбрать свои смешанные стратегии так, чтобы получить </t>
    </r>
    <r>
      <rPr>
        <b/>
        <sz val="8"/>
        <color rgb="FF333333"/>
        <rFont val="Arial"/>
        <family val="2"/>
        <charset val="204"/>
      </rPr>
      <t>максимальный средний выигрыш</t>
    </r>
    <r>
      <rPr>
        <sz val="8"/>
        <color rgb="FF333333"/>
        <rFont val="Arial"/>
        <family val="2"/>
        <charset val="204"/>
      </rPr>
      <t>.</t>
    </r>
  </si>
  <si>
    <t>Аналогично, игрок II должен выбрать свои смешанные стратегии так, чтобы минимизировать математическое ожидание игрока I.</t>
  </si>
  <si>
    <t>В матрице присутствуют отрицательные элементы. Для упрощения расчетов добавим к элементам матрицы (42). Такая замена не изменит решения игры, изменится только ее цена (по теореме фон Неймана).</t>
  </si>
  <si>
    <r>
      <t>3. Находим решение игры в смешанных стратегиях</t>
    </r>
    <r>
      <rPr>
        <sz val="8"/>
        <color rgb="FF333333"/>
        <rFont val="Arial"/>
        <family val="2"/>
        <charset val="204"/>
      </rPr>
      <t>.</t>
    </r>
  </si>
  <si>
    <t>Математические модели пары двойственных задач линейного программирования можно записать так:</t>
  </si>
  <si>
    <t>найти минимум функции F(x) при ограничениях (для игрока II):</t>
  </si>
  <si>
    <r>
      <t>42x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+28x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+14x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 ≥ 1</t>
    </r>
  </si>
  <si>
    <r>
      <t>32x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+42x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+28x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+14x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≥ 1</t>
    </r>
  </si>
  <si>
    <r>
      <t>22x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+32x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+42x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+28x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≥ 1</t>
    </r>
  </si>
  <si>
    <r>
      <t>12x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+22x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+32x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+42x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≥ 1</t>
    </r>
  </si>
  <si>
    <r>
      <t>F(x) = x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+x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+x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+x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→ min</t>
    </r>
  </si>
  <si>
    <t>найти максимум функции Z(y) при ограничениях (для игрока I):</t>
  </si>
  <si>
    <r>
      <t>42y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+22y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+12y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≤ 1</t>
    </r>
  </si>
  <si>
    <r>
      <t>28y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+22y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≤ 1</t>
    </r>
  </si>
  <si>
    <r>
      <t>14y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+28y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≤ 1</t>
    </r>
  </si>
  <si>
    <r>
      <t>14y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+28y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≤ 1</t>
    </r>
  </si>
  <si>
    <r>
      <t>Z(y) = 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→ max</t>
    </r>
  </si>
  <si>
    <t>Решим прямую задачу линейного программирования симплексным методом, с использованием симплексной таблицы.</t>
  </si>
  <si>
    <r>
      <t>Определим максимальное значение целевой функции Z(Y) = 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при следующих условиях-ограничений.</t>
    </r>
  </si>
  <si>
    <r>
      <t>42y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+22y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+12y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≤1</t>
    </r>
  </si>
  <si>
    <r>
      <t>28y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+22y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≤1</t>
    </r>
  </si>
  <si>
    <r>
      <t>14y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+28y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≤1</t>
    </r>
  </si>
  <si>
    <r>
      <t>14y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+28y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≤1</t>
    </r>
  </si>
  <si>
    <r>
      <t>Для построения первого опорного плана систему неравенств приведем к системе уравнений путем введения дополнительных переменных (</t>
    </r>
    <r>
      <rPr>
        <b/>
        <sz val="8"/>
        <color rgb="FF333333"/>
        <rFont val="Arial"/>
        <family val="2"/>
        <charset val="204"/>
      </rPr>
      <t>переход к канонической форме</t>
    </r>
    <r>
      <rPr>
        <sz val="8"/>
        <color rgb="FF333333"/>
        <rFont val="Arial"/>
        <family val="2"/>
        <charset val="204"/>
      </rPr>
      <t>).</t>
    </r>
  </si>
  <si>
    <r>
      <t>42y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+22y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+12y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 = 1</t>
    </r>
  </si>
  <si>
    <r>
      <t>28y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+22y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6</t>
    </r>
    <r>
      <rPr>
        <sz val="8"/>
        <color rgb="FF333333"/>
        <rFont val="Arial"/>
        <family val="2"/>
        <charset val="204"/>
      </rPr>
      <t> = 1</t>
    </r>
  </si>
  <si>
    <r>
      <t>14y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+28y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+32y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 = 1</t>
    </r>
  </si>
  <si>
    <r>
      <t>14y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+28y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+42y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+y</t>
    </r>
    <r>
      <rPr>
        <sz val="6"/>
        <color rgb="FF333333"/>
        <rFont val="Arial"/>
        <family val="2"/>
        <charset val="204"/>
      </rPr>
      <t>8</t>
    </r>
    <r>
      <rPr>
        <sz val="8"/>
        <color rgb="FF333333"/>
        <rFont val="Arial"/>
        <family val="2"/>
        <charset val="204"/>
      </rPr>
      <t> = 1</t>
    </r>
  </si>
  <si>
    <r>
      <t>Решим систему уравнений относительно базисных переменных: y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, y</t>
    </r>
    <r>
      <rPr>
        <sz val="6"/>
        <color rgb="FF333333"/>
        <rFont val="Arial"/>
        <family val="2"/>
        <charset val="204"/>
      </rPr>
      <t>6</t>
    </r>
    <r>
      <rPr>
        <sz val="8"/>
        <color rgb="FF333333"/>
        <rFont val="Arial"/>
        <family val="2"/>
        <charset val="204"/>
      </rPr>
      <t>, y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, y</t>
    </r>
    <r>
      <rPr>
        <sz val="6"/>
        <color rgb="FF333333"/>
        <rFont val="Arial"/>
        <family val="2"/>
        <charset val="204"/>
      </rPr>
      <t>8</t>
    </r>
  </si>
  <si>
    <r>
      <t>Полагая, что </t>
    </r>
    <r>
      <rPr>
        <b/>
        <sz val="8"/>
        <color rgb="FF333333"/>
        <rFont val="Arial"/>
        <family val="2"/>
        <charset val="204"/>
      </rPr>
      <t>свободные переменные</t>
    </r>
    <r>
      <rPr>
        <sz val="8"/>
        <color rgb="FF333333"/>
        <rFont val="Arial"/>
        <family val="2"/>
        <charset val="204"/>
      </rPr>
      <t> равны 0, получим первый опорный план:</t>
    </r>
  </si>
  <si>
    <t>Y0 = (0,0,0,0,1,1,1,1)</t>
  </si>
  <si>
    <t>Базис</t>
  </si>
  <si>
    <t>B</t>
  </si>
  <si>
    <t>y1</t>
  </si>
  <si>
    <t>y2</t>
  </si>
  <si>
    <t>y3</t>
  </si>
  <si>
    <t>y4</t>
  </si>
  <si>
    <t>y5</t>
  </si>
  <si>
    <t>y6</t>
  </si>
  <si>
    <t>y7</t>
  </si>
  <si>
    <t>y8</t>
  </si>
  <si>
    <t>Z(Y0)</t>
  </si>
  <si>
    <t>Переходим к основному алгоритму симплекс-метода.</t>
  </si>
  <si>
    <r>
      <t>Итерация №0</t>
    </r>
    <r>
      <rPr>
        <sz val="8"/>
        <color rgb="FF333333"/>
        <rFont val="Arial"/>
        <family val="2"/>
        <charset val="204"/>
      </rPr>
      <t>.</t>
    </r>
  </si>
  <si>
    <t>Текущий опорный план неоптимален, так как в индексной строке находятся отрицательные коэффициенты.</t>
  </si>
  <si>
    <r>
      <t>В качестве ведущего выберем столбец, соответствующий переменной y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, так как это наибольший коэффициент по модулю.</t>
    </r>
  </si>
  <si>
    <r>
      <t>Вычислим значения D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по строкам как частное от деления: b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/ a</t>
    </r>
    <r>
      <rPr>
        <sz val="6"/>
        <color rgb="FF333333"/>
        <rFont val="Arial"/>
        <family val="2"/>
        <charset val="204"/>
      </rPr>
      <t>i4</t>
    </r>
  </si>
  <si>
    <t>и из них выберем наименьшее:</t>
  </si>
  <si>
    <r>
      <t>min (1 : 12 , 1 : 22 , 1 : 32 , 1 : 42 ) = 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42</t>
    </r>
  </si>
  <si>
    <t>Следовательно, 4-ая строка является ведущей.</t>
  </si>
  <si>
    <t>Разрешающий элемент равен (42) и находится на пересечении ведущего столбца и ведущей строки.</t>
  </si>
  <si>
    <r>
      <t>Формируем следующую часть симплексной таблицы. Вместо переменной y</t>
    </r>
    <r>
      <rPr>
        <sz val="6"/>
        <color rgb="FF333333"/>
        <rFont val="Arial"/>
        <family val="2"/>
        <charset val="204"/>
      </rPr>
      <t>8</t>
    </r>
    <r>
      <rPr>
        <sz val="8"/>
        <color rgb="FF333333"/>
        <rFont val="Arial"/>
        <family val="2"/>
        <charset val="204"/>
      </rPr>
      <t> в план 1 войдет переменная y</t>
    </r>
    <r>
      <rPr>
        <sz val="6"/>
        <color rgb="FF333333"/>
        <rFont val="Arial"/>
        <family val="2"/>
        <charset val="204"/>
      </rPr>
      <t>4</t>
    </r>
  </si>
  <si>
    <r>
      <t>Итерация №1</t>
    </r>
    <r>
      <rPr>
        <sz val="8"/>
        <color rgb="FF333333"/>
        <rFont val="Arial"/>
        <family val="2"/>
        <charset val="204"/>
      </rPr>
      <t>.</t>
    </r>
  </si>
  <si>
    <r>
      <t>В качестве ведущего выберем столбец, соответствующий переменной 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, так как это наибольший коэффициент по модулю.</t>
    </r>
  </si>
  <si>
    <r>
      <t>Вычислим значения D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по строкам как частное от деления: b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/ a</t>
    </r>
    <r>
      <rPr>
        <sz val="6"/>
        <color rgb="FF333333"/>
        <rFont val="Arial"/>
        <family val="2"/>
        <charset val="204"/>
      </rPr>
      <t>i1</t>
    </r>
  </si>
  <si>
    <r>
      <t>min (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 : 42 , </t>
    </r>
    <r>
      <rPr>
        <sz val="6"/>
        <color rgb="FF333333"/>
        <rFont val="Arial"/>
        <family val="2"/>
        <charset val="204"/>
      </rPr>
      <t>10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21</t>
    </r>
    <r>
      <rPr>
        <sz val="8"/>
        <color rgb="FF333333"/>
        <rFont val="Arial"/>
        <family val="2"/>
        <charset val="204"/>
      </rPr>
      <t> : 28 , 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21</t>
    </r>
    <r>
      <rPr>
        <sz val="8"/>
        <color rgb="FF333333"/>
        <rFont val="Arial"/>
        <family val="2"/>
        <charset val="204"/>
      </rPr>
      <t> : 14 , - ) = 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294</t>
    </r>
  </si>
  <si>
    <t>Следовательно, 1-ая строка является ведущей.</t>
  </si>
  <si>
    <t>-</t>
  </si>
  <si>
    <r>
      <t>Поскольку в последнем столбце присутствует несколько минимальных элементов, то номер строки выбираем по </t>
    </r>
    <r>
      <rPr>
        <b/>
        <sz val="8"/>
        <color rgb="FF333333"/>
        <rFont val="Arial"/>
        <family val="2"/>
        <charset val="204"/>
      </rPr>
      <t>правилу Креко</t>
    </r>
    <r>
      <rPr>
        <sz val="8"/>
        <color rgb="FF333333"/>
        <rFont val="Arial"/>
        <family val="2"/>
        <charset val="204"/>
      </rPr>
      <t>.</t>
    </r>
  </si>
  <si>
    <r>
      <t>Метод Креко заключается в следующем. Элементы строк, имеющие одинаковые наименьшие значения min=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294</t>
    </r>
    <r>
      <rPr>
        <sz val="8"/>
        <color rgb="FF333333"/>
        <rFont val="Arial"/>
        <family val="2"/>
        <charset val="204"/>
      </rPr>
      <t>, делятся на предполагаемые разрешающие элементы, а результаты заносятся в дополнительные строки.</t>
    </r>
  </si>
  <si>
    <t>За ведущую строку выбирается та, в которой раньше встретится наименьшее частное при чтении таблицы слева направо по столбцам.</t>
  </si>
  <si>
    <r>
      <t>Формируем следующую часть симплексной таблицы. Вместо переменной y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 в план 2 войдет переменная y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.</t>
    </r>
  </si>
  <si>
    <t>Оптимальный план можно записать так:</t>
  </si>
  <si>
    <t>y1=</t>
  </si>
  <si>
    <t>y2=</t>
  </si>
  <si>
    <t>y3=</t>
  </si>
  <si>
    <t>y4=</t>
  </si>
  <si>
    <t>Z(Y)=</t>
  </si>
  <si>
    <t>1*0.017007+1*0+1*0+1*0.02381=0.040816</t>
  </si>
  <si>
    <t>Используя последнюю итерацию прямой задачи найдем, оптимальный план двойственной задачи.</t>
  </si>
  <si>
    <r>
      <t>x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=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42</t>
    </r>
    <r>
      <rPr>
        <sz val="8"/>
        <color rgb="FF333333"/>
        <rFont val="Arial"/>
        <family val="2"/>
        <charset val="204"/>
      </rPr>
      <t>, x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=0, x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=0, x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=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294</t>
    </r>
  </si>
  <si>
    <r>
      <t>F(X) = 1*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42</t>
    </r>
    <r>
      <rPr>
        <sz val="8"/>
        <color rgb="FF333333"/>
        <rFont val="Arial"/>
        <family val="2"/>
        <charset val="204"/>
      </rPr>
      <t>+1*0+1*0+1*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294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49</t>
    </r>
  </si>
  <si>
    <t>Цена игры будет равна g = 1/F(x), а вероятности применения стратегий игроков:</t>
  </si>
  <si>
    <r>
      <t>q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= g*y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; p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= g*x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.</t>
    </r>
  </si>
  <si>
    <r>
      <t>Цена игры: g = 1 : 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</si>
  <si>
    <r>
      <t>p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*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42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</si>
  <si>
    <r>
      <t>p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*0 = 0</t>
    </r>
  </si>
  <si>
    <r>
      <t>p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*0 = 0</t>
    </r>
  </si>
  <si>
    <r>
      <t>p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294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</si>
  <si>
    <r>
      <t>Оптимальная смешанная стратегия игрока I: P = (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; 0; 0; 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</t>
    </r>
  </si>
  <si>
    <r>
      <t>q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294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</si>
  <si>
    <r>
      <t>q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*0 = 0</t>
    </r>
  </si>
  <si>
    <r>
      <t>q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*0 = 0</t>
    </r>
  </si>
  <si>
    <r>
      <t>q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49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*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42</t>
    </r>
    <r>
      <rPr>
        <sz val="8"/>
        <color rgb="FF333333"/>
        <rFont val="Arial"/>
        <family val="2"/>
        <charset val="204"/>
      </rPr>
      <t> = 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</si>
  <si>
    <r>
      <t>Оптимальная смешанная стратегия игрока II: Q = (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; 0; 0; 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</t>
    </r>
  </si>
  <si>
    <t>Поскольку ранее к элементам матрицы было прибавлено число (42), то вычтем это число из цены игры.</t>
  </si>
  <si>
    <r>
      <t>24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 - 42 = -17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</si>
  <si>
    <r>
      <t>Цена игры: v=</t>
    </r>
    <r>
      <rPr>
        <sz val="6"/>
        <color rgb="FF333333"/>
        <rFont val="Arial"/>
        <family val="2"/>
        <charset val="204"/>
      </rPr>
      <t>-35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2</t>
    </r>
  </si>
  <si>
    <r>
      <t>4. Проверим правильность решения игры с помощью </t>
    </r>
    <r>
      <rPr>
        <b/>
        <sz val="8"/>
        <color rgb="FF333333"/>
        <rFont val="Arial"/>
        <family val="2"/>
        <charset val="204"/>
      </rPr>
      <t>критерия оптимальности стратегии</t>
    </r>
    <r>
      <rPr>
        <sz val="8"/>
        <color rgb="FF333333"/>
        <rFont val="Arial"/>
        <family val="2"/>
        <charset val="204"/>
      </rPr>
      <t>.</t>
    </r>
  </si>
  <si>
    <r>
      <t>∑a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q</t>
    </r>
    <r>
      <rPr>
        <sz val="6"/>
        <color rgb="FF333333"/>
        <rFont val="Arial"/>
        <family val="2"/>
        <charset val="204"/>
      </rPr>
      <t>j</t>
    </r>
    <r>
      <rPr>
        <sz val="8"/>
        <color rgb="FF333333"/>
        <rFont val="Arial"/>
        <family val="2"/>
        <charset val="204"/>
      </rPr>
      <t> ≤ v</t>
    </r>
  </si>
  <si>
    <r>
      <t>∑a</t>
    </r>
    <r>
      <rPr>
        <sz val="6"/>
        <color rgb="FF333333"/>
        <rFont val="Arial"/>
        <family val="2"/>
        <charset val="204"/>
      </rPr>
      <t>ij</t>
    </r>
    <r>
      <rPr>
        <sz val="8"/>
        <color rgb="FF333333"/>
        <rFont val="Arial"/>
        <family val="2"/>
        <charset val="204"/>
      </rPr>
      <t>p</t>
    </r>
    <r>
      <rPr>
        <sz val="6"/>
        <color rgb="FF333333"/>
        <rFont val="Arial"/>
        <family val="2"/>
        <charset val="204"/>
      </rPr>
      <t>i</t>
    </r>
    <r>
      <rPr>
        <sz val="8"/>
        <color rgb="FF333333"/>
        <rFont val="Arial"/>
        <family val="2"/>
        <charset val="204"/>
      </rPr>
      <t> ≥ v</t>
    </r>
  </si>
  <si>
    <r>
      <t>M(P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;Q) = (0*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+ (-10*0) + (-20*0) + (-30*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= -17.5 = v</t>
    </r>
  </si>
  <si>
    <r>
      <t>M(P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;Q) = (-14*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+ (0*0) + (-10*0) + (-20*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= -17.5 = v</t>
    </r>
  </si>
  <si>
    <r>
      <t>M(P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;Q) = (-28*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+ (-14*0) + (0*0) + (-10*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= -17.5 = v</t>
    </r>
  </si>
  <si>
    <r>
      <t>M(P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;Q) = (-42*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+ (-28*0) + (-14*0) + (0*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= -17.5 = v</t>
    </r>
  </si>
  <si>
    <r>
      <t>M(P;Q</t>
    </r>
    <r>
      <rPr>
        <sz val="6"/>
        <color rgb="FF333333"/>
        <rFont val="Arial"/>
        <family val="2"/>
        <charset val="204"/>
      </rPr>
      <t>1</t>
    </r>
    <r>
      <rPr>
        <sz val="8"/>
        <color rgb="FF333333"/>
        <rFont val="Arial"/>
        <family val="2"/>
        <charset val="204"/>
      </rPr>
      <t>) = (0*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+ (-14*0) + (-28*0) + (-42*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= -17.5 = v</t>
    </r>
  </si>
  <si>
    <r>
      <t>M(P;Q</t>
    </r>
    <r>
      <rPr>
        <sz val="6"/>
        <color rgb="FF333333"/>
        <rFont val="Arial"/>
        <family val="2"/>
        <charset val="204"/>
      </rPr>
      <t>2</t>
    </r>
    <r>
      <rPr>
        <sz val="8"/>
        <color rgb="FF333333"/>
        <rFont val="Arial"/>
        <family val="2"/>
        <charset val="204"/>
      </rPr>
      <t>) = (-10*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+ (0*0) + (-14*0) + (-28*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= -17.5 = v</t>
    </r>
  </si>
  <si>
    <r>
      <t>M(P;Q</t>
    </r>
    <r>
      <rPr>
        <sz val="6"/>
        <color rgb="FF333333"/>
        <rFont val="Arial"/>
        <family val="2"/>
        <charset val="204"/>
      </rPr>
      <t>3</t>
    </r>
    <r>
      <rPr>
        <sz val="8"/>
        <color rgb="FF333333"/>
        <rFont val="Arial"/>
        <family val="2"/>
        <charset val="204"/>
      </rPr>
      <t>) = (-20*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+ (-10*0) + (0*0) + (-14*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= -17.5 = v</t>
    </r>
  </si>
  <si>
    <r>
      <t>M(P;Q</t>
    </r>
    <r>
      <rPr>
        <sz val="6"/>
        <color rgb="FF333333"/>
        <rFont val="Arial"/>
        <family val="2"/>
        <charset val="204"/>
      </rPr>
      <t>4</t>
    </r>
    <r>
      <rPr>
        <sz val="8"/>
        <color rgb="FF333333"/>
        <rFont val="Arial"/>
        <family val="2"/>
        <charset val="204"/>
      </rPr>
      <t>) = (-30*</t>
    </r>
    <r>
      <rPr>
        <sz val="6"/>
        <color rgb="FF333333"/>
        <rFont val="Arial"/>
        <family val="2"/>
        <charset val="204"/>
      </rPr>
      <t>7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+ (-20*0) + (-10*0) + (0*</t>
    </r>
    <r>
      <rPr>
        <sz val="6"/>
        <color rgb="FF333333"/>
        <rFont val="Arial"/>
        <family val="2"/>
        <charset val="204"/>
      </rPr>
      <t>5</t>
    </r>
    <r>
      <rPr>
        <sz val="8"/>
        <color rgb="FF333333"/>
        <rFont val="Arial"/>
        <family val="2"/>
        <charset val="204"/>
      </rPr>
      <t>/</t>
    </r>
    <r>
      <rPr>
        <sz val="6"/>
        <color rgb="FF333333"/>
        <rFont val="Arial"/>
        <family val="2"/>
        <charset val="204"/>
      </rPr>
      <t>12</t>
    </r>
    <r>
      <rPr>
        <sz val="8"/>
        <color rgb="FF333333"/>
        <rFont val="Arial"/>
        <family val="2"/>
        <charset val="204"/>
      </rPr>
      <t>) = -17.5 = v</t>
    </r>
  </si>
  <si>
    <t>Все неравенства выполняются как равенства или строгие неравенства, следовательно, решение игры найдено верно.</t>
  </si>
  <si>
    <t>tрн(i,j)=tр(i)</t>
  </si>
  <si>
    <t>tр(1)</t>
  </si>
  <si>
    <t>tр(2)</t>
  </si>
  <si>
    <t>Ранний срок свершения события</t>
  </si>
  <si>
    <t>tр(3)</t>
  </si>
  <si>
    <t>tр(4)</t>
  </si>
  <si>
    <t>tр(5)</t>
  </si>
  <si>
    <t>tр(6)</t>
  </si>
  <si>
    <t>tр(i)</t>
  </si>
  <si>
    <t>tкр =</t>
  </si>
  <si>
    <t>tр(6) =</t>
  </si>
  <si>
    <t>tп(i)</t>
  </si>
  <si>
    <t>Критическое время</t>
  </si>
  <si>
    <t>Критический путь</t>
  </si>
  <si>
    <t>Ранний срок начала работы</t>
  </si>
  <si>
    <t>Ранний срок окончания работы</t>
  </si>
  <si>
    <t>tрн(i,j)</t>
  </si>
  <si>
    <t>tро(i,j)</t>
  </si>
  <si>
    <t>Поздний срок окончания работы</t>
  </si>
  <si>
    <t>tпо(i,j)</t>
  </si>
  <si>
    <t>Поздний срок начала работы</t>
  </si>
  <si>
    <t>Позднний срок свершения события</t>
  </si>
  <si>
    <t>Полный резерв времени работы</t>
  </si>
  <si>
    <t>Rп(i,j)</t>
  </si>
  <si>
    <t>tпн(i,j)</t>
  </si>
  <si>
    <t>Независимый (свободный) резерв времени работы</t>
  </si>
  <si>
    <t>Rп(i,j)=tп(j)-tр(i)-tij</t>
  </si>
  <si>
    <t>tр(i)=t[L1(i)]</t>
  </si>
  <si>
    <t>tп(i)=tкр-t[L2(i)]</t>
  </si>
  <si>
    <t>tро(i,j)=tр(i)+tij</t>
  </si>
  <si>
    <t>tпо(i,j)=tп(j)</t>
  </si>
  <si>
    <t>tпн(i,j)=tп(j)-tij</t>
  </si>
  <si>
    <t>Rн(i,j)=tр(j)-tп(i)-tij</t>
  </si>
  <si>
    <t>Частный резерв времени работы первого вида R'(i, j)</t>
  </si>
  <si>
    <t>R'(i,j)=tп(j)-tп(i)-tij</t>
  </si>
  <si>
    <t>Частный резерв времени работы второго вида</t>
  </si>
  <si>
    <t>R''(i,j)=tр(j)-tр(i)-tij</t>
  </si>
  <si>
    <t>Rн(i,j)</t>
  </si>
  <si>
    <t>R'(i,j)</t>
  </si>
  <si>
    <t>R''(i,j)</t>
  </si>
  <si>
    <t>2) Построить линейный график (график Ганта)</t>
  </si>
  <si>
    <t>3)</t>
  </si>
  <si>
    <t>Расчёты показали, что срок выполнения проекта tкр=52 превышает директивный срок t0=40</t>
  </si>
  <si>
    <t>Составление математической модели задачи</t>
  </si>
  <si>
    <t>to36</t>
  </si>
  <si>
    <t>to46</t>
  </si>
  <si>
    <t>to56</t>
  </si>
  <si>
    <t>f</t>
  </si>
  <si>
    <t>to13</t>
  </si>
  <si>
    <t>to14</t>
  </si>
  <si>
    <t>to24</t>
  </si>
  <si>
    <t>to25</t>
  </si>
  <si>
    <t>to34</t>
  </si>
  <si>
    <t>to45</t>
  </si>
  <si>
    <t>tn12</t>
  </si>
  <si>
    <t>tn13</t>
  </si>
  <si>
    <t>tn14</t>
  </si>
  <si>
    <t>tn24</t>
  </si>
  <si>
    <t>tn25</t>
  </si>
  <si>
    <t>tn34</t>
  </si>
  <si>
    <t>tn36</t>
  </si>
  <si>
    <t>tn45</t>
  </si>
  <si>
    <t>tn46</t>
  </si>
  <si>
    <t>tn56</t>
  </si>
  <si>
    <t>to12</t>
  </si>
  <si>
    <t>f = x12 + x13 + x14+ x24 + x25 + x34 + x36 + x45 + x46 + x56</t>
  </si>
  <si>
    <t>toij - tnij = kij*xij</t>
  </si>
  <si>
    <t>x12</t>
  </si>
  <si>
    <t>x13</t>
  </si>
  <si>
    <t>x14</t>
  </si>
  <si>
    <t>x24</t>
  </si>
  <si>
    <t>x25</t>
  </si>
  <si>
    <t>x34</t>
  </si>
  <si>
    <t>x36</t>
  </si>
  <si>
    <t>x45</t>
  </si>
  <si>
    <t>x46</t>
  </si>
  <si>
    <t>x56</t>
  </si>
  <si>
    <t>xij = (toij-tnij)/kij</t>
  </si>
  <si>
    <t>to12-tn12</t>
  </si>
  <si>
    <t>to13-tn13</t>
  </si>
  <si>
    <t>to14-tn14</t>
  </si>
  <si>
    <t>to24-tn24</t>
  </si>
  <si>
    <t>to25-tn25</t>
  </si>
  <si>
    <t>to34-tn34</t>
  </si>
  <si>
    <t>to36-tn36</t>
  </si>
  <si>
    <t>to45-tn45</t>
  </si>
  <si>
    <t>to46-tn46</t>
  </si>
  <si>
    <t>to56-tn56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</si>
</sst>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8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6"/>
      <color rgb="FF333333"/>
      <name val="Arial"/>
      <family val="2"/>
      <charset val="204"/>
    </font>
    <font>
      <sz val="8"/>
      <name val="Calibri"/>
      <family val="2"/>
      <scheme val="minor"/>
    </font>
    <font>
      <i/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7" fontId="0" fillId="0" borderId="0" xfId="0" applyNumberFormat="1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9" xfId="0" applyBorder="1"/>
    <xf numFmtId="0" fontId="0" fillId="3" borderId="9" xfId="0" applyFill="1" applyBorder="1"/>
    <xf numFmtId="0" fontId="0" fillId="0" borderId="12" xfId="0" applyBorder="1"/>
    <xf numFmtId="0" fontId="0" fillId="3" borderId="12" xfId="0" applyFill="1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0" xfId="0" applyFill="1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Линейный</a:t>
            </a:r>
            <a:r>
              <a:rPr lang="ru-RU" baseline="0"/>
              <a:t> 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2'!$B$66:$B$75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'Задание 2'!$D$66:$D$75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</c:v>
                </c:pt>
                <c:pt idx="5">
                  <c:v>13</c:v>
                </c:pt>
                <c:pt idx="6">
                  <c:v>13</c:v>
                </c:pt>
                <c:pt idx="7">
                  <c:v>29</c:v>
                </c:pt>
                <c:pt idx="8">
                  <c:v>29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D-4C1F-A757-A558606B780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'Задание 2'!$B$66:$B$75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'Задание 2'!$E$66:$E$75</c:f>
              <c:numCache>
                <c:formatCode>General</c:formatCode>
                <c:ptCount val="10"/>
                <c:pt idx="0">
                  <c:v>6</c:v>
                </c:pt>
                <c:pt idx="1">
                  <c:v>13</c:v>
                </c:pt>
                <c:pt idx="2">
                  <c:v>20</c:v>
                </c:pt>
                <c:pt idx="3">
                  <c:v>9</c:v>
                </c:pt>
                <c:pt idx="4">
                  <c:v>14</c:v>
                </c:pt>
                <c:pt idx="5">
                  <c:v>16</c:v>
                </c:pt>
                <c:pt idx="6">
                  <c:v>15</c:v>
                </c:pt>
                <c:pt idx="7">
                  <c:v>10</c:v>
                </c:pt>
                <c:pt idx="8">
                  <c:v>17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D-4C1F-A757-A558606B780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'Задание 2'!$B$66:$B$75</c:f>
              <c:numCache>
                <c:formatCode>General</c:formatCode>
                <c:ptCount val="10"/>
                <c:pt idx="0">
                  <c:v>1.2</c:v>
                </c:pt>
                <c:pt idx="1">
                  <c:v>1.3</c:v>
                </c:pt>
                <c:pt idx="2">
                  <c:v>1.4</c:v>
                </c:pt>
                <c:pt idx="3">
                  <c:v>2.4</c:v>
                </c:pt>
                <c:pt idx="4">
                  <c:v>2.5</c:v>
                </c:pt>
                <c:pt idx="5">
                  <c:v>3.4</c:v>
                </c:pt>
                <c:pt idx="6">
                  <c:v>3.6</c:v>
                </c:pt>
                <c:pt idx="7">
                  <c:v>4.5</c:v>
                </c:pt>
                <c:pt idx="8">
                  <c:v>4.5999999999999996</c:v>
                </c:pt>
                <c:pt idx="9">
                  <c:v>5.6</c:v>
                </c:pt>
              </c:numCache>
            </c:numRef>
          </c:cat>
          <c:val>
            <c:numRef>
              <c:f>'Задание 2'!$F$66:$F$75</c:f>
              <c:numCache>
                <c:formatCode>General</c:formatCode>
                <c:ptCount val="10"/>
                <c:pt idx="0">
                  <c:v>40</c:v>
                </c:pt>
                <c:pt idx="1">
                  <c:v>0</c:v>
                </c:pt>
                <c:pt idx="2">
                  <c:v>3</c:v>
                </c:pt>
                <c:pt idx="3">
                  <c:v>8</c:v>
                </c:pt>
                <c:pt idx="4">
                  <c:v>19</c:v>
                </c:pt>
                <c:pt idx="5">
                  <c:v>0</c:v>
                </c:pt>
                <c:pt idx="6">
                  <c:v>24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3D-4C1F-A757-A558606B7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831664"/>
        <c:axId val="554634544"/>
      </c:barChart>
      <c:catAx>
        <c:axId val="43483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54634544"/>
        <c:crosses val="autoZero"/>
        <c:auto val="1"/>
        <c:lblAlgn val="ctr"/>
        <c:lblOffset val="100"/>
        <c:noMultiLvlLbl val="0"/>
      </c:catAx>
      <c:valAx>
        <c:axId val="55463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3483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22</xdr:row>
      <xdr:rowOff>68580</xdr:rowOff>
    </xdr:from>
    <xdr:to>
      <xdr:col>2</xdr:col>
      <xdr:colOff>579120</xdr:colOff>
      <xdr:row>26</xdr:row>
      <xdr:rowOff>106680</xdr:rowOff>
    </xdr:to>
    <xdr:sp macro="" textlink="">
      <xdr:nvSpPr>
        <xdr:cNvPr id="2" name="Овал 1">
          <a:extLst>
            <a:ext uri="{FF2B5EF4-FFF2-40B4-BE49-F238E27FC236}">
              <a16:creationId xmlns:a16="http://schemas.microsoft.com/office/drawing/2014/main" id="{4CA4D935-5DE4-487A-9044-02037FB5E62C}"/>
            </a:ext>
          </a:extLst>
        </xdr:cNvPr>
        <xdr:cNvSpPr/>
      </xdr:nvSpPr>
      <xdr:spPr>
        <a:xfrm>
          <a:off x="1005840" y="4114800"/>
          <a:ext cx="792480" cy="7696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  <a:endParaRPr lang="ru-BY" sz="1100"/>
        </a:p>
      </xdr:txBody>
    </xdr:sp>
    <xdr:clientData/>
  </xdr:twoCellAnchor>
  <xdr:twoCellAnchor>
    <xdr:from>
      <xdr:col>1</xdr:col>
      <xdr:colOff>381000</xdr:colOff>
      <xdr:row>9</xdr:row>
      <xdr:rowOff>152400</xdr:rowOff>
    </xdr:from>
    <xdr:to>
      <xdr:col>2</xdr:col>
      <xdr:colOff>563880</xdr:colOff>
      <xdr:row>14</xdr:row>
      <xdr:rowOff>7620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080EA876-7741-44B5-AD96-B3FCD4C26730}"/>
            </a:ext>
          </a:extLst>
        </xdr:cNvPr>
        <xdr:cNvSpPr/>
      </xdr:nvSpPr>
      <xdr:spPr>
        <a:xfrm>
          <a:off x="990600" y="1821180"/>
          <a:ext cx="792480" cy="7696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endParaRPr lang="ru-BY" sz="1100"/>
        </a:p>
      </xdr:txBody>
    </xdr:sp>
    <xdr:clientData/>
  </xdr:twoCellAnchor>
  <xdr:twoCellAnchor>
    <xdr:from>
      <xdr:col>4</xdr:col>
      <xdr:colOff>441960</xdr:colOff>
      <xdr:row>22</xdr:row>
      <xdr:rowOff>76200</xdr:rowOff>
    </xdr:from>
    <xdr:to>
      <xdr:col>6</xdr:col>
      <xdr:colOff>15240</xdr:colOff>
      <xdr:row>26</xdr:row>
      <xdr:rowOff>114300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4B14D2BD-6FA0-4F4C-A978-3A3B72DE5B04}"/>
            </a:ext>
          </a:extLst>
        </xdr:cNvPr>
        <xdr:cNvSpPr/>
      </xdr:nvSpPr>
      <xdr:spPr>
        <a:xfrm>
          <a:off x="2880360" y="4122420"/>
          <a:ext cx="792480" cy="7696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  <a:endParaRPr lang="ru-BY" sz="1100"/>
        </a:p>
      </xdr:txBody>
    </xdr:sp>
    <xdr:clientData/>
  </xdr:twoCellAnchor>
  <xdr:twoCellAnchor>
    <xdr:from>
      <xdr:col>4</xdr:col>
      <xdr:colOff>441960</xdr:colOff>
      <xdr:row>15</xdr:row>
      <xdr:rowOff>7620</xdr:rowOff>
    </xdr:from>
    <xdr:to>
      <xdr:col>6</xdr:col>
      <xdr:colOff>15240</xdr:colOff>
      <xdr:row>19</xdr:row>
      <xdr:rowOff>45720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5DE5B599-FBA8-40FD-A319-029E59D4F58E}"/>
            </a:ext>
          </a:extLst>
        </xdr:cNvPr>
        <xdr:cNvSpPr/>
      </xdr:nvSpPr>
      <xdr:spPr>
        <a:xfrm>
          <a:off x="2880360" y="2773680"/>
          <a:ext cx="792480" cy="7696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  <a:p>
          <a:pPr algn="l"/>
          <a:endParaRPr lang="ru-BY" sz="1100"/>
        </a:p>
      </xdr:txBody>
    </xdr:sp>
    <xdr:clientData/>
  </xdr:twoCellAnchor>
  <xdr:twoCellAnchor>
    <xdr:from>
      <xdr:col>2</xdr:col>
      <xdr:colOff>167640</xdr:colOff>
      <xdr:row>14</xdr:row>
      <xdr:rowOff>7620</xdr:rowOff>
    </xdr:from>
    <xdr:to>
      <xdr:col>2</xdr:col>
      <xdr:colOff>182880</xdr:colOff>
      <xdr:row>22</xdr:row>
      <xdr:rowOff>68580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1D5891C-8243-40B6-B6A6-8D387836B7C8}"/>
            </a:ext>
          </a:extLst>
        </xdr:cNvPr>
        <xdr:cNvCxnSpPr>
          <a:stCxn id="2" idx="0"/>
          <a:endCxn id="3" idx="4"/>
        </xdr:cNvCxnSpPr>
      </xdr:nvCxnSpPr>
      <xdr:spPr>
        <a:xfrm flipH="1" flipV="1">
          <a:off x="1386840" y="2590800"/>
          <a:ext cx="1524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24</xdr:row>
      <xdr:rowOff>87630</xdr:rowOff>
    </xdr:from>
    <xdr:to>
      <xdr:col>4</xdr:col>
      <xdr:colOff>441960</xdr:colOff>
      <xdr:row>24</xdr:row>
      <xdr:rowOff>95250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A50310EC-47D8-479F-B438-5319775CB7DF}"/>
            </a:ext>
          </a:extLst>
        </xdr:cNvPr>
        <xdr:cNvCxnSpPr>
          <a:stCxn id="2" idx="6"/>
          <a:endCxn id="4" idx="2"/>
        </xdr:cNvCxnSpPr>
      </xdr:nvCxnSpPr>
      <xdr:spPr>
        <a:xfrm>
          <a:off x="1798320" y="4499610"/>
          <a:ext cx="1082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463064</xdr:colOff>
      <xdr:row>18</xdr:row>
      <xdr:rowOff>115892</xdr:rowOff>
    </xdr:from>
    <xdr:to>
      <xdr:col>4</xdr:col>
      <xdr:colOff>558016</xdr:colOff>
      <xdr:row>22</xdr:row>
      <xdr:rowOff>181288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9440199-D896-45D4-B705-77D1BB037171}"/>
            </a:ext>
          </a:extLst>
        </xdr:cNvPr>
        <xdr:cNvCxnSpPr>
          <a:stCxn id="2" idx="7"/>
          <a:endCxn id="5" idx="3"/>
        </xdr:cNvCxnSpPr>
      </xdr:nvCxnSpPr>
      <xdr:spPr>
        <a:xfrm flipV="1">
          <a:off x="1682264" y="3430592"/>
          <a:ext cx="1314152" cy="7969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447824</xdr:colOff>
      <xdr:row>13</xdr:row>
      <xdr:rowOff>77792</xdr:rowOff>
    </xdr:from>
    <xdr:to>
      <xdr:col>4</xdr:col>
      <xdr:colOff>441960</xdr:colOff>
      <xdr:row>17</xdr:row>
      <xdr:rowOff>26670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C80041D2-C188-4D57-8F1A-9F8FD76703C6}"/>
            </a:ext>
          </a:extLst>
        </xdr:cNvPr>
        <xdr:cNvCxnSpPr>
          <a:stCxn id="3" idx="5"/>
          <a:endCxn id="5" idx="2"/>
        </xdr:cNvCxnSpPr>
      </xdr:nvCxnSpPr>
      <xdr:spPr>
        <a:xfrm>
          <a:off x="1667024" y="2478092"/>
          <a:ext cx="1213336" cy="6803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9</xdr:row>
      <xdr:rowOff>152400</xdr:rowOff>
    </xdr:from>
    <xdr:to>
      <xdr:col>9</xdr:col>
      <xdr:colOff>60960</xdr:colOff>
      <xdr:row>14</xdr:row>
      <xdr:rowOff>7620</xdr:rowOff>
    </xdr:to>
    <xdr:sp macro="" textlink="">
      <xdr:nvSpPr>
        <xdr:cNvPr id="22" name="Овал 21">
          <a:extLst>
            <a:ext uri="{FF2B5EF4-FFF2-40B4-BE49-F238E27FC236}">
              <a16:creationId xmlns:a16="http://schemas.microsoft.com/office/drawing/2014/main" id="{8B2BB4E1-D541-4D0C-8844-D7A86CF1F552}"/>
            </a:ext>
          </a:extLst>
        </xdr:cNvPr>
        <xdr:cNvSpPr/>
      </xdr:nvSpPr>
      <xdr:spPr>
        <a:xfrm>
          <a:off x="4754880" y="1821180"/>
          <a:ext cx="792480" cy="7696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  <a:endParaRPr lang="ru-BY" sz="1100"/>
        </a:p>
      </xdr:txBody>
    </xdr:sp>
    <xdr:clientData/>
  </xdr:twoCellAnchor>
  <xdr:twoCellAnchor>
    <xdr:from>
      <xdr:col>2</xdr:col>
      <xdr:colOff>563880</xdr:colOff>
      <xdr:row>11</xdr:row>
      <xdr:rowOff>171450</xdr:rowOff>
    </xdr:from>
    <xdr:to>
      <xdr:col>7</xdr:col>
      <xdr:colOff>487680</xdr:colOff>
      <xdr:row>11</xdr:row>
      <xdr:rowOff>171450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28F28137-767B-411C-BEA5-603A06CB114A}"/>
            </a:ext>
          </a:extLst>
        </xdr:cNvPr>
        <xdr:cNvCxnSpPr>
          <a:stCxn id="3" idx="6"/>
          <a:endCxn id="22" idx="2"/>
        </xdr:cNvCxnSpPr>
      </xdr:nvCxnSpPr>
      <xdr:spPr>
        <a:xfrm>
          <a:off x="1783080" y="2205990"/>
          <a:ext cx="2971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19</xdr:row>
      <xdr:rowOff>45720</xdr:rowOff>
    </xdr:from>
    <xdr:to>
      <xdr:col>5</xdr:col>
      <xdr:colOff>228600</xdr:colOff>
      <xdr:row>22</xdr:row>
      <xdr:rowOff>76200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9790D13-3250-4048-BEDA-4B8049DD79D9}"/>
            </a:ext>
          </a:extLst>
        </xdr:cNvPr>
        <xdr:cNvCxnSpPr>
          <a:stCxn id="4" idx="0"/>
          <a:endCxn id="5" idx="4"/>
        </xdr:cNvCxnSpPr>
      </xdr:nvCxnSpPr>
      <xdr:spPr>
        <a:xfrm flipV="1">
          <a:off x="3276600" y="3543300"/>
          <a:ext cx="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22</xdr:row>
      <xdr:rowOff>76200</xdr:rowOff>
    </xdr:from>
    <xdr:to>
      <xdr:col>9</xdr:col>
      <xdr:colOff>60960</xdr:colOff>
      <xdr:row>26</xdr:row>
      <xdr:rowOff>114300</xdr:rowOff>
    </xdr:to>
    <xdr:sp macro="" textlink="">
      <xdr:nvSpPr>
        <xdr:cNvPr id="27" name="Овал 26">
          <a:extLst>
            <a:ext uri="{FF2B5EF4-FFF2-40B4-BE49-F238E27FC236}">
              <a16:creationId xmlns:a16="http://schemas.microsoft.com/office/drawing/2014/main" id="{97304658-9D89-43A4-98C4-35285A8E5075}"/>
            </a:ext>
          </a:extLst>
        </xdr:cNvPr>
        <xdr:cNvSpPr/>
      </xdr:nvSpPr>
      <xdr:spPr>
        <a:xfrm>
          <a:off x="4754880" y="4122420"/>
          <a:ext cx="792480" cy="76962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  <a:endParaRPr lang="ru-BY" sz="1100"/>
        </a:p>
      </xdr:txBody>
    </xdr:sp>
    <xdr:clientData/>
  </xdr:twoCellAnchor>
  <xdr:twoCellAnchor>
    <xdr:from>
      <xdr:col>6</xdr:col>
      <xdr:colOff>15240</xdr:colOff>
      <xdr:row>24</xdr:row>
      <xdr:rowOff>95250</xdr:rowOff>
    </xdr:from>
    <xdr:to>
      <xdr:col>7</xdr:col>
      <xdr:colOff>487680</xdr:colOff>
      <xdr:row>24</xdr:row>
      <xdr:rowOff>95250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3133CCE-4184-41AA-A559-B4110C67372D}"/>
            </a:ext>
          </a:extLst>
        </xdr:cNvPr>
        <xdr:cNvCxnSpPr>
          <a:stCxn id="4" idx="6"/>
          <a:endCxn id="27" idx="2"/>
        </xdr:cNvCxnSpPr>
      </xdr:nvCxnSpPr>
      <xdr:spPr>
        <a:xfrm>
          <a:off x="3672840" y="4507230"/>
          <a:ext cx="1082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13</xdr:row>
      <xdr:rowOff>77792</xdr:rowOff>
    </xdr:from>
    <xdr:to>
      <xdr:col>7</xdr:col>
      <xdr:colOff>603736</xdr:colOff>
      <xdr:row>17</xdr:row>
      <xdr:rowOff>26670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D721E59-03A1-4798-93A4-89B70BC62402}"/>
            </a:ext>
          </a:extLst>
        </xdr:cNvPr>
        <xdr:cNvCxnSpPr>
          <a:stCxn id="5" idx="6"/>
          <a:endCxn id="22" idx="3"/>
        </xdr:cNvCxnSpPr>
      </xdr:nvCxnSpPr>
      <xdr:spPr>
        <a:xfrm flipV="1">
          <a:off x="3672840" y="2478092"/>
          <a:ext cx="1198096" cy="6803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508784</xdr:colOff>
      <xdr:row>18</xdr:row>
      <xdr:rowOff>115892</xdr:rowOff>
    </xdr:from>
    <xdr:to>
      <xdr:col>7</xdr:col>
      <xdr:colOff>603736</xdr:colOff>
      <xdr:row>23</xdr:row>
      <xdr:rowOff>6028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BCC48E46-8217-4B74-B494-F82673D202EF}"/>
            </a:ext>
          </a:extLst>
        </xdr:cNvPr>
        <xdr:cNvCxnSpPr>
          <a:stCxn id="5" idx="5"/>
          <a:endCxn id="27" idx="1"/>
        </xdr:cNvCxnSpPr>
      </xdr:nvCxnSpPr>
      <xdr:spPr>
        <a:xfrm>
          <a:off x="3556784" y="3430592"/>
          <a:ext cx="1314152" cy="8045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14</xdr:row>
      <xdr:rowOff>7620</xdr:rowOff>
    </xdr:from>
    <xdr:to>
      <xdr:col>8</xdr:col>
      <xdr:colOff>274320</xdr:colOff>
      <xdr:row>22</xdr:row>
      <xdr:rowOff>76200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FEE4061D-1B89-41E8-BF9D-B9B219F18630}"/>
            </a:ext>
          </a:extLst>
        </xdr:cNvPr>
        <xdr:cNvCxnSpPr>
          <a:stCxn id="22" idx="4"/>
          <a:endCxn id="27" idx="0"/>
        </xdr:cNvCxnSpPr>
      </xdr:nvCxnSpPr>
      <xdr:spPr>
        <a:xfrm>
          <a:off x="5151120" y="2590800"/>
          <a:ext cx="0" cy="1531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17</xdr:row>
      <xdr:rowOff>22860</xdr:rowOff>
    </xdr:from>
    <xdr:to>
      <xdr:col>2</xdr:col>
      <xdr:colOff>358140</xdr:colOff>
      <xdr:row>18</xdr:row>
      <xdr:rowOff>106680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C31393F7-5627-4A82-9F6D-69297A9331CF}"/>
            </a:ext>
          </a:extLst>
        </xdr:cNvPr>
        <xdr:cNvSpPr txBox="1"/>
      </xdr:nvSpPr>
      <xdr:spPr>
        <a:xfrm>
          <a:off x="1188720" y="3154680"/>
          <a:ext cx="38862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6</a:t>
          </a:r>
          <a:r>
            <a:rPr lang="en-US" sz="1100"/>
            <a:t>;5</a:t>
          </a:r>
        </a:p>
      </xdr:txBody>
    </xdr:sp>
    <xdr:clientData/>
  </xdr:twoCellAnchor>
  <xdr:twoCellAnchor>
    <xdr:from>
      <xdr:col>3</xdr:col>
      <xdr:colOff>228600</xdr:colOff>
      <xdr:row>24</xdr:row>
      <xdr:rowOff>15240</xdr:rowOff>
    </xdr:from>
    <xdr:to>
      <xdr:col>4</xdr:col>
      <xdr:colOff>160020</xdr:colOff>
      <xdr:row>25</xdr:row>
      <xdr:rowOff>99060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A43AA84D-725E-42AB-990F-DBB199998868}"/>
            </a:ext>
          </a:extLst>
        </xdr:cNvPr>
        <xdr:cNvSpPr txBox="1"/>
      </xdr:nvSpPr>
      <xdr:spPr>
        <a:xfrm>
          <a:off x="2057400" y="4427220"/>
          <a:ext cx="54102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13;10</a:t>
          </a:r>
        </a:p>
      </xdr:txBody>
    </xdr:sp>
    <xdr:clientData/>
  </xdr:twoCellAnchor>
  <xdr:twoCellAnchor>
    <xdr:from>
      <xdr:col>3</xdr:col>
      <xdr:colOff>205740</xdr:colOff>
      <xdr:row>19</xdr:row>
      <xdr:rowOff>144780</xdr:rowOff>
    </xdr:from>
    <xdr:to>
      <xdr:col>4</xdr:col>
      <xdr:colOff>144780</xdr:colOff>
      <xdr:row>21</xdr:row>
      <xdr:rowOff>45720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A4787E0E-8C8D-419B-A33D-EDD7AD43E71C}"/>
            </a:ext>
          </a:extLst>
        </xdr:cNvPr>
        <xdr:cNvSpPr txBox="1"/>
      </xdr:nvSpPr>
      <xdr:spPr>
        <a:xfrm>
          <a:off x="2034540" y="3642360"/>
          <a:ext cx="5486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20;16</a:t>
          </a:r>
        </a:p>
      </xdr:txBody>
    </xdr:sp>
    <xdr:clientData/>
  </xdr:twoCellAnchor>
  <xdr:twoCellAnchor>
    <xdr:from>
      <xdr:col>3</xdr:col>
      <xdr:colOff>198120</xdr:colOff>
      <xdr:row>14</xdr:row>
      <xdr:rowOff>91440</xdr:rowOff>
    </xdr:from>
    <xdr:to>
      <xdr:col>3</xdr:col>
      <xdr:colOff>586740</xdr:colOff>
      <xdr:row>15</xdr:row>
      <xdr:rowOff>175260</xdr:rowOff>
    </xdr:to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8B02370-D503-4B7F-9C8D-37C1C29893C4}"/>
            </a:ext>
          </a:extLst>
        </xdr:cNvPr>
        <xdr:cNvSpPr txBox="1"/>
      </xdr:nvSpPr>
      <xdr:spPr>
        <a:xfrm>
          <a:off x="2026920" y="2674620"/>
          <a:ext cx="38862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9;7</a:t>
          </a:r>
        </a:p>
      </xdr:txBody>
    </xdr:sp>
    <xdr:clientData/>
  </xdr:twoCellAnchor>
  <xdr:twoCellAnchor>
    <xdr:from>
      <xdr:col>4</xdr:col>
      <xdr:colOff>541020</xdr:colOff>
      <xdr:row>11</xdr:row>
      <xdr:rowOff>38100</xdr:rowOff>
    </xdr:from>
    <xdr:to>
      <xdr:col>5</xdr:col>
      <xdr:colOff>464820</xdr:colOff>
      <xdr:row>12</xdr:row>
      <xdr:rowOff>121920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21B466AE-4595-46AE-B8B1-2DCC54DB7A2E}"/>
            </a:ext>
          </a:extLst>
        </xdr:cNvPr>
        <xdr:cNvSpPr txBox="1"/>
      </xdr:nvSpPr>
      <xdr:spPr>
        <a:xfrm>
          <a:off x="2979420" y="207264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14;11</a:t>
          </a:r>
        </a:p>
      </xdr:txBody>
    </xdr:sp>
    <xdr:clientData/>
  </xdr:twoCellAnchor>
  <xdr:twoCellAnchor>
    <xdr:from>
      <xdr:col>4</xdr:col>
      <xdr:colOff>586740</xdr:colOff>
      <xdr:row>20</xdr:row>
      <xdr:rowOff>15240</xdr:rowOff>
    </xdr:from>
    <xdr:to>
      <xdr:col>5</xdr:col>
      <xdr:colOff>495300</xdr:colOff>
      <xdr:row>21</xdr:row>
      <xdr:rowOff>99060</xdr:rowOff>
    </xdr:to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1BD122A-00C2-4F03-9218-696FD8FE4C8D}"/>
            </a:ext>
          </a:extLst>
        </xdr:cNvPr>
        <xdr:cNvSpPr txBox="1"/>
      </xdr:nvSpPr>
      <xdr:spPr>
        <a:xfrm>
          <a:off x="3025140" y="3695700"/>
          <a:ext cx="5181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16;13</a:t>
          </a:r>
        </a:p>
      </xdr:txBody>
    </xdr:sp>
    <xdr:clientData/>
  </xdr:twoCellAnchor>
  <xdr:twoCellAnchor>
    <xdr:from>
      <xdr:col>6</xdr:col>
      <xdr:colOff>220980</xdr:colOff>
      <xdr:row>24</xdr:row>
      <xdr:rowOff>7620</xdr:rowOff>
    </xdr:from>
    <xdr:to>
      <xdr:col>7</xdr:col>
      <xdr:colOff>167640</xdr:colOff>
      <xdr:row>25</xdr:row>
      <xdr:rowOff>91440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8BC5100-1B71-4993-A6E2-ECE0B7C8807B}"/>
            </a:ext>
          </a:extLst>
        </xdr:cNvPr>
        <xdr:cNvSpPr txBox="1"/>
      </xdr:nvSpPr>
      <xdr:spPr>
        <a:xfrm>
          <a:off x="3878580" y="4419600"/>
          <a:ext cx="5562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15;12</a:t>
          </a:r>
        </a:p>
      </xdr:txBody>
    </xdr:sp>
    <xdr:clientData/>
  </xdr:twoCellAnchor>
  <xdr:twoCellAnchor>
    <xdr:from>
      <xdr:col>6</xdr:col>
      <xdr:colOff>358140</xdr:colOff>
      <xdr:row>14</xdr:row>
      <xdr:rowOff>129540</xdr:rowOff>
    </xdr:from>
    <xdr:to>
      <xdr:col>7</xdr:col>
      <xdr:colOff>198120</xdr:colOff>
      <xdr:row>16</xdr:row>
      <xdr:rowOff>30480</xdr:rowOff>
    </xdr:to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1C66D828-DEBA-4513-8AB4-139883FBD74E}"/>
            </a:ext>
          </a:extLst>
        </xdr:cNvPr>
        <xdr:cNvSpPr txBox="1"/>
      </xdr:nvSpPr>
      <xdr:spPr>
        <a:xfrm>
          <a:off x="4015740" y="2712720"/>
          <a:ext cx="44958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10;7</a:t>
          </a:r>
        </a:p>
      </xdr:txBody>
    </xdr:sp>
    <xdr:clientData/>
  </xdr:twoCellAnchor>
  <xdr:twoCellAnchor>
    <xdr:from>
      <xdr:col>6</xdr:col>
      <xdr:colOff>373380</xdr:colOff>
      <xdr:row>20</xdr:row>
      <xdr:rowOff>45720</xdr:rowOff>
    </xdr:from>
    <xdr:to>
      <xdr:col>7</xdr:col>
      <xdr:colOff>297180</xdr:colOff>
      <xdr:row>21</xdr:row>
      <xdr:rowOff>129540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81D33DFD-5F93-4DAA-AA71-09FB695160C3}"/>
            </a:ext>
          </a:extLst>
        </xdr:cNvPr>
        <xdr:cNvSpPr txBox="1"/>
      </xdr:nvSpPr>
      <xdr:spPr>
        <a:xfrm>
          <a:off x="4030980" y="372618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17;15</a:t>
          </a:r>
        </a:p>
      </xdr:txBody>
    </xdr:sp>
    <xdr:clientData/>
  </xdr:twoCellAnchor>
  <xdr:twoCellAnchor>
    <xdr:from>
      <xdr:col>8</xdr:col>
      <xdr:colOff>38100</xdr:colOff>
      <xdr:row>17</xdr:row>
      <xdr:rowOff>175260</xdr:rowOff>
    </xdr:from>
    <xdr:to>
      <xdr:col>8</xdr:col>
      <xdr:colOff>533400</xdr:colOff>
      <xdr:row>19</xdr:row>
      <xdr:rowOff>76200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8A541A27-17D3-4F59-86CA-00C874C41BCC}"/>
            </a:ext>
          </a:extLst>
        </xdr:cNvPr>
        <xdr:cNvSpPr txBox="1"/>
      </xdr:nvSpPr>
      <xdr:spPr>
        <a:xfrm>
          <a:off x="4914900" y="3307080"/>
          <a:ext cx="4953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13;9</a:t>
          </a:r>
        </a:p>
      </xdr:txBody>
    </xdr:sp>
    <xdr:clientData/>
  </xdr:twoCellAnchor>
  <xdr:twoCellAnchor>
    <xdr:from>
      <xdr:col>0</xdr:col>
      <xdr:colOff>601980</xdr:colOff>
      <xdr:row>75</xdr:row>
      <xdr:rowOff>171450</xdr:rowOff>
    </xdr:from>
    <xdr:to>
      <xdr:col>8</xdr:col>
      <xdr:colOff>297180</xdr:colOff>
      <xdr:row>90</xdr:row>
      <xdr:rowOff>171450</xdr:rowOff>
    </xdr:to>
    <xdr:graphicFrame macro="">
      <xdr:nvGraphicFramePr>
        <xdr:cNvPr id="298" name="Диаграмма 297">
          <a:extLst>
            <a:ext uri="{FF2B5EF4-FFF2-40B4-BE49-F238E27FC236}">
              <a16:creationId xmlns:a16="http://schemas.microsoft.com/office/drawing/2014/main" id="{1501FB82-7867-4AB2-9E21-FADB4BE6B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workbookViewId="0">
      <selection activeCell="B47" sqref="B47"/>
    </sheetView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</row>
    <row r="3" spans="1:18" ht="14.4" customHeight="1" x14ac:dyDescent="0.3">
      <c r="A3" s="72" t="s">
        <v>2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2"/>
      <c r="O3" s="2"/>
      <c r="P3" s="2"/>
      <c r="Q3" s="2"/>
      <c r="R3" s="2"/>
    </row>
    <row r="4" spans="1:18" x14ac:dyDescent="0.3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2"/>
      <c r="O4" s="2"/>
      <c r="P4" s="2"/>
      <c r="Q4" s="2"/>
      <c r="R4" s="2"/>
    </row>
    <row r="5" spans="1:18" x14ac:dyDescent="0.3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2"/>
      <c r="O5" s="2"/>
      <c r="P5" s="2"/>
      <c r="Q5" s="2"/>
      <c r="R5" s="2"/>
    </row>
    <row r="6" spans="1:18" x14ac:dyDescent="0.3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2"/>
      <c r="O6" s="2"/>
      <c r="P6" s="2"/>
      <c r="Q6" s="2"/>
      <c r="R6" s="2"/>
    </row>
    <row r="7" spans="1:18" x14ac:dyDescent="0.3">
      <c r="A7" t="s">
        <v>3</v>
      </c>
    </row>
    <row r="8" spans="1:18" x14ac:dyDescent="0.3">
      <c r="A8" t="s">
        <v>4</v>
      </c>
    </row>
    <row r="9" spans="1:18" x14ac:dyDescent="0.3">
      <c r="A9" t="s">
        <v>5</v>
      </c>
    </row>
    <row r="10" spans="1:18" x14ac:dyDescent="0.3">
      <c r="A10" t="s">
        <v>6</v>
      </c>
    </row>
    <row r="11" spans="1:18" x14ac:dyDescent="0.3">
      <c r="B11" t="s">
        <v>7</v>
      </c>
    </row>
    <row r="12" spans="1:18" x14ac:dyDescent="0.3">
      <c r="B12" t="s">
        <v>8</v>
      </c>
    </row>
    <row r="13" spans="1:18" x14ac:dyDescent="0.3">
      <c r="B13" t="s">
        <v>9</v>
      </c>
    </row>
    <row r="14" spans="1:18" x14ac:dyDescent="0.3">
      <c r="B14" t="s">
        <v>11</v>
      </c>
    </row>
    <row r="15" spans="1:18" x14ac:dyDescent="0.3">
      <c r="C15" t="s">
        <v>12</v>
      </c>
    </row>
    <row r="16" spans="1:18" x14ac:dyDescent="0.3">
      <c r="C16" t="s">
        <v>13</v>
      </c>
    </row>
    <row r="17" spans="1:13" x14ac:dyDescent="0.3">
      <c r="C17" t="s">
        <v>14</v>
      </c>
    </row>
    <row r="18" spans="1:13" x14ac:dyDescent="0.3">
      <c r="A18" t="s">
        <v>10</v>
      </c>
    </row>
    <row r="20" spans="1:13" ht="18" x14ac:dyDescent="0.35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6" t="s">
        <v>25</v>
      </c>
    </row>
    <row r="21" spans="1:13" x14ac:dyDescent="0.3">
      <c r="A21" s="5">
        <v>12</v>
      </c>
      <c r="B21" s="5">
        <v>14</v>
      </c>
      <c r="C21" s="5">
        <v>16</v>
      </c>
      <c r="D21" s="5">
        <v>18</v>
      </c>
      <c r="E21" s="5">
        <v>5</v>
      </c>
      <c r="F21" s="5">
        <v>7</v>
      </c>
      <c r="G21" s="5">
        <v>0.25</v>
      </c>
      <c r="H21" s="5">
        <v>0.3</v>
      </c>
      <c r="I21" s="5">
        <v>0.26</v>
      </c>
      <c r="J21" s="5">
        <v>0.2</v>
      </c>
      <c r="K21" s="5">
        <v>0.6</v>
      </c>
    </row>
    <row r="23" spans="1:13" x14ac:dyDescent="0.3">
      <c r="A23" t="s">
        <v>26</v>
      </c>
    </row>
    <row r="25" spans="1:13" ht="14.4" customHeight="1" x14ac:dyDescent="0.3">
      <c r="A25" s="72" t="s">
        <v>27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2"/>
      <c r="M25" s="2"/>
    </row>
    <row r="26" spans="1:13" x14ac:dyDescent="0.3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2"/>
      <c r="M26" s="2"/>
    </row>
    <row r="27" spans="1:13" x14ac:dyDescent="0.3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2"/>
      <c r="M27" s="2"/>
    </row>
    <row r="28" spans="1:13" x14ac:dyDescent="0.3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2"/>
      <c r="M28" s="2"/>
    </row>
    <row r="29" spans="1:13" x14ac:dyDescent="0.3">
      <c r="A29" t="s">
        <v>28</v>
      </c>
    </row>
    <row r="30" spans="1:13" x14ac:dyDescent="0.3">
      <c r="B30" t="s">
        <v>29</v>
      </c>
    </row>
    <row r="31" spans="1:13" x14ac:dyDescent="0.3">
      <c r="B31" t="s">
        <v>30</v>
      </c>
    </row>
    <row r="32" spans="1:13" x14ac:dyDescent="0.3">
      <c r="B32" t="s">
        <v>31</v>
      </c>
    </row>
    <row r="33" spans="2:16" x14ac:dyDescent="0.3">
      <c r="C33" t="s">
        <v>32</v>
      </c>
    </row>
    <row r="34" spans="2:16" x14ac:dyDescent="0.3">
      <c r="C34" t="s">
        <v>33</v>
      </c>
    </row>
    <row r="35" spans="2:16" x14ac:dyDescent="0.3">
      <c r="C35" t="s">
        <v>34</v>
      </c>
    </row>
    <row r="36" spans="2:16" x14ac:dyDescent="0.3">
      <c r="B36" t="s">
        <v>35</v>
      </c>
    </row>
    <row r="37" spans="2:16" x14ac:dyDescent="0.3">
      <c r="B37" t="s">
        <v>36</v>
      </c>
    </row>
    <row r="38" spans="2:16" x14ac:dyDescent="0.3">
      <c r="B38" t="s">
        <v>37</v>
      </c>
    </row>
    <row r="40" spans="2:16" ht="15" thickBot="1" x14ac:dyDescent="0.35"/>
    <row r="41" spans="2:16" ht="15" thickBot="1" x14ac:dyDescent="0.35">
      <c r="B41" s="63" t="s">
        <v>38</v>
      </c>
      <c r="C41" s="65"/>
      <c r="D41" s="73" t="s">
        <v>39</v>
      </c>
      <c r="E41" s="74"/>
      <c r="F41" s="74"/>
      <c r="G41" s="74"/>
      <c r="H41" s="74"/>
      <c r="I41" s="74"/>
      <c r="J41" s="74"/>
      <c r="K41" s="74"/>
      <c r="L41" s="74"/>
      <c r="M41" s="75"/>
      <c r="N41" s="73" t="s">
        <v>40</v>
      </c>
      <c r="O41" s="74"/>
      <c r="P41" s="75"/>
    </row>
    <row r="42" spans="2:16" ht="15" thickBot="1" x14ac:dyDescent="0.35">
      <c r="B42" s="69"/>
      <c r="C42" s="70"/>
      <c r="D42" s="22">
        <v>1.2</v>
      </c>
      <c r="E42" s="23">
        <v>1.3</v>
      </c>
      <c r="F42" s="23">
        <v>1.4</v>
      </c>
      <c r="G42" s="23">
        <v>2.4</v>
      </c>
      <c r="H42" s="23">
        <v>2.5</v>
      </c>
      <c r="I42" s="23">
        <v>3.4</v>
      </c>
      <c r="J42" s="23">
        <v>3.6</v>
      </c>
      <c r="K42" s="23">
        <v>4.5</v>
      </c>
      <c r="L42" s="23">
        <v>4.5999999999999996</v>
      </c>
      <c r="M42" s="24">
        <v>5.6</v>
      </c>
      <c r="N42" s="63">
        <v>40</v>
      </c>
      <c r="O42" s="64"/>
      <c r="P42" s="65"/>
    </row>
    <row r="43" spans="2:16" x14ac:dyDescent="0.3">
      <c r="B43" s="57" t="s">
        <v>41</v>
      </c>
      <c r="C43" s="58"/>
      <c r="D43" s="19">
        <v>6</v>
      </c>
      <c r="E43" s="20">
        <v>13</v>
      </c>
      <c r="F43" s="20">
        <v>20</v>
      </c>
      <c r="G43" s="20">
        <v>9</v>
      </c>
      <c r="H43" s="20">
        <v>14</v>
      </c>
      <c r="I43" s="20">
        <v>16</v>
      </c>
      <c r="J43" s="20">
        <v>15</v>
      </c>
      <c r="K43" s="20">
        <v>10</v>
      </c>
      <c r="L43" s="20">
        <v>17</v>
      </c>
      <c r="M43" s="21">
        <v>13</v>
      </c>
      <c r="N43" s="66"/>
      <c r="O43" s="67"/>
      <c r="P43" s="68"/>
    </row>
    <row r="44" spans="2:16" x14ac:dyDescent="0.3">
      <c r="B44" s="59" t="s">
        <v>42</v>
      </c>
      <c r="C44" s="60"/>
      <c r="D44" s="14">
        <v>5</v>
      </c>
      <c r="E44" s="5">
        <v>10</v>
      </c>
      <c r="F44" s="5">
        <v>16</v>
      </c>
      <c r="G44" s="5">
        <v>7</v>
      </c>
      <c r="H44" s="5">
        <v>11</v>
      </c>
      <c r="I44" s="5">
        <v>13</v>
      </c>
      <c r="J44" s="5">
        <v>12</v>
      </c>
      <c r="K44" s="5">
        <v>7</v>
      </c>
      <c r="L44" s="5">
        <v>15</v>
      </c>
      <c r="M44" s="15">
        <v>9</v>
      </c>
      <c r="N44" s="66"/>
      <c r="O44" s="67"/>
      <c r="P44" s="68"/>
    </row>
    <row r="45" spans="2:16" ht="15" thickBot="1" x14ac:dyDescent="0.35">
      <c r="B45" s="61" t="s">
        <v>43</v>
      </c>
      <c r="C45" s="62"/>
      <c r="D45" s="16">
        <v>0.05</v>
      </c>
      <c r="E45" s="17">
        <v>0.25</v>
      </c>
      <c r="F45" s="17">
        <v>0.3</v>
      </c>
      <c r="G45" s="17">
        <v>7.0000000000000007E-2</v>
      </c>
      <c r="H45" s="17">
        <v>0.15</v>
      </c>
      <c r="I45" s="17">
        <v>0.1</v>
      </c>
      <c r="J45" s="17">
        <v>0.05</v>
      </c>
      <c r="K45" s="17">
        <v>0.03</v>
      </c>
      <c r="L45" s="17">
        <v>0.14000000000000001</v>
      </c>
      <c r="M45" s="18">
        <v>0.5</v>
      </c>
      <c r="N45" s="69"/>
      <c r="O45" s="70"/>
      <c r="P45" s="71"/>
    </row>
  </sheetData>
  <mergeCells count="9">
    <mergeCell ref="B43:C43"/>
    <mergeCell ref="B44:C44"/>
    <mergeCell ref="B45:C45"/>
    <mergeCell ref="N42:P45"/>
    <mergeCell ref="A3:M6"/>
    <mergeCell ref="A25:K28"/>
    <mergeCell ref="B41:C42"/>
    <mergeCell ref="D41:M41"/>
    <mergeCell ref="N41:P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ADCF-D77D-476A-97D6-19A080EC632B}">
  <dimension ref="A1:R263"/>
  <sheetViews>
    <sheetView topLeftCell="A91" zoomScale="85" zoomScaleNormal="85" workbookViewId="0">
      <selection activeCell="A91" sqref="A91:J97"/>
    </sheetView>
  </sheetViews>
  <sheetFormatPr defaultRowHeight="14.4" x14ac:dyDescent="0.3"/>
  <sheetData>
    <row r="1" spans="1:18" x14ac:dyDescent="0.3">
      <c r="A1" t="s">
        <v>49</v>
      </c>
    </row>
    <row r="2" spans="1:18" ht="18" x14ac:dyDescent="0.35">
      <c r="A2" t="s">
        <v>44</v>
      </c>
      <c r="E2" s="1">
        <f>Условия!A21</f>
        <v>12</v>
      </c>
      <c r="F2" s="1" t="s">
        <v>48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6" t="s">
        <v>25</v>
      </c>
    </row>
    <row r="3" spans="1:18" x14ac:dyDescent="0.3">
      <c r="A3" t="s">
        <v>45</v>
      </c>
      <c r="E3" s="1">
        <f>Условия!B21</f>
        <v>14</v>
      </c>
      <c r="F3" s="1" t="s">
        <v>48</v>
      </c>
      <c r="H3" s="5">
        <v>12</v>
      </c>
      <c r="I3" s="5">
        <v>14</v>
      </c>
      <c r="J3" s="5">
        <v>16</v>
      </c>
      <c r="K3" s="5">
        <v>18</v>
      </c>
      <c r="L3" s="5">
        <v>5</v>
      </c>
      <c r="M3" s="5">
        <v>7</v>
      </c>
      <c r="N3" s="5">
        <v>0.25</v>
      </c>
      <c r="O3" s="5">
        <v>0.3</v>
      </c>
      <c r="P3" s="5">
        <v>0.26</v>
      </c>
      <c r="Q3" s="5">
        <v>0.2</v>
      </c>
      <c r="R3" s="5">
        <v>0.6</v>
      </c>
    </row>
    <row r="4" spans="1:18" x14ac:dyDescent="0.3">
      <c r="A4" t="s">
        <v>46</v>
      </c>
      <c r="E4" s="1">
        <f>Условия!C21</f>
        <v>16</v>
      </c>
      <c r="F4" s="1" t="s">
        <v>48</v>
      </c>
    </row>
    <row r="5" spans="1:18" x14ac:dyDescent="0.3">
      <c r="A5" t="s">
        <v>47</v>
      </c>
      <c r="E5" s="1">
        <f>Условия!D21</f>
        <v>18</v>
      </c>
      <c r="F5" s="1" t="s">
        <v>48</v>
      </c>
    </row>
    <row r="6" spans="1:18" x14ac:dyDescent="0.3">
      <c r="A6" s="26" t="s">
        <v>50</v>
      </c>
    </row>
    <row r="7" spans="1:18" x14ac:dyDescent="0.3">
      <c r="A7" s="27" t="s">
        <v>51</v>
      </c>
      <c r="E7" s="1">
        <f>E2</f>
        <v>12</v>
      </c>
    </row>
    <row r="8" spans="1:18" x14ac:dyDescent="0.3">
      <c r="A8" s="1" t="s">
        <v>52</v>
      </c>
      <c r="E8" s="1">
        <f t="shared" ref="E8:E10" si="0">E3</f>
        <v>14</v>
      </c>
    </row>
    <row r="9" spans="1:18" x14ac:dyDescent="0.3">
      <c r="A9" s="1" t="s">
        <v>53</v>
      </c>
      <c r="E9" s="1">
        <f t="shared" si="0"/>
        <v>16</v>
      </c>
    </row>
    <row r="10" spans="1:18" x14ac:dyDescent="0.3">
      <c r="A10" s="1" t="s">
        <v>54</v>
      </c>
      <c r="E10" s="1">
        <f t="shared" si="0"/>
        <v>18</v>
      </c>
    </row>
    <row r="11" spans="1:18" x14ac:dyDescent="0.3">
      <c r="A11" s="76" t="s">
        <v>55</v>
      </c>
      <c r="B11" s="76"/>
      <c r="C11" s="76"/>
    </row>
    <row r="12" spans="1:18" ht="15" thickBot="1" x14ac:dyDescent="0.35">
      <c r="A12" s="28"/>
      <c r="B12" s="35">
        <v>12</v>
      </c>
      <c r="C12" s="35">
        <v>14</v>
      </c>
      <c r="D12" s="35">
        <v>16</v>
      </c>
      <c r="E12" s="36">
        <v>18</v>
      </c>
    </row>
    <row r="13" spans="1:18" x14ac:dyDescent="0.3">
      <c r="A13" s="37">
        <v>12</v>
      </c>
      <c r="B13" s="3">
        <v>0</v>
      </c>
      <c r="C13" s="3">
        <v>2</v>
      </c>
      <c r="D13" s="3">
        <v>4</v>
      </c>
      <c r="E13" s="32">
        <v>6</v>
      </c>
    </row>
    <row r="14" spans="1:18" x14ac:dyDescent="0.3">
      <c r="A14" s="37">
        <v>14</v>
      </c>
      <c r="B14" s="3">
        <v>-2</v>
      </c>
      <c r="C14" s="3">
        <v>0</v>
      </c>
      <c r="D14" s="3">
        <v>2</v>
      </c>
      <c r="E14" s="32">
        <v>4</v>
      </c>
    </row>
    <row r="15" spans="1:18" x14ac:dyDescent="0.3">
      <c r="A15" s="37">
        <v>16</v>
      </c>
      <c r="B15" s="3">
        <v>-4</v>
      </c>
      <c r="C15" s="3">
        <v>-2</v>
      </c>
      <c r="D15" s="3">
        <v>0</v>
      </c>
      <c r="E15" s="32">
        <v>2</v>
      </c>
    </row>
    <row r="16" spans="1:18" x14ac:dyDescent="0.3">
      <c r="A16" s="21">
        <v>18</v>
      </c>
      <c r="B16" s="4">
        <v>-6</v>
      </c>
      <c r="C16" s="4">
        <v>-4</v>
      </c>
      <c r="D16" s="4">
        <v>-2</v>
      </c>
      <c r="E16" s="34">
        <v>0</v>
      </c>
    </row>
    <row r="18" spans="1:6" x14ac:dyDescent="0.3">
      <c r="A18" t="s">
        <v>56</v>
      </c>
    </row>
    <row r="20" spans="1:6" x14ac:dyDescent="0.3">
      <c r="B20" s="38">
        <f>Условия!$E$21*($A13-B$12)</f>
        <v>0</v>
      </c>
      <c r="C20" s="29">
        <f>Условия!$E$21*($A13-C$12)</f>
        <v>-10</v>
      </c>
      <c r="D20" s="29">
        <f>Условия!$E$21*($A13-D$12)</f>
        <v>-20</v>
      </c>
      <c r="E20" s="30">
        <f>Условия!$E$21*($A13-E$12)</f>
        <v>-30</v>
      </c>
    </row>
    <row r="21" spans="1:6" x14ac:dyDescent="0.3">
      <c r="B21" s="31">
        <f>Условия!$F$21*(B$12-$A14)</f>
        <v>-14</v>
      </c>
      <c r="C21" s="3">
        <f>Условия!$F$21*(C$12-$A14)</f>
        <v>0</v>
      </c>
      <c r="D21" s="3">
        <f>Условия!$E$21*($A14-D$12)</f>
        <v>-10</v>
      </c>
      <c r="E21" s="32">
        <f>Условия!$E$21*($A14-E$12)</f>
        <v>-20</v>
      </c>
    </row>
    <row r="22" spans="1:6" x14ac:dyDescent="0.3">
      <c r="B22" s="31">
        <f>Условия!$F$21*(B$12-$A15)</f>
        <v>-28</v>
      </c>
      <c r="C22" s="3">
        <f>Условия!$F$21*(C$12-$A15)</f>
        <v>-14</v>
      </c>
      <c r="D22" s="3">
        <f>Условия!$F$21*(D$12-$A15)</f>
        <v>0</v>
      </c>
      <c r="E22" s="32">
        <f>Условия!$E$21*($A15-E$12)</f>
        <v>-10</v>
      </c>
    </row>
    <row r="23" spans="1:6" x14ac:dyDescent="0.3">
      <c r="B23" s="33">
        <f>Условия!$F$21*(B$12-$A16)</f>
        <v>-42</v>
      </c>
      <c r="C23" s="4">
        <f>Условия!$F$21*(C$12-$A16)</f>
        <v>-28</v>
      </c>
      <c r="D23" s="4">
        <f>Условия!$F$21*(D$12-$A16)</f>
        <v>-14</v>
      </c>
      <c r="E23" s="34">
        <f>Условия!$F$21*($A16-E$12)</f>
        <v>0</v>
      </c>
    </row>
    <row r="26" spans="1:6" x14ac:dyDescent="0.3">
      <c r="A26" s="39" t="s">
        <v>57</v>
      </c>
    </row>
    <row r="27" spans="1:6" x14ac:dyDescent="0.3">
      <c r="A27" s="25" t="s">
        <v>58</v>
      </c>
    </row>
    <row r="29" spans="1:6" x14ac:dyDescent="0.3">
      <c r="A29" s="1"/>
      <c r="B29" s="1" t="s">
        <v>51</v>
      </c>
      <c r="C29" s="1" t="s">
        <v>52</v>
      </c>
      <c r="D29" s="1" t="s">
        <v>53</v>
      </c>
      <c r="E29" s="1" t="s">
        <v>54</v>
      </c>
      <c r="F29" s="26" t="s">
        <v>64</v>
      </c>
    </row>
    <row r="30" spans="1:6" x14ac:dyDescent="0.3">
      <c r="A30" s="1" t="s">
        <v>59</v>
      </c>
      <c r="B30" s="1">
        <f>B20*$B$34</f>
        <v>0</v>
      </c>
      <c r="C30" s="1">
        <f>C20*$C$34</f>
        <v>-3</v>
      </c>
      <c r="D30" s="1">
        <f>D20*$D$34</f>
        <v>-5.2</v>
      </c>
      <c r="E30" s="1">
        <f>E20*$E$34</f>
        <v>-6</v>
      </c>
      <c r="F30" s="1">
        <f>SUM(B30:E30)</f>
        <v>-14.2</v>
      </c>
    </row>
    <row r="31" spans="1:6" x14ac:dyDescent="0.3">
      <c r="A31" s="1" t="s">
        <v>60</v>
      </c>
      <c r="B31" s="1">
        <f t="shared" ref="B31:B33" si="1">B21*$B$34</f>
        <v>-3.5</v>
      </c>
      <c r="C31" s="1">
        <f t="shared" ref="C31:C33" si="2">C21*$C$34</f>
        <v>0</v>
      </c>
      <c r="D31" s="1">
        <f t="shared" ref="D31:D33" si="3">D21*$D$34</f>
        <v>-2.6</v>
      </c>
      <c r="E31" s="1">
        <f t="shared" ref="E31:E33" si="4">E21*$E$34</f>
        <v>-4</v>
      </c>
      <c r="F31" s="1">
        <f t="shared" ref="F31:F33" si="5">SUM(B31:E31)</f>
        <v>-10.1</v>
      </c>
    </row>
    <row r="32" spans="1:6" x14ac:dyDescent="0.3">
      <c r="A32" s="1" t="s">
        <v>61</v>
      </c>
      <c r="B32" s="1">
        <f t="shared" si="1"/>
        <v>-7</v>
      </c>
      <c r="C32" s="1">
        <f t="shared" si="2"/>
        <v>-4.2</v>
      </c>
      <c r="D32" s="1">
        <f t="shared" si="3"/>
        <v>0</v>
      </c>
      <c r="E32" s="1">
        <f t="shared" si="4"/>
        <v>-2</v>
      </c>
      <c r="F32" s="1">
        <f t="shared" si="5"/>
        <v>-13.2</v>
      </c>
    </row>
    <row r="33" spans="1:7" x14ac:dyDescent="0.3">
      <c r="A33" s="1" t="s">
        <v>62</v>
      </c>
      <c r="B33" s="1">
        <f t="shared" si="1"/>
        <v>-10.5</v>
      </c>
      <c r="C33" s="1">
        <f t="shared" si="2"/>
        <v>-8.4</v>
      </c>
      <c r="D33" s="1">
        <f t="shared" si="3"/>
        <v>-3.64</v>
      </c>
      <c r="E33" s="1">
        <f t="shared" si="4"/>
        <v>0</v>
      </c>
      <c r="F33" s="1">
        <f t="shared" si="5"/>
        <v>-22.54</v>
      </c>
    </row>
    <row r="34" spans="1:7" x14ac:dyDescent="0.3">
      <c r="A34" s="1" t="s">
        <v>63</v>
      </c>
      <c r="B34" s="5">
        <v>0.25</v>
      </c>
      <c r="C34" s="5">
        <v>0.3</v>
      </c>
      <c r="D34" s="5">
        <v>0.26</v>
      </c>
      <c r="E34" s="5">
        <v>0.2</v>
      </c>
      <c r="F34" s="1"/>
    </row>
    <row r="36" spans="1:7" x14ac:dyDescent="0.3">
      <c r="A36" s="40" t="s">
        <v>65</v>
      </c>
      <c r="B36" s="1">
        <f>MAX(F30:F33)</f>
        <v>-10.1</v>
      </c>
    </row>
    <row r="37" spans="1:7" x14ac:dyDescent="0.3">
      <c r="A37" s="40" t="s">
        <v>66</v>
      </c>
      <c r="B37" t="s">
        <v>67</v>
      </c>
    </row>
    <row r="38" spans="1:7" x14ac:dyDescent="0.3">
      <c r="F38" s="26"/>
      <c r="G38" s="1"/>
    </row>
    <row r="39" spans="1:7" x14ac:dyDescent="0.3">
      <c r="A39" s="39" t="s">
        <v>68</v>
      </c>
      <c r="F39" s="26"/>
      <c r="G39" s="1"/>
    </row>
    <row r="40" spans="1:7" x14ac:dyDescent="0.3">
      <c r="A40" s="25" t="s">
        <v>69</v>
      </c>
      <c r="F40" s="26"/>
      <c r="G40" s="1"/>
    </row>
    <row r="41" spans="1:7" x14ac:dyDescent="0.3">
      <c r="A41" s="25" t="s">
        <v>70</v>
      </c>
      <c r="F41" s="26"/>
      <c r="G41" s="1"/>
    </row>
    <row r="42" spans="1:7" x14ac:dyDescent="0.3">
      <c r="A42" s="25" t="s">
        <v>71</v>
      </c>
    </row>
    <row r="43" spans="1:7" x14ac:dyDescent="0.3">
      <c r="A43" s="1"/>
      <c r="B43" s="1" t="s">
        <v>51</v>
      </c>
      <c r="C43" s="1" t="s">
        <v>52</v>
      </c>
      <c r="D43" s="1" t="s">
        <v>53</v>
      </c>
      <c r="E43" s="1" t="s">
        <v>54</v>
      </c>
      <c r="F43" s="26" t="s">
        <v>64</v>
      </c>
    </row>
    <row r="44" spans="1:7" x14ac:dyDescent="0.3">
      <c r="A44" s="1" t="s">
        <v>59</v>
      </c>
      <c r="B44" s="1">
        <f>B20*$B$48</f>
        <v>0</v>
      </c>
      <c r="C44" s="1">
        <f>C20*$C$48</f>
        <v>-2.5</v>
      </c>
      <c r="D44" s="1">
        <f>D20*$D$48</f>
        <v>-5</v>
      </c>
      <c r="E44" s="1">
        <f>E20*$E$48</f>
        <v>-7.5</v>
      </c>
      <c r="F44" s="1">
        <f>SUM(B44:E44)</f>
        <v>-15</v>
      </c>
    </row>
    <row r="45" spans="1:7" x14ac:dyDescent="0.3">
      <c r="A45" s="1" t="s">
        <v>60</v>
      </c>
      <c r="B45" s="1">
        <f t="shared" ref="B45:B47" si="6">B21*$B$48</f>
        <v>-3.5</v>
      </c>
      <c r="C45" s="1">
        <f t="shared" ref="C45:C47" si="7">C21*$C$48</f>
        <v>0</v>
      </c>
      <c r="D45" s="1">
        <f t="shared" ref="D45:D47" si="8">D21*$D$48</f>
        <v>-2.5</v>
      </c>
      <c r="E45" s="1">
        <f t="shared" ref="E45:E47" si="9">E21*$E$48</f>
        <v>-5</v>
      </c>
      <c r="F45" s="1">
        <f t="shared" ref="F45:F47" si="10">SUM(B45:E45)</f>
        <v>-11</v>
      </c>
    </row>
    <row r="46" spans="1:7" x14ac:dyDescent="0.3">
      <c r="A46" s="1" t="s">
        <v>61</v>
      </c>
      <c r="B46" s="1">
        <f t="shared" si="6"/>
        <v>-7</v>
      </c>
      <c r="C46" s="1">
        <f t="shared" si="7"/>
        <v>-3.5</v>
      </c>
      <c r="D46" s="1">
        <f t="shared" si="8"/>
        <v>0</v>
      </c>
      <c r="E46" s="1">
        <f t="shared" si="9"/>
        <v>-2.5</v>
      </c>
      <c r="F46" s="1">
        <f t="shared" si="10"/>
        <v>-13</v>
      </c>
    </row>
    <row r="47" spans="1:7" x14ac:dyDescent="0.3">
      <c r="A47" s="1" t="s">
        <v>62</v>
      </c>
      <c r="B47" s="1">
        <f t="shared" si="6"/>
        <v>-10.5</v>
      </c>
      <c r="C47" s="1">
        <f t="shared" si="7"/>
        <v>-7</v>
      </c>
      <c r="D47" s="1">
        <f t="shared" si="8"/>
        <v>-3.5</v>
      </c>
      <c r="E47" s="1">
        <f t="shared" si="9"/>
        <v>0</v>
      </c>
      <c r="F47" s="1">
        <f t="shared" si="10"/>
        <v>-21</v>
      </c>
    </row>
    <row r="48" spans="1:7" x14ac:dyDescent="0.3">
      <c r="A48" s="1" t="s">
        <v>63</v>
      </c>
      <c r="B48" s="5">
        <v>0.25</v>
      </c>
      <c r="C48" s="5">
        <v>0.25</v>
      </c>
      <c r="D48" s="5">
        <v>0.25</v>
      </c>
      <c r="E48" s="5">
        <v>0.25</v>
      </c>
      <c r="F48" s="1"/>
    </row>
    <row r="50" spans="1:6" x14ac:dyDescent="0.3">
      <c r="A50" s="40" t="s">
        <v>65</v>
      </c>
      <c r="B50" s="1">
        <f>MAX(F44:F47)</f>
        <v>-11</v>
      </c>
    </row>
    <row r="51" spans="1:6" x14ac:dyDescent="0.3">
      <c r="A51" s="40" t="s">
        <v>66</v>
      </c>
      <c r="B51" t="s">
        <v>67</v>
      </c>
    </row>
    <row r="53" spans="1:6" x14ac:dyDescent="0.3">
      <c r="A53" s="39" t="s">
        <v>72</v>
      </c>
    </row>
    <row r="54" spans="1:6" x14ac:dyDescent="0.3">
      <c r="A54" s="25" t="s">
        <v>73</v>
      </c>
    </row>
    <row r="55" spans="1:6" x14ac:dyDescent="0.3">
      <c r="A55" s="25" t="s">
        <v>74</v>
      </c>
    </row>
    <row r="56" spans="1:6" x14ac:dyDescent="0.3">
      <c r="A56" s="25" t="s">
        <v>75</v>
      </c>
    </row>
    <row r="58" spans="1:6" x14ac:dyDescent="0.3">
      <c r="A58" s="1"/>
      <c r="B58" s="1" t="s">
        <v>51</v>
      </c>
      <c r="C58" s="1" t="s">
        <v>52</v>
      </c>
      <c r="D58" s="1" t="s">
        <v>53</v>
      </c>
      <c r="E58" s="1" t="s">
        <v>54</v>
      </c>
      <c r="F58" s="26" t="s">
        <v>76</v>
      </c>
    </row>
    <row r="59" spans="1:6" x14ac:dyDescent="0.3">
      <c r="A59" s="1" t="s">
        <v>59</v>
      </c>
      <c r="B59" s="3">
        <f>B20</f>
        <v>0</v>
      </c>
      <c r="C59" s="3">
        <f t="shared" ref="C59:E59" si="11">C20</f>
        <v>-10</v>
      </c>
      <c r="D59" s="3">
        <f t="shared" si="11"/>
        <v>-20</v>
      </c>
      <c r="E59" s="3">
        <f t="shared" si="11"/>
        <v>-30</v>
      </c>
      <c r="F59" s="3">
        <f>MIN(B59:E59)</f>
        <v>-30</v>
      </c>
    </row>
    <row r="60" spans="1:6" x14ac:dyDescent="0.3">
      <c r="A60" s="1" t="s">
        <v>60</v>
      </c>
      <c r="B60" s="3">
        <f t="shared" ref="B60:E62" si="12">B21</f>
        <v>-14</v>
      </c>
      <c r="C60" s="3">
        <f t="shared" si="12"/>
        <v>0</v>
      </c>
      <c r="D60" s="3">
        <f t="shared" si="12"/>
        <v>-10</v>
      </c>
      <c r="E60" s="3">
        <f t="shared" si="12"/>
        <v>-20</v>
      </c>
      <c r="F60" s="3">
        <f t="shared" ref="F60:F62" si="13">MIN(B60:E60)</f>
        <v>-20</v>
      </c>
    </row>
    <row r="61" spans="1:6" x14ac:dyDescent="0.3">
      <c r="A61" s="1" t="s">
        <v>61</v>
      </c>
      <c r="B61" s="3">
        <f t="shared" si="12"/>
        <v>-28</v>
      </c>
      <c r="C61" s="3">
        <f t="shared" si="12"/>
        <v>-14</v>
      </c>
      <c r="D61" s="3">
        <f t="shared" si="12"/>
        <v>0</v>
      </c>
      <c r="E61" s="3">
        <f t="shared" si="12"/>
        <v>-10</v>
      </c>
      <c r="F61" s="3">
        <f t="shared" si="13"/>
        <v>-28</v>
      </c>
    </row>
    <row r="62" spans="1:6" x14ac:dyDescent="0.3">
      <c r="A62" s="1" t="s">
        <v>62</v>
      </c>
      <c r="B62" s="3">
        <f t="shared" si="12"/>
        <v>-42</v>
      </c>
      <c r="C62" s="3">
        <f t="shared" si="12"/>
        <v>-28</v>
      </c>
      <c r="D62" s="3">
        <f t="shared" si="12"/>
        <v>-14</v>
      </c>
      <c r="E62" s="3">
        <f t="shared" si="12"/>
        <v>0</v>
      </c>
      <c r="F62" s="3">
        <f t="shared" si="13"/>
        <v>-42</v>
      </c>
    </row>
    <row r="63" spans="1:6" x14ac:dyDescent="0.3">
      <c r="A63" s="1"/>
      <c r="B63" s="3"/>
      <c r="C63" s="3"/>
      <c r="D63" s="3"/>
      <c r="E63" s="3"/>
      <c r="F63" s="3"/>
    </row>
    <row r="64" spans="1:6" x14ac:dyDescent="0.3">
      <c r="A64" s="1" t="s">
        <v>65</v>
      </c>
      <c r="B64" s="40">
        <f>MAX(F59:F62)</f>
        <v>-20</v>
      </c>
    </row>
    <row r="65" spans="1:6" x14ac:dyDescent="0.3">
      <c r="A65" s="40" t="s">
        <v>66</v>
      </c>
      <c r="B65" t="s">
        <v>67</v>
      </c>
    </row>
    <row r="67" spans="1:6" x14ac:dyDescent="0.3">
      <c r="A67" s="39" t="s">
        <v>77</v>
      </c>
    </row>
    <row r="68" spans="1:6" x14ac:dyDescent="0.3">
      <c r="A68" s="25" t="s">
        <v>78</v>
      </c>
    </row>
    <row r="69" spans="1:6" x14ac:dyDescent="0.3">
      <c r="A69" s="25" t="s">
        <v>79</v>
      </c>
    </row>
    <row r="70" spans="1:6" x14ac:dyDescent="0.3">
      <c r="A70" s="25" t="s">
        <v>80</v>
      </c>
    </row>
    <row r="71" spans="1:6" x14ac:dyDescent="0.3">
      <c r="A71" s="25" t="s">
        <v>81</v>
      </c>
    </row>
    <row r="72" spans="1:6" x14ac:dyDescent="0.3">
      <c r="A72" s="39" t="s">
        <v>82</v>
      </c>
    </row>
    <row r="73" spans="1:6" x14ac:dyDescent="0.3">
      <c r="A73" s="25" t="s">
        <v>83</v>
      </c>
    </row>
    <row r="75" spans="1:6" x14ac:dyDescent="0.3">
      <c r="A75" s="1"/>
      <c r="B75" s="1" t="s">
        <v>51</v>
      </c>
      <c r="C75" s="1" t="s">
        <v>52</v>
      </c>
      <c r="D75" s="1" t="s">
        <v>53</v>
      </c>
      <c r="E75" s="1" t="s">
        <v>54</v>
      </c>
      <c r="F75" s="27" t="s">
        <v>84</v>
      </c>
    </row>
    <row r="76" spans="1:6" x14ac:dyDescent="0.3">
      <c r="A76" s="1" t="s">
        <v>59</v>
      </c>
      <c r="B76" s="3">
        <f>$B$20-B20</f>
        <v>0</v>
      </c>
      <c r="C76" s="3">
        <f t="shared" ref="C76:E76" si="14">$B$20-C20</f>
        <v>10</v>
      </c>
      <c r="D76" s="3">
        <f t="shared" si="14"/>
        <v>20</v>
      </c>
      <c r="E76" s="3">
        <f t="shared" si="14"/>
        <v>30</v>
      </c>
      <c r="F76" s="3">
        <f>MAX(B76:E76)</f>
        <v>30</v>
      </c>
    </row>
    <row r="77" spans="1:6" x14ac:dyDescent="0.3">
      <c r="A77" s="1" t="s">
        <v>60</v>
      </c>
      <c r="B77" s="3">
        <f t="shared" ref="B77:E79" si="15">$B$20-B21</f>
        <v>14</v>
      </c>
      <c r="C77" s="3">
        <f t="shared" si="15"/>
        <v>0</v>
      </c>
      <c r="D77" s="3">
        <f t="shared" si="15"/>
        <v>10</v>
      </c>
      <c r="E77" s="3">
        <f t="shared" si="15"/>
        <v>20</v>
      </c>
      <c r="F77" s="3">
        <f t="shared" ref="F77:F79" si="16">MAX(B77:E77)</f>
        <v>20</v>
      </c>
    </row>
    <row r="78" spans="1:6" x14ac:dyDescent="0.3">
      <c r="A78" s="1" t="s">
        <v>61</v>
      </c>
      <c r="B78" s="3">
        <f t="shared" si="15"/>
        <v>28</v>
      </c>
      <c r="C78" s="3">
        <f t="shared" si="15"/>
        <v>14</v>
      </c>
      <c r="D78" s="3">
        <f t="shared" si="15"/>
        <v>0</v>
      </c>
      <c r="E78" s="3">
        <f t="shared" si="15"/>
        <v>10</v>
      </c>
      <c r="F78" s="3">
        <f t="shared" si="16"/>
        <v>28</v>
      </c>
    </row>
    <row r="79" spans="1:6" x14ac:dyDescent="0.3">
      <c r="A79" s="1" t="s">
        <v>62</v>
      </c>
      <c r="B79" s="3">
        <f t="shared" si="15"/>
        <v>42</v>
      </c>
      <c r="C79" s="3">
        <f t="shared" si="15"/>
        <v>28</v>
      </c>
      <c r="D79" s="3">
        <f t="shared" si="15"/>
        <v>14</v>
      </c>
      <c r="E79" s="3">
        <f t="shared" si="15"/>
        <v>0</v>
      </c>
      <c r="F79" s="3">
        <f t="shared" si="16"/>
        <v>42</v>
      </c>
    </row>
    <row r="81" spans="1:10" x14ac:dyDescent="0.3">
      <c r="A81" s="1" t="s">
        <v>85</v>
      </c>
      <c r="B81" s="40">
        <f>MIN(F76:F79)</f>
        <v>20</v>
      </c>
    </row>
    <row r="82" spans="1:10" x14ac:dyDescent="0.3">
      <c r="A82" s="40" t="s">
        <v>66</v>
      </c>
      <c r="B82" t="s">
        <v>67</v>
      </c>
    </row>
    <row r="84" spans="1:10" x14ac:dyDescent="0.3">
      <c r="A84" s="39" t="s">
        <v>86</v>
      </c>
    </row>
    <row r="85" spans="1:10" x14ac:dyDescent="0.3">
      <c r="A85" s="25" t="s">
        <v>87</v>
      </c>
    </row>
    <row r="86" spans="1:10" x14ac:dyDescent="0.3">
      <c r="A86" s="25" t="s">
        <v>88</v>
      </c>
    </row>
    <row r="87" spans="1:10" x14ac:dyDescent="0.3">
      <c r="A87" s="25" t="s">
        <v>89</v>
      </c>
    </row>
    <row r="88" spans="1:10" x14ac:dyDescent="0.3">
      <c r="A88" s="25" t="s">
        <v>90</v>
      </c>
    </row>
    <row r="89" spans="1:10" x14ac:dyDescent="0.3">
      <c r="A89" s="25" t="s">
        <v>91</v>
      </c>
    </row>
    <row r="91" spans="1:10" x14ac:dyDescent="0.3">
      <c r="A91" s="1"/>
      <c r="B91" s="1" t="s">
        <v>51</v>
      </c>
      <c r="C91" s="1" t="s">
        <v>52</v>
      </c>
      <c r="D91" s="1" t="s">
        <v>53</v>
      </c>
      <c r="E91" s="1" t="s">
        <v>54</v>
      </c>
      <c r="F91" s="27" t="s">
        <v>76</v>
      </c>
      <c r="G91" s="27" t="s">
        <v>84</v>
      </c>
      <c r="H91" s="76" t="s">
        <v>92</v>
      </c>
      <c r="I91" s="76"/>
      <c r="J91" s="76"/>
    </row>
    <row r="92" spans="1:10" x14ac:dyDescent="0.3">
      <c r="A92" s="1" t="s">
        <v>59</v>
      </c>
      <c r="B92" s="3">
        <f>B20</f>
        <v>0</v>
      </c>
      <c r="C92" s="3">
        <f t="shared" ref="C92:E92" si="17">C20</f>
        <v>-10</v>
      </c>
      <c r="D92" s="3">
        <f t="shared" si="17"/>
        <v>-20</v>
      </c>
      <c r="E92" s="3">
        <f t="shared" si="17"/>
        <v>-30</v>
      </c>
      <c r="F92" s="3">
        <f>MIN(B92:E92)</f>
        <v>-30</v>
      </c>
      <c r="G92" s="40">
        <f>MAX(B92:E92)</f>
        <v>0</v>
      </c>
      <c r="H92" s="76">
        <f>$R$3*F92+(1-$R$3)*G92</f>
        <v>-18</v>
      </c>
      <c r="I92" s="76"/>
      <c r="J92" s="76"/>
    </row>
    <row r="93" spans="1:10" x14ac:dyDescent="0.3">
      <c r="A93" s="1" t="s">
        <v>60</v>
      </c>
      <c r="B93" s="3">
        <f t="shared" ref="B93:E95" si="18">B21</f>
        <v>-14</v>
      </c>
      <c r="C93" s="3">
        <f t="shared" si="18"/>
        <v>0</v>
      </c>
      <c r="D93" s="3">
        <f t="shared" si="18"/>
        <v>-10</v>
      </c>
      <c r="E93" s="3">
        <f t="shared" si="18"/>
        <v>-20</v>
      </c>
      <c r="F93" s="3">
        <f t="shared" ref="F93:F95" si="19">MIN(B93:E93)</f>
        <v>-20</v>
      </c>
      <c r="G93" s="40">
        <f t="shared" ref="G93:G95" si="20">MAX(B93:E93)</f>
        <v>0</v>
      </c>
      <c r="H93" s="76">
        <f t="shared" ref="H93:H95" si="21">$R$3*F93+(1-$R$3)*G93</f>
        <v>-12</v>
      </c>
      <c r="I93" s="76"/>
      <c r="J93" s="76"/>
    </row>
    <row r="94" spans="1:10" x14ac:dyDescent="0.3">
      <c r="A94" s="1" t="s">
        <v>61</v>
      </c>
      <c r="B94" s="3">
        <f t="shared" si="18"/>
        <v>-28</v>
      </c>
      <c r="C94" s="3">
        <f t="shared" si="18"/>
        <v>-14</v>
      </c>
      <c r="D94" s="3">
        <f t="shared" si="18"/>
        <v>0</v>
      </c>
      <c r="E94" s="3">
        <f t="shared" si="18"/>
        <v>-10</v>
      </c>
      <c r="F94" s="3">
        <f t="shared" si="19"/>
        <v>-28</v>
      </c>
      <c r="G94" s="40">
        <f t="shared" si="20"/>
        <v>0</v>
      </c>
      <c r="H94" s="76">
        <f t="shared" si="21"/>
        <v>-16.8</v>
      </c>
      <c r="I94" s="76"/>
      <c r="J94" s="76"/>
    </row>
    <row r="95" spans="1:10" x14ac:dyDescent="0.3">
      <c r="A95" s="1" t="s">
        <v>62</v>
      </c>
      <c r="B95" s="3">
        <f t="shared" si="18"/>
        <v>-42</v>
      </c>
      <c r="C95" s="3">
        <f t="shared" si="18"/>
        <v>-28</v>
      </c>
      <c r="D95" s="3">
        <f t="shared" si="18"/>
        <v>-14</v>
      </c>
      <c r="E95" s="3">
        <f t="shared" si="18"/>
        <v>0</v>
      </c>
      <c r="F95" s="3">
        <f t="shared" si="19"/>
        <v>-42</v>
      </c>
      <c r="G95" s="40">
        <f t="shared" si="20"/>
        <v>0</v>
      </c>
      <c r="H95" s="76">
        <f t="shared" si="21"/>
        <v>-25.2</v>
      </c>
      <c r="I95" s="76"/>
      <c r="J95" s="76"/>
    </row>
    <row r="97" spans="1:6" x14ac:dyDescent="0.3">
      <c r="A97" s="1" t="s">
        <v>65</v>
      </c>
      <c r="B97" s="40">
        <f>MAX(H92:J95)</f>
        <v>-12</v>
      </c>
    </row>
    <row r="98" spans="1:6" x14ac:dyDescent="0.3">
      <c r="A98" s="40" t="s">
        <v>66</v>
      </c>
      <c r="B98" t="s">
        <v>67</v>
      </c>
    </row>
    <row r="99" spans="1:6" x14ac:dyDescent="0.3">
      <c r="A99" s="26" t="s">
        <v>93</v>
      </c>
    </row>
    <row r="101" spans="1:6" x14ac:dyDescent="0.3">
      <c r="A101" t="s">
        <v>94</v>
      </c>
    </row>
    <row r="102" spans="1:6" x14ac:dyDescent="0.3">
      <c r="A102" s="39" t="s">
        <v>95</v>
      </c>
    </row>
    <row r="103" spans="1:6" x14ac:dyDescent="0.3">
      <c r="A103" s="25" t="s">
        <v>96</v>
      </c>
    </row>
    <row r="104" spans="1:6" x14ac:dyDescent="0.3">
      <c r="A104" s="25" t="s">
        <v>97</v>
      </c>
    </row>
    <row r="105" spans="1:6" x14ac:dyDescent="0.3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102</v>
      </c>
      <c r="F105" s="1" t="s">
        <v>104</v>
      </c>
    </row>
    <row r="106" spans="1:6" x14ac:dyDescent="0.3">
      <c r="A106" s="1" t="s">
        <v>59</v>
      </c>
      <c r="B106" s="1">
        <f>B20</f>
        <v>0</v>
      </c>
      <c r="C106" s="1">
        <f t="shared" ref="C106:E106" si="22">C20</f>
        <v>-10</v>
      </c>
      <c r="D106" s="1">
        <f t="shared" si="22"/>
        <v>-20</v>
      </c>
      <c r="E106" s="1">
        <f t="shared" si="22"/>
        <v>-30</v>
      </c>
      <c r="F106" s="1">
        <f>MIN(B106:E106)</f>
        <v>-30</v>
      </c>
    </row>
    <row r="107" spans="1:6" x14ac:dyDescent="0.3">
      <c r="A107" s="1" t="s">
        <v>60</v>
      </c>
      <c r="B107" s="1">
        <f t="shared" ref="B107:E109" si="23">B21</f>
        <v>-14</v>
      </c>
      <c r="C107" s="1">
        <f t="shared" si="23"/>
        <v>0</v>
      </c>
      <c r="D107" s="1">
        <f t="shared" si="23"/>
        <v>-10</v>
      </c>
      <c r="E107" s="1">
        <f t="shared" si="23"/>
        <v>-20</v>
      </c>
      <c r="F107" s="1">
        <f t="shared" ref="F107:F109" si="24">MIN(B107:E107)</f>
        <v>-20</v>
      </c>
    </row>
    <row r="108" spans="1:6" x14ac:dyDescent="0.3">
      <c r="A108" s="1" t="s">
        <v>61</v>
      </c>
      <c r="B108" s="1">
        <f t="shared" si="23"/>
        <v>-28</v>
      </c>
      <c r="C108" s="1">
        <f t="shared" si="23"/>
        <v>-14</v>
      </c>
      <c r="D108" s="1">
        <f t="shared" si="23"/>
        <v>0</v>
      </c>
      <c r="E108" s="1">
        <f t="shared" si="23"/>
        <v>-10</v>
      </c>
      <c r="F108" s="1">
        <f t="shared" si="24"/>
        <v>-28</v>
      </c>
    </row>
    <row r="109" spans="1:6" x14ac:dyDescent="0.3">
      <c r="A109" s="1" t="s">
        <v>62</v>
      </c>
      <c r="B109" s="1">
        <f t="shared" si="23"/>
        <v>-42</v>
      </c>
      <c r="C109" s="1">
        <f t="shared" si="23"/>
        <v>-28</v>
      </c>
      <c r="D109" s="1">
        <f t="shared" si="23"/>
        <v>-14</v>
      </c>
      <c r="E109" s="1">
        <f t="shared" si="23"/>
        <v>0</v>
      </c>
      <c r="F109" s="1">
        <f t="shared" si="24"/>
        <v>-42</v>
      </c>
    </row>
    <row r="110" spans="1:6" x14ac:dyDescent="0.3">
      <c r="A110" s="1" t="s">
        <v>103</v>
      </c>
      <c r="B110" s="1">
        <f>MAX(B106:B109)</f>
        <v>0</v>
      </c>
      <c r="C110" s="1">
        <f t="shared" ref="C110:E110" si="25">MAX(C106:C109)</f>
        <v>0</v>
      </c>
      <c r="D110" s="1">
        <f t="shared" si="25"/>
        <v>0</v>
      </c>
      <c r="E110" s="1">
        <f t="shared" si="25"/>
        <v>0</v>
      </c>
    </row>
    <row r="112" spans="1:6" x14ac:dyDescent="0.3">
      <c r="A112" s="25" t="s">
        <v>105</v>
      </c>
    </row>
    <row r="113" spans="1:3" x14ac:dyDescent="0.3">
      <c r="A113" s="25" t="s">
        <v>106</v>
      </c>
      <c r="B113" s="1">
        <f>MAX(F106:F109)</f>
        <v>-20</v>
      </c>
      <c r="C113" s="25" t="s">
        <v>107</v>
      </c>
    </row>
    <row r="114" spans="1:3" x14ac:dyDescent="0.3">
      <c r="A114" s="25" t="s">
        <v>108</v>
      </c>
    </row>
    <row r="115" spans="1:3" x14ac:dyDescent="0.3">
      <c r="A115" s="25" t="s">
        <v>109</v>
      </c>
      <c r="B115" s="1">
        <f>MIN(B110:E110)</f>
        <v>0</v>
      </c>
    </row>
    <row r="116" spans="1:3" x14ac:dyDescent="0.3">
      <c r="A116" s="25" t="s">
        <v>110</v>
      </c>
    </row>
    <row r="117" spans="1:3" x14ac:dyDescent="0.3">
      <c r="A117" s="25" t="s">
        <v>111</v>
      </c>
    </row>
    <row r="118" spans="1:3" x14ac:dyDescent="0.3">
      <c r="A118" s="25" t="s">
        <v>112</v>
      </c>
    </row>
    <row r="119" spans="1:3" x14ac:dyDescent="0.3">
      <c r="A119" s="25" t="s">
        <v>113</v>
      </c>
    </row>
    <row r="120" spans="1:3" x14ac:dyDescent="0.3">
      <c r="A120" s="39" t="s">
        <v>114</v>
      </c>
    </row>
    <row r="121" spans="1:3" x14ac:dyDescent="0.3">
      <c r="A121" s="25" t="s">
        <v>115</v>
      </c>
    </row>
    <row r="122" spans="1:3" x14ac:dyDescent="0.3">
      <c r="A122" s="25" t="s">
        <v>116</v>
      </c>
    </row>
    <row r="123" spans="1:3" x14ac:dyDescent="0.3">
      <c r="A123" s="25" t="s">
        <v>117</v>
      </c>
    </row>
    <row r="124" spans="1:3" x14ac:dyDescent="0.3">
      <c r="A124" s="25" t="s">
        <v>118</v>
      </c>
    </row>
    <row r="125" spans="1:3" x14ac:dyDescent="0.3">
      <c r="A125" s="25" t="s">
        <v>119</v>
      </c>
    </row>
    <row r="126" spans="1:3" x14ac:dyDescent="0.3">
      <c r="A126" s="25" t="s">
        <v>120</v>
      </c>
    </row>
    <row r="127" spans="1:3" x14ac:dyDescent="0.3">
      <c r="A127" s="25" t="s">
        <v>121</v>
      </c>
    </row>
    <row r="129" spans="1:4" x14ac:dyDescent="0.3">
      <c r="A129">
        <f>B20+42</f>
        <v>42</v>
      </c>
      <c r="B129">
        <f t="shared" ref="B129:D129" si="26">C20+42</f>
        <v>32</v>
      </c>
      <c r="C129">
        <f t="shared" si="26"/>
        <v>22</v>
      </c>
      <c r="D129">
        <f t="shared" si="26"/>
        <v>12</v>
      </c>
    </row>
    <row r="130" spans="1:4" x14ac:dyDescent="0.3">
      <c r="A130">
        <f t="shared" ref="A130:D132" si="27">B21+42</f>
        <v>28</v>
      </c>
      <c r="B130">
        <f t="shared" si="27"/>
        <v>42</v>
      </c>
      <c r="C130">
        <f t="shared" si="27"/>
        <v>32</v>
      </c>
      <c r="D130">
        <f t="shared" si="27"/>
        <v>22</v>
      </c>
    </row>
    <row r="131" spans="1:4" x14ac:dyDescent="0.3">
      <c r="A131">
        <f t="shared" si="27"/>
        <v>14</v>
      </c>
      <c r="B131">
        <f t="shared" si="27"/>
        <v>28</v>
      </c>
      <c r="C131">
        <f t="shared" si="27"/>
        <v>42</v>
      </c>
      <c r="D131">
        <f t="shared" si="27"/>
        <v>32</v>
      </c>
    </row>
    <row r="132" spans="1:4" x14ac:dyDescent="0.3">
      <c r="A132">
        <f t="shared" si="27"/>
        <v>0</v>
      </c>
      <c r="B132">
        <f t="shared" si="27"/>
        <v>14</v>
      </c>
      <c r="C132">
        <f t="shared" si="27"/>
        <v>28</v>
      </c>
      <c r="D132">
        <f t="shared" si="27"/>
        <v>42</v>
      </c>
    </row>
    <row r="134" spans="1:4" x14ac:dyDescent="0.3">
      <c r="A134" s="39" t="s">
        <v>122</v>
      </c>
    </row>
    <row r="136" spans="1:4" x14ac:dyDescent="0.3">
      <c r="A136" s="25" t="s">
        <v>123</v>
      </c>
    </row>
    <row r="137" spans="1:4" x14ac:dyDescent="0.3">
      <c r="A137" s="25" t="s">
        <v>124</v>
      </c>
    </row>
    <row r="138" spans="1:4" x14ac:dyDescent="0.3">
      <c r="B138" s="25" t="s">
        <v>125</v>
      </c>
    </row>
    <row r="139" spans="1:4" x14ac:dyDescent="0.3">
      <c r="B139" s="25" t="s">
        <v>126</v>
      </c>
    </row>
    <row r="140" spans="1:4" x14ac:dyDescent="0.3">
      <c r="B140" s="25" t="s">
        <v>127</v>
      </c>
    </row>
    <row r="141" spans="1:4" x14ac:dyDescent="0.3">
      <c r="B141" s="25" t="s">
        <v>128</v>
      </c>
    </row>
    <row r="142" spans="1:4" x14ac:dyDescent="0.3">
      <c r="B142" s="25" t="s">
        <v>129</v>
      </c>
    </row>
    <row r="144" spans="1:4" x14ac:dyDescent="0.3">
      <c r="A144" s="25" t="s">
        <v>130</v>
      </c>
    </row>
    <row r="145" spans="1:2" x14ac:dyDescent="0.3">
      <c r="B145" s="25" t="s">
        <v>131</v>
      </c>
    </row>
    <row r="146" spans="1:2" x14ac:dyDescent="0.3">
      <c r="B146" s="25" t="s">
        <v>132</v>
      </c>
    </row>
    <row r="147" spans="1:2" x14ac:dyDescent="0.3">
      <c r="B147" s="25" t="s">
        <v>133</v>
      </c>
    </row>
    <row r="148" spans="1:2" x14ac:dyDescent="0.3">
      <c r="B148" s="25" t="s">
        <v>134</v>
      </c>
    </row>
    <row r="149" spans="1:2" x14ac:dyDescent="0.3">
      <c r="B149" s="25" t="s">
        <v>135</v>
      </c>
    </row>
    <row r="150" spans="1:2" x14ac:dyDescent="0.3">
      <c r="A150" s="25" t="s">
        <v>136</v>
      </c>
    </row>
    <row r="151" spans="1:2" x14ac:dyDescent="0.3">
      <c r="A151" s="25" t="s">
        <v>137</v>
      </c>
    </row>
    <row r="152" spans="1:2" x14ac:dyDescent="0.3">
      <c r="B152" s="25" t="s">
        <v>138</v>
      </c>
    </row>
    <row r="153" spans="1:2" x14ac:dyDescent="0.3">
      <c r="B153" s="25" t="s">
        <v>139</v>
      </c>
    </row>
    <row r="154" spans="1:2" x14ac:dyDescent="0.3">
      <c r="B154" s="25" t="s">
        <v>140</v>
      </c>
    </row>
    <row r="155" spans="1:2" x14ac:dyDescent="0.3">
      <c r="B155" s="25" t="s">
        <v>141</v>
      </c>
    </row>
    <row r="156" spans="1:2" x14ac:dyDescent="0.3">
      <c r="A156" s="25" t="s">
        <v>142</v>
      </c>
    </row>
    <row r="157" spans="1:2" x14ac:dyDescent="0.3">
      <c r="B157" s="25" t="s">
        <v>143</v>
      </c>
    </row>
    <row r="158" spans="1:2" x14ac:dyDescent="0.3">
      <c r="B158" s="25" t="s">
        <v>144</v>
      </c>
    </row>
    <row r="159" spans="1:2" x14ac:dyDescent="0.3">
      <c r="B159" s="25" t="s">
        <v>145</v>
      </c>
    </row>
    <row r="160" spans="1:2" x14ac:dyDescent="0.3">
      <c r="B160" s="25" t="s">
        <v>146</v>
      </c>
    </row>
    <row r="161" spans="1:10" x14ac:dyDescent="0.3">
      <c r="A161" s="25" t="s">
        <v>147</v>
      </c>
    </row>
    <row r="162" spans="1:10" x14ac:dyDescent="0.3">
      <c r="A162" s="25" t="s">
        <v>148</v>
      </c>
    </row>
    <row r="163" spans="1:10" x14ac:dyDescent="0.3">
      <c r="A163" s="25" t="s">
        <v>149</v>
      </c>
    </row>
    <row r="164" spans="1:10" x14ac:dyDescent="0.3">
      <c r="A164" s="41" t="s">
        <v>150</v>
      </c>
      <c r="B164" s="1" t="s">
        <v>151</v>
      </c>
      <c r="C164" s="1" t="s">
        <v>152</v>
      </c>
      <c r="D164" s="1" t="s">
        <v>153</v>
      </c>
      <c r="E164" s="1" t="s">
        <v>154</v>
      </c>
      <c r="F164" s="1" t="s">
        <v>155</v>
      </c>
      <c r="G164" s="1" t="s">
        <v>156</v>
      </c>
      <c r="H164" s="1" t="s">
        <v>157</v>
      </c>
      <c r="I164" s="1" t="s">
        <v>158</v>
      </c>
      <c r="J164" s="1" t="s">
        <v>159</v>
      </c>
    </row>
    <row r="165" spans="1:10" x14ac:dyDescent="0.3">
      <c r="A165" s="41" t="s">
        <v>156</v>
      </c>
      <c r="B165" s="1">
        <v>1</v>
      </c>
      <c r="C165" s="1">
        <v>42</v>
      </c>
      <c r="D165" s="1">
        <v>32</v>
      </c>
      <c r="E165" s="1">
        <v>22</v>
      </c>
      <c r="F165" s="1">
        <v>12</v>
      </c>
      <c r="G165" s="1">
        <v>1</v>
      </c>
      <c r="H165" s="1">
        <v>0</v>
      </c>
      <c r="I165" s="1">
        <v>0</v>
      </c>
      <c r="J165" s="1">
        <v>0</v>
      </c>
    </row>
    <row r="166" spans="1:10" x14ac:dyDescent="0.3">
      <c r="A166" s="41" t="s">
        <v>157</v>
      </c>
      <c r="B166" s="1">
        <v>1</v>
      </c>
      <c r="C166" s="1">
        <v>28</v>
      </c>
      <c r="D166" s="1">
        <v>42</v>
      </c>
      <c r="E166" s="1">
        <v>32</v>
      </c>
      <c r="F166" s="1">
        <v>22</v>
      </c>
      <c r="G166" s="1">
        <v>0</v>
      </c>
      <c r="H166" s="1">
        <v>1</v>
      </c>
      <c r="I166" s="1">
        <v>0</v>
      </c>
      <c r="J166" s="1">
        <v>0</v>
      </c>
    </row>
    <row r="167" spans="1:10" x14ac:dyDescent="0.3">
      <c r="A167" s="41" t="s">
        <v>158</v>
      </c>
      <c r="B167" s="1">
        <v>1</v>
      </c>
      <c r="C167" s="1">
        <v>14</v>
      </c>
      <c r="D167" s="1">
        <v>28</v>
      </c>
      <c r="E167" s="1">
        <v>42</v>
      </c>
      <c r="F167" s="1">
        <v>32</v>
      </c>
      <c r="G167" s="1">
        <v>0</v>
      </c>
      <c r="H167" s="1">
        <v>0</v>
      </c>
      <c r="I167" s="1">
        <v>1</v>
      </c>
      <c r="J167" s="1">
        <v>0</v>
      </c>
    </row>
    <row r="168" spans="1:10" x14ac:dyDescent="0.3">
      <c r="A168" s="41" t="s">
        <v>159</v>
      </c>
      <c r="B168" s="1">
        <v>1</v>
      </c>
      <c r="C168" s="1">
        <v>0</v>
      </c>
      <c r="D168" s="1">
        <v>14</v>
      </c>
      <c r="E168" s="1">
        <v>28</v>
      </c>
      <c r="F168" s="1">
        <v>42</v>
      </c>
      <c r="G168" s="1">
        <v>0</v>
      </c>
      <c r="H168" s="1">
        <v>0</v>
      </c>
      <c r="I168" s="1">
        <v>0</v>
      </c>
      <c r="J168" s="1">
        <v>1</v>
      </c>
    </row>
    <row r="169" spans="1:10" x14ac:dyDescent="0.3">
      <c r="A169" s="41" t="s">
        <v>160</v>
      </c>
      <c r="B169" s="1">
        <v>0</v>
      </c>
      <c r="C169" s="1">
        <v>-1</v>
      </c>
      <c r="D169" s="1">
        <v>-1</v>
      </c>
      <c r="E169" s="1">
        <v>-1</v>
      </c>
      <c r="F169" s="1">
        <v>-1</v>
      </c>
      <c r="G169" s="1">
        <v>0</v>
      </c>
      <c r="H169" s="1">
        <v>0</v>
      </c>
      <c r="I169" s="1">
        <v>0</v>
      </c>
      <c r="J169" s="1">
        <v>0</v>
      </c>
    </row>
    <row r="171" spans="1:10" x14ac:dyDescent="0.3">
      <c r="A171" s="25" t="s">
        <v>161</v>
      </c>
    </row>
    <row r="172" spans="1:10" x14ac:dyDescent="0.3">
      <c r="A172" s="39" t="s">
        <v>162</v>
      </c>
    </row>
    <row r="173" spans="1:10" x14ac:dyDescent="0.3">
      <c r="A173" s="25" t="s">
        <v>163</v>
      </c>
    </row>
    <row r="174" spans="1:10" x14ac:dyDescent="0.3">
      <c r="A174" s="25" t="s">
        <v>164</v>
      </c>
    </row>
    <row r="175" spans="1:10" x14ac:dyDescent="0.3">
      <c r="A175" s="25" t="s">
        <v>165</v>
      </c>
    </row>
    <row r="176" spans="1:10" x14ac:dyDescent="0.3">
      <c r="A176" s="25" t="s">
        <v>166</v>
      </c>
    </row>
    <row r="177" spans="1:12" x14ac:dyDescent="0.3">
      <c r="A177" s="25" t="s">
        <v>167</v>
      </c>
    </row>
    <row r="178" spans="1:12" x14ac:dyDescent="0.3">
      <c r="A178" s="25" t="s">
        <v>168</v>
      </c>
    </row>
    <row r="179" spans="1:12" x14ac:dyDescent="0.3">
      <c r="A179" s="25" t="s">
        <v>169</v>
      </c>
    </row>
    <row r="180" spans="1:12" x14ac:dyDescent="0.3">
      <c r="A180" s="25" t="s">
        <v>167</v>
      </c>
    </row>
    <row r="182" spans="1:12" x14ac:dyDescent="0.3">
      <c r="A182" s="41" t="s">
        <v>150</v>
      </c>
      <c r="B182" s="1" t="s">
        <v>151</v>
      </c>
      <c r="C182" s="1" t="s">
        <v>152</v>
      </c>
      <c r="D182" s="1" t="s">
        <v>153</v>
      </c>
      <c r="E182" s="1" t="s">
        <v>154</v>
      </c>
      <c r="F182" s="1" t="s">
        <v>155</v>
      </c>
      <c r="G182" s="1" t="s">
        <v>156</v>
      </c>
      <c r="H182" s="1" t="s">
        <v>157</v>
      </c>
      <c r="I182" s="1" t="s">
        <v>158</v>
      </c>
      <c r="J182" s="1" t="s">
        <v>159</v>
      </c>
      <c r="K182" s="1" t="s">
        <v>85</v>
      </c>
    </row>
    <row r="183" spans="1:12" x14ac:dyDescent="0.3">
      <c r="A183" s="41" t="s">
        <v>156</v>
      </c>
      <c r="B183" s="1">
        <v>1</v>
      </c>
      <c r="C183" s="1">
        <v>42</v>
      </c>
      <c r="D183" s="1">
        <v>32</v>
      </c>
      <c r="E183" s="1">
        <v>22</v>
      </c>
      <c r="F183" s="1">
        <v>12</v>
      </c>
      <c r="G183" s="1">
        <v>1</v>
      </c>
      <c r="H183" s="1">
        <v>0</v>
      </c>
      <c r="I183" s="1">
        <v>0</v>
      </c>
      <c r="J183" s="1">
        <v>0</v>
      </c>
      <c r="K183">
        <f>B183/F183</f>
        <v>8.3333333333333329E-2</v>
      </c>
    </row>
    <row r="184" spans="1:12" x14ac:dyDescent="0.3">
      <c r="A184" s="41" t="s">
        <v>157</v>
      </c>
      <c r="B184" s="1">
        <v>1</v>
      </c>
      <c r="C184" s="1">
        <v>28</v>
      </c>
      <c r="D184" s="1">
        <v>42</v>
      </c>
      <c r="E184" s="1">
        <v>32</v>
      </c>
      <c r="F184" s="1">
        <v>22</v>
      </c>
      <c r="G184" s="1">
        <v>0</v>
      </c>
      <c r="H184" s="1">
        <v>1</v>
      </c>
      <c r="I184" s="1">
        <v>0</v>
      </c>
      <c r="J184" s="1">
        <v>0</v>
      </c>
      <c r="K184">
        <f t="shared" ref="K184:K186" si="28">B184/F184</f>
        <v>4.5454545454545456E-2</v>
      </c>
    </row>
    <row r="185" spans="1:12" x14ac:dyDescent="0.3">
      <c r="A185" s="41" t="s">
        <v>158</v>
      </c>
      <c r="B185" s="1">
        <v>1</v>
      </c>
      <c r="C185" s="1">
        <v>14</v>
      </c>
      <c r="D185" s="1">
        <v>28</v>
      </c>
      <c r="E185" s="1">
        <v>42</v>
      </c>
      <c r="F185" s="1">
        <v>32</v>
      </c>
      <c r="G185" s="1">
        <v>0</v>
      </c>
      <c r="H185" s="1">
        <v>0</v>
      </c>
      <c r="I185" s="1">
        <v>1</v>
      </c>
      <c r="J185" s="1">
        <v>0</v>
      </c>
      <c r="K185">
        <f t="shared" si="28"/>
        <v>3.125E-2</v>
      </c>
    </row>
    <row r="186" spans="1:12" x14ac:dyDescent="0.3">
      <c r="A186" s="41" t="s">
        <v>159</v>
      </c>
      <c r="B186" s="1">
        <v>1</v>
      </c>
      <c r="C186" s="1">
        <v>0</v>
      </c>
      <c r="D186" s="1">
        <v>14</v>
      </c>
      <c r="E186" s="1">
        <v>28</v>
      </c>
      <c r="F186" s="42">
        <v>42</v>
      </c>
      <c r="G186" s="1">
        <v>0</v>
      </c>
      <c r="H186" s="1">
        <v>0</v>
      </c>
      <c r="I186" s="1">
        <v>0</v>
      </c>
      <c r="J186" s="1">
        <v>1</v>
      </c>
      <c r="K186" s="44">
        <f t="shared" si="28"/>
        <v>2.3809523809523808E-2</v>
      </c>
      <c r="L186" s="43"/>
    </row>
    <row r="187" spans="1:12" x14ac:dyDescent="0.3">
      <c r="A187" s="41" t="s">
        <v>160</v>
      </c>
      <c r="B187" s="1">
        <v>0</v>
      </c>
      <c r="C187" s="1">
        <v>-1</v>
      </c>
      <c r="D187" s="1">
        <v>-1</v>
      </c>
      <c r="E187" s="1">
        <v>-1</v>
      </c>
      <c r="F187" s="42">
        <v>-1</v>
      </c>
      <c r="G187" s="1">
        <v>0</v>
      </c>
      <c r="H187" s="1">
        <v>0</v>
      </c>
      <c r="I187" s="1">
        <v>0</v>
      </c>
      <c r="J187" s="1">
        <v>0</v>
      </c>
    </row>
    <row r="189" spans="1:12" x14ac:dyDescent="0.3">
      <c r="A189" s="25" t="s">
        <v>170</v>
      </c>
    </row>
    <row r="191" spans="1:12" x14ac:dyDescent="0.3">
      <c r="A191" s="41" t="s">
        <v>150</v>
      </c>
      <c r="B191" s="1" t="s">
        <v>151</v>
      </c>
      <c r="C191" s="1" t="s">
        <v>152</v>
      </c>
      <c r="D191" s="1" t="s">
        <v>153</v>
      </c>
      <c r="E191" s="1" t="s">
        <v>154</v>
      </c>
      <c r="F191" s="1" t="s">
        <v>155</v>
      </c>
      <c r="G191" s="1" t="s">
        <v>156</v>
      </c>
      <c r="H191" s="1" t="s">
        <v>157</v>
      </c>
      <c r="I191" s="1" t="s">
        <v>158</v>
      </c>
      <c r="J191" s="1" t="s">
        <v>159</v>
      </c>
    </row>
    <row r="192" spans="1:12" x14ac:dyDescent="0.3">
      <c r="A192" s="41" t="s">
        <v>156</v>
      </c>
      <c r="B192" s="1">
        <f>5/7</f>
        <v>0.7142857142857143</v>
      </c>
      <c r="C192" s="1">
        <v>42</v>
      </c>
      <c r="D192" s="1">
        <v>28</v>
      </c>
      <c r="E192" s="1">
        <v>14</v>
      </c>
      <c r="F192" s="1">
        <v>0</v>
      </c>
      <c r="G192" s="1">
        <v>1</v>
      </c>
      <c r="H192" s="1">
        <v>0</v>
      </c>
      <c r="I192" s="1">
        <v>0</v>
      </c>
      <c r="J192" s="1">
        <f>-2/7</f>
        <v>-0.2857142857142857</v>
      </c>
    </row>
    <row r="193" spans="1:12" x14ac:dyDescent="0.3">
      <c r="A193" s="41" t="s">
        <v>157</v>
      </c>
      <c r="B193" s="1">
        <f>10/21</f>
        <v>0.47619047619047616</v>
      </c>
      <c r="C193" s="1">
        <v>28</v>
      </c>
      <c r="D193" s="1">
        <f>104/3</f>
        <v>34.666666666666664</v>
      </c>
      <c r="E193" s="1">
        <f>52/3</f>
        <v>17.333333333333332</v>
      </c>
      <c r="F193" s="1">
        <v>0</v>
      </c>
      <c r="G193" s="1">
        <v>0</v>
      </c>
      <c r="H193" s="1">
        <v>1</v>
      </c>
      <c r="I193" s="1">
        <v>0</v>
      </c>
      <c r="J193" s="1">
        <f>-11/21</f>
        <v>-0.52380952380952384</v>
      </c>
    </row>
    <row r="194" spans="1:12" x14ac:dyDescent="0.3">
      <c r="A194" s="41" t="s">
        <v>158</v>
      </c>
      <c r="B194" s="1">
        <f>5/21</f>
        <v>0.23809523809523808</v>
      </c>
      <c r="C194" s="1">
        <v>14</v>
      </c>
      <c r="D194" s="1">
        <f>52/3</f>
        <v>17.333333333333332</v>
      </c>
      <c r="E194" s="1">
        <f>62/3</f>
        <v>20.666666666666668</v>
      </c>
      <c r="F194" s="1">
        <v>0</v>
      </c>
      <c r="G194" s="1">
        <v>0</v>
      </c>
      <c r="H194" s="1">
        <v>0</v>
      </c>
      <c r="I194" s="1">
        <v>1</v>
      </c>
      <c r="J194" s="1">
        <f>-16/21</f>
        <v>-0.76190476190476186</v>
      </c>
    </row>
    <row r="195" spans="1:12" x14ac:dyDescent="0.3">
      <c r="A195" s="41" t="s">
        <v>155</v>
      </c>
      <c r="B195" s="45">
        <f>1/42</f>
        <v>2.3809523809523808E-2</v>
      </c>
      <c r="C195" s="45">
        <v>0</v>
      </c>
      <c r="D195" s="45">
        <f>1/3</f>
        <v>0.33333333333333331</v>
      </c>
      <c r="E195" s="45">
        <f>2/3</f>
        <v>0.66666666666666663</v>
      </c>
      <c r="F195" s="45">
        <v>1</v>
      </c>
      <c r="G195" s="45">
        <v>0</v>
      </c>
      <c r="H195" s="45">
        <v>0</v>
      </c>
      <c r="I195" s="45">
        <v>0</v>
      </c>
      <c r="J195" s="45">
        <f>1/42</f>
        <v>2.3809523809523808E-2</v>
      </c>
      <c r="L195" s="45"/>
    </row>
    <row r="196" spans="1:12" x14ac:dyDescent="0.3">
      <c r="A196" s="41" t="s">
        <v>160</v>
      </c>
      <c r="B196" s="1">
        <f>1/42</f>
        <v>2.3809523809523808E-2</v>
      </c>
      <c r="C196" s="1">
        <v>-1</v>
      </c>
      <c r="D196" s="1">
        <f>-2/3</f>
        <v>-0.66666666666666663</v>
      </c>
      <c r="E196" s="1">
        <f>-1/3</f>
        <v>-0.33333333333333331</v>
      </c>
      <c r="F196" s="45">
        <v>0</v>
      </c>
      <c r="G196" s="1">
        <v>0</v>
      </c>
      <c r="H196" s="1">
        <v>0</v>
      </c>
      <c r="I196" s="1">
        <v>0</v>
      </c>
      <c r="J196" s="1">
        <f>1/42</f>
        <v>2.3809523809523808E-2</v>
      </c>
    </row>
    <row r="198" spans="1:12" x14ac:dyDescent="0.3">
      <c r="A198" s="39" t="s">
        <v>171</v>
      </c>
    </row>
    <row r="199" spans="1:12" x14ac:dyDescent="0.3">
      <c r="A199" s="25" t="s">
        <v>163</v>
      </c>
    </row>
    <row r="200" spans="1:12" x14ac:dyDescent="0.3">
      <c r="A200" s="25" t="s">
        <v>172</v>
      </c>
    </row>
    <row r="201" spans="1:12" x14ac:dyDescent="0.3">
      <c r="A201" s="25" t="s">
        <v>173</v>
      </c>
    </row>
    <row r="202" spans="1:12" x14ac:dyDescent="0.3">
      <c r="A202" s="25" t="s">
        <v>166</v>
      </c>
    </row>
    <row r="203" spans="1:12" x14ac:dyDescent="0.3">
      <c r="A203" s="25" t="s">
        <v>174</v>
      </c>
    </row>
    <row r="204" spans="1:12" x14ac:dyDescent="0.3">
      <c r="A204" s="25" t="s">
        <v>175</v>
      </c>
    </row>
    <row r="205" spans="1:12" x14ac:dyDescent="0.3">
      <c r="A205" s="25" t="s">
        <v>169</v>
      </c>
    </row>
    <row r="207" spans="1:12" x14ac:dyDescent="0.3">
      <c r="A207" s="41" t="s">
        <v>150</v>
      </c>
      <c r="B207" s="1" t="s">
        <v>151</v>
      </c>
      <c r="C207" s="1" t="s">
        <v>152</v>
      </c>
      <c r="D207" s="1" t="s">
        <v>153</v>
      </c>
      <c r="E207" s="1" t="s">
        <v>154</v>
      </c>
      <c r="F207" s="1" t="s">
        <v>155</v>
      </c>
      <c r="G207" s="1" t="s">
        <v>156</v>
      </c>
      <c r="H207" s="1" t="s">
        <v>157</v>
      </c>
      <c r="I207" s="1" t="s">
        <v>158</v>
      </c>
      <c r="J207" s="1" t="s">
        <v>159</v>
      </c>
      <c r="K207" s="1" t="s">
        <v>85</v>
      </c>
    </row>
    <row r="208" spans="1:12" x14ac:dyDescent="0.3">
      <c r="A208" s="41" t="s">
        <v>156</v>
      </c>
      <c r="B208" s="1">
        <f>5/7</f>
        <v>0.7142857142857143</v>
      </c>
      <c r="C208" s="42">
        <v>42</v>
      </c>
      <c r="D208" s="1">
        <v>28</v>
      </c>
      <c r="E208" s="1">
        <v>14</v>
      </c>
      <c r="F208" s="1">
        <v>0</v>
      </c>
      <c r="G208" s="1">
        <v>1</v>
      </c>
      <c r="H208" s="1">
        <v>0</v>
      </c>
      <c r="I208" s="1">
        <v>0</v>
      </c>
      <c r="J208" s="1">
        <f>-2/7</f>
        <v>-0.2857142857142857</v>
      </c>
      <c r="K208" s="44">
        <f>5/7/42</f>
        <v>1.7006802721088437E-2</v>
      </c>
    </row>
    <row r="209" spans="1:11" x14ac:dyDescent="0.3">
      <c r="A209" s="41" t="s">
        <v>157</v>
      </c>
      <c r="B209" s="1">
        <f>10/21</f>
        <v>0.47619047619047616</v>
      </c>
      <c r="C209" s="1">
        <v>28</v>
      </c>
      <c r="D209" s="1">
        <f>104/3</f>
        <v>34.666666666666664</v>
      </c>
      <c r="E209" s="1">
        <f>52/3</f>
        <v>17.333333333333332</v>
      </c>
      <c r="F209" s="1">
        <v>0</v>
      </c>
      <c r="G209" s="1">
        <v>0</v>
      </c>
      <c r="H209" s="1">
        <v>1</v>
      </c>
      <c r="I209" s="1">
        <v>0</v>
      </c>
      <c r="J209" s="1">
        <f>-11/21</f>
        <v>-0.52380952380952384</v>
      </c>
      <c r="K209">
        <f>5/294</f>
        <v>1.7006802721088437E-2</v>
      </c>
    </row>
    <row r="210" spans="1:11" x14ac:dyDescent="0.3">
      <c r="A210" s="41" t="s">
        <v>158</v>
      </c>
      <c r="B210" s="1">
        <f>5/21</f>
        <v>0.23809523809523808</v>
      </c>
      <c r="C210" s="1">
        <v>14</v>
      </c>
      <c r="D210" s="1">
        <f>52/3</f>
        <v>17.333333333333332</v>
      </c>
      <c r="E210" s="1">
        <f>62/3</f>
        <v>20.666666666666668</v>
      </c>
      <c r="F210" s="1">
        <v>0</v>
      </c>
      <c r="G210" s="1">
        <v>0</v>
      </c>
      <c r="H210" s="1">
        <v>0</v>
      </c>
      <c r="I210" s="1">
        <v>1</v>
      </c>
      <c r="J210" s="1">
        <f>-16/21</f>
        <v>-0.76190476190476186</v>
      </c>
      <c r="K210">
        <f>5/294</f>
        <v>1.7006802721088437E-2</v>
      </c>
    </row>
    <row r="211" spans="1:11" x14ac:dyDescent="0.3">
      <c r="A211" s="41" t="s">
        <v>155</v>
      </c>
      <c r="B211" s="45">
        <f>1/42</f>
        <v>2.3809523809523808E-2</v>
      </c>
      <c r="C211" s="45">
        <v>0</v>
      </c>
      <c r="D211" s="45">
        <f>1/3</f>
        <v>0.33333333333333331</v>
      </c>
      <c r="E211" s="45">
        <f>2/3</f>
        <v>0.66666666666666663</v>
      </c>
      <c r="F211" s="45">
        <v>1</v>
      </c>
      <c r="G211" s="45">
        <v>0</v>
      </c>
      <c r="H211" s="45">
        <v>0</v>
      </c>
      <c r="I211" s="45">
        <v>0</v>
      </c>
      <c r="J211" s="45">
        <f>1/42</f>
        <v>2.3809523809523808E-2</v>
      </c>
      <c r="K211" s="1" t="s">
        <v>176</v>
      </c>
    </row>
    <row r="212" spans="1:11" x14ac:dyDescent="0.3">
      <c r="A212" s="41" t="s">
        <v>160</v>
      </c>
      <c r="B212" s="1">
        <f>1/42</f>
        <v>2.3809523809523808E-2</v>
      </c>
      <c r="C212" s="42">
        <v>-1</v>
      </c>
      <c r="D212" s="1">
        <f>-2/3</f>
        <v>-0.66666666666666663</v>
      </c>
      <c r="E212" s="1">
        <f>-1/3</f>
        <v>-0.33333333333333331</v>
      </c>
      <c r="F212" s="45">
        <v>0</v>
      </c>
      <c r="G212" s="1">
        <v>0</v>
      </c>
      <c r="H212" s="1">
        <v>0</v>
      </c>
      <c r="I212" s="1">
        <v>0</v>
      </c>
      <c r="J212" s="1">
        <f>1/42</f>
        <v>2.3809523809523808E-2</v>
      </c>
    </row>
    <row r="214" spans="1:11" x14ac:dyDescent="0.3">
      <c r="A214" s="25" t="s">
        <v>177</v>
      </c>
    </row>
    <row r="216" spans="1:11" x14ac:dyDescent="0.3">
      <c r="A216" s="25" t="s">
        <v>178</v>
      </c>
    </row>
    <row r="217" spans="1:11" x14ac:dyDescent="0.3">
      <c r="A217" s="25" t="s">
        <v>179</v>
      </c>
    </row>
    <row r="218" spans="1:11" x14ac:dyDescent="0.3">
      <c r="A218" s="25" t="s">
        <v>180</v>
      </c>
    </row>
    <row r="220" spans="1:11" x14ac:dyDescent="0.3">
      <c r="A220" s="41" t="s">
        <v>150</v>
      </c>
      <c r="B220" s="1" t="s">
        <v>151</v>
      </c>
      <c r="C220" s="1" t="s">
        <v>152</v>
      </c>
      <c r="D220" s="1" t="s">
        <v>153</v>
      </c>
      <c r="E220" s="1" t="s">
        <v>154</v>
      </c>
      <c r="F220" s="1" t="s">
        <v>155</v>
      </c>
      <c r="G220" s="1" t="s">
        <v>156</v>
      </c>
      <c r="H220" s="1" t="s">
        <v>157</v>
      </c>
      <c r="I220" s="1" t="s">
        <v>158</v>
      </c>
      <c r="J220" s="1" t="s">
        <v>159</v>
      </c>
    </row>
    <row r="221" spans="1:11" x14ac:dyDescent="0.3">
      <c r="A221" s="41" t="s">
        <v>152</v>
      </c>
      <c r="B221" s="1">
        <f>5/294</f>
        <v>1.7006802721088437E-2</v>
      </c>
      <c r="C221" s="1">
        <v>1</v>
      </c>
      <c r="D221" s="1">
        <f>2/3</f>
        <v>0.66666666666666663</v>
      </c>
      <c r="E221" s="1">
        <f>1/3</f>
        <v>0.33333333333333331</v>
      </c>
      <c r="F221" s="1">
        <v>0</v>
      </c>
      <c r="G221" s="1">
        <f>1/42</f>
        <v>2.3809523809523808E-2</v>
      </c>
      <c r="H221" s="1">
        <v>0</v>
      </c>
      <c r="I221" s="1">
        <v>0</v>
      </c>
      <c r="J221" s="1">
        <f>-1/147</f>
        <v>-6.8027210884353739E-3</v>
      </c>
    </row>
    <row r="222" spans="1:11" x14ac:dyDescent="0.3">
      <c r="A222" s="41" t="s">
        <v>157</v>
      </c>
      <c r="B222" s="1">
        <v>0</v>
      </c>
      <c r="C222" s="1">
        <v>0</v>
      </c>
      <c r="D222" s="1">
        <v>16</v>
      </c>
      <c r="E222" s="1">
        <v>8</v>
      </c>
      <c r="F222" s="1">
        <v>0</v>
      </c>
      <c r="G222" s="1">
        <f>-2/3</f>
        <v>-0.66666666666666663</v>
      </c>
      <c r="H222" s="1">
        <v>1</v>
      </c>
      <c r="I222" s="1">
        <v>0</v>
      </c>
      <c r="J222" s="1">
        <f>-1/3</f>
        <v>-0.33333333333333331</v>
      </c>
    </row>
    <row r="223" spans="1:11" x14ac:dyDescent="0.3">
      <c r="A223" s="41" t="s">
        <v>158</v>
      </c>
      <c r="B223" s="1">
        <v>0</v>
      </c>
      <c r="C223" s="1">
        <v>0</v>
      </c>
      <c r="D223" s="1">
        <v>8</v>
      </c>
      <c r="E223" s="1">
        <v>16</v>
      </c>
      <c r="F223" s="1">
        <v>0</v>
      </c>
      <c r="G223" s="1">
        <f>-1/3</f>
        <v>-0.33333333333333331</v>
      </c>
      <c r="H223" s="1">
        <v>0</v>
      </c>
      <c r="I223" s="1">
        <v>1</v>
      </c>
      <c r="J223" s="1">
        <f>-2/3</f>
        <v>-0.66666666666666663</v>
      </c>
    </row>
    <row r="224" spans="1:11" x14ac:dyDescent="0.3">
      <c r="A224" s="41" t="s">
        <v>155</v>
      </c>
      <c r="B224" s="45">
        <f>1/42</f>
        <v>2.3809523809523808E-2</v>
      </c>
      <c r="C224" s="45">
        <v>0</v>
      </c>
      <c r="D224" s="45">
        <f>1/3</f>
        <v>0.33333333333333331</v>
      </c>
      <c r="E224" s="45">
        <f>2/3</f>
        <v>0.66666666666666663</v>
      </c>
      <c r="F224" s="45">
        <v>1</v>
      </c>
      <c r="G224" s="45">
        <v>0</v>
      </c>
      <c r="H224" s="45">
        <v>0</v>
      </c>
      <c r="I224" s="45">
        <v>0</v>
      </c>
      <c r="J224" s="45">
        <f>1/42</f>
        <v>2.3809523809523808E-2</v>
      </c>
    </row>
    <row r="225" spans="1:10" x14ac:dyDescent="0.3">
      <c r="A225" s="41" t="s">
        <v>160</v>
      </c>
      <c r="B225" s="1">
        <f>2/49</f>
        <v>4.0816326530612242E-2</v>
      </c>
      <c r="C225" s="1">
        <v>0</v>
      </c>
      <c r="D225" s="1">
        <v>0</v>
      </c>
      <c r="E225" s="1">
        <v>0</v>
      </c>
      <c r="F225" s="45">
        <v>0</v>
      </c>
      <c r="G225" s="1">
        <f>1/42</f>
        <v>2.3809523809523808E-2</v>
      </c>
      <c r="H225" s="1">
        <v>0</v>
      </c>
      <c r="I225" s="1">
        <v>0</v>
      </c>
      <c r="J225" s="1">
        <f>5/294</f>
        <v>1.7006802721088437E-2</v>
      </c>
    </row>
    <row r="227" spans="1:10" x14ac:dyDescent="0.3">
      <c r="A227" s="25" t="s">
        <v>181</v>
      </c>
    </row>
    <row r="228" spans="1:10" x14ac:dyDescent="0.3">
      <c r="A228" s="25" t="s">
        <v>182</v>
      </c>
      <c r="B228" s="1">
        <f>5/294</f>
        <v>1.7006802721088437E-2</v>
      </c>
    </row>
    <row r="229" spans="1:10" x14ac:dyDescent="0.3">
      <c r="A229" s="25" t="s">
        <v>183</v>
      </c>
      <c r="B229">
        <f>B222</f>
        <v>0</v>
      </c>
    </row>
    <row r="230" spans="1:10" x14ac:dyDescent="0.3">
      <c r="A230" s="25" t="s">
        <v>184</v>
      </c>
      <c r="B230">
        <f>B223</f>
        <v>0</v>
      </c>
    </row>
    <row r="231" spans="1:10" x14ac:dyDescent="0.3">
      <c r="A231" s="25" t="s">
        <v>185</v>
      </c>
      <c r="B231">
        <f>B224</f>
        <v>2.3809523809523808E-2</v>
      </c>
    </row>
    <row r="232" spans="1:10" x14ac:dyDescent="0.3">
      <c r="A232" s="25" t="s">
        <v>186</v>
      </c>
      <c r="B232" t="s">
        <v>187</v>
      </c>
    </row>
    <row r="233" spans="1:10" x14ac:dyDescent="0.3">
      <c r="A233" s="25" t="s">
        <v>188</v>
      </c>
    </row>
    <row r="234" spans="1:10" x14ac:dyDescent="0.3">
      <c r="A234" s="25" t="s">
        <v>189</v>
      </c>
    </row>
    <row r="235" spans="1:10" x14ac:dyDescent="0.3">
      <c r="A235" s="25" t="s">
        <v>190</v>
      </c>
    </row>
    <row r="236" spans="1:10" x14ac:dyDescent="0.3">
      <c r="A236" s="25" t="s">
        <v>191</v>
      </c>
    </row>
    <row r="237" spans="1:10" x14ac:dyDescent="0.3">
      <c r="A237" s="25" t="s">
        <v>192</v>
      </c>
    </row>
    <row r="238" spans="1:10" x14ac:dyDescent="0.3">
      <c r="A238" s="25" t="s">
        <v>193</v>
      </c>
    </row>
    <row r="239" spans="1:10" x14ac:dyDescent="0.3">
      <c r="A239" s="25" t="s">
        <v>194</v>
      </c>
    </row>
    <row r="240" spans="1:10" x14ac:dyDescent="0.3">
      <c r="A240" s="25" t="s">
        <v>195</v>
      </c>
    </row>
    <row r="241" spans="1:1" x14ac:dyDescent="0.3">
      <c r="A241" s="25" t="s">
        <v>196</v>
      </c>
    </row>
    <row r="242" spans="1:1" x14ac:dyDescent="0.3">
      <c r="A242" s="25" t="s">
        <v>197</v>
      </c>
    </row>
    <row r="243" spans="1:1" x14ac:dyDescent="0.3">
      <c r="A243" s="25" t="s">
        <v>198</v>
      </c>
    </row>
    <row r="244" spans="1:1" x14ac:dyDescent="0.3">
      <c r="A244" s="25" t="s">
        <v>199</v>
      </c>
    </row>
    <row r="245" spans="1:1" x14ac:dyDescent="0.3">
      <c r="A245" s="25" t="s">
        <v>200</v>
      </c>
    </row>
    <row r="246" spans="1:1" x14ac:dyDescent="0.3">
      <c r="A246" s="25" t="s">
        <v>201</v>
      </c>
    </row>
    <row r="247" spans="1:1" x14ac:dyDescent="0.3">
      <c r="A247" s="25" t="s">
        <v>202</v>
      </c>
    </row>
    <row r="248" spans="1:1" x14ac:dyDescent="0.3">
      <c r="A248" s="25" t="s">
        <v>203</v>
      </c>
    </row>
    <row r="249" spans="1:1" x14ac:dyDescent="0.3">
      <c r="A249" s="25" t="s">
        <v>204</v>
      </c>
    </row>
    <row r="250" spans="1:1" x14ac:dyDescent="0.3">
      <c r="A250" s="25" t="s">
        <v>205</v>
      </c>
    </row>
    <row r="251" spans="1:1" x14ac:dyDescent="0.3">
      <c r="A251" s="25" t="s">
        <v>206</v>
      </c>
    </row>
    <row r="252" spans="1:1" x14ac:dyDescent="0.3">
      <c r="A252" s="25" t="s">
        <v>207</v>
      </c>
    </row>
    <row r="253" spans="1:1" x14ac:dyDescent="0.3">
      <c r="A253" s="25" t="s">
        <v>208</v>
      </c>
    </row>
    <row r="254" spans="1:1" x14ac:dyDescent="0.3">
      <c r="A254" s="25" t="s">
        <v>209</v>
      </c>
    </row>
    <row r="255" spans="1:1" x14ac:dyDescent="0.3">
      <c r="A255" s="25" t="s">
        <v>210</v>
      </c>
    </row>
    <row r="256" spans="1:1" x14ac:dyDescent="0.3">
      <c r="A256" s="25" t="s">
        <v>211</v>
      </c>
    </row>
    <row r="257" spans="1:1" x14ac:dyDescent="0.3">
      <c r="A257" s="25" t="s">
        <v>212</v>
      </c>
    </row>
    <row r="258" spans="1:1" x14ac:dyDescent="0.3">
      <c r="A258" s="25" t="s">
        <v>213</v>
      </c>
    </row>
    <row r="259" spans="1:1" x14ac:dyDescent="0.3">
      <c r="A259" s="25" t="s">
        <v>214</v>
      </c>
    </row>
    <row r="260" spans="1:1" x14ac:dyDescent="0.3">
      <c r="A260" s="25" t="s">
        <v>215</v>
      </c>
    </row>
    <row r="261" spans="1:1" x14ac:dyDescent="0.3">
      <c r="A261" s="25" t="s">
        <v>216</v>
      </c>
    </row>
    <row r="262" spans="1:1" x14ac:dyDescent="0.3">
      <c r="A262" s="25" t="s">
        <v>217</v>
      </c>
    </row>
    <row r="263" spans="1:1" x14ac:dyDescent="0.3">
      <c r="A263" s="25" t="s">
        <v>218</v>
      </c>
    </row>
  </sheetData>
  <mergeCells count="6">
    <mergeCell ref="H95:J95"/>
    <mergeCell ref="A11:C11"/>
    <mergeCell ref="H91:J91"/>
    <mergeCell ref="H92:J92"/>
    <mergeCell ref="H93:J93"/>
    <mergeCell ref="H94:J9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6EEC-2983-4888-B757-C8A021D66944}">
  <dimension ref="A1:P118"/>
  <sheetViews>
    <sheetView tabSelected="1" topLeftCell="A53" zoomScale="70" zoomScaleNormal="70" workbookViewId="0">
      <selection activeCell="G68" sqref="G68"/>
    </sheetView>
  </sheetViews>
  <sheetFormatPr defaultRowHeight="14.4" x14ac:dyDescent="0.3"/>
  <sheetData>
    <row r="1" spans="1:15" ht="15" thickBot="1" x14ac:dyDescent="0.35">
      <c r="A1" s="63" t="s">
        <v>38</v>
      </c>
      <c r="B1" s="65"/>
      <c r="C1" s="73" t="s">
        <v>39</v>
      </c>
      <c r="D1" s="74"/>
      <c r="E1" s="74"/>
      <c r="F1" s="74"/>
      <c r="G1" s="74"/>
      <c r="H1" s="74"/>
      <c r="I1" s="74"/>
      <c r="J1" s="74"/>
      <c r="K1" s="74"/>
      <c r="L1" s="75"/>
      <c r="M1" s="73" t="s">
        <v>40</v>
      </c>
      <c r="N1" s="74"/>
      <c r="O1" s="75"/>
    </row>
    <row r="2" spans="1:15" ht="15" thickBot="1" x14ac:dyDescent="0.35">
      <c r="A2" s="69"/>
      <c r="B2" s="70"/>
      <c r="C2" s="22">
        <v>1.2</v>
      </c>
      <c r="D2" s="23">
        <v>1.3</v>
      </c>
      <c r="E2" s="23">
        <v>1.4</v>
      </c>
      <c r="F2" s="23">
        <v>2.4</v>
      </c>
      <c r="G2" s="23">
        <v>2.5</v>
      </c>
      <c r="H2" s="23">
        <v>3.4</v>
      </c>
      <c r="I2" s="23">
        <v>3.6</v>
      </c>
      <c r="J2" s="23">
        <v>4.5</v>
      </c>
      <c r="K2" s="23">
        <v>4.5999999999999996</v>
      </c>
      <c r="L2" s="24">
        <v>5.6</v>
      </c>
      <c r="M2" s="63">
        <v>40</v>
      </c>
      <c r="N2" s="64"/>
      <c r="O2" s="65"/>
    </row>
    <row r="3" spans="1:15" x14ac:dyDescent="0.3">
      <c r="A3" s="57" t="s">
        <v>41</v>
      </c>
      <c r="B3" s="58"/>
      <c r="C3" s="19">
        <v>6</v>
      </c>
      <c r="D3" s="20">
        <v>13</v>
      </c>
      <c r="E3" s="20">
        <v>20</v>
      </c>
      <c r="F3" s="20">
        <v>9</v>
      </c>
      <c r="G3" s="20">
        <v>14</v>
      </c>
      <c r="H3" s="20">
        <v>16</v>
      </c>
      <c r="I3" s="20">
        <v>15</v>
      </c>
      <c r="J3" s="20">
        <v>10</v>
      </c>
      <c r="K3" s="20">
        <v>17</v>
      </c>
      <c r="L3" s="21">
        <v>13</v>
      </c>
      <c r="M3" s="66"/>
      <c r="N3" s="67"/>
      <c r="O3" s="68"/>
    </row>
    <row r="4" spans="1:15" x14ac:dyDescent="0.3">
      <c r="A4" s="59" t="s">
        <v>42</v>
      </c>
      <c r="B4" s="60"/>
      <c r="C4" s="14">
        <v>5</v>
      </c>
      <c r="D4" s="5">
        <v>10</v>
      </c>
      <c r="E4" s="5">
        <v>16</v>
      </c>
      <c r="F4" s="5">
        <v>7</v>
      </c>
      <c r="G4" s="5">
        <v>11</v>
      </c>
      <c r="H4" s="5">
        <v>13</v>
      </c>
      <c r="I4" s="5">
        <v>12</v>
      </c>
      <c r="J4" s="5">
        <v>7</v>
      </c>
      <c r="K4" s="5">
        <v>15</v>
      </c>
      <c r="L4" s="15">
        <v>9</v>
      </c>
      <c r="M4" s="66"/>
      <c r="N4" s="67"/>
      <c r="O4" s="68"/>
    </row>
    <row r="5" spans="1:15" ht="15" thickBot="1" x14ac:dyDescent="0.35">
      <c r="A5" s="61" t="s">
        <v>43</v>
      </c>
      <c r="B5" s="62"/>
      <c r="C5" s="16">
        <v>0.05</v>
      </c>
      <c r="D5" s="17">
        <v>0.25</v>
      </c>
      <c r="E5" s="17">
        <v>0.3</v>
      </c>
      <c r="F5" s="17">
        <v>7.0000000000000007E-2</v>
      </c>
      <c r="G5" s="17">
        <v>0.15</v>
      </c>
      <c r="H5" s="17">
        <v>0.1</v>
      </c>
      <c r="I5" s="17">
        <v>0.05</v>
      </c>
      <c r="J5" s="17">
        <v>0.03</v>
      </c>
      <c r="K5" s="17">
        <v>0.14000000000000001</v>
      </c>
      <c r="L5" s="18">
        <v>0.5</v>
      </c>
      <c r="M5" s="69"/>
      <c r="N5" s="70"/>
      <c r="O5" s="71"/>
    </row>
    <row r="8" spans="1:15" x14ac:dyDescent="0.3">
      <c r="A8" t="s">
        <v>29</v>
      </c>
    </row>
    <row r="10" spans="1:15" x14ac:dyDescent="0.3">
      <c r="K10" t="s">
        <v>222</v>
      </c>
    </row>
    <row r="11" spans="1:15" ht="15" thickBot="1" x14ac:dyDescent="0.35">
      <c r="K11" s="46" t="s">
        <v>220</v>
      </c>
      <c r="L11" s="46"/>
      <c r="M11" s="47">
        <v>0</v>
      </c>
    </row>
    <row r="12" spans="1:15" ht="15" thickBot="1" x14ac:dyDescent="0.35">
      <c r="K12" s="48" t="s">
        <v>221</v>
      </c>
      <c r="L12" s="48">
        <v>12</v>
      </c>
      <c r="M12" s="49">
        <v>6</v>
      </c>
    </row>
    <row r="13" spans="1:15" ht="15" thickBot="1" x14ac:dyDescent="0.35">
      <c r="K13" s="49" t="s">
        <v>223</v>
      </c>
      <c r="L13" s="49">
        <v>13</v>
      </c>
      <c r="M13" s="49">
        <v>13</v>
      </c>
    </row>
    <row r="14" spans="1:15" x14ac:dyDescent="0.3">
      <c r="K14" s="50" t="s">
        <v>224</v>
      </c>
      <c r="L14" s="50">
        <v>14</v>
      </c>
      <c r="N14" s="52">
        <v>20</v>
      </c>
    </row>
    <row r="15" spans="1:15" x14ac:dyDescent="0.3">
      <c r="K15" s="7"/>
      <c r="L15" s="51">
        <v>24</v>
      </c>
      <c r="M15" s="7">
        <v>124</v>
      </c>
      <c r="N15" s="7">
        <v>15</v>
      </c>
    </row>
    <row r="16" spans="1:15" ht="15" thickBot="1" x14ac:dyDescent="0.35">
      <c r="K16" s="46"/>
      <c r="L16" s="53">
        <v>34</v>
      </c>
      <c r="M16" s="53">
        <v>134</v>
      </c>
      <c r="N16" s="47">
        <f>M13+H3</f>
        <v>29</v>
      </c>
    </row>
    <row r="18" spans="2:14" x14ac:dyDescent="0.3">
      <c r="K18" s="51" t="s">
        <v>225</v>
      </c>
      <c r="L18" s="51">
        <v>25</v>
      </c>
      <c r="M18" s="51">
        <v>125</v>
      </c>
      <c r="N18">
        <f>M12+G3</f>
        <v>20</v>
      </c>
    </row>
    <row r="19" spans="2:14" x14ac:dyDescent="0.3">
      <c r="M19" s="51"/>
    </row>
    <row r="20" spans="2:14" x14ac:dyDescent="0.3">
      <c r="L20" s="51">
        <v>45</v>
      </c>
      <c r="M20" s="51">
        <v>145</v>
      </c>
      <c r="N20">
        <f>N14+J3</f>
        <v>30</v>
      </c>
    </row>
    <row r="21" spans="2:14" x14ac:dyDescent="0.3">
      <c r="M21" s="51">
        <v>1245</v>
      </c>
      <c r="N21">
        <f>N15+J3</f>
        <v>25</v>
      </c>
    </row>
    <row r="22" spans="2:14" ht="15" thickBot="1" x14ac:dyDescent="0.35">
      <c r="K22" s="46"/>
      <c r="L22" s="46"/>
      <c r="M22" s="53">
        <v>1345</v>
      </c>
      <c r="N22" s="47">
        <f>N16+J3</f>
        <v>39</v>
      </c>
    </row>
    <row r="23" spans="2:14" x14ac:dyDescent="0.3">
      <c r="K23" t="s">
        <v>226</v>
      </c>
      <c r="L23">
        <v>36</v>
      </c>
      <c r="M23" s="51">
        <v>136</v>
      </c>
      <c r="N23">
        <f>M13+I3</f>
        <v>28</v>
      </c>
    </row>
    <row r="25" spans="2:14" x14ac:dyDescent="0.3">
      <c r="L25">
        <v>46</v>
      </c>
      <c r="M25">
        <v>146</v>
      </c>
      <c r="N25">
        <f>N14+K3</f>
        <v>37</v>
      </c>
    </row>
    <row r="26" spans="2:14" x14ac:dyDescent="0.3">
      <c r="M26">
        <v>1246</v>
      </c>
      <c r="N26">
        <f>N15+K3</f>
        <v>32</v>
      </c>
    </row>
    <row r="27" spans="2:14" x14ac:dyDescent="0.3">
      <c r="M27">
        <v>1346</v>
      </c>
      <c r="N27">
        <f>N16+K3</f>
        <v>46</v>
      </c>
    </row>
    <row r="29" spans="2:14" ht="15" thickBot="1" x14ac:dyDescent="0.35">
      <c r="B29" t="s">
        <v>222</v>
      </c>
      <c r="L29">
        <v>56</v>
      </c>
      <c r="M29">
        <v>1256</v>
      </c>
      <c r="N29">
        <f>N18+L3</f>
        <v>33</v>
      </c>
    </row>
    <row r="30" spans="2:14" x14ac:dyDescent="0.3">
      <c r="B30" s="11"/>
      <c r="C30" s="12">
        <v>1</v>
      </c>
      <c r="D30" s="12">
        <v>2</v>
      </c>
      <c r="E30" s="12">
        <v>3</v>
      </c>
      <c r="F30" s="12">
        <v>4</v>
      </c>
      <c r="G30" s="12">
        <v>5</v>
      </c>
      <c r="H30" s="13">
        <v>6</v>
      </c>
      <c r="I30" t="s">
        <v>246</v>
      </c>
      <c r="M30">
        <v>1456</v>
      </c>
      <c r="N30">
        <f>N20+L3</f>
        <v>43</v>
      </c>
    </row>
    <row r="31" spans="2:14" ht="15" thickBot="1" x14ac:dyDescent="0.35">
      <c r="B31" s="9" t="s">
        <v>227</v>
      </c>
      <c r="C31" s="17">
        <v>0</v>
      </c>
      <c r="D31" s="17">
        <v>6</v>
      </c>
      <c r="E31" s="17">
        <v>13</v>
      </c>
      <c r="F31" s="17">
        <v>29</v>
      </c>
      <c r="G31" s="17">
        <v>39</v>
      </c>
      <c r="H31" s="18">
        <v>52</v>
      </c>
      <c r="M31">
        <v>12456</v>
      </c>
      <c r="N31">
        <f>N21+L3</f>
        <v>38</v>
      </c>
    </row>
    <row r="32" spans="2:14" ht="15" thickBot="1" x14ac:dyDescent="0.35">
      <c r="B32" t="s">
        <v>231</v>
      </c>
      <c r="K32" s="54" t="s">
        <v>232</v>
      </c>
      <c r="L32" s="46"/>
      <c r="M32" s="46">
        <v>13456</v>
      </c>
      <c r="N32" s="47">
        <f>N22+L3</f>
        <v>52</v>
      </c>
    </row>
    <row r="33" spans="2:13" ht="15" thickBot="1" x14ac:dyDescent="0.35">
      <c r="B33" s="22" t="s">
        <v>228</v>
      </c>
      <c r="C33" s="23" t="s">
        <v>229</v>
      </c>
      <c r="D33" s="24">
        <f>H31</f>
        <v>52</v>
      </c>
    </row>
    <row r="34" spans="2:13" ht="15" thickBot="1" x14ac:dyDescent="0.35">
      <c r="B34" s="54" t="s">
        <v>240</v>
      </c>
    </row>
    <row r="35" spans="2:13" x14ac:dyDescent="0.3">
      <c r="B35" s="11"/>
      <c r="C35" s="12">
        <v>1</v>
      </c>
      <c r="D35" s="12">
        <v>2</v>
      </c>
      <c r="E35" s="12">
        <v>3</v>
      </c>
      <c r="F35" s="12">
        <v>4</v>
      </c>
      <c r="G35" s="12">
        <v>5</v>
      </c>
      <c r="H35" s="13">
        <v>6</v>
      </c>
      <c r="I35" t="s">
        <v>247</v>
      </c>
    </row>
    <row r="36" spans="2:13" ht="15" thickBot="1" x14ac:dyDescent="0.35">
      <c r="B36" s="9" t="s">
        <v>230</v>
      </c>
      <c r="C36" s="17">
        <f>$D$33-C31</f>
        <v>52</v>
      </c>
      <c r="D36" s="17">
        <f t="shared" ref="D36:H36" si="0">$D$33-D31</f>
        <v>46</v>
      </c>
      <c r="E36" s="17">
        <f t="shared" si="0"/>
        <v>39</v>
      </c>
      <c r="F36" s="17">
        <f t="shared" si="0"/>
        <v>23</v>
      </c>
      <c r="G36" s="17">
        <f t="shared" si="0"/>
        <v>13</v>
      </c>
      <c r="H36" s="17">
        <f t="shared" si="0"/>
        <v>0</v>
      </c>
    </row>
    <row r="37" spans="2:13" ht="15" thickBot="1" x14ac:dyDescent="0.35">
      <c r="B37" t="s">
        <v>233</v>
      </c>
    </row>
    <row r="38" spans="2:13" ht="15" thickBot="1" x14ac:dyDescent="0.35">
      <c r="B38" s="11"/>
      <c r="C38" s="22">
        <v>1.2</v>
      </c>
      <c r="D38" s="23">
        <v>1.3</v>
      </c>
      <c r="E38" s="23">
        <v>1.4</v>
      </c>
      <c r="F38" s="23">
        <v>2.4</v>
      </c>
      <c r="G38" s="23">
        <v>2.5</v>
      </c>
      <c r="H38" s="23">
        <v>3.4</v>
      </c>
      <c r="I38" s="23">
        <v>3.6</v>
      </c>
      <c r="J38" s="23">
        <v>4.5</v>
      </c>
      <c r="K38" s="23">
        <v>4.5999999999999996</v>
      </c>
      <c r="L38" s="24">
        <v>5.6</v>
      </c>
      <c r="M38" t="s">
        <v>219</v>
      </c>
    </row>
    <row r="39" spans="2:13" ht="15" thickBot="1" x14ac:dyDescent="0.35">
      <c r="B39" s="16" t="s">
        <v>235</v>
      </c>
      <c r="C39" s="17">
        <f>C31</f>
        <v>0</v>
      </c>
      <c r="D39" s="17">
        <f>C31</f>
        <v>0</v>
      </c>
      <c r="E39" s="17">
        <f>C31</f>
        <v>0</v>
      </c>
      <c r="F39" s="17">
        <f>D31</f>
        <v>6</v>
      </c>
      <c r="G39" s="17">
        <f>D31</f>
        <v>6</v>
      </c>
      <c r="H39" s="17">
        <f>E31</f>
        <v>13</v>
      </c>
      <c r="I39" s="8">
        <f>E31</f>
        <v>13</v>
      </c>
      <c r="J39" s="55">
        <f>F31</f>
        <v>29</v>
      </c>
      <c r="K39" s="23">
        <f>F31</f>
        <v>29</v>
      </c>
      <c r="L39" s="10">
        <f>G31</f>
        <v>39</v>
      </c>
    </row>
    <row r="40" spans="2:13" ht="15" thickBot="1" x14ac:dyDescent="0.35">
      <c r="B40" t="s">
        <v>234</v>
      </c>
    </row>
    <row r="41" spans="2:13" ht="15" thickBot="1" x14ac:dyDescent="0.35">
      <c r="B41" s="11"/>
      <c r="C41" s="22">
        <v>1.2</v>
      </c>
      <c r="D41" s="23">
        <v>1.3</v>
      </c>
      <c r="E41" s="23">
        <v>1.4</v>
      </c>
      <c r="F41" s="23">
        <v>2.4</v>
      </c>
      <c r="G41" s="23">
        <v>2.5</v>
      </c>
      <c r="H41" s="23">
        <v>3.4</v>
      </c>
      <c r="I41" s="23">
        <v>3.6</v>
      </c>
      <c r="J41" s="23">
        <v>4.5</v>
      </c>
      <c r="K41" s="23">
        <v>4.5999999999999996</v>
      </c>
      <c r="L41" s="24">
        <v>5.6</v>
      </c>
      <c r="M41" t="s">
        <v>248</v>
      </c>
    </row>
    <row r="42" spans="2:13" ht="15" thickBot="1" x14ac:dyDescent="0.35">
      <c r="B42" s="16" t="s">
        <v>236</v>
      </c>
      <c r="C42" s="17">
        <f t="shared" ref="C42:L42" si="1">C39+C3</f>
        <v>6</v>
      </c>
      <c r="D42" s="17">
        <f t="shared" si="1"/>
        <v>13</v>
      </c>
      <c r="E42" s="17">
        <f t="shared" si="1"/>
        <v>20</v>
      </c>
      <c r="F42" s="17">
        <f t="shared" si="1"/>
        <v>15</v>
      </c>
      <c r="G42" s="17">
        <f t="shared" si="1"/>
        <v>20</v>
      </c>
      <c r="H42" s="17">
        <f t="shared" si="1"/>
        <v>29</v>
      </c>
      <c r="I42" s="17">
        <f t="shared" si="1"/>
        <v>28</v>
      </c>
      <c r="J42" s="17">
        <f t="shared" si="1"/>
        <v>39</v>
      </c>
      <c r="K42" s="17">
        <f t="shared" si="1"/>
        <v>46</v>
      </c>
      <c r="L42" s="17">
        <f t="shared" si="1"/>
        <v>52</v>
      </c>
    </row>
    <row r="43" spans="2:13" ht="15" thickBot="1" x14ac:dyDescent="0.35">
      <c r="B43" t="s">
        <v>237</v>
      </c>
    </row>
    <row r="44" spans="2:13" ht="15" thickBot="1" x14ac:dyDescent="0.35">
      <c r="B44" s="11"/>
      <c r="C44" s="22">
        <v>1.2</v>
      </c>
      <c r="D44" s="23">
        <v>1.3</v>
      </c>
      <c r="E44" s="23">
        <v>1.4</v>
      </c>
      <c r="F44" s="23">
        <v>2.4</v>
      </c>
      <c r="G44" s="23">
        <v>2.5</v>
      </c>
      <c r="H44" s="23">
        <v>3.4</v>
      </c>
      <c r="I44" s="23">
        <v>3.6</v>
      </c>
      <c r="J44" s="23">
        <v>4.5</v>
      </c>
      <c r="K44" s="23">
        <v>4.5999999999999996</v>
      </c>
      <c r="L44" s="24">
        <v>5.6</v>
      </c>
      <c r="M44" t="s">
        <v>249</v>
      </c>
    </row>
    <row r="45" spans="2:13" ht="15" thickBot="1" x14ac:dyDescent="0.35">
      <c r="B45" s="16" t="s">
        <v>238</v>
      </c>
      <c r="C45" s="17">
        <f>D36</f>
        <v>46</v>
      </c>
      <c r="D45" s="17">
        <f>E36</f>
        <v>39</v>
      </c>
      <c r="E45" s="17">
        <f>F36</f>
        <v>23</v>
      </c>
      <c r="F45" s="17">
        <f>F36</f>
        <v>23</v>
      </c>
      <c r="G45" s="17">
        <f>G31</f>
        <v>39</v>
      </c>
      <c r="H45" s="17">
        <f>F31</f>
        <v>29</v>
      </c>
      <c r="I45" s="17">
        <f>H31</f>
        <v>52</v>
      </c>
      <c r="J45" s="17">
        <f>G31</f>
        <v>39</v>
      </c>
      <c r="K45" s="17">
        <f>H31</f>
        <v>52</v>
      </c>
      <c r="L45" s="17">
        <f>H31</f>
        <v>52</v>
      </c>
    </row>
    <row r="46" spans="2:13" ht="15" thickBot="1" x14ac:dyDescent="0.35">
      <c r="B46" t="s">
        <v>239</v>
      </c>
    </row>
    <row r="47" spans="2:13" ht="15" thickBot="1" x14ac:dyDescent="0.35">
      <c r="B47" s="11"/>
      <c r="C47" s="22">
        <v>1.2</v>
      </c>
      <c r="D47" s="23">
        <v>1.3</v>
      </c>
      <c r="E47" s="23">
        <v>1.4</v>
      </c>
      <c r="F47" s="23">
        <v>2.4</v>
      </c>
      <c r="G47" s="23">
        <v>2.5</v>
      </c>
      <c r="H47" s="23">
        <v>3.4</v>
      </c>
      <c r="I47" s="23">
        <v>3.6</v>
      </c>
      <c r="J47" s="23">
        <v>4.5</v>
      </c>
      <c r="K47" s="23">
        <v>4.5999999999999996</v>
      </c>
      <c r="L47" s="24">
        <v>5.6</v>
      </c>
      <c r="M47" t="s">
        <v>250</v>
      </c>
    </row>
    <row r="48" spans="2:13" ht="15" thickBot="1" x14ac:dyDescent="0.35">
      <c r="B48" s="16" t="s">
        <v>243</v>
      </c>
      <c r="C48" s="17">
        <f>C45-C3</f>
        <v>40</v>
      </c>
      <c r="D48" s="17">
        <f t="shared" ref="D48:L48" si="2">D45-D3</f>
        <v>26</v>
      </c>
      <c r="E48" s="17">
        <f t="shared" si="2"/>
        <v>3</v>
      </c>
      <c r="F48" s="17">
        <f t="shared" si="2"/>
        <v>14</v>
      </c>
      <c r="G48" s="17">
        <f t="shared" si="2"/>
        <v>25</v>
      </c>
      <c r="H48" s="17">
        <f t="shared" si="2"/>
        <v>13</v>
      </c>
      <c r="I48" s="17">
        <f t="shared" si="2"/>
        <v>37</v>
      </c>
      <c r="J48" s="17">
        <f t="shared" si="2"/>
        <v>29</v>
      </c>
      <c r="K48" s="17">
        <f t="shared" si="2"/>
        <v>35</v>
      </c>
      <c r="L48" s="17">
        <f t="shared" si="2"/>
        <v>39</v>
      </c>
    </row>
    <row r="49" spans="2:13" ht="15" thickBot="1" x14ac:dyDescent="0.35">
      <c r="B49" t="s">
        <v>241</v>
      </c>
    </row>
    <row r="50" spans="2:13" ht="15" thickBot="1" x14ac:dyDescent="0.35">
      <c r="B50" s="11"/>
      <c r="C50" s="22">
        <v>1.2</v>
      </c>
      <c r="D50" s="23">
        <v>1.3</v>
      </c>
      <c r="E50" s="23">
        <v>1.4</v>
      </c>
      <c r="F50" s="23">
        <v>2.4</v>
      </c>
      <c r="G50" s="23">
        <v>2.5</v>
      </c>
      <c r="H50" s="23">
        <v>3.4</v>
      </c>
      <c r="I50" s="23">
        <v>3.6</v>
      </c>
      <c r="J50" s="23">
        <v>4.5</v>
      </c>
      <c r="K50" s="23">
        <v>4.5999999999999996</v>
      </c>
      <c r="L50" s="24">
        <v>5.6</v>
      </c>
      <c r="M50" t="s">
        <v>245</v>
      </c>
    </row>
    <row r="51" spans="2:13" ht="15" thickBot="1" x14ac:dyDescent="0.35">
      <c r="B51" s="16" t="s">
        <v>242</v>
      </c>
      <c r="C51" s="17">
        <f>C45-C39-C3</f>
        <v>40</v>
      </c>
      <c r="D51" s="17">
        <f t="shared" ref="D51:L51" si="3">D45-D39-D3</f>
        <v>26</v>
      </c>
      <c r="E51" s="17">
        <f t="shared" si="3"/>
        <v>3</v>
      </c>
      <c r="F51" s="17">
        <f t="shared" si="3"/>
        <v>8</v>
      </c>
      <c r="G51" s="17">
        <f t="shared" si="3"/>
        <v>19</v>
      </c>
      <c r="H51" s="17">
        <f t="shared" si="3"/>
        <v>0</v>
      </c>
      <c r="I51" s="17">
        <f t="shared" si="3"/>
        <v>24</v>
      </c>
      <c r="J51" s="17">
        <f t="shared" si="3"/>
        <v>0</v>
      </c>
      <c r="K51" s="17">
        <f t="shared" si="3"/>
        <v>6</v>
      </c>
      <c r="L51" s="17">
        <f t="shared" si="3"/>
        <v>0</v>
      </c>
    </row>
    <row r="52" spans="2:13" ht="15" thickBot="1" x14ac:dyDescent="0.35">
      <c r="B52" t="s">
        <v>244</v>
      </c>
    </row>
    <row r="53" spans="2:13" ht="15" thickBot="1" x14ac:dyDescent="0.35">
      <c r="B53" s="11"/>
      <c r="C53" s="22">
        <v>1.2</v>
      </c>
      <c r="D53" s="23">
        <v>1.3</v>
      </c>
      <c r="E53" s="23">
        <v>1.4</v>
      </c>
      <c r="F53" s="23">
        <v>2.4</v>
      </c>
      <c r="G53" s="23">
        <v>2.5</v>
      </c>
      <c r="H53" s="23">
        <v>3.4</v>
      </c>
      <c r="I53" s="23">
        <v>3.6</v>
      </c>
      <c r="J53" s="23">
        <v>4.5</v>
      </c>
      <c r="K53" s="23">
        <v>4.5999999999999996</v>
      </c>
      <c r="L53" s="24">
        <v>5.6</v>
      </c>
      <c r="M53" t="s">
        <v>251</v>
      </c>
    </row>
    <row r="54" spans="2:13" ht="15" thickBot="1" x14ac:dyDescent="0.35">
      <c r="B54" s="16" t="s">
        <v>256</v>
      </c>
      <c r="C54" s="17">
        <f>D31-C36-C3</f>
        <v>-52</v>
      </c>
      <c r="D54" s="17">
        <f>E31-C36-D3</f>
        <v>-52</v>
      </c>
      <c r="E54" s="17">
        <f>F31-C36-E3</f>
        <v>-43</v>
      </c>
      <c r="F54" s="17">
        <f>F31-D36-F3</f>
        <v>-26</v>
      </c>
      <c r="G54" s="17">
        <f>G31-D36-G3</f>
        <v>-21</v>
      </c>
      <c r="H54" s="17">
        <f>F31-E36-H3</f>
        <v>-26</v>
      </c>
      <c r="I54" s="17">
        <f>H31-E36-I3</f>
        <v>-2</v>
      </c>
      <c r="J54" s="17">
        <f>G31-F36-J3</f>
        <v>6</v>
      </c>
      <c r="K54" s="17">
        <f>H31-F36-K3</f>
        <v>12</v>
      </c>
      <c r="L54" s="17">
        <f>H31-G36-L3</f>
        <v>26</v>
      </c>
    </row>
    <row r="55" spans="2:13" ht="15" thickBot="1" x14ac:dyDescent="0.35">
      <c r="B55" t="s">
        <v>252</v>
      </c>
    </row>
    <row r="56" spans="2:13" ht="15" thickBot="1" x14ac:dyDescent="0.35">
      <c r="B56" s="11"/>
      <c r="C56" s="22">
        <v>1.2</v>
      </c>
      <c r="D56" s="23">
        <v>1.3</v>
      </c>
      <c r="E56" s="23">
        <v>1.4</v>
      </c>
      <c r="F56" s="23">
        <v>2.4</v>
      </c>
      <c r="G56" s="23">
        <v>2.5</v>
      </c>
      <c r="H56" s="23">
        <v>3.4</v>
      </c>
      <c r="I56" s="23">
        <v>3.6</v>
      </c>
      <c r="J56" s="23">
        <v>4.5</v>
      </c>
      <c r="K56" s="23">
        <v>4.5999999999999996</v>
      </c>
      <c r="L56" s="24">
        <v>5.6</v>
      </c>
      <c r="M56" t="s">
        <v>253</v>
      </c>
    </row>
    <row r="57" spans="2:13" ht="15" thickBot="1" x14ac:dyDescent="0.35">
      <c r="B57" s="16" t="s">
        <v>257</v>
      </c>
      <c r="C57" s="17">
        <f>D36-C36-C3</f>
        <v>-12</v>
      </c>
      <c r="D57" s="17">
        <f>E36-C36-D3</f>
        <v>-26</v>
      </c>
      <c r="E57" s="17">
        <f>F36-C36-E3</f>
        <v>-49</v>
      </c>
      <c r="F57" s="17">
        <f>F36-D36-F3</f>
        <v>-32</v>
      </c>
      <c r="G57" s="17">
        <f>G36-D36-G3</f>
        <v>-47</v>
      </c>
      <c r="H57" s="17">
        <f>F36-E36-H3</f>
        <v>-32</v>
      </c>
      <c r="I57" s="17">
        <f>H36-E36-I3</f>
        <v>-54</v>
      </c>
      <c r="J57" s="17">
        <f>G36-F36-J3</f>
        <v>-20</v>
      </c>
      <c r="K57" s="17">
        <f>H36-F36-K3</f>
        <v>-40</v>
      </c>
      <c r="L57" s="17">
        <f>H36-G36-L3</f>
        <v>-26</v>
      </c>
    </row>
    <row r="58" spans="2:13" ht="15" thickBot="1" x14ac:dyDescent="0.35">
      <c r="B58" t="s">
        <v>254</v>
      </c>
    </row>
    <row r="59" spans="2:13" ht="15" thickBot="1" x14ac:dyDescent="0.35">
      <c r="B59" s="11"/>
      <c r="C59" s="22">
        <v>1.2</v>
      </c>
      <c r="D59" s="23">
        <v>1.3</v>
      </c>
      <c r="E59" s="23">
        <v>1.4</v>
      </c>
      <c r="F59" s="23">
        <v>2.4</v>
      </c>
      <c r="G59" s="23">
        <v>2.5</v>
      </c>
      <c r="H59" s="23">
        <v>3.4</v>
      </c>
      <c r="I59" s="23">
        <v>3.6</v>
      </c>
      <c r="J59" s="23">
        <v>4.5</v>
      </c>
      <c r="K59" s="23">
        <v>4.5999999999999996</v>
      </c>
      <c r="L59" s="24">
        <v>5.6</v>
      </c>
      <c r="M59" t="s">
        <v>255</v>
      </c>
    </row>
    <row r="60" spans="2:13" ht="15" thickBot="1" x14ac:dyDescent="0.35">
      <c r="B60" s="16" t="s">
        <v>258</v>
      </c>
      <c r="C60" s="17">
        <f>D31-C31-C3</f>
        <v>0</v>
      </c>
      <c r="D60" s="17">
        <f>E31-C31-D3</f>
        <v>0</v>
      </c>
      <c r="E60" s="17">
        <f>F31-C31-E3</f>
        <v>9</v>
      </c>
      <c r="F60" s="17">
        <f>F31-D31-F3</f>
        <v>14</v>
      </c>
      <c r="G60" s="17">
        <f>G31-D31-G3</f>
        <v>19</v>
      </c>
      <c r="H60" s="17">
        <f>F31-E31-H3</f>
        <v>0</v>
      </c>
      <c r="I60" s="17">
        <f>H31-E31-I3</f>
        <v>24</v>
      </c>
      <c r="J60" s="17">
        <f>G31-F31-J3</f>
        <v>0</v>
      </c>
      <c r="K60" s="17">
        <f>H31-F31-K3</f>
        <v>6</v>
      </c>
      <c r="L60" s="17">
        <f>H31-G31-L3</f>
        <v>0</v>
      </c>
    </row>
    <row r="63" spans="2:13" x14ac:dyDescent="0.3">
      <c r="B63" t="s">
        <v>259</v>
      </c>
    </row>
    <row r="65" spans="2:7" ht="15" thickBot="1" x14ac:dyDescent="0.35">
      <c r="D65" t="s">
        <v>235</v>
      </c>
      <c r="E65" s="1" t="s">
        <v>41</v>
      </c>
      <c r="F65" s="1" t="s">
        <v>242</v>
      </c>
    </row>
    <row r="66" spans="2:7" ht="15" thickBot="1" x14ac:dyDescent="0.35">
      <c r="B66" s="22">
        <v>1.2</v>
      </c>
      <c r="D66" s="1">
        <v>0</v>
      </c>
      <c r="E66" s="19">
        <v>6</v>
      </c>
      <c r="F66" s="40">
        <v>40</v>
      </c>
      <c r="G66" t="str">
        <f>IF(F66=0,"Критический путь","Есть резерв")</f>
        <v>Есть резерв</v>
      </c>
    </row>
    <row r="67" spans="2:7" ht="15" thickBot="1" x14ac:dyDescent="0.35">
      <c r="B67" s="23">
        <v>1.3</v>
      </c>
      <c r="D67" s="1">
        <v>0</v>
      </c>
      <c r="E67" s="20">
        <v>13</v>
      </c>
      <c r="F67" s="40">
        <v>0</v>
      </c>
      <c r="G67" t="s">
        <v>232</v>
      </c>
    </row>
    <row r="68" spans="2:7" ht="15" thickBot="1" x14ac:dyDescent="0.35">
      <c r="B68" s="23">
        <v>1.4</v>
      </c>
      <c r="D68" s="1">
        <v>0</v>
      </c>
      <c r="E68" s="20">
        <v>20</v>
      </c>
      <c r="F68" s="40">
        <v>3</v>
      </c>
      <c r="G68" t="str">
        <f t="shared" ref="G67:G75" si="4">IF(F68=0,"Критический путь","Есть резерв")</f>
        <v>Есть резерв</v>
      </c>
    </row>
    <row r="69" spans="2:7" ht="15" thickBot="1" x14ac:dyDescent="0.35">
      <c r="B69" s="23">
        <v>2.4</v>
      </c>
      <c r="D69" s="1">
        <v>6</v>
      </c>
      <c r="E69" s="20">
        <v>9</v>
      </c>
      <c r="F69" s="40">
        <v>8</v>
      </c>
      <c r="G69" t="str">
        <f t="shared" si="4"/>
        <v>Есть резерв</v>
      </c>
    </row>
    <row r="70" spans="2:7" ht="15" thickBot="1" x14ac:dyDescent="0.35">
      <c r="B70" s="23">
        <v>2.5</v>
      </c>
      <c r="D70" s="1">
        <v>6</v>
      </c>
      <c r="E70" s="20">
        <v>14</v>
      </c>
      <c r="F70" s="40">
        <v>19</v>
      </c>
      <c r="G70" t="str">
        <f t="shared" si="4"/>
        <v>Есть резерв</v>
      </c>
    </row>
    <row r="71" spans="2:7" ht="15" thickBot="1" x14ac:dyDescent="0.35">
      <c r="B71" s="23">
        <v>3.4</v>
      </c>
      <c r="D71" s="1">
        <v>13</v>
      </c>
      <c r="E71" s="20">
        <v>16</v>
      </c>
      <c r="F71" s="40">
        <v>0</v>
      </c>
      <c r="G71" t="str">
        <f t="shared" si="4"/>
        <v>Критический путь</v>
      </c>
    </row>
    <row r="72" spans="2:7" ht="15" thickBot="1" x14ac:dyDescent="0.35">
      <c r="B72" s="23">
        <v>3.6</v>
      </c>
      <c r="D72" s="1">
        <v>13</v>
      </c>
      <c r="E72" s="20">
        <v>15</v>
      </c>
      <c r="F72" s="40">
        <v>24</v>
      </c>
      <c r="G72" t="str">
        <f t="shared" si="4"/>
        <v>Есть резерв</v>
      </c>
    </row>
    <row r="73" spans="2:7" ht="15" thickBot="1" x14ac:dyDescent="0.35">
      <c r="B73" s="23">
        <v>4.5</v>
      </c>
      <c r="D73" s="1">
        <v>29</v>
      </c>
      <c r="E73" s="20">
        <v>10</v>
      </c>
      <c r="F73" s="40">
        <v>0</v>
      </c>
      <c r="G73" t="str">
        <f t="shared" si="4"/>
        <v>Критический путь</v>
      </c>
    </row>
    <row r="74" spans="2:7" ht="15" thickBot="1" x14ac:dyDescent="0.35">
      <c r="B74" s="23">
        <v>4.5999999999999996</v>
      </c>
      <c r="D74" s="1">
        <v>29</v>
      </c>
      <c r="E74" s="20">
        <v>17</v>
      </c>
      <c r="F74" s="40">
        <v>6</v>
      </c>
      <c r="G74" t="str">
        <f t="shared" si="4"/>
        <v>Есть резерв</v>
      </c>
    </row>
    <row r="75" spans="2:7" ht="15" thickBot="1" x14ac:dyDescent="0.35">
      <c r="B75" s="24">
        <v>5.6</v>
      </c>
      <c r="D75" s="1">
        <v>39</v>
      </c>
      <c r="E75" s="21">
        <v>13</v>
      </c>
      <c r="F75" s="40">
        <v>0</v>
      </c>
      <c r="G75" t="str">
        <f t="shared" si="4"/>
        <v>Критический путь</v>
      </c>
    </row>
    <row r="93" spans="1:2" x14ac:dyDescent="0.3">
      <c r="A93" t="s">
        <v>260</v>
      </c>
    </row>
    <row r="94" spans="1:2" x14ac:dyDescent="0.3">
      <c r="B94" t="s">
        <v>261</v>
      </c>
    </row>
    <row r="95" spans="1:2" x14ac:dyDescent="0.3">
      <c r="B95" t="s">
        <v>262</v>
      </c>
    </row>
    <row r="97" spans="2:16" ht="15" thickBot="1" x14ac:dyDescent="0.35"/>
    <row r="98" spans="2:16" ht="15" thickBot="1" x14ac:dyDescent="0.35">
      <c r="B98" s="63" t="s">
        <v>38</v>
      </c>
      <c r="C98" s="65"/>
      <c r="D98" s="73" t="s">
        <v>39</v>
      </c>
      <c r="E98" s="74"/>
      <c r="F98" s="74"/>
      <c r="G98" s="74"/>
      <c r="H98" s="74"/>
      <c r="I98" s="74"/>
      <c r="J98" s="74"/>
      <c r="K98" s="74"/>
      <c r="L98" s="74"/>
      <c r="M98" s="75"/>
      <c r="N98" s="73" t="s">
        <v>40</v>
      </c>
      <c r="O98" s="74"/>
      <c r="P98" s="75"/>
    </row>
    <row r="99" spans="2:16" ht="15" thickBot="1" x14ac:dyDescent="0.35">
      <c r="B99" s="69"/>
      <c r="C99" s="70"/>
      <c r="D99" s="22">
        <v>1.2</v>
      </c>
      <c r="E99" s="23">
        <v>1.3</v>
      </c>
      <c r="F99" s="23">
        <v>1.4</v>
      </c>
      <c r="G99" s="23">
        <v>2.4</v>
      </c>
      <c r="H99" s="23">
        <v>2.5</v>
      </c>
      <c r="I99" s="23">
        <v>3.4</v>
      </c>
      <c r="J99" s="23">
        <v>3.6</v>
      </c>
      <c r="K99" s="23">
        <v>4.5</v>
      </c>
      <c r="L99" s="23">
        <v>4.5999999999999996</v>
      </c>
      <c r="M99" s="24">
        <v>5.6</v>
      </c>
      <c r="N99" s="63">
        <v>40</v>
      </c>
      <c r="O99" s="64"/>
      <c r="P99" s="65"/>
    </row>
    <row r="100" spans="2:16" x14ac:dyDescent="0.3">
      <c r="B100" s="57" t="s">
        <v>41</v>
      </c>
      <c r="C100" s="58"/>
      <c r="D100" s="19">
        <v>6</v>
      </c>
      <c r="E100" s="20">
        <v>13</v>
      </c>
      <c r="F100" s="20">
        <v>20</v>
      </c>
      <c r="G100" s="20">
        <v>9</v>
      </c>
      <c r="H100" s="20">
        <v>14</v>
      </c>
      <c r="I100" s="20">
        <v>16</v>
      </c>
      <c r="J100" s="20">
        <v>15</v>
      </c>
      <c r="K100" s="20">
        <v>10</v>
      </c>
      <c r="L100" s="20">
        <v>17</v>
      </c>
      <c r="M100" s="21">
        <v>13</v>
      </c>
      <c r="N100" s="66"/>
      <c r="O100" s="67"/>
      <c r="P100" s="68"/>
    </row>
    <row r="101" spans="2:16" x14ac:dyDescent="0.3">
      <c r="B101" s="59" t="s">
        <v>42</v>
      </c>
      <c r="C101" s="60"/>
      <c r="D101" s="14">
        <v>5</v>
      </c>
      <c r="E101" s="5">
        <v>10</v>
      </c>
      <c r="F101" s="5">
        <v>16</v>
      </c>
      <c r="G101" s="5">
        <v>7</v>
      </c>
      <c r="H101" s="5">
        <v>11</v>
      </c>
      <c r="I101" s="5">
        <v>13</v>
      </c>
      <c r="J101" s="5">
        <v>12</v>
      </c>
      <c r="K101" s="5">
        <v>7</v>
      </c>
      <c r="L101" s="5">
        <v>15</v>
      </c>
      <c r="M101" s="15">
        <v>9</v>
      </c>
      <c r="N101" s="66"/>
      <c r="O101" s="67"/>
      <c r="P101" s="68"/>
    </row>
    <row r="102" spans="2:16" ht="15" thickBot="1" x14ac:dyDescent="0.35">
      <c r="B102" s="61" t="s">
        <v>43</v>
      </c>
      <c r="C102" s="62"/>
      <c r="D102" s="16">
        <v>0.05</v>
      </c>
      <c r="E102" s="17">
        <v>0.25</v>
      </c>
      <c r="F102" s="17">
        <v>0.3</v>
      </c>
      <c r="G102" s="17">
        <v>7.0000000000000007E-2</v>
      </c>
      <c r="H102" s="17">
        <v>0.15</v>
      </c>
      <c r="I102" s="17">
        <v>0.1</v>
      </c>
      <c r="J102" s="17">
        <v>0.05</v>
      </c>
      <c r="K102" s="17">
        <v>0.03</v>
      </c>
      <c r="L102" s="17">
        <v>0.14000000000000001</v>
      </c>
      <c r="M102" s="18">
        <v>0.5</v>
      </c>
      <c r="N102" s="69"/>
      <c r="O102" s="70"/>
      <c r="P102" s="71"/>
    </row>
    <row r="105" spans="2:16" x14ac:dyDescent="0.3">
      <c r="B105" t="s">
        <v>284</v>
      </c>
      <c r="I105" t="s">
        <v>266</v>
      </c>
      <c r="J105" s="56">
        <f>SUMPRODUCT(C109:C118)</f>
        <v>1095.1428571428571</v>
      </c>
    </row>
    <row r="107" spans="2:16" x14ac:dyDescent="0.3">
      <c r="B107" t="s">
        <v>285</v>
      </c>
      <c r="D107" t="s">
        <v>296</v>
      </c>
    </row>
    <row r="109" spans="2:16" ht="15" thickBot="1" x14ac:dyDescent="0.35">
      <c r="B109" s="56" t="s">
        <v>286</v>
      </c>
      <c r="C109" s="56">
        <f>(G109-E109)/H109</f>
        <v>100</v>
      </c>
      <c r="D109" s="56" t="s">
        <v>273</v>
      </c>
      <c r="E109" s="56">
        <v>0</v>
      </c>
      <c r="F109" s="56" t="s">
        <v>283</v>
      </c>
      <c r="G109" s="56">
        <v>5</v>
      </c>
      <c r="H109" s="16">
        <v>0.05</v>
      </c>
      <c r="I109" s="56"/>
      <c r="J109" s="56" t="s">
        <v>297</v>
      </c>
      <c r="K109" s="56">
        <f>G109-E109</f>
        <v>5</v>
      </c>
      <c r="L109" s="56"/>
      <c r="M109" s="14">
        <v>5</v>
      </c>
      <c r="N109" s="19">
        <v>6</v>
      </c>
    </row>
    <row r="110" spans="2:16" ht="15" thickBot="1" x14ac:dyDescent="0.35">
      <c r="B110" s="56" t="s">
        <v>287</v>
      </c>
      <c r="C110" s="56">
        <f t="shared" ref="C110:C118" si="5">(G110-E110)/H110</f>
        <v>40</v>
      </c>
      <c r="D110" s="56" t="s">
        <v>274</v>
      </c>
      <c r="E110" s="56">
        <v>0</v>
      </c>
      <c r="F110" s="56" t="s">
        <v>267</v>
      </c>
      <c r="G110" s="56">
        <v>10</v>
      </c>
      <c r="H110" s="17">
        <v>0.25</v>
      </c>
      <c r="I110" s="56"/>
      <c r="J110" s="56" t="s">
        <v>298</v>
      </c>
      <c r="K110" s="56">
        <f t="shared" ref="K110:K118" si="6">G110-E110</f>
        <v>10</v>
      </c>
      <c r="L110" s="56"/>
      <c r="M110" s="5">
        <v>10</v>
      </c>
      <c r="N110" s="20">
        <v>13</v>
      </c>
    </row>
    <row r="111" spans="2:16" ht="15" thickBot="1" x14ac:dyDescent="0.35">
      <c r="B111" s="56" t="s">
        <v>288</v>
      </c>
      <c r="C111" s="56">
        <f t="shared" si="5"/>
        <v>53.333333333333336</v>
      </c>
      <c r="D111" s="56" t="s">
        <v>275</v>
      </c>
      <c r="E111" s="56">
        <v>0</v>
      </c>
      <c r="F111" s="56" t="s">
        <v>268</v>
      </c>
      <c r="G111" s="56">
        <v>16</v>
      </c>
      <c r="H111" s="17">
        <v>0.3</v>
      </c>
      <c r="I111" s="56"/>
      <c r="J111" s="56" t="s">
        <v>299</v>
      </c>
      <c r="K111" s="56">
        <f t="shared" si="6"/>
        <v>16</v>
      </c>
      <c r="L111" s="56"/>
      <c r="M111" s="5">
        <v>16</v>
      </c>
      <c r="N111" s="20">
        <v>20</v>
      </c>
    </row>
    <row r="112" spans="2:16" ht="15" thickBot="1" x14ac:dyDescent="0.35">
      <c r="B112" s="56" t="s">
        <v>289</v>
      </c>
      <c r="C112" s="56">
        <f t="shared" si="5"/>
        <v>99.999999999999986</v>
      </c>
      <c r="D112" s="56" t="s">
        <v>276</v>
      </c>
      <c r="E112" s="56">
        <v>16</v>
      </c>
      <c r="F112" s="56" t="s">
        <v>269</v>
      </c>
      <c r="G112" s="56">
        <v>23</v>
      </c>
      <c r="H112" s="17">
        <v>7.0000000000000007E-2</v>
      </c>
      <c r="I112" s="56"/>
      <c r="J112" s="56" t="s">
        <v>300</v>
      </c>
      <c r="K112" s="56">
        <f t="shared" si="6"/>
        <v>7</v>
      </c>
      <c r="L112" s="56"/>
      <c r="M112" s="5">
        <v>7</v>
      </c>
      <c r="N112" s="20">
        <v>9</v>
      </c>
    </row>
    <row r="113" spans="2:14" ht="15" thickBot="1" x14ac:dyDescent="0.35">
      <c r="B113" s="56" t="s">
        <v>290</v>
      </c>
      <c r="C113" s="56">
        <f t="shared" si="5"/>
        <v>73.333333333333343</v>
      </c>
      <c r="D113" s="56" t="s">
        <v>277</v>
      </c>
      <c r="E113" s="56">
        <v>19</v>
      </c>
      <c r="F113" s="56" t="s">
        <v>270</v>
      </c>
      <c r="G113" s="56">
        <v>30</v>
      </c>
      <c r="H113" s="17">
        <v>0.15</v>
      </c>
      <c r="I113" s="56"/>
      <c r="J113" s="56" t="s">
        <v>301</v>
      </c>
      <c r="K113" s="56">
        <f t="shared" si="6"/>
        <v>11</v>
      </c>
      <c r="L113" s="56"/>
      <c r="M113" s="5">
        <v>11</v>
      </c>
      <c r="N113" s="20">
        <v>14</v>
      </c>
    </row>
    <row r="114" spans="2:14" ht="15" thickBot="1" x14ac:dyDescent="0.35">
      <c r="B114" s="56" t="s">
        <v>291</v>
      </c>
      <c r="C114" s="56">
        <f t="shared" si="5"/>
        <v>130</v>
      </c>
      <c r="D114" s="56" t="s">
        <v>278</v>
      </c>
      <c r="E114" s="56">
        <v>10</v>
      </c>
      <c r="F114" s="56" t="s">
        <v>271</v>
      </c>
      <c r="G114" s="56">
        <v>23</v>
      </c>
      <c r="H114" s="17">
        <v>0.1</v>
      </c>
      <c r="I114" s="56"/>
      <c r="J114" s="56" t="s">
        <v>302</v>
      </c>
      <c r="K114" s="56">
        <f t="shared" si="6"/>
        <v>13</v>
      </c>
      <c r="L114" s="56"/>
      <c r="M114" s="5">
        <v>13</v>
      </c>
      <c r="N114" s="20">
        <v>16</v>
      </c>
    </row>
    <row r="115" spans="2:14" ht="15" thickBot="1" x14ac:dyDescent="0.35">
      <c r="B115" s="56" t="s">
        <v>292</v>
      </c>
      <c r="C115" s="56">
        <f t="shared" si="5"/>
        <v>240</v>
      </c>
      <c r="D115" s="56" t="s">
        <v>279</v>
      </c>
      <c r="E115" s="56">
        <v>10</v>
      </c>
      <c r="F115" s="56" t="s">
        <v>263</v>
      </c>
      <c r="G115" s="56">
        <v>22</v>
      </c>
      <c r="H115" s="17">
        <v>0.05</v>
      </c>
      <c r="I115" s="56"/>
      <c r="J115" s="56" t="s">
        <v>303</v>
      </c>
      <c r="K115" s="56">
        <f t="shared" si="6"/>
        <v>12</v>
      </c>
      <c r="L115" s="56"/>
      <c r="M115" s="5">
        <v>12</v>
      </c>
      <c r="N115" s="20">
        <v>15</v>
      </c>
    </row>
    <row r="116" spans="2:14" ht="15" thickBot="1" x14ac:dyDescent="0.35">
      <c r="B116" s="56" t="s">
        <v>293</v>
      </c>
      <c r="C116" s="56">
        <f t="shared" si="5"/>
        <v>233.33333333333334</v>
      </c>
      <c r="D116" s="56" t="s">
        <v>280</v>
      </c>
      <c r="E116" s="56">
        <v>23</v>
      </c>
      <c r="F116" s="56" t="s">
        <v>272</v>
      </c>
      <c r="G116" s="56">
        <v>30</v>
      </c>
      <c r="H116" s="17">
        <v>0.03</v>
      </c>
      <c r="I116" s="56"/>
      <c r="J116" s="56" t="s">
        <v>304</v>
      </c>
      <c r="K116" s="56">
        <f t="shared" si="6"/>
        <v>7</v>
      </c>
      <c r="L116" s="56"/>
      <c r="M116" s="5">
        <v>7</v>
      </c>
      <c r="N116" s="20">
        <v>10</v>
      </c>
    </row>
    <row r="117" spans="2:14" ht="15" thickBot="1" x14ac:dyDescent="0.35">
      <c r="B117" s="56" t="s">
        <v>294</v>
      </c>
      <c r="C117" s="56">
        <f t="shared" si="5"/>
        <v>107.14285714285714</v>
      </c>
      <c r="D117" s="56" t="s">
        <v>281</v>
      </c>
      <c r="E117" s="56">
        <v>23</v>
      </c>
      <c r="F117" s="56" t="s">
        <v>264</v>
      </c>
      <c r="G117" s="56">
        <v>38</v>
      </c>
      <c r="H117" s="17">
        <v>0.14000000000000001</v>
      </c>
      <c r="I117" s="56"/>
      <c r="J117" s="56" t="s">
        <v>305</v>
      </c>
      <c r="K117" s="56">
        <f t="shared" si="6"/>
        <v>15</v>
      </c>
      <c r="L117" s="56"/>
      <c r="M117" s="5">
        <v>15</v>
      </c>
      <c r="N117" s="20">
        <v>17</v>
      </c>
    </row>
    <row r="118" spans="2:14" ht="15" thickBot="1" x14ac:dyDescent="0.35">
      <c r="B118" s="56" t="s">
        <v>295</v>
      </c>
      <c r="C118" s="56">
        <f t="shared" si="5"/>
        <v>18</v>
      </c>
      <c r="D118" s="56" t="s">
        <v>282</v>
      </c>
      <c r="E118" s="56">
        <v>30</v>
      </c>
      <c r="F118" s="56" t="s">
        <v>265</v>
      </c>
      <c r="G118" s="56">
        <v>39</v>
      </c>
      <c r="H118" s="18">
        <v>0.5</v>
      </c>
      <c r="I118" s="56"/>
      <c r="J118" s="56" t="s">
        <v>306</v>
      </c>
      <c r="K118" s="56">
        <f t="shared" si="6"/>
        <v>9</v>
      </c>
      <c r="L118" s="56"/>
      <c r="M118" s="15">
        <v>9</v>
      </c>
      <c r="N118" s="21">
        <v>13</v>
      </c>
    </row>
  </sheetData>
  <mergeCells count="14">
    <mergeCell ref="N99:P102"/>
    <mergeCell ref="B100:C100"/>
    <mergeCell ref="B101:C101"/>
    <mergeCell ref="B102:C102"/>
    <mergeCell ref="A1:B2"/>
    <mergeCell ref="C1:L1"/>
    <mergeCell ref="M1:O1"/>
    <mergeCell ref="M2:O5"/>
    <mergeCell ref="A3:B3"/>
    <mergeCell ref="A4:B4"/>
    <mergeCell ref="A5:B5"/>
    <mergeCell ref="B98:C99"/>
    <mergeCell ref="D98:M98"/>
    <mergeCell ref="N98:P98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Условия</vt:lpstr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Шиш</dc:creator>
  <cp:lastModifiedBy>Алексей Шиш</cp:lastModifiedBy>
  <dcterms:created xsi:type="dcterms:W3CDTF">2015-06-05T18:19:34Z</dcterms:created>
  <dcterms:modified xsi:type="dcterms:W3CDTF">2019-11-25T22:42:24Z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6ae92fed-791b-4f4a-b22e-801ca46b058c</vt:lpwstr>
  </property>
</Properties>
</file>