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ata\GIT\Optimization-Methods\lab4\"/>
    </mc:Choice>
  </mc:AlternateContent>
  <xr:revisionPtr revIDLastSave="0" documentId="13_ncr:1_{67E5AA88-DEBF-4F78-BA8D-043D941FC6F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C81" i="1"/>
  <c r="C77" i="1"/>
  <c r="E77" i="1" s="1"/>
  <c r="D77" i="1"/>
  <c r="G77" i="1" s="1"/>
  <c r="I76" i="1"/>
  <c r="H76" i="1"/>
  <c r="D76" i="1"/>
  <c r="G76" i="1" s="1"/>
  <c r="C76" i="1"/>
  <c r="E76" i="1" s="1"/>
  <c r="I75" i="1"/>
  <c r="H75" i="1"/>
  <c r="C75" i="1"/>
  <c r="E75" i="1" s="1"/>
  <c r="D75" i="1"/>
  <c r="G75" i="1" s="1"/>
  <c r="I74" i="1"/>
  <c r="H74" i="1"/>
  <c r="D74" i="1"/>
  <c r="G74" i="1" s="1"/>
  <c r="C74" i="1"/>
  <c r="E74" i="1" s="1"/>
  <c r="I73" i="1"/>
  <c r="H73" i="1"/>
  <c r="C73" i="1"/>
  <c r="E73" i="1" s="1"/>
  <c r="D73" i="1"/>
  <c r="G73" i="1" s="1"/>
  <c r="I72" i="1"/>
  <c r="H72" i="1"/>
  <c r="G72" i="1"/>
  <c r="E72" i="1"/>
  <c r="D72" i="1"/>
  <c r="C72" i="1"/>
  <c r="I71" i="1"/>
  <c r="H71" i="1"/>
  <c r="G71" i="1"/>
  <c r="E71" i="1"/>
  <c r="C71" i="1"/>
  <c r="D71" i="1"/>
  <c r="I70" i="1"/>
  <c r="H70" i="1"/>
  <c r="D70" i="1"/>
  <c r="G70" i="1" s="1"/>
  <c r="C69" i="1"/>
  <c r="H69" i="1" s="1"/>
  <c r="D68" i="1"/>
  <c r="I68" i="1" s="1"/>
  <c r="I69" i="1" s="1"/>
  <c r="C67" i="1"/>
  <c r="H67" i="1" s="1"/>
  <c r="H68" i="1" s="1"/>
  <c r="D66" i="1"/>
  <c r="G66" i="1" s="1"/>
  <c r="C65" i="1"/>
  <c r="H65" i="1" s="1"/>
  <c r="H66" i="1" s="1"/>
  <c r="D64" i="1"/>
  <c r="I64" i="1" s="1"/>
  <c r="I65" i="1" s="1"/>
  <c r="D63" i="1"/>
  <c r="C64" i="1" s="1"/>
  <c r="C63" i="1"/>
  <c r="H63" i="1" s="1"/>
  <c r="H64" i="1" s="1"/>
  <c r="C104" i="1"/>
  <c r="G101" i="1"/>
  <c r="E101" i="1"/>
  <c r="D101" i="1"/>
  <c r="C101" i="1"/>
  <c r="I100" i="1"/>
  <c r="H100" i="1"/>
  <c r="G100" i="1"/>
  <c r="E100" i="1"/>
  <c r="C100" i="1"/>
  <c r="D100" i="1"/>
  <c r="I99" i="1"/>
  <c r="H99" i="1"/>
  <c r="G99" i="1"/>
  <c r="E99" i="1"/>
  <c r="D99" i="1"/>
  <c r="C99" i="1"/>
  <c r="I98" i="1"/>
  <c r="H98" i="1"/>
  <c r="G98" i="1"/>
  <c r="E98" i="1"/>
  <c r="D98" i="1"/>
  <c r="C98" i="1"/>
  <c r="I97" i="1"/>
  <c r="H97" i="1"/>
  <c r="G97" i="1"/>
  <c r="E97" i="1"/>
  <c r="C97" i="1"/>
  <c r="D97" i="1"/>
  <c r="I96" i="1"/>
  <c r="H96" i="1"/>
  <c r="G96" i="1"/>
  <c r="E96" i="1"/>
  <c r="C96" i="1"/>
  <c r="D96" i="1"/>
  <c r="I95" i="1"/>
  <c r="H95" i="1"/>
  <c r="G95" i="1"/>
  <c r="E95" i="1"/>
  <c r="D95" i="1"/>
  <c r="D94" i="1"/>
  <c r="C95" i="1" s="1"/>
  <c r="C94" i="1"/>
  <c r="H94" i="1" s="1"/>
  <c r="I94" i="1"/>
  <c r="E94" i="1"/>
  <c r="I63" i="1"/>
  <c r="D50" i="1"/>
  <c r="L44" i="1"/>
  <c r="L45" i="1"/>
  <c r="J45" i="1"/>
  <c r="I45" i="1"/>
  <c r="H45" i="1"/>
  <c r="F45" i="1"/>
  <c r="E45" i="1"/>
  <c r="D45" i="1"/>
  <c r="J44" i="1"/>
  <c r="I44" i="1"/>
  <c r="H44" i="1"/>
  <c r="F44" i="1"/>
  <c r="E44" i="1"/>
  <c r="D44" i="1"/>
  <c r="J43" i="1"/>
  <c r="I43" i="1"/>
  <c r="H43" i="1"/>
  <c r="F43" i="1"/>
  <c r="E43" i="1"/>
  <c r="D43" i="1"/>
  <c r="J42" i="1"/>
  <c r="I42" i="1"/>
  <c r="H42" i="1"/>
  <c r="F42" i="1"/>
  <c r="E42" i="1"/>
  <c r="D42" i="1"/>
  <c r="J41" i="1"/>
  <c r="I41" i="1"/>
  <c r="H41" i="1"/>
  <c r="F41" i="1"/>
  <c r="E41" i="1"/>
  <c r="D41" i="1"/>
  <c r="I40" i="1"/>
  <c r="H40" i="1"/>
  <c r="F40" i="1"/>
  <c r="E40" i="1"/>
  <c r="D40" i="1"/>
  <c r="C33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D31" i="1"/>
  <c r="U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30" i="1"/>
  <c r="K16" i="1"/>
  <c r="L16" i="1"/>
  <c r="Q16" i="1"/>
  <c r="R16" i="1"/>
  <c r="S16" i="1"/>
  <c r="T16" i="1"/>
  <c r="S15" i="1"/>
  <c r="Q15" i="1"/>
  <c r="O15" i="1"/>
  <c r="O16" i="1" s="1"/>
  <c r="M15" i="1"/>
  <c r="M16" i="1" s="1"/>
  <c r="K15" i="1"/>
  <c r="I15" i="1"/>
  <c r="I16" i="1" s="1"/>
  <c r="G15" i="1"/>
  <c r="G16" i="1" s="1"/>
  <c r="E15" i="1"/>
  <c r="E16" i="1" s="1"/>
  <c r="T15" i="1"/>
  <c r="R15" i="1"/>
  <c r="P15" i="1"/>
  <c r="P16" i="1" s="1"/>
  <c r="N15" i="1"/>
  <c r="N16" i="1" s="1"/>
  <c r="L15" i="1"/>
  <c r="J15" i="1"/>
  <c r="J16" i="1" s="1"/>
  <c r="H15" i="1"/>
  <c r="H16" i="1" s="1"/>
  <c r="F15" i="1"/>
  <c r="F16" i="1" s="1"/>
  <c r="D15" i="1"/>
  <c r="D16" i="1" s="1"/>
  <c r="C18" i="1" s="1"/>
  <c r="G64" i="1" l="1"/>
  <c r="E67" i="1"/>
  <c r="E69" i="1"/>
  <c r="G68" i="1"/>
  <c r="I66" i="1"/>
  <c r="I67" i="1" s="1"/>
  <c r="E65" i="1"/>
  <c r="E64" i="1"/>
  <c r="D65" i="1"/>
  <c r="G63" i="1"/>
  <c r="E63" i="1"/>
  <c r="G94" i="1"/>
  <c r="G65" i="1" l="1"/>
  <c r="C66" i="1"/>
  <c r="E66" i="1" l="1"/>
  <c r="D67" i="1"/>
  <c r="G67" i="1" l="1"/>
  <c r="C68" i="1"/>
  <c r="E68" i="1" l="1"/>
  <c r="D69" i="1"/>
  <c r="C70" i="1" l="1"/>
  <c r="E70" i="1" s="1"/>
  <c r="G69" i="1"/>
</calcChain>
</file>

<file path=xl/sharedStrings.xml><?xml version="1.0" encoding="utf-8"?>
<sst xmlns="http://schemas.openxmlformats.org/spreadsheetml/2006/main" count="162" uniqueCount="92">
  <si>
    <t>1 . Определить с помощью пассивного поиска минимум функции f (х), заданной на отрезке [0, 8]: а) при N=16, ε = 0,1; б) при N=17.</t>
  </si>
  <si>
    <t>2. Определить методом дихотомии минимум функции f (х), заданной на отрезке [0, 8], при N=16, ε = 0,1</t>
  </si>
  <si>
    <t>3. Определить методом Фибоначчи минимум функции f (х), заданной на отрезке [0, 8], при N=16, ε = 0,2</t>
  </si>
  <si>
    <t>4. Определить методом золотого сечения минимум функции f (х), заданной на отрезке [0, 8], при N=16.</t>
  </si>
  <si>
    <t>f (х) = х^2 - 9х + 3</t>
  </si>
  <si>
    <t>1.</t>
  </si>
  <si>
    <t>т.к N - чётное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</si>
  <si>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2j-1</t>
    </r>
    <r>
      <rPr>
        <sz val="11"/>
        <color theme="1"/>
        <rFont val="Calibri"/>
        <family val="2"/>
        <scheme val="minor"/>
      </rPr>
      <t>=a + (b-a)/(N/2+1) * j - ε/2</t>
    </r>
  </si>
  <si>
    <t>x2j = a + (b-a)/(N/2+1) * j + ε/2</t>
  </si>
  <si>
    <t>x2j-1 = 8j/9 - 0,05</t>
  </si>
  <si>
    <t>x2j = 8j/9 + 0,05</t>
  </si>
  <si>
    <t>Номер подсчёта</t>
  </si>
  <si>
    <t>x</t>
  </si>
  <si>
    <t>f(x)</t>
  </si>
  <si>
    <t>min</t>
  </si>
  <si>
    <t>a</t>
  </si>
  <si>
    <t>б</t>
  </si>
  <si>
    <t>т.к N - нечётное</t>
  </si>
  <si>
    <t>xi = a + (b-a)/(N+1) * i</t>
  </si>
  <si>
    <t>xi = 8*i/18 = 4*i/9</t>
  </si>
  <si>
    <t>Метод дихотомии</t>
  </si>
  <si>
    <t>Количество итераций = N/2 = 8</t>
  </si>
  <si>
    <t>Номер итерации</t>
  </si>
  <si>
    <t>x1</t>
  </si>
  <si>
    <t>x2</t>
  </si>
  <si>
    <t>f1</t>
  </si>
  <si>
    <t xml:space="preserve"> &lt;=,  &gt;</t>
  </si>
  <si>
    <t>f2</t>
  </si>
  <si>
    <t>b</t>
  </si>
  <si>
    <t>f1, j = f(x1), j</t>
  </si>
  <si>
    <t>f2, j = f(x2), j</t>
  </si>
  <si>
    <t>Если f1, j &lt;= f2, j, то a, j = a, j-1; b, j = x2, j</t>
  </si>
  <si>
    <t>Если f1, j &gt; f2, j, то a, j = x1, j; b, j = b, j-1</t>
  </si>
  <si>
    <t>&gt;</t>
  </si>
  <si>
    <t>&lt;</t>
  </si>
  <si>
    <t>-</t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</si>
  <si>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>=1/2(a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 -e/2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</si>
  <si>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>=1/2(a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+ 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 +e/2</t>
    </r>
  </si>
  <si>
    <t>(b-a) /  (N/2 +1) + e/2</t>
  </si>
  <si>
    <t>Метод фибоначчи</t>
  </si>
  <si>
    <t>F2</t>
  </si>
  <si>
    <t>F3</t>
  </si>
  <si>
    <t>F4</t>
  </si>
  <si>
    <t>F5</t>
  </si>
  <si>
    <r>
      <t>x1j =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+F</t>
    </r>
    <r>
      <rPr>
        <vertAlign val="subscript"/>
        <sz val="11"/>
        <color theme="1"/>
        <rFont val="Calibri"/>
        <family val="2"/>
        <charset val="204"/>
        <scheme val="minor"/>
      </rPr>
      <t>N-j-1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 xml:space="preserve"> * (b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 - (-1)</t>
    </r>
    <r>
      <rPr>
        <vertAlign val="super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 xml:space="preserve"> * e</t>
    </r>
  </si>
  <si>
    <t>F0</t>
  </si>
  <si>
    <t>F6</t>
  </si>
  <si>
    <t>F7</t>
  </si>
  <si>
    <t>F8</t>
  </si>
  <si>
    <t>F1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</si>
  <si>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</si>
  <si>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</si>
  <si>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</si>
  <si>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</si>
  <si>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</si>
  <si>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</si>
  <si>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</si>
  <si>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</si>
  <si>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</si>
  <si>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</si>
  <si>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</si>
  <si>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Если f1 &lt;= f2, то a j = a j -1, b j = x2 j; x2 j+1 = x1 j</t>
  </si>
  <si>
    <t>Если f1 &gt; f2, то a j = x1 j, b j = b j-1; x1 j+1 = x2 j</t>
  </si>
  <si>
    <r>
      <t>x2j =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+F</t>
    </r>
    <r>
      <rPr>
        <vertAlign val="subscript"/>
        <sz val="11"/>
        <color theme="1"/>
        <rFont val="Calibri"/>
        <family val="2"/>
        <charset val="204"/>
        <scheme val="minor"/>
      </rPr>
      <t>N-j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 xml:space="preserve"> * (b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 - (-1)</t>
    </r>
    <r>
      <rPr>
        <vertAlign val="super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>/F</t>
    </r>
    <r>
      <rPr>
        <vertAlign val="subscript"/>
        <sz val="11"/>
        <color theme="1"/>
        <rFont val="Calibri"/>
        <family val="2"/>
        <charset val="204"/>
        <scheme val="minor"/>
      </rPr>
      <t>N-j+1</t>
    </r>
    <r>
      <rPr>
        <sz val="11"/>
        <color theme="1"/>
        <rFont val="Calibri"/>
        <family val="2"/>
        <scheme val="minor"/>
      </rPr>
      <t xml:space="preserve"> * e</t>
    </r>
  </si>
  <si>
    <t>Метод золотого сечения</t>
  </si>
  <si>
    <t>Ф1+Ф2 = 1</t>
  </si>
  <si>
    <t>Ф1=Ф2*Ф2</t>
  </si>
  <si>
    <t>Если f1 &lt;= f2, то a j = a j-1; b j = x2 j; x2 j+1 = x1 j</t>
  </si>
  <si>
    <t>Если f1 &gt; f2, то a j = x1 j; b j = b j-1; x1 j+1 = x2 j</t>
  </si>
  <si>
    <r>
      <t>x1j =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+ Ф1*(b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</t>
    </r>
  </si>
  <si>
    <r>
      <t>x2j =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+ Ф2*(b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 xml:space="preserve"> - a</t>
    </r>
    <r>
      <rPr>
        <vertAlign val="subscript"/>
        <sz val="11"/>
        <color theme="1"/>
        <rFont val="Calibri"/>
        <family val="2"/>
        <charset val="204"/>
        <scheme val="minor"/>
      </rPr>
      <t>j-1</t>
    </r>
    <r>
      <rPr>
        <sz val="11"/>
        <color theme="1"/>
        <rFont val="Calibri"/>
        <family val="2"/>
        <scheme val="minor"/>
      </rPr>
      <t>)</t>
    </r>
  </si>
  <si>
    <t xml:space="preserve">Ф1 = </t>
  </si>
  <si>
    <t xml:space="preserve">Ф2 = </t>
  </si>
  <si>
    <t xml:space="preserve">e = </t>
  </si>
  <si>
    <t>f(x) = (9*x1-10)^2 + (0,1*x2+10)^2 -&gt; min, x^1 = (0,5)</t>
  </si>
  <si>
    <t>Улучшить начальный план 1 x методом наискорейшего спуска (2-й итерации), а затем применить метод Ньютона к задаче</t>
  </si>
  <si>
    <t>f(x) -&gt; min, x E R^n</t>
  </si>
  <si>
    <t>Вычисление градиента целевой функции</t>
  </si>
  <si>
    <t>df(x)/dx</t>
  </si>
  <si>
    <t>=</t>
  </si>
  <si>
    <t>(</t>
  </si>
  <si>
    <t>f(x) = (9*x1-10)^2 + (0,1*x2+10)^2 = 81*x1^2 - 180*x1 + 0,01*x2^2 + 2*x2 + 200</t>
  </si>
  <si>
    <t>162*x1 - 180</t>
  </si>
  <si>
    <t>0,02*x2 +2</t>
  </si>
  <si>
    <t>)</t>
  </si>
  <si>
    <t>Итерация 1</t>
  </si>
  <si>
    <t>Проверить условие</t>
  </si>
  <si>
    <t>df(x^1)/dx</t>
  </si>
  <si>
    <t>не равно 0</t>
  </si>
  <si>
    <t xml:space="preserve">Составить задачу </t>
  </si>
  <si>
    <t>fi(teta) = 81*(0+180*teta)^2 - 180*(0+180*teta) + 0,01*(5-2,1*teta)^2 + 2*(5-2,1*teta) + 200</t>
  </si>
  <si>
    <t>fi(teta) = 2624400,0441*teta^2 - 32404,41*teta + 210,25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</si>
</sst>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opLeftCell="A78" workbookViewId="0">
      <selection activeCell="B104" sqref="B104:C104"/>
    </sheetView>
  </sheetViews>
  <sheetFormatPr defaultRowHeight="14.4" x14ac:dyDescent="0.3"/>
  <cols>
    <col min="4" max="4" width="12.109375" customWidth="1"/>
    <col min="5" max="5" width="10.88671875" customWidth="1"/>
    <col min="6" max="6" width="13.77734375" customWidth="1"/>
    <col min="7" max="7" width="16.33203125" customWidth="1"/>
    <col min="8" max="8" width="12.44140625" customWidth="1"/>
  </cols>
  <sheetData>
    <row r="1" spans="1:20" x14ac:dyDescent="0.3">
      <c r="A1" t="s">
        <v>0</v>
      </c>
    </row>
    <row r="2" spans="1:20" x14ac:dyDescent="0.3">
      <c r="A2" t="s">
        <v>1</v>
      </c>
    </row>
    <row r="3" spans="1:20" x14ac:dyDescent="0.3">
      <c r="A3" t="s">
        <v>2</v>
      </c>
    </row>
    <row r="4" spans="1:20" x14ac:dyDescent="0.3">
      <c r="A4" t="s">
        <v>3</v>
      </c>
    </row>
    <row r="5" spans="1:20" x14ac:dyDescent="0.3">
      <c r="A5" t="s">
        <v>4</v>
      </c>
    </row>
    <row r="7" spans="1:20" x14ac:dyDescent="0.3">
      <c r="A7" t="s">
        <v>5</v>
      </c>
      <c r="B7" t="s">
        <v>15</v>
      </c>
    </row>
    <row r="8" spans="1:20" x14ac:dyDescent="0.3">
      <c r="B8" t="s">
        <v>6</v>
      </c>
    </row>
    <row r="9" spans="1:20" ht="15.6" x14ac:dyDescent="0.35">
      <c r="B9" t="s">
        <v>7</v>
      </c>
    </row>
    <row r="10" spans="1:20" x14ac:dyDescent="0.3">
      <c r="B10" t="s">
        <v>8</v>
      </c>
    </row>
    <row r="11" spans="1:20" x14ac:dyDescent="0.3">
      <c r="B11" t="s">
        <v>9</v>
      </c>
    </row>
    <row r="12" spans="1:20" x14ac:dyDescent="0.3">
      <c r="B12" t="s">
        <v>10</v>
      </c>
    </row>
    <row r="13" spans="1:20" ht="15" thickBot="1" x14ac:dyDescent="0.35"/>
    <row r="14" spans="1:20" x14ac:dyDescent="0.3">
      <c r="B14" s="2" t="s">
        <v>11</v>
      </c>
      <c r="C14" s="3"/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>
        <v>8</v>
      </c>
      <c r="L14" s="3">
        <v>9</v>
      </c>
      <c r="M14" s="3">
        <v>10</v>
      </c>
      <c r="N14" s="3">
        <v>11</v>
      </c>
      <c r="O14" s="3">
        <v>12</v>
      </c>
      <c r="P14" s="3">
        <v>13</v>
      </c>
      <c r="Q14" s="3">
        <v>14</v>
      </c>
      <c r="R14" s="3">
        <v>15</v>
      </c>
      <c r="S14" s="3">
        <v>16</v>
      </c>
      <c r="T14" s="4">
        <v>17</v>
      </c>
    </row>
    <row r="15" spans="1:20" x14ac:dyDescent="0.3">
      <c r="B15" s="5" t="s">
        <v>12</v>
      </c>
      <c r="C15" s="6"/>
      <c r="D15" s="6">
        <f>8*1/9 - 0.05</f>
        <v>0.8388888888888888</v>
      </c>
      <c r="E15" s="6">
        <f>8*1/9 + 0.05</f>
        <v>0.93888888888888888</v>
      </c>
      <c r="F15" s="6">
        <f>8*2/9 - 0.05</f>
        <v>1.7277777777777776</v>
      </c>
      <c r="G15" s="6">
        <f>8*2/9 + 0.05</f>
        <v>1.8277777777777777</v>
      </c>
      <c r="H15" s="6">
        <f>8*3/9 - 0.05</f>
        <v>2.6166666666666667</v>
      </c>
      <c r="I15" s="6">
        <f>8*3/9 + 0.05</f>
        <v>2.7166666666666663</v>
      </c>
      <c r="J15" s="6">
        <f>8*4/9 - 0.05</f>
        <v>3.5055555555555555</v>
      </c>
      <c r="K15" s="6">
        <f>8*4/9 + 0.05</f>
        <v>3.6055555555555552</v>
      </c>
      <c r="L15" s="6">
        <f>8*5/9 - 0.05</f>
        <v>4.3944444444444448</v>
      </c>
      <c r="M15" s="6">
        <f>8*5/9 + 0.05</f>
        <v>4.4944444444444445</v>
      </c>
      <c r="N15" s="6">
        <f>8*6/9 - 0.05</f>
        <v>5.2833333333333332</v>
      </c>
      <c r="O15" s="6">
        <f>8*6/9 + 0.05</f>
        <v>5.3833333333333329</v>
      </c>
      <c r="P15" s="6">
        <f>8*7/9 - 0.05</f>
        <v>6.1722222222222225</v>
      </c>
      <c r="Q15" s="6">
        <f>8*7/9 + 0.05</f>
        <v>6.2722222222222221</v>
      </c>
      <c r="R15" s="6">
        <f>8*8/9 - 0.05</f>
        <v>7.0611111111111109</v>
      </c>
      <c r="S15" s="6">
        <f>8*8/9 + 0.05</f>
        <v>7.1611111111111105</v>
      </c>
      <c r="T15" s="7">
        <f>8*9/9 - 0.05</f>
        <v>7.95</v>
      </c>
    </row>
    <row r="16" spans="1:20" ht="15" thickBot="1" x14ac:dyDescent="0.35">
      <c r="B16" s="8" t="s">
        <v>13</v>
      </c>
      <c r="C16" s="9"/>
      <c r="D16" s="9">
        <f>D15*D15 - 9*D15 +3</f>
        <v>-3.8462654320987646</v>
      </c>
      <c r="E16" s="9">
        <f>E15*E15 - 9*E15 +3</f>
        <v>-4.5684876543209869</v>
      </c>
      <c r="F16" s="9">
        <f t="shared" ref="F16:T16" si="0">F15*F15 - 9*F15 +3</f>
        <v>-9.5647839506172829</v>
      </c>
      <c r="G16" s="9">
        <f t="shared" si="0"/>
        <v>-10.109228395061727</v>
      </c>
      <c r="H16" s="9">
        <f t="shared" si="0"/>
        <v>-13.703055555555558</v>
      </c>
      <c r="I16" s="9">
        <f t="shared" si="0"/>
        <v>-14.069722222222218</v>
      </c>
      <c r="J16" s="9">
        <f t="shared" si="0"/>
        <v>-16.261080246913579</v>
      </c>
      <c r="K16" s="9">
        <f t="shared" si="0"/>
        <v>-16.449969135802469</v>
      </c>
      <c r="L16" s="9">
        <f t="shared" si="0"/>
        <v>-17.238858024691361</v>
      </c>
      <c r="M16" s="9">
        <f t="shared" si="0"/>
        <v>-17.249969135802473</v>
      </c>
      <c r="N16" s="9">
        <f t="shared" si="0"/>
        <v>-16.636388888888888</v>
      </c>
      <c r="O16" s="9">
        <f t="shared" si="0"/>
        <v>-16.469722222222224</v>
      </c>
      <c r="P16" s="9">
        <f t="shared" si="0"/>
        <v>-14.453672839506176</v>
      </c>
      <c r="Q16" s="9">
        <f t="shared" si="0"/>
        <v>-14.109228395061734</v>
      </c>
      <c r="R16" s="9">
        <f t="shared" si="0"/>
        <v>-10.69070987654321</v>
      </c>
      <c r="S16" s="9">
        <f t="shared" si="0"/>
        <v>-10.168487654320984</v>
      </c>
      <c r="T16" s="10">
        <f t="shared" si="0"/>
        <v>-5.3474999999999966</v>
      </c>
    </row>
    <row r="18" spans="2:21" x14ac:dyDescent="0.3">
      <c r="B18" t="s">
        <v>14</v>
      </c>
      <c r="C18">
        <f>MIN(D16:T16)</f>
        <v>-17.249969135802473</v>
      </c>
    </row>
    <row r="20" spans="2:21" x14ac:dyDescent="0.3">
      <c r="B20" t="s">
        <v>16</v>
      </c>
    </row>
    <row r="21" spans="2:21" x14ac:dyDescent="0.3">
      <c r="B21" t="s">
        <v>17</v>
      </c>
    </row>
    <row r="22" spans="2:21" x14ac:dyDescent="0.3">
      <c r="B22" t="s">
        <v>18</v>
      </c>
    </row>
    <row r="23" spans="2:21" x14ac:dyDescent="0.3">
      <c r="B23" t="s">
        <v>19</v>
      </c>
    </row>
    <row r="28" spans="2:21" ht="15" thickBot="1" x14ac:dyDescent="0.35"/>
    <row r="29" spans="2:21" x14ac:dyDescent="0.3">
      <c r="B29" s="2" t="s">
        <v>11</v>
      </c>
      <c r="C29" s="3"/>
      <c r="D29" s="3">
        <v>1</v>
      </c>
      <c r="E29" s="3">
        <v>2</v>
      </c>
      <c r="F29" s="3">
        <v>3</v>
      </c>
      <c r="G29" s="3">
        <v>4</v>
      </c>
      <c r="H29" s="3">
        <v>5</v>
      </c>
      <c r="I29" s="3">
        <v>6</v>
      </c>
      <c r="J29" s="3">
        <v>7</v>
      </c>
      <c r="K29" s="3">
        <v>8</v>
      </c>
      <c r="L29" s="3">
        <v>9</v>
      </c>
      <c r="M29" s="3">
        <v>10</v>
      </c>
      <c r="N29" s="3">
        <v>11</v>
      </c>
      <c r="O29" s="3">
        <v>12</v>
      </c>
      <c r="P29" s="3">
        <v>13</v>
      </c>
      <c r="Q29" s="3">
        <v>14</v>
      </c>
      <c r="R29" s="3">
        <v>15</v>
      </c>
      <c r="S29" s="3">
        <v>16</v>
      </c>
      <c r="T29" s="3">
        <v>17</v>
      </c>
      <c r="U29" s="4">
        <v>18</v>
      </c>
    </row>
    <row r="30" spans="2:21" x14ac:dyDescent="0.3">
      <c r="B30" s="5" t="s">
        <v>12</v>
      </c>
      <c r="C30" s="6"/>
      <c r="D30" s="6">
        <f>4*D29/9</f>
        <v>0.44444444444444442</v>
      </c>
      <c r="E30" s="6">
        <f t="shared" ref="E30:T30" si="1">4*E29/9</f>
        <v>0.88888888888888884</v>
      </c>
      <c r="F30" s="6">
        <f t="shared" si="1"/>
        <v>1.3333333333333333</v>
      </c>
      <c r="G30" s="6">
        <f t="shared" si="1"/>
        <v>1.7777777777777777</v>
      </c>
      <c r="H30" s="6">
        <f t="shared" si="1"/>
        <v>2.2222222222222223</v>
      </c>
      <c r="I30" s="6">
        <f t="shared" si="1"/>
        <v>2.6666666666666665</v>
      </c>
      <c r="J30" s="6">
        <f t="shared" si="1"/>
        <v>3.1111111111111112</v>
      </c>
      <c r="K30" s="6">
        <f t="shared" si="1"/>
        <v>3.5555555555555554</v>
      </c>
      <c r="L30" s="6">
        <f t="shared" si="1"/>
        <v>4</v>
      </c>
      <c r="M30" s="6">
        <f t="shared" si="1"/>
        <v>4.4444444444444446</v>
      </c>
      <c r="N30" s="6">
        <f t="shared" si="1"/>
        <v>4.8888888888888893</v>
      </c>
      <c r="O30" s="6">
        <f t="shared" si="1"/>
        <v>5.333333333333333</v>
      </c>
      <c r="P30" s="6">
        <f t="shared" si="1"/>
        <v>5.7777777777777777</v>
      </c>
      <c r="Q30" s="6">
        <f t="shared" si="1"/>
        <v>6.2222222222222223</v>
      </c>
      <c r="R30" s="6">
        <f t="shared" si="1"/>
        <v>6.666666666666667</v>
      </c>
      <c r="S30" s="6">
        <f t="shared" si="1"/>
        <v>7.1111111111111107</v>
      </c>
      <c r="T30" s="6">
        <f t="shared" si="1"/>
        <v>7.5555555555555554</v>
      </c>
      <c r="U30" s="7">
        <f>4*U29/9</f>
        <v>8</v>
      </c>
    </row>
    <row r="31" spans="2:21" ht="15" thickBot="1" x14ac:dyDescent="0.35">
      <c r="B31" s="8" t="s">
        <v>13</v>
      </c>
      <c r="C31" s="9"/>
      <c r="D31" s="9">
        <f>D30*D30 - 9*D30 +3</f>
        <v>-0.80246913580246915</v>
      </c>
      <c r="E31" s="9">
        <f t="shared" ref="E31:U31" si="2">E30*E30 - 9*E30 +3</f>
        <v>-4.2098765432098766</v>
      </c>
      <c r="F31" s="9">
        <f t="shared" si="2"/>
        <v>-7.2222222222222214</v>
      </c>
      <c r="G31" s="9">
        <f t="shared" si="2"/>
        <v>-9.8395061728395063</v>
      </c>
      <c r="H31" s="9">
        <f t="shared" si="2"/>
        <v>-12.061728395061728</v>
      </c>
      <c r="I31" s="9">
        <f t="shared" si="2"/>
        <v>-13.888888888888889</v>
      </c>
      <c r="J31" s="9">
        <f t="shared" si="2"/>
        <v>-15.320987654320987</v>
      </c>
      <c r="K31" s="9">
        <f t="shared" si="2"/>
        <v>-16.358024691358025</v>
      </c>
      <c r="L31" s="9">
        <f t="shared" si="2"/>
        <v>-17</v>
      </c>
      <c r="M31" s="9">
        <f t="shared" si="2"/>
        <v>-17.246913580246911</v>
      </c>
      <c r="N31" s="9">
        <f t="shared" si="2"/>
        <v>-17.098765432098762</v>
      </c>
      <c r="O31" s="9">
        <f t="shared" si="2"/>
        <v>-16.555555555555557</v>
      </c>
      <c r="P31" s="9">
        <f t="shared" si="2"/>
        <v>-15.617283950617285</v>
      </c>
      <c r="Q31" s="9">
        <f t="shared" si="2"/>
        <v>-14.283950617283949</v>
      </c>
      <c r="R31" s="9">
        <f t="shared" si="2"/>
        <v>-12.55555555555555</v>
      </c>
      <c r="S31" s="9">
        <f t="shared" si="2"/>
        <v>-10.432098765432102</v>
      </c>
      <c r="T31" s="9">
        <f t="shared" si="2"/>
        <v>-7.9135802469135825</v>
      </c>
      <c r="U31" s="10">
        <f t="shared" si="2"/>
        <v>-5</v>
      </c>
    </row>
    <row r="33" spans="1:15" x14ac:dyDescent="0.3">
      <c r="B33" t="s">
        <v>14</v>
      </c>
      <c r="C33">
        <f>MIN(D31:U31)</f>
        <v>-17.246913580246911</v>
      </c>
    </row>
    <row r="36" spans="1:15" x14ac:dyDescent="0.3">
      <c r="A36">
        <v>2</v>
      </c>
      <c r="B36" t="s">
        <v>20</v>
      </c>
    </row>
    <row r="37" spans="1:15" x14ac:dyDescent="0.3">
      <c r="B37" t="s">
        <v>21</v>
      </c>
    </row>
    <row r="38" spans="1:15" ht="15.6" x14ac:dyDescent="0.35">
      <c r="B38" t="s">
        <v>22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15</v>
      </c>
      <c r="J38" s="1" t="s">
        <v>28</v>
      </c>
      <c r="O38" t="s">
        <v>36</v>
      </c>
    </row>
    <row r="39" spans="1:15" ht="15.6" x14ac:dyDescent="0.35">
      <c r="C39" s="1">
        <v>0</v>
      </c>
      <c r="D39" s="1" t="s">
        <v>35</v>
      </c>
      <c r="E39" s="1" t="s">
        <v>35</v>
      </c>
      <c r="F39" s="1" t="s">
        <v>35</v>
      </c>
      <c r="G39" s="1" t="s">
        <v>35</v>
      </c>
      <c r="H39" s="1" t="s">
        <v>35</v>
      </c>
      <c r="I39" s="1">
        <v>0</v>
      </c>
      <c r="J39" s="1">
        <v>8</v>
      </c>
      <c r="O39" t="s">
        <v>37</v>
      </c>
    </row>
    <row r="40" spans="1:15" x14ac:dyDescent="0.3">
      <c r="C40" s="1">
        <v>1</v>
      </c>
      <c r="D40" s="1">
        <f>0.5*(I39+J39)-0.05</f>
        <v>3.95</v>
      </c>
      <c r="E40" s="1">
        <f>0.5*(I39+J39)+0.05</f>
        <v>4.05</v>
      </c>
      <c r="F40" s="1">
        <f>D40*D40-9*D40+3</f>
        <v>-16.947500000000005</v>
      </c>
      <c r="G40" s="1" t="s">
        <v>33</v>
      </c>
      <c r="H40" s="1">
        <f>E40*E40-9*E40+3</f>
        <v>-17.047499999999996</v>
      </c>
      <c r="I40" s="1">
        <f>D40</f>
        <v>3.95</v>
      </c>
      <c r="J40" s="1">
        <v>8</v>
      </c>
      <c r="L40" t="s">
        <v>38</v>
      </c>
      <c r="O40" t="s">
        <v>29</v>
      </c>
    </row>
    <row r="41" spans="1:15" x14ac:dyDescent="0.3">
      <c r="C41" s="1">
        <v>2</v>
      </c>
      <c r="D41" s="1">
        <f>0.5*(I40+J40)-0.05</f>
        <v>5.9249999999999998</v>
      </c>
      <c r="E41" s="1">
        <f>0.5*(I40+J40)+0.05</f>
        <v>6.0249999999999995</v>
      </c>
      <c r="F41" s="1">
        <f>D41*D41-9*D41+3</f>
        <v>-15.219374999999999</v>
      </c>
      <c r="G41" s="1" t="s">
        <v>34</v>
      </c>
      <c r="H41" s="1">
        <f>E41*E41-9*E41+3</f>
        <v>-14.924374999999998</v>
      </c>
      <c r="I41" s="1">
        <f>I40</f>
        <v>3.95</v>
      </c>
      <c r="J41" s="1">
        <f>E41</f>
        <v>6.0249999999999995</v>
      </c>
      <c r="O41" t="s">
        <v>30</v>
      </c>
    </row>
    <row r="42" spans="1:15" x14ac:dyDescent="0.3">
      <c r="C42" s="1">
        <v>3</v>
      </c>
      <c r="D42" s="1">
        <f>0.5*(I41+J41)-0.05</f>
        <v>4.9375</v>
      </c>
      <c r="E42" s="1">
        <f>0.5*(I41+J41)+0.05</f>
        <v>5.0374999999999996</v>
      </c>
      <c r="F42" s="1">
        <f>D42*D42-9*D42+3</f>
        <v>-17.05859375</v>
      </c>
      <c r="G42" s="1" t="s">
        <v>34</v>
      </c>
      <c r="H42" s="1">
        <f>E42*E42-9*E42+3</f>
        <v>-16.961093750000003</v>
      </c>
      <c r="I42" s="1">
        <f>I41</f>
        <v>3.95</v>
      </c>
      <c r="J42" s="1">
        <f>E42</f>
        <v>5.0374999999999996</v>
      </c>
      <c r="O42" t="s">
        <v>31</v>
      </c>
    </row>
    <row r="43" spans="1:15" x14ac:dyDescent="0.3">
      <c r="C43" s="1">
        <v>4</v>
      </c>
      <c r="D43" s="1">
        <f>0.5*(I42+J42)-0.05</f>
        <v>4.4437500000000005</v>
      </c>
      <c r="E43" s="1">
        <f>0.5*(I42+J42)+0.05</f>
        <v>4.5437500000000002</v>
      </c>
      <c r="F43" s="1">
        <f>D43*D43-9*D43+3</f>
        <v>-17.246835937500002</v>
      </c>
      <c r="G43" s="1" t="s">
        <v>33</v>
      </c>
      <c r="H43" s="1">
        <f>E43*E43-9*E43+3</f>
        <v>-17.248085937500004</v>
      </c>
      <c r="I43" s="1">
        <f>D43</f>
        <v>4.4437500000000005</v>
      </c>
      <c r="J43" s="1">
        <f>J42</f>
        <v>5.0374999999999996</v>
      </c>
      <c r="O43" t="s">
        <v>32</v>
      </c>
    </row>
    <row r="44" spans="1:15" x14ac:dyDescent="0.3">
      <c r="C44" s="1">
        <v>5</v>
      </c>
      <c r="D44" s="1">
        <f>0.5*(I43+J43)-0.05</f>
        <v>4.6906249999999998</v>
      </c>
      <c r="E44" s="1">
        <f>0.5*(I43+J43)+0.05</f>
        <v>4.7906249999999995</v>
      </c>
      <c r="F44" s="1">
        <f>D44*D44-9*D44+3</f>
        <v>-17.213662109374997</v>
      </c>
      <c r="G44" s="1" t="s">
        <v>34</v>
      </c>
      <c r="H44" s="1">
        <f>E44*E44-9*E44+3</f>
        <v>-17.165537109374998</v>
      </c>
      <c r="I44" s="1">
        <f>I43</f>
        <v>4.4437500000000005</v>
      </c>
      <c r="J44" s="1">
        <f>E44</f>
        <v>4.7906249999999995</v>
      </c>
      <c r="L44">
        <f>(J44-I44)/5+0.05</f>
        <v>0.11937499999999979</v>
      </c>
    </row>
    <row r="45" spans="1:15" x14ac:dyDescent="0.3">
      <c r="C45" s="1">
        <v>6</v>
      </c>
      <c r="D45" s="1">
        <f>0.5*(I44+J44)-0.05</f>
        <v>4.5671875000000002</v>
      </c>
      <c r="E45" s="1">
        <f>0.5*(I44+J44)+0.05</f>
        <v>4.6671874999999998</v>
      </c>
      <c r="F45" s="1">
        <f>D45*D45-9*D45+3</f>
        <v>-17.245485839843752</v>
      </c>
      <c r="G45" s="1" t="s">
        <v>34</v>
      </c>
      <c r="H45" s="1">
        <f>E45*E45-9*E45+3</f>
        <v>-17.222048339843749</v>
      </c>
      <c r="I45" s="1">
        <f>I44</f>
        <v>4.4437500000000005</v>
      </c>
      <c r="J45" s="1">
        <f>E45</f>
        <v>4.6671874999999998</v>
      </c>
      <c r="L45">
        <f>(J45-I45)/5 +0.05</f>
        <v>9.4687499999999869E-2</v>
      </c>
    </row>
    <row r="46" spans="1:15" x14ac:dyDescent="0.3">
      <c r="C46" s="1">
        <v>7</v>
      </c>
      <c r="D46" s="1"/>
      <c r="E46" s="1"/>
      <c r="F46" s="1"/>
      <c r="G46" s="1"/>
      <c r="H46" s="1"/>
      <c r="I46" s="1"/>
      <c r="J46" s="1"/>
    </row>
    <row r="47" spans="1:15" x14ac:dyDescent="0.3">
      <c r="C47" s="1">
        <v>8</v>
      </c>
      <c r="D47" s="1"/>
      <c r="E47" s="1"/>
      <c r="F47" s="1"/>
      <c r="G47" s="1"/>
      <c r="H47" s="1"/>
      <c r="I47" s="1"/>
      <c r="J47" s="1"/>
    </row>
    <row r="50" spans="1:11" x14ac:dyDescent="0.3">
      <c r="C50" t="s">
        <v>14</v>
      </c>
      <c r="D50">
        <f>MIN(F40:F45,H40:H45)</f>
        <v>-17.248085937500004</v>
      </c>
    </row>
    <row r="53" spans="1:11" x14ac:dyDescent="0.3">
      <c r="A53">
        <v>3</v>
      </c>
      <c r="B53" t="s">
        <v>39</v>
      </c>
    </row>
    <row r="54" spans="1:11" ht="16.8" x14ac:dyDescent="0.35">
      <c r="E54" t="s">
        <v>44</v>
      </c>
    </row>
    <row r="55" spans="1:11" ht="16.8" x14ac:dyDescent="0.35">
      <c r="E55" t="s">
        <v>63</v>
      </c>
    </row>
    <row r="56" spans="1:11" x14ac:dyDescent="0.3">
      <c r="E56" t="s">
        <v>61</v>
      </c>
    </row>
    <row r="57" spans="1:11" x14ac:dyDescent="0.3">
      <c r="E57" t="s">
        <v>62</v>
      </c>
    </row>
    <row r="59" spans="1:11" x14ac:dyDescent="0.3">
      <c r="B59" t="s">
        <v>73</v>
      </c>
      <c r="C59">
        <v>0.2</v>
      </c>
    </row>
    <row r="61" spans="1:11" x14ac:dyDescent="0.3">
      <c r="C61" s="1" t="s">
        <v>23</v>
      </c>
      <c r="D61" s="1" t="s">
        <v>24</v>
      </c>
      <c r="E61" s="1" t="s">
        <v>25</v>
      </c>
      <c r="F61" s="1" t="s">
        <v>26</v>
      </c>
      <c r="G61" s="1" t="s">
        <v>27</v>
      </c>
      <c r="H61" s="1" t="s">
        <v>15</v>
      </c>
      <c r="I61" s="1" t="s">
        <v>28</v>
      </c>
    </row>
    <row r="62" spans="1:11" x14ac:dyDescent="0.3">
      <c r="B62" s="1">
        <v>0</v>
      </c>
      <c r="C62" s="1" t="s">
        <v>35</v>
      </c>
      <c r="D62" s="1" t="s">
        <v>35</v>
      </c>
      <c r="E62" s="1" t="s">
        <v>35</v>
      </c>
      <c r="F62" s="1" t="s">
        <v>35</v>
      </c>
      <c r="G62" s="1" t="s">
        <v>35</v>
      </c>
      <c r="H62" s="1">
        <v>0</v>
      </c>
      <c r="I62" s="1">
        <v>8</v>
      </c>
      <c r="J62" s="1" t="s">
        <v>45</v>
      </c>
      <c r="K62" s="1">
        <v>1</v>
      </c>
    </row>
    <row r="63" spans="1:11" x14ac:dyDescent="0.3">
      <c r="B63" s="1">
        <v>1</v>
      </c>
      <c r="C63" s="1">
        <f>H62+K76/K78 * (I62-H62) - (-1)^(16-B63+1) / K78 * C59</f>
        <v>3.0556042579837195</v>
      </c>
      <c r="D63" s="1">
        <f>H62+K77/K78 * (I62-H62) - (-1)^(16-B63+1) / K78 * C59</f>
        <v>4.9441452723857227</v>
      </c>
      <c r="E63" s="1">
        <f>C63*C63-9*C63+3</f>
        <v>-15.163720940445238</v>
      </c>
      <c r="F63" s="1" t="s">
        <v>33</v>
      </c>
      <c r="G63" s="1">
        <f>D63*D63-9*D63+3</f>
        <v>-17.052734977017415</v>
      </c>
      <c r="H63" s="1">
        <f>C63</f>
        <v>3.0556042579837195</v>
      </c>
      <c r="I63" s="1">
        <f>I62</f>
        <v>8</v>
      </c>
      <c r="J63" s="1" t="s">
        <v>49</v>
      </c>
      <c r="K63" s="1">
        <v>1</v>
      </c>
    </row>
    <row r="64" spans="1:11" x14ac:dyDescent="0.3">
      <c r="B64" s="1">
        <v>2</v>
      </c>
      <c r="C64" s="1">
        <f>D63</f>
        <v>4.9441452723857227</v>
      </c>
      <c r="D64" s="1">
        <f>H62+K76/K77 * (I62-H62) - (-1)^(16-B64+1) / K77 * C59</f>
        <v>4.9444782168186423</v>
      </c>
      <c r="E64" s="1">
        <f>C64*C64-9*C64+3</f>
        <v>-17.052734977017415</v>
      </c>
      <c r="F64" s="1" t="s">
        <v>34</v>
      </c>
      <c r="G64" s="1">
        <f>D64*D64-9*D64+3</f>
        <v>-17.052439114773723</v>
      </c>
      <c r="H64" s="1">
        <f>H63</f>
        <v>3.0556042579837195</v>
      </c>
      <c r="I64" s="1">
        <f>D64</f>
        <v>4.9444782168186423</v>
      </c>
      <c r="J64" s="1" t="s">
        <v>40</v>
      </c>
      <c r="K64" s="1">
        <v>2</v>
      </c>
    </row>
    <row r="65" spans="2:11" x14ac:dyDescent="0.3">
      <c r="B65" s="1">
        <v>3</v>
      </c>
      <c r="C65" s="1">
        <f>H62+K74/K76 * (I62-H62) - (-1)^(16-B63+1) / K76 * C59</f>
        <v>3.0554098360655741</v>
      </c>
      <c r="D65" s="1">
        <f>C64</f>
        <v>4.9441452723857227</v>
      </c>
      <c r="E65" s="1">
        <f>C65*C65-9*C65+3</f>
        <v>-15.16315925826391</v>
      </c>
      <c r="F65" s="1" t="s">
        <v>33</v>
      </c>
      <c r="G65" s="1">
        <f>D65*D65-9*D65+3</f>
        <v>-17.052734977017415</v>
      </c>
      <c r="H65" s="1">
        <f>C65</f>
        <v>3.0554098360655741</v>
      </c>
      <c r="I65" s="1">
        <f>I64</f>
        <v>4.9444782168186423</v>
      </c>
      <c r="J65" s="1" t="s">
        <v>41</v>
      </c>
      <c r="K65" s="1">
        <v>3</v>
      </c>
    </row>
    <row r="66" spans="2:11" x14ac:dyDescent="0.3">
      <c r="B66" s="1">
        <v>4</v>
      </c>
      <c r="C66" s="1">
        <f>D65</f>
        <v>4.9441452723857227</v>
      </c>
      <c r="D66" s="1">
        <f>H62+K74/K75 * (I62-H62) - (-1)^(16-B64+1) / K75 * C59</f>
        <v>4.9448275862068964</v>
      </c>
      <c r="E66" s="1">
        <f>C66*C66-9*C66+3</f>
        <v>-17.052734977017415</v>
      </c>
      <c r="F66" s="1" t="s">
        <v>34</v>
      </c>
      <c r="G66" s="1">
        <f>D66*D66-9*D66+3</f>
        <v>-17.052128418549348</v>
      </c>
      <c r="H66" s="1">
        <f>H65</f>
        <v>3.0554098360655741</v>
      </c>
      <c r="I66" s="1">
        <f>D66</f>
        <v>4.9448275862068964</v>
      </c>
      <c r="J66" s="1" t="s">
        <v>42</v>
      </c>
      <c r="K66" s="1">
        <v>5</v>
      </c>
    </row>
    <row r="67" spans="2:11" x14ac:dyDescent="0.3">
      <c r="B67" s="1">
        <v>5</v>
      </c>
      <c r="C67" s="1">
        <f>H62+K72/K74 * (I62-H62) - (-1)^(16-B63+1) / K74 * C59</f>
        <v>3.0549356223175965</v>
      </c>
      <c r="D67" s="1">
        <f>C66</f>
        <v>4.9441452723857227</v>
      </c>
      <c r="E67" s="1">
        <f>C67*C67-9*C67+3</f>
        <v>-15.161788944353368</v>
      </c>
      <c r="F67" s="1" t="s">
        <v>33</v>
      </c>
      <c r="G67" s="1">
        <f>D67*D67-9*D67+3</f>
        <v>-17.052734977017415</v>
      </c>
      <c r="H67" s="1">
        <f>C67</f>
        <v>3.0549356223175965</v>
      </c>
      <c r="I67" s="1">
        <f>I66</f>
        <v>4.9448275862068964</v>
      </c>
      <c r="J67" s="1" t="s">
        <v>43</v>
      </c>
      <c r="K67" s="1">
        <v>8</v>
      </c>
    </row>
    <row r="68" spans="2:11" x14ac:dyDescent="0.3">
      <c r="B68" s="1">
        <v>6</v>
      </c>
      <c r="C68" s="1">
        <f>D67</f>
        <v>4.9441452723857227</v>
      </c>
      <c r="D68" s="1">
        <f>H62+K72/K73 * (I62-H62) - (-1)^(16-B64+1) / K73 * C59</f>
        <v>4.9458333333333337</v>
      </c>
      <c r="E68" s="1">
        <f>C68*C68-9*C68+3</f>
        <v>-17.052734977017415</v>
      </c>
      <c r="F68" s="1" t="s">
        <v>34</v>
      </c>
      <c r="G68" s="1">
        <f>D68*D68-9*D68+3</f>
        <v>-17.051232638888887</v>
      </c>
      <c r="H68" s="1">
        <f>H67</f>
        <v>3.0549356223175965</v>
      </c>
      <c r="I68" s="1">
        <f>D68</f>
        <v>4.9458333333333337</v>
      </c>
      <c r="J68" s="1" t="s">
        <v>46</v>
      </c>
      <c r="K68" s="1">
        <v>13</v>
      </c>
    </row>
    <row r="69" spans="2:11" x14ac:dyDescent="0.3">
      <c r="B69" s="1">
        <v>7</v>
      </c>
      <c r="C69" s="1">
        <f>H62+K70/K72 * (I62-H62) - (-1)^(16-B63+1) / K72 * C59</f>
        <v>3.053932584269663</v>
      </c>
      <c r="D69" s="1">
        <f>C68</f>
        <v>4.9441452723857227</v>
      </c>
      <c r="E69" s="1">
        <f>C69*C69-9*C69+3</f>
        <v>-15.158889029162985</v>
      </c>
      <c r="F69" s="1" t="s">
        <v>33</v>
      </c>
      <c r="G69" s="1">
        <f>D69*D69-9*D69+3</f>
        <v>-17.052734977017415</v>
      </c>
      <c r="H69" s="1">
        <f>C69</f>
        <v>3.053932584269663</v>
      </c>
      <c r="I69" s="1">
        <f>I68</f>
        <v>4.9458333333333337</v>
      </c>
      <c r="J69" s="1" t="s">
        <v>47</v>
      </c>
      <c r="K69" s="1">
        <v>21</v>
      </c>
    </row>
    <row r="70" spans="2:11" x14ac:dyDescent="0.3">
      <c r="B70" s="1">
        <v>8</v>
      </c>
      <c r="C70" s="1">
        <f>D69</f>
        <v>4.9441452723857227</v>
      </c>
      <c r="D70" s="1">
        <f>H62+K70/K71 * (I62-H62) - (-1)^(16-B64+1) / K71 * C59</f>
        <v>4.9490909090909092</v>
      </c>
      <c r="E70" s="1">
        <f>C70*C70-9*C70+3</f>
        <v>-17.052734977017415</v>
      </c>
      <c r="F70" s="1" t="s">
        <v>34</v>
      </c>
      <c r="G70" s="1">
        <f>D70*D70-9*D70+3</f>
        <v>-17.048317355371903</v>
      </c>
      <c r="H70" s="1">
        <f>H69</f>
        <v>3.053932584269663</v>
      </c>
      <c r="I70" s="1">
        <f>D70</f>
        <v>4.9490909090909092</v>
      </c>
      <c r="J70" s="1" t="s">
        <v>48</v>
      </c>
      <c r="K70" s="1">
        <v>34</v>
      </c>
    </row>
    <row r="71" spans="2:11" x14ac:dyDescent="0.3">
      <c r="B71" s="1">
        <v>9</v>
      </c>
      <c r="C71">
        <f>H62+K68/K70 * (I62-H62) - (-1)^(16-B63+1) / K70 * C59</f>
        <v>3.052941176470588</v>
      </c>
      <c r="D71">
        <f>C70</f>
        <v>4.9441452723857227</v>
      </c>
      <c r="E71" s="1">
        <f>C71*C71-9*C71+3</f>
        <v>-15.156020761245678</v>
      </c>
      <c r="F71" s="1" t="s">
        <v>33</v>
      </c>
      <c r="G71" s="1">
        <f>D71*D71-9*D71+3</f>
        <v>-17.052734977017415</v>
      </c>
      <c r="H71">
        <f>C71</f>
        <v>3.052941176470588</v>
      </c>
      <c r="I71">
        <f>I70</f>
        <v>4.9490909090909092</v>
      </c>
      <c r="J71" s="1" t="s">
        <v>50</v>
      </c>
      <c r="K71" s="1">
        <v>55</v>
      </c>
    </row>
    <row r="72" spans="2:11" x14ac:dyDescent="0.3">
      <c r="B72" s="1">
        <v>10</v>
      </c>
      <c r="C72">
        <f>D71</f>
        <v>4.9441452723857227</v>
      </c>
      <c r="D72">
        <f>H62+K68/K69 * (I62-H62) - (-1)^(16-B64+1) / K69 * C59</f>
        <v>4.961904761904762</v>
      </c>
      <c r="E72" s="1">
        <f t="shared" ref="E72:E77" si="3">C72*C72-9*C72+3</f>
        <v>-17.052734977017415</v>
      </c>
      <c r="F72" s="1" t="s">
        <v>34</v>
      </c>
      <c r="G72" s="1">
        <f t="shared" ref="G72:G77" si="4">D72*D72-9*D72+3</f>
        <v>-17.036643990929704</v>
      </c>
      <c r="H72">
        <f>H71</f>
        <v>3.052941176470588</v>
      </c>
      <c r="I72">
        <f>D72</f>
        <v>4.961904761904762</v>
      </c>
      <c r="J72" s="1" t="s">
        <v>51</v>
      </c>
      <c r="K72" s="1">
        <v>89</v>
      </c>
    </row>
    <row r="73" spans="2:11" x14ac:dyDescent="0.3">
      <c r="B73" s="1">
        <v>11</v>
      </c>
      <c r="C73">
        <f>H62+K66/K68 * (I62-H62) - (-1)^(16-B63+1) / K68 * C59</f>
        <v>3.0615384615384618</v>
      </c>
      <c r="D73">
        <f>C72</f>
        <v>4.9441452723857227</v>
      </c>
      <c r="E73" s="1">
        <f t="shared" si="3"/>
        <v>-15.180828402366863</v>
      </c>
      <c r="F73" s="1" t="s">
        <v>33</v>
      </c>
      <c r="G73" s="1">
        <f t="shared" si="4"/>
        <v>-17.052734977017415</v>
      </c>
      <c r="H73">
        <f>C73</f>
        <v>3.0615384615384618</v>
      </c>
      <c r="I73">
        <f>I72</f>
        <v>4.961904761904762</v>
      </c>
      <c r="J73" s="1" t="s">
        <v>52</v>
      </c>
      <c r="K73" s="1">
        <v>144</v>
      </c>
    </row>
    <row r="74" spans="2:11" x14ac:dyDescent="0.3">
      <c r="B74" s="1">
        <v>12</v>
      </c>
      <c r="C74">
        <f>D73</f>
        <v>4.9441452723857227</v>
      </c>
      <c r="D74">
        <f>H62+K66/K67 * (I62-H62) - (-1)^(16-B64+1) / K67 * C59</f>
        <v>5.0250000000000004</v>
      </c>
      <c r="E74" s="1">
        <f t="shared" si="3"/>
        <v>-17.052734977017415</v>
      </c>
      <c r="F74" s="1" t="s">
        <v>34</v>
      </c>
      <c r="G74" s="1">
        <f t="shared" si="4"/>
        <v>-16.974374999999998</v>
      </c>
      <c r="H74">
        <f>H73</f>
        <v>3.0615384615384618</v>
      </c>
      <c r="I74">
        <f>D74</f>
        <v>5.0250000000000004</v>
      </c>
      <c r="J74" s="1" t="s">
        <v>53</v>
      </c>
      <c r="K74" s="1">
        <v>233</v>
      </c>
    </row>
    <row r="75" spans="2:11" x14ac:dyDescent="0.3">
      <c r="B75" s="1">
        <v>13</v>
      </c>
      <c r="C75">
        <f>H62+K64/K66 * (I62-H62) - (-1)^(16-B63+1) / K66 * C59</f>
        <v>3.16</v>
      </c>
      <c r="D75">
        <f>C74</f>
        <v>4.9441452723857227</v>
      </c>
      <c r="E75" s="1">
        <f t="shared" si="3"/>
        <v>-15.4544</v>
      </c>
      <c r="F75" s="1" t="s">
        <v>33</v>
      </c>
      <c r="G75" s="1">
        <f t="shared" si="4"/>
        <v>-17.052734977017415</v>
      </c>
      <c r="H75">
        <f>C75</f>
        <v>3.16</v>
      </c>
      <c r="I75">
        <f>I74</f>
        <v>5.0250000000000004</v>
      </c>
      <c r="J75" s="1" t="s">
        <v>54</v>
      </c>
      <c r="K75" s="1">
        <v>377</v>
      </c>
    </row>
    <row r="76" spans="2:11" x14ac:dyDescent="0.3">
      <c r="B76" s="1">
        <v>14</v>
      </c>
      <c r="C76">
        <f>D75</f>
        <v>4.9441452723857227</v>
      </c>
      <c r="D76">
        <f>H62+K64/K65 * (I62-H62) - (-1)^(16-B64+1) / K65 * C59</f>
        <v>5.3999999999999995</v>
      </c>
      <c r="E76" s="1">
        <f t="shared" si="3"/>
        <v>-17.052734977017415</v>
      </c>
      <c r="F76" s="1" t="s">
        <v>34</v>
      </c>
      <c r="G76" s="1">
        <f t="shared" si="4"/>
        <v>-16.440000000000001</v>
      </c>
      <c r="H76">
        <f>H75</f>
        <v>3.16</v>
      </c>
      <c r="I76">
        <f>D76</f>
        <v>5.3999999999999995</v>
      </c>
      <c r="J76" s="1" t="s">
        <v>55</v>
      </c>
      <c r="K76" s="1">
        <v>610</v>
      </c>
    </row>
    <row r="77" spans="2:11" x14ac:dyDescent="0.3">
      <c r="B77" s="1">
        <v>15</v>
      </c>
      <c r="C77">
        <f>H62+K62/K64 * (I62-H62) - (-1)^(16-B63+1) / K64 * C59</f>
        <v>3.9</v>
      </c>
      <c r="D77">
        <f>C76</f>
        <v>4.9441452723857227</v>
      </c>
      <c r="E77" s="1">
        <f t="shared" si="3"/>
        <v>-16.89</v>
      </c>
      <c r="F77" s="1" t="s">
        <v>33</v>
      </c>
      <c r="G77" s="1">
        <f t="shared" si="4"/>
        <v>-17.052734977017415</v>
      </c>
      <c r="J77" s="1" t="s">
        <v>56</v>
      </c>
      <c r="K77" s="1">
        <v>987</v>
      </c>
    </row>
    <row r="78" spans="2:11" x14ac:dyDescent="0.3">
      <c r="J78" s="1" t="s">
        <v>57</v>
      </c>
      <c r="K78" s="1">
        <v>1597</v>
      </c>
    </row>
    <row r="79" spans="2:11" x14ac:dyDescent="0.3">
      <c r="J79" s="1" t="s">
        <v>58</v>
      </c>
      <c r="K79" s="1">
        <v>2584</v>
      </c>
    </row>
    <row r="80" spans="2:11" x14ac:dyDescent="0.3">
      <c r="J80" s="1" t="s">
        <v>59</v>
      </c>
      <c r="K80" s="1">
        <v>4181</v>
      </c>
    </row>
    <row r="81" spans="1:11" x14ac:dyDescent="0.3">
      <c r="B81" t="s">
        <v>14</v>
      </c>
      <c r="C81">
        <f>MIN(E63:E77,G63:G77)</f>
        <v>-17.052734977017415</v>
      </c>
      <c r="J81" s="1" t="s">
        <v>60</v>
      </c>
      <c r="K81" s="1">
        <v>6765</v>
      </c>
    </row>
    <row r="84" spans="1:11" x14ac:dyDescent="0.3">
      <c r="A84">
        <v>4</v>
      </c>
      <c r="B84" t="s">
        <v>64</v>
      </c>
    </row>
    <row r="85" spans="1:11" x14ac:dyDescent="0.3">
      <c r="B85" t="s">
        <v>71</v>
      </c>
      <c r="C85">
        <v>0.38200000000000001</v>
      </c>
      <c r="E85" t="s">
        <v>65</v>
      </c>
    </row>
    <row r="86" spans="1:11" x14ac:dyDescent="0.3">
      <c r="B86" t="s">
        <v>72</v>
      </c>
      <c r="C86">
        <v>0.61799999999999999</v>
      </c>
      <c r="E86" t="s">
        <v>66</v>
      </c>
    </row>
    <row r="87" spans="1:11" ht="15.6" x14ac:dyDescent="0.35">
      <c r="B87" t="s">
        <v>69</v>
      </c>
    </row>
    <row r="88" spans="1:11" ht="15.6" x14ac:dyDescent="0.35">
      <c r="B88" t="s">
        <v>70</v>
      </c>
    </row>
    <row r="89" spans="1:11" x14ac:dyDescent="0.3">
      <c r="B89" t="s">
        <v>67</v>
      </c>
    </row>
    <row r="90" spans="1:11" x14ac:dyDescent="0.3">
      <c r="B90" t="s">
        <v>68</v>
      </c>
    </row>
    <row r="92" spans="1:11" x14ac:dyDescent="0.3">
      <c r="C92" s="1" t="s">
        <v>23</v>
      </c>
      <c r="D92" s="1" t="s">
        <v>24</v>
      </c>
      <c r="E92" s="1" t="s">
        <v>25</v>
      </c>
      <c r="F92" s="1" t="s">
        <v>26</v>
      </c>
      <c r="G92" s="1" t="s">
        <v>27</v>
      </c>
      <c r="H92" s="1" t="s">
        <v>15</v>
      </c>
      <c r="I92" s="1" t="s">
        <v>28</v>
      </c>
    </row>
    <row r="93" spans="1:11" x14ac:dyDescent="0.3">
      <c r="B93" s="1">
        <v>0</v>
      </c>
      <c r="C93" s="1" t="s">
        <v>35</v>
      </c>
      <c r="D93" s="1" t="s">
        <v>35</v>
      </c>
      <c r="E93" s="1" t="s">
        <v>35</v>
      </c>
      <c r="F93" s="1" t="s">
        <v>35</v>
      </c>
      <c r="G93" s="1" t="s">
        <v>35</v>
      </c>
      <c r="H93" s="1">
        <v>0</v>
      </c>
      <c r="I93" s="1">
        <v>8</v>
      </c>
    </row>
    <row r="94" spans="1:11" x14ac:dyDescent="0.3">
      <c r="B94" s="1">
        <v>1</v>
      </c>
      <c r="C94" s="1">
        <f>H93+$C$85*(I93-H93)</f>
        <v>3.056</v>
      </c>
      <c r="D94" s="1">
        <f>H93+$C$86*(I93-H93)</f>
        <v>4.944</v>
      </c>
      <c r="E94" s="1">
        <f>C94*C94-9*C94+3</f>
        <v>-15.164864000000001</v>
      </c>
      <c r="F94" s="1" t="s">
        <v>33</v>
      </c>
      <c r="G94" s="1">
        <f>D94*D94-9*D94+3</f>
        <v>-17.052864000000003</v>
      </c>
      <c r="H94" s="1">
        <f>C94</f>
        <v>3.056</v>
      </c>
      <c r="I94" s="1">
        <f>I93</f>
        <v>8</v>
      </c>
    </row>
    <row r="95" spans="1:11" x14ac:dyDescent="0.3">
      <c r="B95" s="1">
        <v>2</v>
      </c>
      <c r="C95" s="1">
        <f>D94</f>
        <v>4.944</v>
      </c>
      <c r="D95" s="1">
        <f>H94+$C$86*(I94-H94)</f>
        <v>6.1113920000000004</v>
      </c>
      <c r="E95" s="1">
        <f>C95*C95-9*C95+3</f>
        <v>-17.052864000000003</v>
      </c>
      <c r="F95" s="1" t="s">
        <v>34</v>
      </c>
      <c r="G95" s="1">
        <f>D95*D95-9*D95+3</f>
        <v>-14.653415822336001</v>
      </c>
      <c r="H95" s="1">
        <f>H94</f>
        <v>3.056</v>
      </c>
      <c r="I95" s="1">
        <f>D95</f>
        <v>6.1113920000000004</v>
      </c>
    </row>
    <row r="96" spans="1:11" x14ac:dyDescent="0.3">
      <c r="B96" s="1">
        <v>3</v>
      </c>
      <c r="C96" s="1">
        <f>H95+$C$85*(I95-H95)</f>
        <v>4.2231597440000002</v>
      </c>
      <c r="D96" s="1">
        <f>C95</f>
        <v>4.944</v>
      </c>
      <c r="E96" s="1">
        <f>C96*C96-9*C96+3</f>
        <v>-17.173359472657854</v>
      </c>
      <c r="F96" s="1" t="s">
        <v>34</v>
      </c>
      <c r="G96" s="1">
        <f>D96*D96-9*D96+3</f>
        <v>-17.052864000000003</v>
      </c>
      <c r="H96" s="1">
        <f>H95</f>
        <v>3.056</v>
      </c>
      <c r="I96" s="1">
        <f>D96</f>
        <v>4.944</v>
      </c>
    </row>
    <row r="97" spans="2:9" x14ac:dyDescent="0.3">
      <c r="B97" s="1">
        <v>4</v>
      </c>
      <c r="C97" s="1">
        <f>H96+$C$85*(I96-H96)</f>
        <v>3.7772160000000001</v>
      </c>
      <c r="D97" s="1">
        <f>C96</f>
        <v>4.2231597440000002</v>
      </c>
      <c r="E97" s="1">
        <f>C97*C97-9*C97+3</f>
        <v>-16.727583289344004</v>
      </c>
      <c r="F97" s="1" t="s">
        <v>33</v>
      </c>
      <c r="G97" s="1">
        <f>D97*D97-9*D97+3</f>
        <v>-17.173359472657854</v>
      </c>
      <c r="H97" s="1">
        <f>C97</f>
        <v>3.7772160000000001</v>
      </c>
      <c r="I97" s="1">
        <f>I96</f>
        <v>4.944</v>
      </c>
    </row>
    <row r="98" spans="2:9" x14ac:dyDescent="0.3">
      <c r="B98" s="1">
        <v>5</v>
      </c>
      <c r="C98" s="1">
        <f>D97</f>
        <v>4.2231597440000002</v>
      </c>
      <c r="D98" s="1">
        <f>H97+$C$86*(I97-H97)</f>
        <v>4.4982885120000002</v>
      </c>
      <c r="E98" s="1">
        <f>C98*C98-9*C98+3</f>
        <v>-17.173359472657854</v>
      </c>
      <c r="F98" s="1" t="s">
        <v>33</v>
      </c>
      <c r="G98" s="1">
        <f>D98*D98-9*D98+3</f>
        <v>-17.249997070808828</v>
      </c>
      <c r="H98" s="1">
        <f>C98</f>
        <v>4.2231597440000002</v>
      </c>
      <c r="I98" s="1">
        <f>I97</f>
        <v>4.944</v>
      </c>
    </row>
    <row r="99" spans="2:9" x14ac:dyDescent="0.3">
      <c r="B99" s="1">
        <v>6</v>
      </c>
      <c r="C99" s="1">
        <f>D98</f>
        <v>4.4982885120000002</v>
      </c>
      <c r="D99" s="1">
        <f>H98+$C$86*(I98-H98)</f>
        <v>4.6686390222079996</v>
      </c>
      <c r="E99" s="1">
        <f>C99*C99-9*C99+3</f>
        <v>-17.249997070808828</v>
      </c>
      <c r="F99" s="1" t="s">
        <v>34</v>
      </c>
      <c r="G99" s="1">
        <f>D99*D99-9*D99+3</f>
        <v>-17.221560880188729</v>
      </c>
      <c r="H99" s="1">
        <f>H98</f>
        <v>4.2231597440000002</v>
      </c>
      <c r="I99" s="1">
        <f>D99</f>
        <v>4.6686390222079996</v>
      </c>
    </row>
    <row r="100" spans="2:9" x14ac:dyDescent="0.3">
      <c r="B100" s="1">
        <v>7</v>
      </c>
      <c r="C100" s="1">
        <f>H99+$C$85*(I99-H99)</f>
        <v>4.3933328282754562</v>
      </c>
      <c r="D100" s="1">
        <f>C99</f>
        <v>4.4982885120000002</v>
      </c>
      <c r="E100" s="1">
        <f>C100*C100-9*C100+3</f>
        <v>-17.238622114476286</v>
      </c>
      <c r="F100" s="1" t="s">
        <v>33</v>
      </c>
      <c r="G100" s="1">
        <f>D100*D100-9*D100+3</f>
        <v>-17.249997070808828</v>
      </c>
      <c r="H100" s="1">
        <f>C100</f>
        <v>4.3933328282754562</v>
      </c>
      <c r="I100" s="1">
        <f>I99</f>
        <v>4.6686390222079996</v>
      </c>
    </row>
    <row r="101" spans="2:9" x14ac:dyDescent="0.3">
      <c r="B101" s="1">
        <v>8</v>
      </c>
      <c r="C101" s="1">
        <f>D100</f>
        <v>4.4982885120000002</v>
      </c>
      <c r="D101" s="1">
        <f>H100+$C$86*(I100-H100)</f>
        <v>4.563472056125768</v>
      </c>
      <c r="E101" s="1">
        <f>C101*C101-9*C101+3</f>
        <v>-17.249997070808828</v>
      </c>
      <c r="F101" s="1"/>
      <c r="G101" s="1">
        <f>D101*D101-9*D101+3</f>
        <v>-17.245971298091167</v>
      </c>
      <c r="H101" s="1"/>
      <c r="I101" s="1"/>
    </row>
    <row r="104" spans="2:9" x14ac:dyDescent="0.3">
      <c r="B104" t="s">
        <v>14</v>
      </c>
      <c r="C104">
        <f>MIN(E94:E101,G94:G101)</f>
        <v>-17.249997070808828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2A41-739C-4F98-9D73-247DFBF01304}">
  <dimension ref="A1:F20"/>
  <sheetViews>
    <sheetView tabSelected="1" workbookViewId="0">
      <selection activeCell="B17" sqref="B17"/>
    </sheetView>
  </sheetViews>
  <sheetFormatPr defaultRowHeight="14.4" x14ac:dyDescent="0.3"/>
  <sheetData>
    <row r="1" spans="1:6" x14ac:dyDescent="0.3">
      <c r="A1" t="s">
        <v>74</v>
      </c>
    </row>
    <row r="2" spans="1:6" x14ac:dyDescent="0.3">
      <c r="A2" t="s">
        <v>75</v>
      </c>
    </row>
    <row r="3" spans="1:6" x14ac:dyDescent="0.3">
      <c r="A3" t="s">
        <v>76</v>
      </c>
    </row>
    <row r="4" spans="1:6" x14ac:dyDescent="0.3">
      <c r="A4" t="s">
        <v>77</v>
      </c>
    </row>
    <row r="5" spans="1:6" x14ac:dyDescent="0.3">
      <c r="C5" t="s">
        <v>81</v>
      </c>
    </row>
    <row r="6" spans="1:6" x14ac:dyDescent="0.3">
      <c r="A6" t="s">
        <v>78</v>
      </c>
      <c r="B6" t="s">
        <v>79</v>
      </c>
      <c r="C6" t="s">
        <v>80</v>
      </c>
      <c r="D6" t="s">
        <v>82</v>
      </c>
      <c r="F6" t="s">
        <v>84</v>
      </c>
    </row>
    <row r="7" spans="1:6" x14ac:dyDescent="0.3">
      <c r="C7" t="s">
        <v>80</v>
      </c>
      <c r="D7" t="s">
        <v>83</v>
      </c>
      <c r="F7" t="s">
        <v>84</v>
      </c>
    </row>
    <row r="9" spans="1:6" x14ac:dyDescent="0.3">
      <c r="A9" t="s">
        <v>85</v>
      </c>
    </row>
    <row r="10" spans="1:6" x14ac:dyDescent="0.3">
      <c r="A10" t="s">
        <v>86</v>
      </c>
    </row>
    <row r="11" spans="1:6" x14ac:dyDescent="0.3">
      <c r="A11" t="s">
        <v>87</v>
      </c>
      <c r="B11" t="s">
        <v>79</v>
      </c>
      <c r="C11" t="s">
        <v>80</v>
      </c>
      <c r="D11">
        <v>-180</v>
      </c>
      <c r="E11" t="s">
        <v>84</v>
      </c>
      <c r="F11" t="s">
        <v>88</v>
      </c>
    </row>
    <row r="12" spans="1:6" x14ac:dyDescent="0.3">
      <c r="C12" t="s">
        <v>80</v>
      </c>
      <c r="D12">
        <f>0.02*5+2</f>
        <v>2.1</v>
      </c>
      <c r="E12" t="s">
        <v>84</v>
      </c>
    </row>
    <row r="15" spans="1:6" x14ac:dyDescent="0.3">
      <c r="A15" t="s">
        <v>89</v>
      </c>
    </row>
    <row r="16" spans="1:6" x14ac:dyDescent="0.3">
      <c r="B16" t="s">
        <v>90</v>
      </c>
    </row>
    <row r="17" spans="2:2" x14ac:dyDescent="0.3">
      <c r="B17" t="s">
        <v>91</v>
      </c>
    </row>
    <row r="19" spans="2:2" x14ac:dyDescent="0.3">
      <c r="B19" t="s">
        <v>12</v>
      </c>
    </row>
    <row r="20" spans="2:2" x14ac:dyDescent="0.3">
      <c r="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Шиш</dc:creator>
  <cp:lastModifiedBy>Алексей Шиш</cp:lastModifiedBy>
  <dcterms:created xsi:type="dcterms:W3CDTF">2015-06-05T18:19:34Z</dcterms:created>
  <dcterms:modified xsi:type="dcterms:W3CDTF">2019-11-25T22:51:26Z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f0ff6086-1a90-4503-a812-de6d3133ed26</vt:lpwstr>
  </property>
</Properties>
</file>